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1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nikki frnd\"/>
    </mc:Choice>
  </mc:AlternateContent>
  <xr:revisionPtr revIDLastSave="0" documentId="13_ncr:1_{21DFFFA9-493A-4071-8A6A-B2E301E3F556}" xr6:coauthVersionLast="47" xr6:coauthVersionMax="47" xr10:uidLastSave="{00000000-0000-0000-0000-000000000000}"/>
  <bookViews>
    <workbookView xWindow="-98" yWindow="-98" windowWidth="24196" windowHeight="14476" firstSheet="6" activeTab="14" xr2:uid="{00000000-000D-0000-FFFF-FFFF00000000}"/>
  </bookViews>
  <sheets>
    <sheet name="old" sheetId="1" r:id="rId1"/>
    <sheet name="new" sheetId="2" r:id="rId2"/>
    <sheet name="Veg,Fru,Jui" sheetId="6" r:id="rId3"/>
    <sheet name="age" sheetId="7" r:id="rId4"/>
    <sheet name="Income" sheetId="8" r:id="rId5"/>
    <sheet name="height_weight" sheetId="16" r:id="rId6"/>
    <sheet name="Med_cond" sheetId="9" r:id="rId7"/>
    <sheet name="Milk feed" sheetId="10" r:id="rId8"/>
    <sheet name="Meals" sheetId="11" r:id="rId9"/>
    <sheet name="Food_frqncy" sheetId="12" r:id="rId10"/>
    <sheet name="caloris" sheetId="13" r:id="rId11"/>
    <sheet name="V_F_J_grph" sheetId="14" r:id="rId12"/>
    <sheet name="cl-2" sheetId="15" r:id="rId13"/>
    <sheet name="mal_nut" sheetId="17" r:id="rId14"/>
    <sheet name="Wast_stunt" sheetId="22" r:id="rId15"/>
  </sheets>
  <definedNames>
    <definedName name="_xlnm._FilterDatabase" localSheetId="3" hidden="1">age!$A$1:$F$1</definedName>
    <definedName name="_xlnm._FilterDatabase" localSheetId="12" hidden="1">'cl-2'!$A$1:$P$1</definedName>
    <definedName name="_xlnm._FilterDatabase" localSheetId="9" hidden="1">Food_frqncy!$A$1:$O$1</definedName>
    <definedName name="_xlnm._FilterDatabase" localSheetId="5" hidden="1">height_weight!$A$1:$N$201</definedName>
    <definedName name="_xlnm._FilterDatabase" localSheetId="4" hidden="1">Income!$A$1:$D$201</definedName>
    <definedName name="_xlnm._FilterDatabase" localSheetId="13" hidden="1">mal_nut!$A$1:$P$201</definedName>
    <definedName name="_xlnm._FilterDatabase" localSheetId="8" hidden="1">Meals!$A$1:$D$1</definedName>
    <definedName name="_xlnm._FilterDatabase" localSheetId="6" hidden="1">Med_cond!$A$1:$D$1</definedName>
    <definedName name="_xlnm._FilterDatabase" localSheetId="7" hidden="1">'Milk feed'!$A$1:$F$1</definedName>
    <definedName name="_xlnm._FilterDatabase" localSheetId="1" hidden="1">new!$J$1:$K$201</definedName>
    <definedName name="_xlnm._FilterDatabase" localSheetId="0" hidden="1">old!$A$2:$BG$202</definedName>
    <definedName name="_xlnm._FilterDatabase" localSheetId="14" hidden="1">Wast_stunt!$A$1:$I$201</definedName>
    <definedName name="_xlchart.v1.0" hidden="1">Wast_stunt!$R$75</definedName>
    <definedName name="_xlchart.v1.1" hidden="1">Wast_stunt!$R$76</definedName>
    <definedName name="_xlchart.v1.2" hidden="1">Wast_stunt!$R$77</definedName>
    <definedName name="_xlchart.v1.3" hidden="1">Wast_stunt!$S$72:$V$74</definedName>
    <definedName name="_xlchart.v1.4" hidden="1">Wast_stunt!$S$75:$V$75</definedName>
    <definedName name="_xlchart.v1.5" hidden="1">Wast_stunt!$S$76:$V$76</definedName>
    <definedName name="_xlchart.v1.6" hidden="1">Wast_stunt!$S$77:$V$77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001  Page 1_282c508a-4b62-4aaf-b7c1-113ae9b2f866" name="Table001  Page 1" connection="Query - Table001 (Page 1)"/>
          <x15:modelTable id="Table002  Page 2_3b27641b-feef-459d-a896-63902f3f9fe7" name="Table002  Page 2" connection="Query - Table002 (Page 2)"/>
          <x15:modelTable id="Table003  Page 3_612443cb-5c59-4c75-afa2-d826397a6f89" name="Table003  Page 3" connection="Query - Table003 (Page 3)"/>
          <x15:modelTable id="Table004  Page 4_0c24753a-b88a-45c5-94d2-4052c7df1cac" name="Table004  Page 4" connection="Query - Table004 (Page 4)"/>
          <x15:modelTable id="Table005  Page 5_2152d631-a8d7-4b1f-8397-bb52e8e819ce" name="Table005  Page 5" connection="Query - Table005 (Page 5)"/>
          <x15:modelTable id="Table006  Page 6_66a4386b-086a-4082-8c27-388ea00bd0de" name="Table006  Page 6" connection="Query - Table006 (Page 6)"/>
          <x15:modelTable id="Table007  Page 7_dc0100f9-bcb7-4ba2-9b5b-06e31f0d2e88" name="Table007  Page 7" connection="Query - Table007 (Page 7)"/>
          <x15:modelTable id="Table008  Page 8_2f406a1a-fae7-4cb4-8c9a-296b44ece87a" name="Table008  Page 8" connection="Query - Table008 (Page 8)"/>
          <x15:modelTable id="Table009  Page 9_49af8396-da6b-4180-a392-a3099dd67f3a" name="Table009  Page 9" connection="Query - Table009 (Page 9)"/>
          <x15:modelTable id="Table010  Page 10_c8616c25-0ec2-497b-bc5f-995691a044b2" name="Table010  Page 10" connection="Query - Table010 (Page 10)"/>
          <x15:modelTable id="Table011  Page 11_d96af63d-22df-4096-9fdf-53309f5593ab" name="Table011  Page 11" connection="Query - Table011 (Page 11)"/>
          <x15:modelTable id="Table012  Page 12_27b4f063-c904-46a1-9912-08bdba32312f" name="Table012  Page 12" connection="Query - Table012 (Page 12)"/>
          <x15:modelTable id="Table013  Page 13_ffbb37f5-d86d-4745-948e-c96d092b69df" name="Table013  Page 13" connection="Query - Table013 (Page 13)"/>
          <x15:modelTable id="Table014  Page 14_f15f4eff-ce7a-4944-affa-2efa476f4cff" name="Table014  Page 14" connection="Query - Table014 (Page 14)"/>
          <x15:modelTable id="Page001_5fe67d3c-6e48-45bc-a754-5864dd6ef346" name="Page001" connection="Query - Page001"/>
          <x15:modelTable id="Page002_5ef8dd3e-32e5-4668-b3f8-6854d721734d" name="Page002" connection="Query - Page002"/>
          <x15:modelTable id="Page003_36d5bbc7-1eb6-43aa-b54a-3b10a3f3891c" name="Page003" connection="Query - Page003"/>
          <x15:modelTable id="Page004_f41820f7-a992-4a29-98da-7cfff15d86b8" name="Page004" connection="Query - Page004"/>
          <x15:modelTable id="Page005_9c69a5b1-b9f0-4242-9ff9-6c15478c2c1b" name="Page005" connection="Query - Page005"/>
          <x15:modelTable id="Page006_f8b805d9-65d7-471a-8c11-f08bb38b5362" name="Page006" connection="Query - Page006"/>
          <x15:modelTable id="Page007_9e130852-3f9f-4ffc-992d-b55d547ac42d" name="Page007" connection="Query - Page007"/>
          <x15:modelTable id="Page008_f790326c-6f61-4f0c-98e7-e61bb8faa9eb" name="Page008" connection="Query - Page008"/>
          <x15:modelTable id="Page009_56816246-d032-4946-944c-928e3be4342e" name="Page009" connection="Query - Page009"/>
          <x15:modelTable id="Page011_88893112-6630-4391-895e-03974264f537" name="Page011" connection="Query - Page011"/>
          <x15:modelTable id="Page010_af272b4d-63c8-49a2-a25b-51c664051d89" name="Page010" connection="Query - Page010"/>
          <x15:modelTable id="Page012_b67be3e6-6c06-4795-bcd0-f8cc28a7e2de" name="Page012" connection="Query - Page012"/>
          <x15:modelTable id="Page013_2c7f41a7-f7d8-41c2-9cfb-36249b46eb3d" name="Page013" connection="Query - Page013"/>
          <x15:modelTable id="Page014_ba527bfc-dd19-430b-9e13-c64baf896505" name="Page014" connection="Query - Page01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41" i="22" l="1"/>
  <c r="Q142" i="22"/>
  <c r="Q140" i="22"/>
  <c r="O141" i="22"/>
  <c r="O142" i="22"/>
  <c r="O140" i="22"/>
  <c r="P141" i="22"/>
  <c r="N141" i="22"/>
  <c r="O128" i="22"/>
  <c r="O129" i="22"/>
  <c r="O127" i="22"/>
  <c r="O119" i="22"/>
  <c r="O120" i="22"/>
  <c r="O118" i="22"/>
  <c r="N119" i="22"/>
  <c r="N120" i="22"/>
  <c r="N118" i="22"/>
  <c r="P106" i="13"/>
  <c r="P107" i="13"/>
  <c r="P108" i="13"/>
  <c r="P109" i="13"/>
  <c r="P110" i="13"/>
  <c r="P111" i="13"/>
  <c r="P112" i="13"/>
  <c r="L7" i="7"/>
  <c r="L6" i="7"/>
  <c r="Q105" i="22"/>
  <c r="Q106" i="22"/>
  <c r="Q107" i="22"/>
  <c r="Q108" i="22"/>
  <c r="Q104" i="22"/>
  <c r="O105" i="22"/>
  <c r="O106" i="22"/>
  <c r="O107" i="22"/>
  <c r="O108" i="22"/>
  <c r="O104" i="22"/>
  <c r="O56" i="22"/>
  <c r="R56" i="22" s="1"/>
  <c r="N56" i="22"/>
  <c r="M56" i="22"/>
  <c r="P39" i="22"/>
  <c r="O39" i="22"/>
  <c r="N39" i="22"/>
  <c r="M39" i="22"/>
  <c r="O90" i="22"/>
  <c r="O91" i="22"/>
  <c r="O92" i="22"/>
  <c r="O93" i="22"/>
  <c r="O89" i="22"/>
  <c r="N8" i="22"/>
  <c r="O8" i="22" s="1"/>
  <c r="V76" i="22"/>
  <c r="V77" i="22"/>
  <c r="V75" i="22"/>
  <c r="T76" i="22"/>
  <c r="T77" i="22"/>
  <c r="T75" i="22"/>
  <c r="M107" i="13"/>
  <c r="M108" i="13"/>
  <c r="M109" i="13"/>
  <c r="M110" i="13"/>
  <c r="M111" i="13"/>
  <c r="M112" i="13"/>
  <c r="M106" i="13"/>
  <c r="P91" i="13"/>
  <c r="P92" i="13"/>
  <c r="P93" i="13"/>
  <c r="P94" i="13"/>
  <c r="P95" i="13"/>
  <c r="P96" i="13"/>
  <c r="P90" i="13"/>
  <c r="M90" i="13"/>
  <c r="M96" i="13"/>
  <c r="M95" i="13"/>
  <c r="M94" i="13"/>
  <c r="M92" i="13"/>
  <c r="M91" i="13"/>
  <c r="N57" i="13" a="1"/>
  <c r="N57" i="13" s="1"/>
  <c r="N56" i="13" a="1"/>
  <c r="N56" i="13" s="1"/>
  <c r="N55" i="13" a="1"/>
  <c r="N55" i="13" s="1"/>
  <c r="N54" i="13" a="1"/>
  <c r="N54" i="13" s="1"/>
  <c r="N53" i="13" a="1"/>
  <c r="N53" i="13" s="1"/>
  <c r="N52" i="13" a="1"/>
  <c r="N52" i="13" s="1"/>
  <c r="N51" i="13" a="1"/>
  <c r="N51" i="13" s="1"/>
  <c r="M68" i="13"/>
  <c r="M69" i="13"/>
  <c r="M70" i="13"/>
  <c r="M71" i="13"/>
  <c r="M72" i="13"/>
  <c r="M73" i="13"/>
  <c r="M67" i="13"/>
  <c r="M52" i="13"/>
  <c r="M53" i="13"/>
  <c r="M54" i="13"/>
  <c r="M55" i="13"/>
  <c r="M56" i="13"/>
  <c r="M57" i="13"/>
  <c r="M51" i="13"/>
  <c r="O58" i="22"/>
  <c r="O59" i="22"/>
  <c r="O57" i="22"/>
  <c r="N57" i="22"/>
  <c r="O53" i="22"/>
  <c r="O54" i="22"/>
  <c r="O55" i="22"/>
  <c r="O52" i="22"/>
  <c r="N52" i="22"/>
  <c r="N58" i="22"/>
  <c r="Q58" i="22" s="1"/>
  <c r="N59" i="22"/>
  <c r="M57" i="22"/>
  <c r="N53" i="22"/>
  <c r="N54" i="22"/>
  <c r="N55" i="22"/>
  <c r="M52" i="22"/>
  <c r="M58" i="22"/>
  <c r="M59" i="22"/>
  <c r="M54" i="22"/>
  <c r="M55" i="22"/>
  <c r="Q56" i="22" s="1"/>
  <c r="M53" i="22"/>
  <c r="P53" i="22" s="1"/>
  <c r="M35" i="22"/>
  <c r="P42" i="22"/>
  <c r="O42" i="22"/>
  <c r="N42" i="22"/>
  <c r="M42" i="22"/>
  <c r="Q42" i="22" s="1"/>
  <c r="P41" i="22"/>
  <c r="O41" i="22"/>
  <c r="N41" i="22"/>
  <c r="M41" i="22"/>
  <c r="P40" i="22"/>
  <c r="O40" i="22"/>
  <c r="N40" i="22"/>
  <c r="M40" i="22"/>
  <c r="Q40" i="22" s="1"/>
  <c r="P38" i="22"/>
  <c r="O38" i="22"/>
  <c r="N38" i="22"/>
  <c r="M38" i="22"/>
  <c r="P37" i="22"/>
  <c r="O37" i="22"/>
  <c r="N37" i="22"/>
  <c r="M37" i="22"/>
  <c r="M36" i="22"/>
  <c r="O36" i="22"/>
  <c r="P36" i="22"/>
  <c r="N36" i="22"/>
  <c r="P35" i="22"/>
  <c r="O35" i="22"/>
  <c r="N35" i="22"/>
  <c r="R5" i="22"/>
  <c r="S5" i="22" s="1"/>
  <c r="R6" i="22"/>
  <c r="S6" i="22" s="1"/>
  <c r="R4" i="22"/>
  <c r="S4" i="22" s="1"/>
  <c r="N5" i="22"/>
  <c r="O5" i="22" s="1"/>
  <c r="N6" i="22"/>
  <c r="O6" i="22" s="1"/>
  <c r="N7" i="22"/>
  <c r="O7" i="22" s="1"/>
  <c r="N4" i="22"/>
  <c r="O4" i="22" s="1"/>
  <c r="R82" i="16" a="1"/>
  <c r="R82" i="16" s="1"/>
  <c r="R81" i="16"/>
  <c r="Q82" i="16" a="1"/>
  <c r="Q82" i="16" s="1"/>
  <c r="Q81" i="16"/>
  <c r="R80" i="16"/>
  <c r="Q80" i="16"/>
  <c r="P82" i="16" a="1"/>
  <c r="P82" i="16" s="1"/>
  <c r="P80" i="16"/>
  <c r="P81" i="16"/>
  <c r="O81" i="16"/>
  <c r="O80" i="16"/>
  <c r="O82" i="16" s="1" a="1"/>
  <c r="O82" i="16" s="1"/>
  <c r="M80" i="16"/>
  <c r="M82" i="16" s="1" a="1"/>
  <c r="M82" i="16" s="1"/>
  <c r="N81" i="16"/>
  <c r="M81" i="16"/>
  <c r="N80" i="16"/>
  <c r="N82" i="16" s="1" a="1"/>
  <c r="N82" i="16" s="1"/>
  <c r="L80" i="16"/>
  <c r="L82" i="16" s="1" a="1"/>
  <c r="L82" i="16" s="1"/>
  <c r="K80" i="16"/>
  <c r="K82" i="16" s="1" a="1"/>
  <c r="K82" i="16" s="1"/>
  <c r="L81" i="16"/>
  <c r="K81" i="16"/>
  <c r="J38" i="16"/>
  <c r="M38" i="16" s="1" a="1"/>
  <c r="M38" i="16" s="1"/>
  <c r="AE19" i="17"/>
  <c r="AE18" i="17"/>
  <c r="AC21" i="17"/>
  <c r="AC20" i="17"/>
  <c r="AC19" i="17"/>
  <c r="AC18" i="17"/>
  <c r="AA21" i="17"/>
  <c r="AA20" i="17"/>
  <c r="AA19" i="17"/>
  <c r="AA18" i="17"/>
  <c r="Y21" i="17"/>
  <c r="Y20" i="17"/>
  <c r="Y19" i="17"/>
  <c r="Y18" i="17"/>
  <c r="AD20" i="17"/>
  <c r="AD7" i="17"/>
  <c r="AE7" i="17" s="1"/>
  <c r="AD19" i="17"/>
  <c r="AD18" i="17"/>
  <c r="AD6" i="17"/>
  <c r="AE6" i="17" s="1"/>
  <c r="AB21" i="17"/>
  <c r="AB20" i="17"/>
  <c r="AB7" i="17"/>
  <c r="AC7" i="17" s="1"/>
  <c r="AB19" i="17"/>
  <c r="AB18" i="17"/>
  <c r="AB6" i="17"/>
  <c r="AC6" i="17" s="1"/>
  <c r="Z21" i="17"/>
  <c r="Z20" i="17"/>
  <c r="Z7" i="17"/>
  <c r="AA7" i="17" s="1"/>
  <c r="Z19" i="17"/>
  <c r="Z18" i="17"/>
  <c r="Z6" i="17"/>
  <c r="AA6" i="17" s="1"/>
  <c r="X21" i="17"/>
  <c r="X20" i="17"/>
  <c r="X7" i="17"/>
  <c r="Y7" i="17" s="1"/>
  <c r="X19" i="17"/>
  <c r="X18" i="17"/>
  <c r="X6" i="17"/>
  <c r="Y6" i="17" s="1"/>
  <c r="G3" i="17"/>
  <c r="H3" i="17" s="1"/>
  <c r="G4" i="17"/>
  <c r="H4" i="17" s="1"/>
  <c r="G5" i="17"/>
  <c r="H5" i="17" s="1"/>
  <c r="G6" i="17"/>
  <c r="H6" i="17" s="1"/>
  <c r="G7" i="17"/>
  <c r="H7" i="17" s="1"/>
  <c r="G8" i="17"/>
  <c r="H8" i="17" s="1"/>
  <c r="G9" i="17"/>
  <c r="H9" i="17" s="1"/>
  <c r="G10" i="17"/>
  <c r="H10" i="17" s="1"/>
  <c r="G11" i="17"/>
  <c r="H11" i="17" s="1"/>
  <c r="G12" i="17"/>
  <c r="H12" i="17" s="1"/>
  <c r="G13" i="17"/>
  <c r="H13" i="17" s="1"/>
  <c r="G14" i="17"/>
  <c r="H14" i="17" s="1"/>
  <c r="G15" i="17"/>
  <c r="H15" i="17" s="1"/>
  <c r="G16" i="17"/>
  <c r="H16" i="17" s="1"/>
  <c r="G17" i="17"/>
  <c r="H17" i="17" s="1"/>
  <c r="G18" i="17"/>
  <c r="H18" i="17" s="1"/>
  <c r="G19" i="17"/>
  <c r="H19" i="17" s="1"/>
  <c r="G20" i="17"/>
  <c r="H20" i="17" s="1"/>
  <c r="G21" i="17"/>
  <c r="H21" i="17" s="1"/>
  <c r="G22" i="17"/>
  <c r="H22" i="17" s="1"/>
  <c r="G23" i="17"/>
  <c r="H23" i="17" s="1"/>
  <c r="G24" i="17"/>
  <c r="H24" i="17" s="1"/>
  <c r="G25" i="17"/>
  <c r="H25" i="17" s="1"/>
  <c r="G26" i="17"/>
  <c r="H26" i="17" s="1"/>
  <c r="G27" i="17"/>
  <c r="H27" i="17" s="1"/>
  <c r="G28" i="17"/>
  <c r="H28" i="17" s="1"/>
  <c r="G29" i="17"/>
  <c r="H29" i="17" s="1"/>
  <c r="G30" i="17"/>
  <c r="H30" i="17" s="1"/>
  <c r="G31" i="17"/>
  <c r="H31" i="17" s="1"/>
  <c r="G32" i="17"/>
  <c r="H32" i="17" s="1"/>
  <c r="G33" i="17"/>
  <c r="H33" i="17" s="1"/>
  <c r="G34" i="17"/>
  <c r="H34" i="17" s="1"/>
  <c r="G35" i="17"/>
  <c r="H35" i="17" s="1"/>
  <c r="G36" i="17"/>
  <c r="H36" i="17" s="1"/>
  <c r="G37" i="17"/>
  <c r="H37" i="17" s="1"/>
  <c r="G38" i="17"/>
  <c r="H38" i="17" s="1"/>
  <c r="G39" i="17"/>
  <c r="H39" i="17" s="1"/>
  <c r="G40" i="17"/>
  <c r="H40" i="17" s="1"/>
  <c r="G41" i="17"/>
  <c r="H41" i="17" s="1"/>
  <c r="G42" i="17"/>
  <c r="H42" i="17" s="1"/>
  <c r="G43" i="17"/>
  <c r="H43" i="17" s="1"/>
  <c r="G44" i="17"/>
  <c r="H44" i="17" s="1"/>
  <c r="G45" i="17"/>
  <c r="H45" i="17" s="1"/>
  <c r="G46" i="17"/>
  <c r="H46" i="17" s="1"/>
  <c r="G47" i="17"/>
  <c r="H47" i="17" s="1"/>
  <c r="G48" i="17"/>
  <c r="H48" i="17" s="1"/>
  <c r="G49" i="17"/>
  <c r="H49" i="17" s="1"/>
  <c r="G50" i="17"/>
  <c r="H50" i="17" s="1"/>
  <c r="G51" i="17"/>
  <c r="H51" i="17" s="1"/>
  <c r="G52" i="17"/>
  <c r="H52" i="17" s="1"/>
  <c r="G53" i="17"/>
  <c r="H53" i="17" s="1"/>
  <c r="G54" i="17"/>
  <c r="H54" i="17" s="1"/>
  <c r="G55" i="17"/>
  <c r="H55" i="17" s="1"/>
  <c r="G56" i="17"/>
  <c r="H56" i="17" s="1"/>
  <c r="G57" i="17"/>
  <c r="H57" i="17" s="1"/>
  <c r="G58" i="17"/>
  <c r="H58" i="17" s="1"/>
  <c r="G59" i="17"/>
  <c r="H59" i="17" s="1"/>
  <c r="G60" i="17"/>
  <c r="H60" i="17" s="1"/>
  <c r="G61" i="17"/>
  <c r="H61" i="17" s="1"/>
  <c r="G62" i="17"/>
  <c r="H62" i="17" s="1"/>
  <c r="G63" i="17"/>
  <c r="H63" i="17" s="1"/>
  <c r="G64" i="17"/>
  <c r="H64" i="17" s="1"/>
  <c r="G65" i="17"/>
  <c r="H65" i="17" s="1"/>
  <c r="G66" i="17"/>
  <c r="H66" i="17" s="1"/>
  <c r="G67" i="17"/>
  <c r="H67" i="17" s="1"/>
  <c r="G68" i="17"/>
  <c r="H68" i="17" s="1"/>
  <c r="G69" i="17"/>
  <c r="H69" i="17" s="1"/>
  <c r="G70" i="17"/>
  <c r="H70" i="17" s="1"/>
  <c r="G71" i="17"/>
  <c r="H71" i="17" s="1"/>
  <c r="G72" i="17"/>
  <c r="H72" i="17" s="1"/>
  <c r="G73" i="17"/>
  <c r="H73" i="17" s="1"/>
  <c r="G74" i="17"/>
  <c r="H74" i="17" s="1"/>
  <c r="G75" i="17"/>
  <c r="H75" i="17" s="1"/>
  <c r="G76" i="17"/>
  <c r="H76" i="17" s="1"/>
  <c r="G77" i="17"/>
  <c r="H77" i="17" s="1"/>
  <c r="G78" i="17"/>
  <c r="H78" i="17" s="1"/>
  <c r="G79" i="17"/>
  <c r="H79" i="17" s="1"/>
  <c r="G80" i="17"/>
  <c r="H80" i="17" s="1"/>
  <c r="G81" i="17"/>
  <c r="H81" i="17" s="1"/>
  <c r="G82" i="17"/>
  <c r="H82" i="17" s="1"/>
  <c r="G83" i="17"/>
  <c r="H83" i="17" s="1"/>
  <c r="G84" i="17"/>
  <c r="H84" i="17" s="1"/>
  <c r="G85" i="17"/>
  <c r="H85" i="17" s="1"/>
  <c r="G86" i="17"/>
  <c r="H86" i="17" s="1"/>
  <c r="G87" i="17"/>
  <c r="H87" i="17" s="1"/>
  <c r="G88" i="17"/>
  <c r="H88" i="17" s="1"/>
  <c r="G89" i="17"/>
  <c r="H89" i="17" s="1"/>
  <c r="G90" i="17"/>
  <c r="H90" i="17" s="1"/>
  <c r="G91" i="17"/>
  <c r="H91" i="17" s="1"/>
  <c r="G92" i="17"/>
  <c r="H92" i="17" s="1"/>
  <c r="G93" i="17"/>
  <c r="H93" i="17" s="1"/>
  <c r="G94" i="17"/>
  <c r="H94" i="17" s="1"/>
  <c r="G95" i="17"/>
  <c r="H95" i="17" s="1"/>
  <c r="G96" i="17"/>
  <c r="H96" i="17" s="1"/>
  <c r="G97" i="17"/>
  <c r="H97" i="17" s="1"/>
  <c r="G98" i="17"/>
  <c r="H98" i="17" s="1"/>
  <c r="G99" i="17"/>
  <c r="H99" i="17" s="1"/>
  <c r="G100" i="17"/>
  <c r="H100" i="17" s="1"/>
  <c r="G101" i="17"/>
  <c r="H101" i="17" s="1"/>
  <c r="G102" i="17"/>
  <c r="H102" i="17" s="1"/>
  <c r="G103" i="17"/>
  <c r="H103" i="17" s="1"/>
  <c r="G104" i="17"/>
  <c r="H104" i="17" s="1"/>
  <c r="G105" i="17"/>
  <c r="H105" i="17" s="1"/>
  <c r="G106" i="17"/>
  <c r="H106" i="17" s="1"/>
  <c r="G107" i="17"/>
  <c r="H107" i="17" s="1"/>
  <c r="G108" i="17"/>
  <c r="H108" i="17" s="1"/>
  <c r="G109" i="17"/>
  <c r="H109" i="17" s="1"/>
  <c r="G110" i="17"/>
  <c r="H110" i="17" s="1"/>
  <c r="G111" i="17"/>
  <c r="H111" i="17" s="1"/>
  <c r="G112" i="17"/>
  <c r="H112" i="17" s="1"/>
  <c r="G113" i="17"/>
  <c r="H113" i="17" s="1"/>
  <c r="G114" i="17"/>
  <c r="H114" i="17" s="1"/>
  <c r="G115" i="17"/>
  <c r="H115" i="17" s="1"/>
  <c r="G116" i="17"/>
  <c r="H116" i="17" s="1"/>
  <c r="G117" i="17"/>
  <c r="H117" i="17" s="1"/>
  <c r="G118" i="17"/>
  <c r="H118" i="17" s="1"/>
  <c r="G119" i="17"/>
  <c r="H119" i="17" s="1"/>
  <c r="G120" i="17"/>
  <c r="H120" i="17" s="1"/>
  <c r="G121" i="17"/>
  <c r="H121" i="17" s="1"/>
  <c r="G122" i="17"/>
  <c r="H122" i="17" s="1"/>
  <c r="G123" i="17"/>
  <c r="H123" i="17" s="1"/>
  <c r="G124" i="17"/>
  <c r="H124" i="17" s="1"/>
  <c r="G125" i="17"/>
  <c r="H125" i="17" s="1"/>
  <c r="G126" i="17"/>
  <c r="H126" i="17" s="1"/>
  <c r="G127" i="17"/>
  <c r="H127" i="17" s="1"/>
  <c r="G128" i="17"/>
  <c r="H128" i="17" s="1"/>
  <c r="G129" i="17"/>
  <c r="H129" i="17" s="1"/>
  <c r="G130" i="17"/>
  <c r="H130" i="17" s="1"/>
  <c r="G131" i="17"/>
  <c r="H131" i="17" s="1"/>
  <c r="G132" i="17"/>
  <c r="H132" i="17" s="1"/>
  <c r="G133" i="17"/>
  <c r="H133" i="17" s="1"/>
  <c r="G134" i="17"/>
  <c r="H134" i="17" s="1"/>
  <c r="G135" i="17"/>
  <c r="H135" i="17" s="1"/>
  <c r="G136" i="17"/>
  <c r="H136" i="17" s="1"/>
  <c r="G137" i="17"/>
  <c r="H137" i="17" s="1"/>
  <c r="G138" i="17"/>
  <c r="H138" i="17" s="1"/>
  <c r="G139" i="17"/>
  <c r="H139" i="17" s="1"/>
  <c r="G140" i="17"/>
  <c r="H140" i="17" s="1"/>
  <c r="G141" i="17"/>
  <c r="H141" i="17" s="1"/>
  <c r="G142" i="17"/>
  <c r="H142" i="17" s="1"/>
  <c r="G143" i="17"/>
  <c r="H143" i="17" s="1"/>
  <c r="G144" i="17"/>
  <c r="H144" i="17" s="1"/>
  <c r="G145" i="17"/>
  <c r="H145" i="17" s="1"/>
  <c r="G146" i="17"/>
  <c r="H146" i="17" s="1"/>
  <c r="G147" i="17"/>
  <c r="H147" i="17" s="1"/>
  <c r="G148" i="17"/>
  <c r="H148" i="17" s="1"/>
  <c r="G149" i="17"/>
  <c r="H149" i="17" s="1"/>
  <c r="G150" i="17"/>
  <c r="H150" i="17" s="1"/>
  <c r="G151" i="17"/>
  <c r="H151" i="17" s="1"/>
  <c r="G152" i="17"/>
  <c r="H152" i="17" s="1"/>
  <c r="G153" i="17"/>
  <c r="H153" i="17" s="1"/>
  <c r="G154" i="17"/>
  <c r="H154" i="17" s="1"/>
  <c r="G155" i="17"/>
  <c r="H155" i="17" s="1"/>
  <c r="G156" i="17"/>
  <c r="H156" i="17" s="1"/>
  <c r="G157" i="17"/>
  <c r="H157" i="17" s="1"/>
  <c r="G158" i="17"/>
  <c r="H158" i="17" s="1"/>
  <c r="G159" i="17"/>
  <c r="H159" i="17" s="1"/>
  <c r="G160" i="17"/>
  <c r="H160" i="17" s="1"/>
  <c r="G161" i="17"/>
  <c r="H161" i="17" s="1"/>
  <c r="G162" i="17"/>
  <c r="H162" i="17" s="1"/>
  <c r="G163" i="17"/>
  <c r="H163" i="17" s="1"/>
  <c r="G164" i="17"/>
  <c r="H164" i="17" s="1"/>
  <c r="G165" i="17"/>
  <c r="H165" i="17" s="1"/>
  <c r="G166" i="17"/>
  <c r="H166" i="17" s="1"/>
  <c r="G167" i="17"/>
  <c r="H167" i="17" s="1"/>
  <c r="G168" i="17"/>
  <c r="H168" i="17" s="1"/>
  <c r="G169" i="17"/>
  <c r="H169" i="17" s="1"/>
  <c r="G170" i="17"/>
  <c r="H170" i="17" s="1"/>
  <c r="G171" i="17"/>
  <c r="H171" i="17" s="1"/>
  <c r="G172" i="17"/>
  <c r="H172" i="17" s="1"/>
  <c r="G173" i="17"/>
  <c r="H173" i="17" s="1"/>
  <c r="G174" i="17"/>
  <c r="H174" i="17" s="1"/>
  <c r="G175" i="17"/>
  <c r="H175" i="17" s="1"/>
  <c r="G176" i="17"/>
  <c r="H176" i="17" s="1"/>
  <c r="G177" i="17"/>
  <c r="H177" i="17" s="1"/>
  <c r="G178" i="17"/>
  <c r="H178" i="17" s="1"/>
  <c r="G179" i="17"/>
  <c r="H179" i="17" s="1"/>
  <c r="G180" i="17"/>
  <c r="H180" i="17" s="1"/>
  <c r="G181" i="17"/>
  <c r="H181" i="17" s="1"/>
  <c r="G182" i="17"/>
  <c r="H182" i="17" s="1"/>
  <c r="G183" i="17"/>
  <c r="H183" i="17" s="1"/>
  <c r="G184" i="17"/>
  <c r="H184" i="17" s="1"/>
  <c r="G185" i="17"/>
  <c r="H185" i="17" s="1"/>
  <c r="G186" i="17"/>
  <c r="H186" i="17" s="1"/>
  <c r="G187" i="17"/>
  <c r="H187" i="17" s="1"/>
  <c r="G188" i="17"/>
  <c r="H188" i="17" s="1"/>
  <c r="G189" i="17"/>
  <c r="H189" i="17" s="1"/>
  <c r="G190" i="17"/>
  <c r="H190" i="17" s="1"/>
  <c r="G191" i="17"/>
  <c r="H191" i="17" s="1"/>
  <c r="G192" i="17"/>
  <c r="H192" i="17" s="1"/>
  <c r="G193" i="17"/>
  <c r="H193" i="17" s="1"/>
  <c r="G194" i="17"/>
  <c r="H194" i="17" s="1"/>
  <c r="G195" i="17"/>
  <c r="H195" i="17" s="1"/>
  <c r="G196" i="17"/>
  <c r="H196" i="17" s="1"/>
  <c r="G197" i="17"/>
  <c r="H197" i="17" s="1"/>
  <c r="G198" i="17"/>
  <c r="H198" i="17" s="1"/>
  <c r="G199" i="17"/>
  <c r="H199" i="17" s="1"/>
  <c r="G200" i="17"/>
  <c r="H200" i="17" s="1"/>
  <c r="G201" i="17"/>
  <c r="H201" i="17" s="1"/>
  <c r="G2" i="17"/>
  <c r="H2" i="17" s="1"/>
  <c r="U8" i="16"/>
  <c r="T8" i="16"/>
  <c r="U7" i="16"/>
  <c r="T7" i="16"/>
  <c r="L44" i="16"/>
  <c r="K44" i="16"/>
  <c r="J44" i="16"/>
  <c r="J39" i="16"/>
  <c r="K43" i="16"/>
  <c r="L43" i="16"/>
  <c r="J43" i="16"/>
  <c r="J37" i="16"/>
  <c r="J40" i="16" s="1"/>
  <c r="L39" i="16"/>
  <c r="K39" i="16"/>
  <c r="L38" i="16"/>
  <c r="K38" i="16"/>
  <c r="K37" i="16"/>
  <c r="L37" i="16"/>
  <c r="V21" i="16" a="1"/>
  <c r="V21" i="16" s="1"/>
  <c r="T21" i="16" a="1"/>
  <c r="T21" i="16" s="1"/>
  <c r="M21" i="16" a="1"/>
  <c r="M21" i="16" s="1"/>
  <c r="K21" i="16" a="1"/>
  <c r="K21" i="16" s="1"/>
  <c r="K9" i="16" a="1"/>
  <c r="K9" i="16" s="1"/>
  <c r="J21" i="16" a="1"/>
  <c r="J21" i="16" s="1"/>
  <c r="U21" i="16" a="1"/>
  <c r="U21" i="16" s="1"/>
  <c r="S21" i="16" a="1"/>
  <c r="S21" i="16" s="1"/>
  <c r="L21" i="16" a="1"/>
  <c r="L21" i="16" s="1"/>
  <c r="J9" i="16" a="1"/>
  <c r="J9" i="16" s="1"/>
  <c r="V20" i="16"/>
  <c r="T20" i="16"/>
  <c r="M20" i="16"/>
  <c r="K20" i="16"/>
  <c r="J20" i="16"/>
  <c r="K8" i="16"/>
  <c r="U20" i="16"/>
  <c r="S20" i="16"/>
  <c r="L20" i="16"/>
  <c r="M8" i="16"/>
  <c r="L8" i="16"/>
  <c r="J8" i="16"/>
  <c r="M9" i="16" a="1"/>
  <c r="M9" i="16" s="1"/>
  <c r="L9" i="16" a="1"/>
  <c r="L9" i="16" s="1"/>
  <c r="I34" i="7"/>
  <c r="I33" i="7"/>
  <c r="H34" i="7"/>
  <c r="H33" i="7"/>
  <c r="G34" i="7"/>
  <c r="F34" i="7"/>
  <c r="G33" i="7"/>
  <c r="F33" i="7"/>
  <c r="I5" i="8"/>
  <c r="H4" i="8"/>
  <c r="O117" i="15"/>
  <c r="O116" i="15"/>
  <c r="N117" i="15"/>
  <c r="N116" i="15"/>
  <c r="M117" i="15"/>
  <c r="M116" i="15"/>
  <c r="L117" i="15"/>
  <c r="L116" i="15"/>
  <c r="O100" i="15"/>
  <c r="O99" i="15"/>
  <c r="N100" i="15"/>
  <c r="N99" i="15"/>
  <c r="M100" i="15"/>
  <c r="M99" i="15"/>
  <c r="L100" i="15"/>
  <c r="L99" i="15"/>
  <c r="O82" i="15"/>
  <c r="O81" i="15"/>
  <c r="N82" i="15"/>
  <c r="N81" i="15"/>
  <c r="M82" i="15"/>
  <c r="M81" i="15"/>
  <c r="L81" i="15"/>
  <c r="L82" i="15"/>
  <c r="O62" i="15"/>
  <c r="O61" i="15"/>
  <c r="N62" i="15"/>
  <c r="N61" i="15"/>
  <c r="M62" i="15"/>
  <c r="M61" i="15"/>
  <c r="L62" i="15"/>
  <c r="L61" i="15"/>
  <c r="O43" i="15"/>
  <c r="O42" i="15"/>
  <c r="N43" i="15"/>
  <c r="N42" i="15"/>
  <c r="M43" i="15"/>
  <c r="M42" i="15"/>
  <c r="M22" i="15"/>
  <c r="L22" i="15"/>
  <c r="N21" i="15" s="1"/>
  <c r="M21" i="15"/>
  <c r="L43" i="15"/>
  <c r="L42" i="15"/>
  <c r="M6" i="15"/>
  <c r="M5" i="15"/>
  <c r="L21" i="15"/>
  <c r="L6" i="15"/>
  <c r="N6" i="15" s="1"/>
  <c r="L5" i="15"/>
  <c r="N5" i="15" s="1"/>
  <c r="C2" i="6" a="1"/>
  <c r="C2" i="6" s="1"/>
  <c r="M11" i="13"/>
  <c r="L11" i="13"/>
  <c r="K11" i="13"/>
  <c r="M10" i="13"/>
  <c r="L10" i="13"/>
  <c r="K10" i="13"/>
  <c r="M9" i="13"/>
  <c r="L9" i="13"/>
  <c r="K9" i="13"/>
  <c r="M8" i="13"/>
  <c r="L8" i="13"/>
  <c r="K8" i="13"/>
  <c r="M7" i="13"/>
  <c r="L7" i="13"/>
  <c r="K7" i="13"/>
  <c r="M6" i="13"/>
  <c r="L6" i="13"/>
  <c r="K6" i="13"/>
  <c r="M5" i="13"/>
  <c r="L5" i="13"/>
  <c r="K5" i="13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5" i="14"/>
  <c r="AP36" i="14"/>
  <c r="AP37" i="14"/>
  <c r="AP38" i="14"/>
  <c r="AP39" i="14"/>
  <c r="AP40" i="14"/>
  <c r="AP41" i="14"/>
  <c r="AP42" i="14"/>
  <c r="AP43" i="14"/>
  <c r="AP4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5" i="14"/>
  <c r="AO36" i="14"/>
  <c r="AO37" i="14"/>
  <c r="AO38" i="14"/>
  <c r="AO39" i="14"/>
  <c r="AO40" i="14"/>
  <c r="AO41" i="14"/>
  <c r="AO42" i="14"/>
  <c r="AO43" i="14"/>
  <c r="AO4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5" i="14"/>
  <c r="AN36" i="14"/>
  <c r="AN37" i="14"/>
  <c r="AN38" i="14"/>
  <c r="AN39" i="14"/>
  <c r="AN40" i="14"/>
  <c r="AN41" i="14"/>
  <c r="AN42" i="14"/>
  <c r="AN43" i="14"/>
  <c r="AN44" i="14"/>
  <c r="AO5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BI4" i="14"/>
  <c r="BJ4" i="14"/>
  <c r="BK4" i="14"/>
  <c r="BL4" i="14"/>
  <c r="BM4" i="14"/>
  <c r="AJ4" i="14"/>
  <c r="AI4" i="14"/>
  <c r="AP3" i="14"/>
  <c r="AP5" i="14" s="1"/>
  <c r="AQ3" i="14"/>
  <c r="AQ5" i="14" s="1"/>
  <c r="AR3" i="14"/>
  <c r="AR5" i="14" s="1"/>
  <c r="AS3" i="14"/>
  <c r="AS5" i="14" s="1"/>
  <c r="AT3" i="14"/>
  <c r="AT5" i="14" s="1"/>
  <c r="AU3" i="14"/>
  <c r="AU5" i="14" s="1"/>
  <c r="AV3" i="14"/>
  <c r="AV5" i="14" s="1"/>
  <c r="AW3" i="14"/>
  <c r="AW5" i="14" s="1"/>
  <c r="AX3" i="14"/>
  <c r="AX5" i="14" s="1"/>
  <c r="AY3" i="14"/>
  <c r="AY5" i="14" s="1"/>
  <c r="AZ3" i="14"/>
  <c r="AZ5" i="14" s="1"/>
  <c r="BA3" i="14"/>
  <c r="BA5" i="14" s="1"/>
  <c r="BB3" i="14"/>
  <c r="BB5" i="14" s="1"/>
  <c r="BC3" i="14"/>
  <c r="BC5" i="14" s="1"/>
  <c r="BD3" i="14"/>
  <c r="BD5" i="14" s="1"/>
  <c r="BE3" i="14"/>
  <c r="BE5" i="14" s="1"/>
  <c r="BF3" i="14"/>
  <c r="BF5" i="14" s="1"/>
  <c r="BG3" i="14"/>
  <c r="BG5" i="14" s="1"/>
  <c r="BH3" i="14"/>
  <c r="BH5" i="14" s="1"/>
  <c r="BI3" i="14"/>
  <c r="BI5" i="14" s="1"/>
  <c r="BJ3" i="14"/>
  <c r="BJ5" i="14" s="1"/>
  <c r="BK3" i="14"/>
  <c r="BK5" i="14" s="1"/>
  <c r="BL3" i="14"/>
  <c r="BL5" i="14" s="1"/>
  <c r="BM3" i="14"/>
  <c r="BM5" i="14" s="1"/>
  <c r="AJ3" i="14"/>
  <c r="AJ5" i="14" s="1"/>
  <c r="AK3" i="14"/>
  <c r="AK5" i="14" s="1"/>
  <c r="AL3" i="14"/>
  <c r="AL5" i="14" s="1"/>
  <c r="AM3" i="14"/>
  <c r="AM5" i="14" s="1"/>
  <c r="AN3" i="14"/>
  <c r="AN5" i="14" s="1"/>
  <c r="AO3" i="14"/>
  <c r="AI3" i="14"/>
  <c r="AI5" i="14" s="1"/>
  <c r="R21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26" i="12"/>
  <c r="S27" i="12"/>
  <c r="T27" i="12"/>
  <c r="U27" i="12"/>
  <c r="V27" i="12"/>
  <c r="S28" i="12"/>
  <c r="T28" i="12"/>
  <c r="U28" i="12"/>
  <c r="V28" i="12"/>
  <c r="S29" i="12"/>
  <c r="T29" i="12"/>
  <c r="U29" i="12"/>
  <c r="V29" i="12"/>
  <c r="S30" i="12"/>
  <c r="T30" i="12"/>
  <c r="U30" i="12"/>
  <c r="V30" i="12"/>
  <c r="S31" i="12"/>
  <c r="T31" i="12"/>
  <c r="U31" i="12"/>
  <c r="V31" i="12"/>
  <c r="S32" i="12"/>
  <c r="T32" i="12"/>
  <c r="U32" i="12"/>
  <c r="V32" i="12"/>
  <c r="S33" i="12"/>
  <c r="T33" i="12"/>
  <c r="U33" i="12"/>
  <c r="V33" i="12"/>
  <c r="S34" i="12"/>
  <c r="T34" i="12"/>
  <c r="U34" i="12"/>
  <c r="V34" i="12"/>
  <c r="S35" i="12"/>
  <c r="T35" i="12"/>
  <c r="U35" i="12"/>
  <c r="V35" i="12"/>
  <c r="S36" i="12"/>
  <c r="T36" i="12"/>
  <c r="U36" i="12"/>
  <c r="V36" i="12"/>
  <c r="S37" i="12"/>
  <c r="T37" i="12"/>
  <c r="U37" i="12"/>
  <c r="V37" i="12"/>
  <c r="S38" i="12"/>
  <c r="T38" i="12"/>
  <c r="U38" i="12"/>
  <c r="V38" i="12"/>
  <c r="S39" i="12"/>
  <c r="T39" i="12"/>
  <c r="U39" i="12"/>
  <c r="V39" i="12"/>
  <c r="S40" i="12"/>
  <c r="T40" i="12"/>
  <c r="U40" i="12"/>
  <c r="V40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28" i="12"/>
  <c r="R27" i="12"/>
  <c r="S26" i="12"/>
  <c r="T26" i="12"/>
  <c r="U26" i="12"/>
  <c r="V26" i="12"/>
  <c r="R26" i="12"/>
  <c r="S20" i="12"/>
  <c r="T20" i="12"/>
  <c r="U20" i="12"/>
  <c r="V20" i="12"/>
  <c r="R20" i="12"/>
  <c r="S19" i="12"/>
  <c r="T19" i="12"/>
  <c r="U19" i="12"/>
  <c r="V19" i="12"/>
  <c r="S18" i="12"/>
  <c r="T18" i="12"/>
  <c r="U18" i="12"/>
  <c r="V18" i="12"/>
  <c r="S17" i="12"/>
  <c r="T17" i="12"/>
  <c r="U17" i="12"/>
  <c r="V17" i="12"/>
  <c r="S16" i="12"/>
  <c r="T16" i="12"/>
  <c r="U16" i="12"/>
  <c r="V16" i="12"/>
  <c r="S15" i="12"/>
  <c r="T15" i="12"/>
  <c r="U15" i="12"/>
  <c r="V15" i="12"/>
  <c r="S14" i="12"/>
  <c r="T14" i="12"/>
  <c r="U14" i="12"/>
  <c r="V14" i="12"/>
  <c r="S13" i="12"/>
  <c r="T13" i="12"/>
  <c r="U13" i="12"/>
  <c r="V13" i="12"/>
  <c r="S12" i="12"/>
  <c r="T12" i="12"/>
  <c r="U12" i="12"/>
  <c r="V12" i="12"/>
  <c r="S11" i="12"/>
  <c r="T11" i="12"/>
  <c r="U11" i="12"/>
  <c r="V11" i="12"/>
  <c r="S10" i="12"/>
  <c r="T10" i="12"/>
  <c r="U10" i="12"/>
  <c r="V10" i="12"/>
  <c r="S9" i="12"/>
  <c r="T9" i="12"/>
  <c r="U9" i="12"/>
  <c r="V9" i="12"/>
  <c r="S8" i="12"/>
  <c r="T8" i="12"/>
  <c r="U8" i="12"/>
  <c r="V8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S7" i="12"/>
  <c r="T7" i="12"/>
  <c r="U7" i="12"/>
  <c r="V7" i="12"/>
  <c r="R7" i="12"/>
  <c r="S6" i="12"/>
  <c r="T6" i="12"/>
  <c r="U6" i="12"/>
  <c r="V6" i="12"/>
  <c r="R6" i="12"/>
  <c r="S5" i="12"/>
  <c r="T5" i="12"/>
  <c r="U5" i="12"/>
  <c r="V5" i="12"/>
  <c r="R5" i="12"/>
  <c r="P56" i="22" l="1"/>
  <c r="Q39" i="22"/>
  <c r="R39" i="22"/>
  <c r="S39" i="22"/>
  <c r="T39" i="22"/>
  <c r="P57" i="22"/>
  <c r="R41" i="22"/>
  <c r="P59" i="22"/>
  <c r="S41" i="22"/>
  <c r="Q54" i="22"/>
  <c r="S37" i="22"/>
  <c r="S35" i="22"/>
  <c r="T36" i="22"/>
  <c r="T38" i="22"/>
  <c r="P55" i="22"/>
  <c r="R38" i="22"/>
  <c r="R36" i="22"/>
  <c r="R52" i="22"/>
  <c r="P54" i="22"/>
  <c r="R54" i="22"/>
  <c r="P52" i="22"/>
  <c r="S38" i="22"/>
  <c r="Q36" i="22"/>
  <c r="Q37" i="22"/>
  <c r="Q53" i="22"/>
  <c r="R53" i="22"/>
  <c r="S36" i="22"/>
  <c r="R55" i="22"/>
  <c r="R37" i="22"/>
  <c r="R42" i="22"/>
  <c r="S40" i="22"/>
  <c r="S42" i="22"/>
  <c r="T37" i="22"/>
  <c r="Q55" i="22"/>
  <c r="T41" i="22"/>
  <c r="Q38" i="22"/>
  <c r="Q59" i="22"/>
  <c r="R57" i="22"/>
  <c r="R40" i="22"/>
  <c r="Q52" i="22"/>
  <c r="T35" i="22"/>
  <c r="R59" i="22"/>
  <c r="P58" i="22"/>
  <c r="R58" i="22"/>
  <c r="M93" i="13"/>
  <c r="Q57" i="22"/>
  <c r="T40" i="22"/>
  <c r="T42" i="22"/>
  <c r="Q41" i="22"/>
  <c r="R35" i="22"/>
  <c r="Q35" i="22"/>
  <c r="O44" i="16" a="1"/>
  <c r="O44" i="16" s="1"/>
  <c r="N38" i="16" a="1"/>
  <c r="N38" i="16" s="1"/>
  <c r="M44" i="16" a="1"/>
  <c r="M44" i="16" s="1"/>
  <c r="J45" i="16"/>
  <c r="K40" i="16"/>
  <c r="K45" i="16"/>
  <c r="L40" i="16"/>
  <c r="L45" i="16"/>
  <c r="O38" i="16" a="1"/>
  <c r="O38" i="16" s="1"/>
  <c r="N44" i="16" a="1"/>
  <c r="N44" i="16" s="1"/>
  <c r="O10" i="17"/>
  <c r="O9" i="17"/>
  <c r="P9" i="17" s="1"/>
  <c r="O11" i="17"/>
  <c r="P11" i="17" s="1"/>
  <c r="O12" i="17"/>
  <c r="P12" i="17" s="1"/>
  <c r="P10" i="17"/>
  <c r="O22" i="15"/>
  <c r="N22" i="15"/>
  <c r="O21" i="15"/>
  <c r="O5" i="15"/>
  <c r="O6" i="15"/>
  <c r="P31" i="11"/>
  <c r="P30" i="11"/>
  <c r="O31" i="11"/>
  <c r="O30" i="11"/>
  <c r="J31" i="11"/>
  <c r="J30" i="11"/>
  <c r="I31" i="11"/>
  <c r="I30" i="11"/>
  <c r="P3" i="11"/>
  <c r="P2" i="11"/>
  <c r="O3" i="11"/>
  <c r="O2" i="11"/>
  <c r="J5" i="11"/>
  <c r="I5" i="11"/>
  <c r="J3" i="11"/>
  <c r="J4" i="11"/>
  <c r="J2" i="11"/>
  <c r="I3" i="11"/>
  <c r="I4" i="11"/>
  <c r="I2" i="11"/>
  <c r="Q50" i="10"/>
  <c r="Q49" i="10"/>
  <c r="P50" i="10"/>
  <c r="P49" i="10"/>
  <c r="L50" i="10"/>
  <c r="L49" i="10"/>
  <c r="K50" i="10"/>
  <c r="K49" i="10"/>
  <c r="Q27" i="10"/>
  <c r="Q26" i="10"/>
  <c r="P27" i="10"/>
  <c r="P26" i="10"/>
  <c r="L27" i="10"/>
  <c r="L26" i="10"/>
  <c r="K27" i="10"/>
  <c r="K26" i="10"/>
  <c r="R3" i="10"/>
  <c r="R2" i="10"/>
  <c r="Q3" i="10"/>
  <c r="Q2" i="10"/>
  <c r="L3" i="10"/>
  <c r="L2" i="10"/>
  <c r="K3" i="10"/>
  <c r="K2" i="10"/>
  <c r="N24" i="9"/>
  <c r="N23" i="9"/>
  <c r="M24" i="9"/>
  <c r="M23" i="9"/>
  <c r="H24" i="9"/>
  <c r="H23" i="9"/>
  <c r="M3" i="9"/>
  <c r="M2" i="9"/>
  <c r="H3" i="9"/>
  <c r="H2" i="9"/>
  <c r="M8" i="8"/>
  <c r="M7" i="8"/>
  <c r="I4" i="8"/>
  <c r="I3" i="8"/>
  <c r="K7" i="7"/>
  <c r="K6" i="7"/>
  <c r="F7" i="7"/>
  <c r="G7" i="7" s="1"/>
  <c r="F6" i="7"/>
  <c r="G6" i="7" s="1"/>
  <c r="F2" i="6" l="1" a="1"/>
  <c r="F2" i="6" s="1"/>
  <c r="G2" i="6" a="1"/>
  <c r="G2" i="6" s="1"/>
  <c r="H2" i="6" a="1"/>
  <c r="H2" i="6" s="1"/>
  <c r="I2" i="6" a="1"/>
  <c r="I2" i="6" s="1"/>
  <c r="J2" i="6" a="1"/>
  <c r="J2" i="6" s="1"/>
  <c r="K2" i="6" a="1"/>
  <c r="K2" i="6" s="1"/>
  <c r="L2" i="6" a="1"/>
  <c r="L2" i="6" s="1"/>
  <c r="M2" i="6" a="1"/>
  <c r="M2" i="6" s="1"/>
  <c r="N2" i="6" a="1"/>
  <c r="N2" i="6" s="1"/>
  <c r="O2" i="6" a="1"/>
  <c r="O2" i="6" s="1"/>
  <c r="P2" i="6" a="1"/>
  <c r="P2" i="6" s="1"/>
  <c r="Q2" i="6" a="1"/>
  <c r="Q2" i="6" s="1"/>
  <c r="R2" i="6" a="1"/>
  <c r="R2" i="6" s="1"/>
  <c r="S2" i="6" a="1"/>
  <c r="S2" i="6" s="1"/>
  <c r="T2" i="6" a="1"/>
  <c r="T2" i="6" s="1"/>
  <c r="U2" i="6" a="1"/>
  <c r="U2" i="6" s="1"/>
  <c r="V2" i="6" a="1"/>
  <c r="V2" i="6" s="1"/>
  <c r="W2" i="6" a="1"/>
  <c r="W2" i="6" s="1"/>
  <c r="X2" i="6" a="1"/>
  <c r="X2" i="6" s="1"/>
  <c r="Y2" i="6" a="1"/>
  <c r="Y2" i="6" s="1"/>
  <c r="Z2" i="6" a="1"/>
  <c r="Z2" i="6" s="1"/>
  <c r="AA2" i="6" a="1"/>
  <c r="AA2" i="6" s="1"/>
  <c r="AB2" i="6" a="1"/>
  <c r="AB2" i="6" s="1"/>
  <c r="AC2" i="6" a="1"/>
  <c r="AC2" i="6" s="1"/>
  <c r="AD2" i="6" a="1"/>
  <c r="AD2" i="6" s="1"/>
  <c r="AE2" i="6" a="1"/>
  <c r="AE2" i="6" s="1"/>
  <c r="AF2" i="6" a="1"/>
  <c r="AF2" i="6" s="1"/>
  <c r="E2" i="6" a="1"/>
  <c r="E2" i="6" s="1"/>
  <c r="D2" i="6" a="1"/>
  <c r="D2" i="6" s="1"/>
  <c r="B2" i="6" a="1"/>
  <c r="B2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202801-4AA6-4D0F-808D-E86259C98244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8c9535b1-6ede-40ae-aa8f-25930f14c91a"/>
      </ext>
    </extLst>
  </connection>
  <connection id="2" xr16:uid="{444752DE-DC15-4D21-9E19-DACA7CC1D847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a74e7e57-888a-4b1f-9ca4-5739bfc7cf49"/>
      </ext>
    </extLst>
  </connection>
  <connection id="3" xr16:uid="{BDFF7253-2B2B-49DC-A5A8-F0DB270CD053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21af3837-071e-4c97-a019-efa5fbc996cc"/>
      </ext>
    </extLst>
  </connection>
  <connection id="4" xr16:uid="{70CD2B7F-6671-4946-86DF-C19BBEA573E9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c581c1e5-fc4c-4beb-bd03-5ad6d0861a21"/>
      </ext>
    </extLst>
  </connection>
  <connection id="5" xr16:uid="{759FA9C5-5E8B-419E-99A7-2EECE14FDF79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baeb5d01-199f-4f11-9b7c-ca77f6e6bfd7"/>
      </ext>
    </extLst>
  </connection>
  <connection id="6" xr16:uid="{924B0974-2DCF-4AA3-B705-B4ECC922F696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49f8e720-ce4a-4a23-b313-ec6543b87d0c"/>
      </ext>
    </extLst>
  </connection>
  <connection id="7" xr16:uid="{4B3651BE-BC9B-481D-9DB5-E4FF51E2AAC8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0eb69ca7-b77d-4e9e-bf8e-644b8ae3ec32"/>
      </ext>
    </extLst>
  </connection>
  <connection id="8" xr16:uid="{25F609A0-1647-4F92-8DDC-F50F0843001F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9fe52a0f-2a55-457c-96d2-190ab913b228"/>
      </ext>
    </extLst>
  </connection>
  <connection id="9" xr16:uid="{38CD8C51-B04F-44EE-A27B-5441C4C7E3D1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6a830d64-e125-4960-83a9-e9e3d4a4dcb7"/>
      </ext>
    </extLst>
  </connection>
  <connection id="10" xr16:uid="{D37E3C86-2B1E-411D-8072-7A0191B2CF51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57adc38f-f470-49c6-bfbe-514f346fba3a"/>
      </ext>
    </extLst>
  </connection>
  <connection id="11" xr16:uid="{AE7E2185-F8DC-46B3-842D-EC6DFE024DB1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517527cd-2b3c-4aa8-9f0d-d8890887bcb6"/>
      </ext>
    </extLst>
  </connection>
  <connection id="12" xr16:uid="{CFB8D39A-C546-4F54-8F49-34BDEDF770A0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52aa88f0-f388-4993-9a57-ebba788eef3c"/>
      </ext>
    </extLst>
  </connection>
  <connection id="13" xr16:uid="{965AF671-D7EA-4613-B737-0C408869B520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23d5c502-0cfb-468e-993d-641434dcdaae"/>
      </ext>
    </extLst>
  </connection>
  <connection id="14" xr16:uid="{6DF34E0D-6036-432D-AB4A-34A1CAA777FF}" name="Query - Page014" description="Connection to the 'Page014' query in the workbook." type="100" refreshedVersion="8" minRefreshableVersion="5">
    <extLst>
      <ext xmlns:x15="http://schemas.microsoft.com/office/spreadsheetml/2010/11/main" uri="{DE250136-89BD-433C-8126-D09CA5730AF9}">
        <x15:connection id="29c01a45-1f78-42b3-835f-5d08fbb10ae8"/>
      </ext>
    </extLst>
  </connection>
  <connection id="15" xr16:uid="{B02BD6C9-1B97-47E0-B615-E624DA425602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ebe46671-d215-4f90-a5db-03d87a54d279"/>
      </ext>
    </extLst>
  </connection>
  <connection id="16" xr16:uid="{5EB1529F-C7CB-4979-A99C-FD8E3871BC8F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9d97969a-9236-47cb-b548-ef11da36780c"/>
      </ext>
    </extLst>
  </connection>
  <connection id="17" xr16:uid="{FE247C8D-F3A0-431D-A893-58111748088F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52012cca-9dde-47e1-82e9-c75bac302a56"/>
      </ext>
    </extLst>
  </connection>
  <connection id="18" xr16:uid="{192635C3-0262-429D-A513-7C076C5949FE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5f0c1575-acba-4dfd-9771-76e5f758fb7f"/>
      </ext>
    </extLst>
  </connection>
  <connection id="19" xr16:uid="{E58E3036-355E-45E3-9A30-2D4C7BC6EF1E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6cdf4346-bcac-44c0-b261-3845c7c2b1be"/>
      </ext>
    </extLst>
  </connection>
  <connection id="20" xr16:uid="{77C8A141-D175-4110-B733-C7B7EE6A2A96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2cd7c4f2-66fa-4f46-91d9-9ce827de33b6"/>
      </ext>
    </extLst>
  </connection>
  <connection id="21" xr16:uid="{A77EC9D3-F5C8-4D3B-95AA-8CFB586C5DBE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f7faa98b-684d-4672-893c-c59d083229e3"/>
      </ext>
    </extLst>
  </connection>
  <connection id="22" xr16:uid="{23EB265B-21C1-463F-A5CC-618620BD2069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22e44931-4d06-4905-9620-c53877c3afda"/>
      </ext>
    </extLst>
  </connection>
  <connection id="23" xr16:uid="{FA8A35ED-FBD5-4711-A41B-E3381430AFE6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ca5d3470-f39a-4a02-bfbb-9fc64078316b"/>
      </ext>
    </extLst>
  </connection>
  <connection id="24" xr16:uid="{AFD697C4-8DBE-4EAB-BBAD-F2AED386A402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eb8d2417-12bc-42d1-81be-9a3b720c0a3c"/>
      </ext>
    </extLst>
  </connection>
  <connection id="25" xr16:uid="{398B3B2D-EA3F-4CD1-A95E-BFBA444C1E3A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37bfb9a9-bf94-46c6-803f-8ff00a4b819d"/>
      </ext>
    </extLst>
  </connection>
  <connection id="26" xr16:uid="{BA9F341B-95B8-401D-8EAA-8BA5F7782929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9ef170b2-f1da-4fb3-b74f-b6dc7c388345"/>
      </ext>
    </extLst>
  </connection>
  <connection id="27" xr16:uid="{BA6289C8-DA30-4274-A2E1-D4CC64E11F92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f8e52824-8223-41ac-8279-5e05b2e083cd"/>
      </ext>
    </extLst>
  </connection>
  <connection id="28" xr16:uid="{A7EFBA99-A51D-452D-B04A-9ED8E99D5878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f76d0711-1432-4cf6-b862-bb055bab4dac"/>
      </ext>
    </extLst>
  </connection>
  <connection id="29" xr16:uid="{6C79B38D-1A63-4F34-B924-FFAFD0787F5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<sst xmlns="http://schemas.openxmlformats.org/spreadsheetml/2006/main" count="32720" uniqueCount="779">
  <si>
    <t>Family Type</t>
  </si>
  <si>
    <t>Medical Condition</t>
  </si>
  <si>
    <t>Medication</t>
  </si>
  <si>
    <t>Food Allergies</t>
  </si>
  <si>
    <t>Surgery</t>
  </si>
  <si>
    <t>Breast fed</t>
  </si>
  <si>
    <t>Or formula fed</t>
  </si>
  <si>
    <t>or both</t>
  </si>
  <si>
    <t>Is the formula iron fortified</t>
  </si>
  <si>
    <t>Milk (other than breast milk)</t>
  </si>
  <si>
    <t>Bottle fed</t>
  </si>
  <si>
    <t>Food or drink does not like</t>
  </si>
  <si>
    <t>Having any feeding problems</t>
  </si>
  <si>
    <t>Taking any vitamins or iron drops</t>
  </si>
  <si>
    <t>FOOD FREQUENCY QUESTIONNAIRE</t>
  </si>
  <si>
    <t>Respondents</t>
  </si>
  <si>
    <t>Age</t>
  </si>
  <si>
    <t>Gender</t>
  </si>
  <si>
    <t>Family Income(LPA)</t>
  </si>
  <si>
    <t>Nuclear</t>
  </si>
  <si>
    <t>Joint</t>
  </si>
  <si>
    <t>Weight (kg)</t>
  </si>
  <si>
    <t>Height (cm)</t>
  </si>
  <si>
    <t>Yes</t>
  </si>
  <si>
    <t>No</t>
  </si>
  <si>
    <t>How many meals/day (other than milk)</t>
  </si>
  <si>
    <t>What fruits, juices and vegetables your child eat or drink most often</t>
  </si>
  <si>
    <t>Cereals</t>
  </si>
  <si>
    <t>Pulses</t>
  </si>
  <si>
    <t>Milk</t>
  </si>
  <si>
    <t>Milk Products</t>
  </si>
  <si>
    <t>Vegetables</t>
  </si>
  <si>
    <t>Green leafy vegetables</t>
  </si>
  <si>
    <t>Roots &amp; tubers</t>
  </si>
  <si>
    <t>Fruits</t>
  </si>
  <si>
    <t>Nuts</t>
  </si>
  <si>
    <t>Poultry &amp; chicken</t>
  </si>
  <si>
    <t>Meet &amp; fish</t>
  </si>
  <si>
    <t>Oils</t>
  </si>
  <si>
    <t>Sugar &amp; jaggery</t>
  </si>
  <si>
    <t>Fried foods</t>
  </si>
  <si>
    <t>Processed  foods</t>
  </si>
  <si>
    <t>R1</t>
  </si>
  <si>
    <t>M</t>
  </si>
  <si>
    <t>4 LPA</t>
  </si>
  <si>
    <t>3 times/day</t>
  </si>
  <si>
    <t>Orange juices, apples, grapes, potatoes, tomatoes</t>
  </si>
  <si>
    <t>2 times/day</t>
  </si>
  <si>
    <t>1 time/day</t>
  </si>
  <si>
    <t>Occasionally</t>
  </si>
  <si>
    <t>Weekly</t>
  </si>
  <si>
    <t>R2</t>
  </si>
  <si>
    <t>Grapes, apples, orange juice, beans, tomatoes, potatoes</t>
  </si>
  <si>
    <t>R3</t>
  </si>
  <si>
    <t>Oranges, watermelon, potatoes</t>
  </si>
  <si>
    <t>R4</t>
  </si>
  <si>
    <t>F</t>
  </si>
  <si>
    <t>3 LPA</t>
  </si>
  <si>
    <t>Oranges, bananas, apples, tomatoes, potatoes</t>
  </si>
  <si>
    <t>R5</t>
  </si>
  <si>
    <t>7 LPA</t>
  </si>
  <si>
    <t>4 times/day</t>
  </si>
  <si>
    <t>Grapes, oranges, watermelon, ladies finger</t>
  </si>
  <si>
    <t>R6</t>
  </si>
  <si>
    <t>Oranges, grapes, tomatoes</t>
  </si>
  <si>
    <t>R7</t>
  </si>
  <si>
    <t>Pomegranate, sapota, watermelon, grapes, tomato, potato</t>
  </si>
  <si>
    <t>Never</t>
  </si>
  <si>
    <t>R8</t>
  </si>
  <si>
    <t>5 LPA</t>
  </si>
  <si>
    <t>Banana, grapes, potatoes, tomatoes</t>
  </si>
  <si>
    <t>R9</t>
  </si>
  <si>
    <t>Orange, banana, apple, watermelon, potato, tomato, peas, carrots</t>
  </si>
  <si>
    <t>R10</t>
  </si>
  <si>
    <t>6 LPA</t>
  </si>
  <si>
    <t>Banana, orange juices, mashed apple, tomato, potato</t>
  </si>
  <si>
    <t>R11</t>
  </si>
  <si>
    <t>All fruits, juices and vegetables</t>
  </si>
  <si>
    <t>R12</t>
  </si>
  <si>
    <t>Oranges, apple, watermelon, all fruit juices, tomato, potato</t>
  </si>
  <si>
    <t>R13</t>
  </si>
  <si>
    <t>8 LPA</t>
  </si>
  <si>
    <t>Banana, pomegranate juice, orange juice, all vegetables</t>
  </si>
  <si>
    <t>R14</t>
  </si>
  <si>
    <t>R15</t>
  </si>
  <si>
    <t>Banana, cocnut water, all vegetables</t>
  </si>
  <si>
    <t>R16</t>
  </si>
  <si>
    <t>Orange and orange juice only</t>
  </si>
  <si>
    <t>R17</t>
  </si>
  <si>
    <t>Apple, banana, guava, all fruit juices and all vegetables</t>
  </si>
  <si>
    <t>R18</t>
  </si>
  <si>
    <t>Apple, orange, potato, ladies finger</t>
  </si>
  <si>
    <t>R19</t>
  </si>
  <si>
    <t>R20</t>
  </si>
  <si>
    <t>Banana, apple, mango, potato, orange juice, tomato</t>
  </si>
  <si>
    <t>R21</t>
  </si>
  <si>
    <t>10 LPA</t>
  </si>
  <si>
    <t>R22</t>
  </si>
  <si>
    <t>All fruits, juices and vegetables except leafy vegetables and banana</t>
  </si>
  <si>
    <t>R23</t>
  </si>
  <si>
    <t>All fruits and vegetables</t>
  </si>
  <si>
    <t>R24</t>
  </si>
  <si>
    <t>All fruits, fruit juices and vegetables</t>
  </si>
  <si>
    <t>R25</t>
  </si>
  <si>
    <t>R26</t>
  </si>
  <si>
    <t>Banana, apples, carrots</t>
  </si>
  <si>
    <t>R27</t>
  </si>
  <si>
    <t>Apple, sapota, pomegranate, beans, carrot, potato</t>
  </si>
  <si>
    <t>R28</t>
  </si>
  <si>
    <t>R29</t>
  </si>
  <si>
    <t>R30</t>
  </si>
  <si>
    <t>All fruits and vegetables mostly</t>
  </si>
  <si>
    <t>R31</t>
  </si>
  <si>
    <t>Banana, pomegranate juice, apple, spinach, tomato</t>
  </si>
  <si>
    <t>R32</t>
  </si>
  <si>
    <t>Banana, pomegranate juice, grapes, apple, spinach, tomato</t>
  </si>
  <si>
    <t>R33</t>
  </si>
  <si>
    <t>R34</t>
  </si>
  <si>
    <t>Apple, orange, banana, watermelon juice, orange juice, potato, tomato</t>
  </si>
  <si>
    <t>R35</t>
  </si>
  <si>
    <t>Banana, oranges, sapota, pomegranate, tomato, potato</t>
  </si>
  <si>
    <t>R36</t>
  </si>
  <si>
    <t>Banana, apple, pomegranate, potato</t>
  </si>
  <si>
    <t>R37</t>
  </si>
  <si>
    <t>R38</t>
  </si>
  <si>
    <t>R39</t>
  </si>
  <si>
    <t>Apple, mango, sapota, pomegranate juice, potato, tomato</t>
  </si>
  <si>
    <t>R40</t>
  </si>
  <si>
    <t>Banana, sapota, watermelon, apple, tomato, potato</t>
  </si>
  <si>
    <t>R41</t>
  </si>
  <si>
    <t>Banana, apple, mango, potato, carrot</t>
  </si>
  <si>
    <t>R42</t>
  </si>
  <si>
    <t>All fruits, juices, and vegetables</t>
  </si>
  <si>
    <t>R43</t>
  </si>
  <si>
    <t>Banana, sapota, spinach rice, carrot, potato</t>
  </si>
  <si>
    <t>R44</t>
  </si>
  <si>
    <t>Orange, apple, sapota, potato, peas, bellpeppers</t>
  </si>
  <si>
    <t>R45</t>
  </si>
  <si>
    <t>Banana, apple, potato, tomato</t>
  </si>
  <si>
    <t>R46</t>
  </si>
  <si>
    <t>R47</t>
  </si>
  <si>
    <t>Banana, watermelon, poatato, spinach</t>
  </si>
  <si>
    <t>R48</t>
  </si>
  <si>
    <t>Pineapple, apple, banana, orange, potato, beans, peas, carrots</t>
  </si>
  <si>
    <t>R49</t>
  </si>
  <si>
    <t>Banana, watermelon, apple, beans, peas, spinach, poatao</t>
  </si>
  <si>
    <t>R50</t>
  </si>
  <si>
    <t>Apple, banana, grapes, carrots, peas</t>
  </si>
  <si>
    <t>R51</t>
  </si>
  <si>
    <t>2 LPA</t>
  </si>
  <si>
    <t>Banana, apple, tomato, potato</t>
  </si>
  <si>
    <t>R52</t>
  </si>
  <si>
    <t>Grapes, apples, bellpeppers, potato</t>
  </si>
  <si>
    <t>R53</t>
  </si>
  <si>
    <t>Apple, grapes, tomato</t>
  </si>
  <si>
    <t>R54</t>
  </si>
  <si>
    <t>Banana, grapes, potato, tomato</t>
  </si>
  <si>
    <t>R55</t>
  </si>
  <si>
    <t>R56</t>
  </si>
  <si>
    <t>Banana, grapes, apples, potatoes, dals</t>
  </si>
  <si>
    <t>R57</t>
  </si>
  <si>
    <t>Banana, apple, carrot</t>
  </si>
  <si>
    <t>R58</t>
  </si>
  <si>
    <t>Banana, garpes, apple, potato, tomato, brinjal</t>
  </si>
  <si>
    <t>R59</t>
  </si>
  <si>
    <t>Grapes, oranges, watermelon, tomatoes</t>
  </si>
  <si>
    <t>R60</t>
  </si>
  <si>
    <t>R61</t>
  </si>
  <si>
    <t>R62</t>
  </si>
  <si>
    <t>Banana, grapes, sapota, potatoes, tomatoes</t>
  </si>
  <si>
    <t>R63</t>
  </si>
  <si>
    <t>Banana, grapes, potato, ladies finger, peas</t>
  </si>
  <si>
    <t>R64</t>
  </si>
  <si>
    <t>Banana, orange juice, potatoes</t>
  </si>
  <si>
    <t>R65</t>
  </si>
  <si>
    <t xml:space="preserve">Banana, potao, </t>
  </si>
  <si>
    <t>R66</t>
  </si>
  <si>
    <t>Banana, orange, tomato</t>
  </si>
  <si>
    <t>R67</t>
  </si>
  <si>
    <t>Apple, banana, watermelon, potato</t>
  </si>
  <si>
    <t>R68</t>
  </si>
  <si>
    <t>R69</t>
  </si>
  <si>
    <t>Apple, orange, coconut water, potato</t>
  </si>
  <si>
    <t>R70</t>
  </si>
  <si>
    <t>R71</t>
  </si>
  <si>
    <t>Banana, sapota, apple, grapes, carrots, broccoli, beetroot, tomatoes</t>
  </si>
  <si>
    <t>R72</t>
  </si>
  <si>
    <t>R73</t>
  </si>
  <si>
    <t>Watermelon juice, banana, grapes, orange juice, beans, carrots, tomato</t>
  </si>
  <si>
    <t>R74</t>
  </si>
  <si>
    <t>R75</t>
  </si>
  <si>
    <t>R76</t>
  </si>
  <si>
    <t>Banana, orange, tomato, potato</t>
  </si>
  <si>
    <t>R77</t>
  </si>
  <si>
    <t>Banana, grapes, tomatoes, curd</t>
  </si>
  <si>
    <t>R78</t>
  </si>
  <si>
    <t>R79</t>
  </si>
  <si>
    <t>Banana, grapes, oranges, tomatoes</t>
  </si>
  <si>
    <t>R80</t>
  </si>
  <si>
    <t>R81</t>
  </si>
  <si>
    <t>R82</t>
  </si>
  <si>
    <t>Grapes, banana, potatoes, tomatoes</t>
  </si>
  <si>
    <t>R83</t>
  </si>
  <si>
    <t>R84</t>
  </si>
  <si>
    <t>Banana, potato, curd</t>
  </si>
  <si>
    <t>R85</t>
  </si>
  <si>
    <t>Banana, apple, tomato</t>
  </si>
  <si>
    <t>R86</t>
  </si>
  <si>
    <t>Banana, sapota, potato, carrot</t>
  </si>
  <si>
    <t>R87</t>
  </si>
  <si>
    <t>R88</t>
  </si>
  <si>
    <t>R89</t>
  </si>
  <si>
    <t>Banana, orange juice, potatoes, grapes, brinjal</t>
  </si>
  <si>
    <t>R90</t>
  </si>
  <si>
    <t>1.5 LPA</t>
  </si>
  <si>
    <t>Apple, orange, potato</t>
  </si>
  <si>
    <t>R91</t>
  </si>
  <si>
    <t>R92</t>
  </si>
  <si>
    <t>R93</t>
  </si>
  <si>
    <t>R94</t>
  </si>
  <si>
    <t>Grapes, banana, watermelon, potato, carrot, beetroot</t>
  </si>
  <si>
    <t>R95</t>
  </si>
  <si>
    <t>Banana, orange, potato, tomato</t>
  </si>
  <si>
    <t>R96</t>
  </si>
  <si>
    <t>R97</t>
  </si>
  <si>
    <t>Banana, mango, grapes, watermelon, spinach, beans, carrot</t>
  </si>
  <si>
    <t>R98</t>
  </si>
  <si>
    <t>Banana, grapes, mango, beans, peas, spinach, potato</t>
  </si>
  <si>
    <t>R99</t>
  </si>
  <si>
    <t>R100</t>
  </si>
  <si>
    <t>Banana, mango, grapes, watermelon, apples, beans, carrot</t>
  </si>
  <si>
    <t>R101</t>
  </si>
  <si>
    <t xml:space="preserve">Banana, potato </t>
  </si>
  <si>
    <t>R102</t>
  </si>
  <si>
    <t>Mango, orange, watermelon, potato, tomato, spinach</t>
  </si>
  <si>
    <t>R103</t>
  </si>
  <si>
    <t>R104</t>
  </si>
  <si>
    <t>R105</t>
  </si>
  <si>
    <t>Apple, watermelon, pomegranate, tomato</t>
  </si>
  <si>
    <t>R106</t>
  </si>
  <si>
    <t>Banana, orange juice,potato, tomato</t>
  </si>
  <si>
    <t>R107</t>
  </si>
  <si>
    <t>Banana, apple, grapes, mangoes, potato, tomato, carrot</t>
  </si>
  <si>
    <t>R108</t>
  </si>
  <si>
    <t>Banana, watermelon, mango, brinjal</t>
  </si>
  <si>
    <t>R109</t>
  </si>
  <si>
    <t>R110</t>
  </si>
  <si>
    <t>Grapes, banana, apple, potato</t>
  </si>
  <si>
    <t>R111</t>
  </si>
  <si>
    <t>Banana, mango, orange, potato, carrot</t>
  </si>
  <si>
    <t>R112</t>
  </si>
  <si>
    <t>R113</t>
  </si>
  <si>
    <t>Banana, apple, grapes, guava, potato</t>
  </si>
  <si>
    <t>R114</t>
  </si>
  <si>
    <t>R115</t>
  </si>
  <si>
    <t>Grapes, banana, potato, tomato</t>
  </si>
  <si>
    <t>R116</t>
  </si>
  <si>
    <t>R117</t>
  </si>
  <si>
    <t>Banana, apple, orange, potato</t>
  </si>
  <si>
    <t>R118</t>
  </si>
  <si>
    <t>Watermelon, grapes, apples, potato</t>
  </si>
  <si>
    <t>R119</t>
  </si>
  <si>
    <t>Banana, sapota, orange,mango, potato, carrot, tomato, ladiesfinger</t>
  </si>
  <si>
    <t>R120</t>
  </si>
  <si>
    <t>4.8 LPA</t>
  </si>
  <si>
    <t>Banana, grapes, orange juice, potato, tomato</t>
  </si>
  <si>
    <t>R121</t>
  </si>
  <si>
    <t>R122</t>
  </si>
  <si>
    <t>Grapes, mangoes, banana, carrot, potato, spinach</t>
  </si>
  <si>
    <t>R123</t>
  </si>
  <si>
    <t>Banana, grapes, watermelon, sapota, potato, spinach, peas</t>
  </si>
  <si>
    <t>R124</t>
  </si>
  <si>
    <t>Grapes, guava, banana, potato, tomato</t>
  </si>
  <si>
    <t>R125</t>
  </si>
  <si>
    <t>Grapes, banana, mango, potato, carrot, tomato</t>
  </si>
  <si>
    <t>R126</t>
  </si>
  <si>
    <t xml:space="preserve">Orange, banana, potato, tomato, </t>
  </si>
  <si>
    <t>R127</t>
  </si>
  <si>
    <t>Sapota, banana, orange, potato, tomato</t>
  </si>
  <si>
    <t>R128</t>
  </si>
  <si>
    <t>R129</t>
  </si>
  <si>
    <t>R130</t>
  </si>
  <si>
    <t>Black grapes, sapota, potato</t>
  </si>
  <si>
    <t>R131</t>
  </si>
  <si>
    <t>R132</t>
  </si>
  <si>
    <t>R133</t>
  </si>
  <si>
    <t>R134</t>
  </si>
  <si>
    <t>R135</t>
  </si>
  <si>
    <t>Mango, grapes, carrot, tomato, peas</t>
  </si>
  <si>
    <t>R136</t>
  </si>
  <si>
    <t>Orange, grapes, potato, beans, carrot</t>
  </si>
  <si>
    <t>R137</t>
  </si>
  <si>
    <t>R138</t>
  </si>
  <si>
    <t>Banana, grapes, orange, potato, bellpeppers</t>
  </si>
  <si>
    <t>R139</t>
  </si>
  <si>
    <t>R140</t>
  </si>
  <si>
    <t>R141</t>
  </si>
  <si>
    <t>Apple, banana, potato, oranges</t>
  </si>
  <si>
    <t>R142</t>
  </si>
  <si>
    <t>Banana, mango,grapes, tomato, potato</t>
  </si>
  <si>
    <t>R143</t>
  </si>
  <si>
    <t>Banana, orange, watermelon juice, tomato</t>
  </si>
  <si>
    <t>R144</t>
  </si>
  <si>
    <t>Grapes, sapota, orange juice, tomato, peas</t>
  </si>
  <si>
    <t>R145</t>
  </si>
  <si>
    <t>Banana, grapes, spinach, tomato, carrot</t>
  </si>
  <si>
    <t>R146</t>
  </si>
  <si>
    <t>R147</t>
  </si>
  <si>
    <t>Banana, grapes, sapota, bellpeppers, potato</t>
  </si>
  <si>
    <t>R148</t>
  </si>
  <si>
    <t>R149</t>
  </si>
  <si>
    <t>Banana, mango, tomato</t>
  </si>
  <si>
    <t>R150</t>
  </si>
  <si>
    <t>Banana, apple, grapes, ladiesfinger, tomato, potato</t>
  </si>
  <si>
    <t>R151</t>
  </si>
  <si>
    <t>R152</t>
  </si>
  <si>
    <t>R153</t>
  </si>
  <si>
    <t>R154</t>
  </si>
  <si>
    <t>Apple, grapes, orange, tomato, brinjal</t>
  </si>
  <si>
    <t>R155</t>
  </si>
  <si>
    <t>Grapes, orange, tomato</t>
  </si>
  <si>
    <t>R156</t>
  </si>
  <si>
    <t>R157</t>
  </si>
  <si>
    <t>Banana, grapes, potato, ladiesfinger</t>
  </si>
  <si>
    <t>R158</t>
  </si>
  <si>
    <t>R159</t>
  </si>
  <si>
    <t>R160</t>
  </si>
  <si>
    <t>Mango, banana, potato, beans, tomato</t>
  </si>
  <si>
    <t>R161</t>
  </si>
  <si>
    <t>Banana, potato, tomato</t>
  </si>
  <si>
    <t>R162</t>
  </si>
  <si>
    <t>Banana, apple, grapes, tomato</t>
  </si>
  <si>
    <t>R163</t>
  </si>
  <si>
    <t>Banana, orange, watermelon, carrot, potato</t>
  </si>
  <si>
    <t>R164</t>
  </si>
  <si>
    <t>Orange, sapota, mango, beans, peas, potato</t>
  </si>
  <si>
    <t>R165</t>
  </si>
  <si>
    <t>Banana, orange, grapes, potato, carrot, tomato, spinach</t>
  </si>
  <si>
    <t>R166</t>
  </si>
  <si>
    <t>Banana, grapes, apples, potato</t>
  </si>
  <si>
    <t>R167</t>
  </si>
  <si>
    <t>R168</t>
  </si>
  <si>
    <t>R169</t>
  </si>
  <si>
    <t>Watermelon, orange, grapes, apple, potato, tomato, brinjal</t>
  </si>
  <si>
    <t>R170</t>
  </si>
  <si>
    <t>R171</t>
  </si>
  <si>
    <t>Banana, orange, watermelon, potato</t>
  </si>
  <si>
    <t>R172</t>
  </si>
  <si>
    <t>R173</t>
  </si>
  <si>
    <t>R174</t>
  </si>
  <si>
    <t>Mango, grapes, orange, tomato, ladiesfinger</t>
  </si>
  <si>
    <t>R175</t>
  </si>
  <si>
    <t>Sapota, mango, banana, watermelon, potato, carrot, tomato</t>
  </si>
  <si>
    <t>R176</t>
  </si>
  <si>
    <t>Banana, apple, watermelon, orange juice, carrot, beetroot, tomato</t>
  </si>
  <si>
    <t>R177</t>
  </si>
  <si>
    <t>R178</t>
  </si>
  <si>
    <t>R179</t>
  </si>
  <si>
    <t>R180</t>
  </si>
  <si>
    <t>R181</t>
  </si>
  <si>
    <t>R182</t>
  </si>
  <si>
    <t>R183</t>
  </si>
  <si>
    <t>R184</t>
  </si>
  <si>
    <t>Orange, banana, grapes, tomato, peas</t>
  </si>
  <si>
    <t>R185</t>
  </si>
  <si>
    <t>Banana, grapes, potato, tomato, onion</t>
  </si>
  <si>
    <t>R186</t>
  </si>
  <si>
    <t>R187</t>
  </si>
  <si>
    <t>Banana, grapes, orange, tomato, potato</t>
  </si>
  <si>
    <t>R188</t>
  </si>
  <si>
    <t>Banana, orange, grapes, potato, cucumber</t>
  </si>
  <si>
    <t>R189</t>
  </si>
  <si>
    <t>Banana, mango, sapota, potato, spinach, tomato</t>
  </si>
  <si>
    <t>R190</t>
  </si>
  <si>
    <t>Grapes, watermelon, carrot, spinach, tomato, potato</t>
  </si>
  <si>
    <t>R191</t>
  </si>
  <si>
    <t>Grapes, watermelon, banana, potato, tomato</t>
  </si>
  <si>
    <t>R192</t>
  </si>
  <si>
    <t>R193</t>
  </si>
  <si>
    <t>Banana, apple, potato</t>
  </si>
  <si>
    <t>R194</t>
  </si>
  <si>
    <t>Banana, grapes, tomato, potato, brinjal</t>
  </si>
  <si>
    <t>R195</t>
  </si>
  <si>
    <t>R196</t>
  </si>
  <si>
    <t>R197</t>
  </si>
  <si>
    <t>Banana, mango, orange, tomato</t>
  </si>
  <si>
    <t>R198</t>
  </si>
  <si>
    <t>R199</t>
  </si>
  <si>
    <t>R200</t>
  </si>
  <si>
    <t>Banana, grapes, brinjal, beans, potato</t>
  </si>
  <si>
    <t>24 hour dietary recall</t>
  </si>
  <si>
    <t>Calories (kcal)</t>
  </si>
  <si>
    <t>Carbohydrates (grams)</t>
  </si>
  <si>
    <t>Protein (grams)</t>
  </si>
  <si>
    <t>Fat (grams)</t>
  </si>
  <si>
    <t>Calcium (mg)</t>
  </si>
  <si>
    <t>Iron (mg)</t>
  </si>
  <si>
    <r>
      <t>Vitamin A (</t>
    </r>
    <r>
      <rPr>
        <b/>
        <sz val="11"/>
        <color theme="1"/>
        <rFont val="Calibri"/>
        <family val="2"/>
      </rPr>
      <t>µ</t>
    </r>
    <r>
      <rPr>
        <b/>
        <sz val="11"/>
        <color theme="1"/>
        <rFont val="Calibri"/>
        <family val="2"/>
        <scheme val="minor"/>
      </rPr>
      <t>g)</t>
    </r>
  </si>
  <si>
    <t>3times/day</t>
  </si>
  <si>
    <t>4times/day</t>
  </si>
  <si>
    <t>2times/day</t>
  </si>
  <si>
    <t>How many meals/day(other than milk)</t>
  </si>
  <si>
    <t>potato</t>
  </si>
  <si>
    <t>mango</t>
  </si>
  <si>
    <t>grapes</t>
  </si>
  <si>
    <t>grapes, oranges, watermelon, ladies finger</t>
  </si>
  <si>
    <t>oranges, grapes, tomatoes</t>
  </si>
  <si>
    <t>pomegranate, sapota, watermelon, grapes, tomato, potato</t>
  </si>
  <si>
    <t>banana, pomegranate juice, orange juice, all vegetables</t>
  </si>
  <si>
    <t>apple, orange, potato, ladies finger</t>
  </si>
  <si>
    <t>banana, apple, mango, potato, orange juice, tomato</t>
  </si>
  <si>
    <t>all fruits and vegetables</t>
  </si>
  <si>
    <t>banana, apples, carrots</t>
  </si>
  <si>
    <t>apple, sapota, pomegranate, beans, carrot, potato</t>
  </si>
  <si>
    <t>banana, pomegranate juice, apple, spinach, tomato</t>
  </si>
  <si>
    <t>banana, pomegranate juice, grapes, apple, spinach, tomato</t>
  </si>
  <si>
    <t>banana, oranges, sapota, pomegranate, tomato, potato</t>
  </si>
  <si>
    <t>banana, apple, pomegranate, potato</t>
  </si>
  <si>
    <t>apple, mango, sapota, pomegranate juice, potato, tomato</t>
  </si>
  <si>
    <t>banana, sapota, watermelon, apple, tomato, potato</t>
  </si>
  <si>
    <t>banana, apple, mango, potato, carrot</t>
  </si>
  <si>
    <t>banana, sapota, spinach rice, carrot, potato</t>
  </si>
  <si>
    <t>orange, apple, sapota, potato, peas, bellpeppers</t>
  </si>
  <si>
    <t>banana, apple, potato, tomato</t>
  </si>
  <si>
    <t>banana, watermelon, poatato, spinach</t>
  </si>
  <si>
    <t>pineapple, apple, banana, orange, potato, beans, peas, carrots</t>
  </si>
  <si>
    <t>banana, watermelon, apple, beans, peas, spinach, poatao</t>
  </si>
  <si>
    <t>apple, banana, grapes, carrots, peas</t>
  </si>
  <si>
    <t>banana, apple, tomato, potato</t>
  </si>
  <si>
    <t>grapes, apples, bellpeppers, potato</t>
  </si>
  <si>
    <t>apple, grapes, tomato</t>
  </si>
  <si>
    <t>banana, grapes, potato, tomato</t>
  </si>
  <si>
    <t>banana, grapes, apples, potatoes, dals</t>
  </si>
  <si>
    <t>banana, garpes, apple, potato, tomato, brinjal</t>
  </si>
  <si>
    <t>banana, grapes, potato, ladies finger, peas</t>
  </si>
  <si>
    <t>banana, orange, tomato</t>
  </si>
  <si>
    <t>apple, banana, watermelon, potato</t>
  </si>
  <si>
    <t>apple, orange, coconut water, potato</t>
  </si>
  <si>
    <t>banana, orange, tomato, potato</t>
  </si>
  <si>
    <t>banana, potato, curd</t>
  </si>
  <si>
    <t>banana, apple, tomato</t>
  </si>
  <si>
    <t>apple, orange, potato</t>
  </si>
  <si>
    <t>grapes, banana, watermelon, potato, carrot, beetroot</t>
  </si>
  <si>
    <t>banana, orange, potato, tomato</t>
  </si>
  <si>
    <t>banana, grapes, mango, beans, peas, spinach, potato</t>
  </si>
  <si>
    <t xml:space="preserve">banana, potato </t>
  </si>
  <si>
    <t>mango, orange, watermelon, potato, tomato, spinach</t>
  </si>
  <si>
    <t>apple, watermelon, pomegranate, tomato</t>
  </si>
  <si>
    <t>banana, orange juice,potato, tomato</t>
  </si>
  <si>
    <t>banana, watermelon, mango, brinjal</t>
  </si>
  <si>
    <t>grapes, banana, apple, potato</t>
  </si>
  <si>
    <t>banana, apple, grapes, guava, potato</t>
  </si>
  <si>
    <t>grapes, banana, potato, tomato</t>
  </si>
  <si>
    <t>banana, apple, orange, potato</t>
  </si>
  <si>
    <t>watermelon, grapes, apples, potato</t>
  </si>
  <si>
    <t>banana, grapes, orange juice, potato, tomato</t>
  </si>
  <si>
    <t>banana, grapes, watermelon, sapota, potato, spinach, peas</t>
  </si>
  <si>
    <t>grapes, guava, banana, potato, tomato</t>
  </si>
  <si>
    <t xml:space="preserve">orange, banana, potato, tomato, </t>
  </si>
  <si>
    <t>sapota, banana, orange, potato, tomato</t>
  </si>
  <si>
    <t>orange, grapes, potato, beans, carrot</t>
  </si>
  <si>
    <t>banana, grapes, orange, potato, bellpeppers</t>
  </si>
  <si>
    <t>apple, banana, potato, oranges</t>
  </si>
  <si>
    <t>banana, mango,grapes, tomato, potato</t>
  </si>
  <si>
    <t>grapes, sapota, orange juice, tomato, peas</t>
  </si>
  <si>
    <t>banana, grapes, sapota, bellpeppers, potato</t>
  </si>
  <si>
    <t>banana, mango, tomato</t>
  </si>
  <si>
    <t>apple, grapes, orange, tomato, brinjal</t>
  </si>
  <si>
    <t>grapes, orange, tomato</t>
  </si>
  <si>
    <t>mango, banana, potato, beans, tomato</t>
  </si>
  <si>
    <t>banana, potato, tomato</t>
  </si>
  <si>
    <t>banana, apple, grapes, tomato</t>
  </si>
  <si>
    <t>orange, sapota, mango, beans, peas, potato</t>
  </si>
  <si>
    <t>banana, grapes, apples, potato</t>
  </si>
  <si>
    <t>watermelon, orange, grapes, apple, potato, tomato, brinjal</t>
  </si>
  <si>
    <t>orange, banana, grapes, tomato, peas</t>
  </si>
  <si>
    <t>banana, grapes, potato, tomato, onion</t>
  </si>
  <si>
    <t>banana, mango, sapota, potato, spinach, tomato</t>
  </si>
  <si>
    <t>grapes, watermelon, carrot, spinach, tomato, potato</t>
  </si>
  <si>
    <t>grapes, watermelon, banana, potato, tomato</t>
  </si>
  <si>
    <t>banana, apple, potato</t>
  </si>
  <si>
    <t>banana, grapes, tomato, potato, brinjal</t>
  </si>
  <si>
    <t>banana, grapes, brinjal, beans, potato</t>
  </si>
  <si>
    <t>oranges</t>
  </si>
  <si>
    <t>pomegranate</t>
  </si>
  <si>
    <t>banana</t>
  </si>
  <si>
    <t>all fruits</t>
  </si>
  <si>
    <t>watermelon</t>
  </si>
  <si>
    <t>sapota</t>
  </si>
  <si>
    <t>1time/day</t>
  </si>
  <si>
    <t>Processed foods</t>
  </si>
  <si>
    <t>What fruits,  juices and vegetables your child eat or drink most often</t>
  </si>
  <si>
    <t>orange juice</t>
  </si>
  <si>
    <t>beans</t>
  </si>
  <si>
    <t>apples</t>
  </si>
  <si>
    <t>ladies finger</t>
  </si>
  <si>
    <t>peas</t>
  </si>
  <si>
    <t>orange, banana, apple, watermelon, potatoes, tomatoes, peas, carrots</t>
  </si>
  <si>
    <t>carrots</t>
  </si>
  <si>
    <t>tomato</t>
  </si>
  <si>
    <t>orange juice, apples, grapes, potato, tomato</t>
  </si>
  <si>
    <t>grapes, apples, orange juice, beans, tomato, potato</t>
  </si>
  <si>
    <t>oranges, watermelon, potato</t>
  </si>
  <si>
    <t>oranges, bananas, apples, tomato, potato</t>
  </si>
  <si>
    <t>banana, orange juice, mashed apple, tomato, potato</t>
  </si>
  <si>
    <t>mashed apple</t>
  </si>
  <si>
    <t>all fruits, all juices and all vegetables</t>
  </si>
  <si>
    <t>pomegranate juice</t>
  </si>
  <si>
    <t>all vegetables</t>
  </si>
  <si>
    <t>oranges, apple, watermelon, all juices, tomato, potato</t>
  </si>
  <si>
    <t>guava</t>
  </si>
  <si>
    <t>apple, banana, guava, all juices and all vegetables</t>
  </si>
  <si>
    <t>all fruits, all juices, all vegetables</t>
  </si>
  <si>
    <t>banana, coconut water, all vegetables</t>
  </si>
  <si>
    <t>coconut water</t>
  </si>
  <si>
    <t>oranges, orange juice</t>
  </si>
  <si>
    <t xml:space="preserve">all fruits, all juices, all vegetables </t>
  </si>
  <si>
    <t>all fruits, all vegetables</t>
  </si>
  <si>
    <t>all fruits and all vegetables</t>
  </si>
  <si>
    <t>spinach</t>
  </si>
  <si>
    <t>apple, orange, banana, watermelon, orange juice, potato, tomato</t>
  </si>
  <si>
    <t>bellpeppers</t>
  </si>
  <si>
    <t>dals</t>
  </si>
  <si>
    <t>banana, apple, carrots</t>
  </si>
  <si>
    <t>brinjal</t>
  </si>
  <si>
    <t>grapes, oranges, watermelon, tomato</t>
  </si>
  <si>
    <t>banana, grapes, sapota, potato, tomato</t>
  </si>
  <si>
    <t>banana, orange juice, potato</t>
  </si>
  <si>
    <t xml:space="preserve">banana, potato, </t>
  </si>
  <si>
    <t>banana, sapota, apple, grapes, carrots, broccoli, beetroot, tomato</t>
  </si>
  <si>
    <t>broccoli</t>
  </si>
  <si>
    <t>watermelon, banana, grapes, orange juice, beans, carrots, tomato</t>
  </si>
  <si>
    <t>all fruits, allvegetables</t>
  </si>
  <si>
    <t>banana, grapes, tomato, curd</t>
  </si>
  <si>
    <t>curd</t>
  </si>
  <si>
    <t>banana, grapes, oranges, tomato</t>
  </si>
  <si>
    <t>banana, sapota, potato, carrots</t>
  </si>
  <si>
    <t>banana, orange juice, potato, grapes, brinjal</t>
  </si>
  <si>
    <t>banana, mango, grapes, watermelon, spinach, beans, carrots</t>
  </si>
  <si>
    <t>banana, mango, grapes, watermelon, apples, beans, carrots</t>
  </si>
  <si>
    <t>banana, apple, grapes, mango, potato, tomato, carrots</t>
  </si>
  <si>
    <t>banana, mango, orange, potato, carrots</t>
  </si>
  <si>
    <t>grapes, mango, banana, carrots, potato, spinach</t>
  </si>
  <si>
    <t>banana, sapota, orange,mango, potato, carrots, tomato, ladies finger</t>
  </si>
  <si>
    <t>grapes, banana, mango, potato, carrots, tomato</t>
  </si>
  <si>
    <t>grapes, sapota, potato</t>
  </si>
  <si>
    <t>mango, grapes, carrots, tomato, peas</t>
  </si>
  <si>
    <t>banana, orange, watermelon, tomato</t>
  </si>
  <si>
    <t>banana, grapes, spinach, tomato, carrots</t>
  </si>
  <si>
    <t>banana, apple, grapes, ladies finger, tomato, potato</t>
  </si>
  <si>
    <t>banana, grapes, potato, ladies finger</t>
  </si>
  <si>
    <t>banana, oranges, watermelon, carrots, potato</t>
  </si>
  <si>
    <t>banana, oranges, grapes, potato, carrots, tomato, spinach</t>
  </si>
  <si>
    <t>banana, oranges, watermelon, potato</t>
  </si>
  <si>
    <t>sapota, mango, banana, watermelon, potato, carrots, tomato</t>
  </si>
  <si>
    <t>banana, apple, watermelon, orange juice, carrots, beetroot, tomato</t>
  </si>
  <si>
    <t>onion</t>
  </si>
  <si>
    <t>cucumber</t>
  </si>
  <si>
    <t>all Juices</t>
  </si>
  <si>
    <t>banana, mango, oranges, tomato</t>
  </si>
  <si>
    <t>banana, oranges, grapes, potato, cucumber</t>
  </si>
  <si>
    <t>banana, grapes, oranges, tomato, potato</t>
  </si>
  <si>
    <t>mango, grapes, oranges, tomato, ladies finger</t>
  </si>
  <si>
    <t>beetroot</t>
  </si>
  <si>
    <t>Count</t>
  </si>
  <si>
    <t>Percentage</t>
  </si>
  <si>
    <t>1-2 Years</t>
  </si>
  <si>
    <t>3-5 Years</t>
  </si>
  <si>
    <t>Percent</t>
  </si>
  <si>
    <t>Male</t>
  </si>
  <si>
    <t>Female</t>
  </si>
  <si>
    <t>formula fed</t>
  </si>
  <si>
    <t>Both Formula &amp; Brest Feeed</t>
  </si>
  <si>
    <t>formula iron fortified</t>
  </si>
  <si>
    <t>Other Milk Feed</t>
  </si>
  <si>
    <t>Bottle Feed</t>
  </si>
  <si>
    <t>Meals Per Day</t>
  </si>
  <si>
    <t>Total</t>
  </si>
  <si>
    <t>Feeding Problems</t>
  </si>
  <si>
    <t>Vitamins or iron drops Consumption</t>
  </si>
  <si>
    <t>Food frequency</t>
  </si>
  <si>
    <t>Count(N)</t>
  </si>
  <si>
    <t>Percentage(%)</t>
  </si>
  <si>
    <t>Total(N)</t>
  </si>
  <si>
    <t>(N)</t>
  </si>
  <si>
    <t xml:space="preserve">Min </t>
  </si>
  <si>
    <t>Max</t>
  </si>
  <si>
    <t>Consumption</t>
  </si>
  <si>
    <t>Vitamin A (µg)</t>
  </si>
  <si>
    <t>Average</t>
  </si>
  <si>
    <t>Above and below charts are same but above chart shows avg to min and max consumption, below chart shows regular details with out comparision</t>
  </si>
  <si>
    <t>Low Calories</t>
  </si>
  <si>
    <t>High Calories</t>
  </si>
  <si>
    <t>Age(1-3)</t>
  </si>
  <si>
    <t>Age(4-5)</t>
  </si>
  <si>
    <t>(%)</t>
  </si>
  <si>
    <t>Low Carbohydrates</t>
  </si>
  <si>
    <t>High Carbohydrates</t>
  </si>
  <si>
    <t>Low Protein</t>
  </si>
  <si>
    <t>High Protein</t>
  </si>
  <si>
    <t>Low Fat</t>
  </si>
  <si>
    <t>High Fat</t>
  </si>
  <si>
    <t>Low Calcium</t>
  </si>
  <si>
    <t>High Calcium</t>
  </si>
  <si>
    <t>Low Iron</t>
  </si>
  <si>
    <t>High Iron</t>
  </si>
  <si>
    <t>Low Vitamin-A</t>
  </si>
  <si>
    <t>High Vitamin-A</t>
  </si>
  <si>
    <t>Distribution of Children according to age (N=200)</t>
  </si>
  <si>
    <t>Age Groups Range</t>
  </si>
  <si>
    <t>Frequency</t>
  </si>
  <si>
    <t>1-3 LPA</t>
  </si>
  <si>
    <t>4-6 LPA</t>
  </si>
  <si>
    <t>7-10 LPA</t>
  </si>
  <si>
    <t>Income (LPA)</t>
  </si>
  <si>
    <t>Socio Economic status</t>
  </si>
  <si>
    <t>Lower</t>
  </si>
  <si>
    <t>Middle</t>
  </si>
  <si>
    <t>Higher</t>
  </si>
  <si>
    <t xml:space="preserve">Gender to Age groups </t>
  </si>
  <si>
    <t>Age 1-2</t>
  </si>
  <si>
    <t>Age 3-5</t>
  </si>
  <si>
    <t>Weight (Kg)</t>
  </si>
  <si>
    <t>Height(cm)</t>
  </si>
  <si>
    <t>Range</t>
  </si>
  <si>
    <t>Mean</t>
  </si>
  <si>
    <t>SD</t>
  </si>
  <si>
    <t>7-12</t>
  </si>
  <si>
    <t>65-95</t>
  </si>
  <si>
    <t>7-13</t>
  </si>
  <si>
    <t>13-18</t>
  </si>
  <si>
    <t>95-110</t>
  </si>
  <si>
    <t>Mean anthropotnetLic measurements of rutal preschool children according to age (.N=200)</t>
  </si>
  <si>
    <t>Mean anthropometric measurements of rural preschool children accotding to age aud gender)</t>
  </si>
  <si>
    <t>Girls (33)</t>
  </si>
  <si>
    <t>Boys (19)</t>
  </si>
  <si>
    <t>Girls (78)</t>
  </si>
  <si>
    <t>Boys (70)</t>
  </si>
  <si>
    <t>70-90</t>
  </si>
  <si>
    <t>9-18</t>
  </si>
  <si>
    <t>70-110</t>
  </si>
  <si>
    <t>75-110</t>
  </si>
  <si>
    <t>Mean values as per Income Range</t>
  </si>
  <si>
    <t>Z-Value</t>
  </si>
  <si>
    <t>Lower (N=48)</t>
  </si>
  <si>
    <t>Middle (N= 128)</t>
  </si>
  <si>
    <t>Higher (N= 24)</t>
  </si>
  <si>
    <t>SE</t>
  </si>
  <si>
    <t>count</t>
  </si>
  <si>
    <t>11.15 ± 0.36</t>
  </si>
  <si>
    <t>12.35 ± 0.21</t>
  </si>
  <si>
    <t>12.75 ± 0.50</t>
  </si>
  <si>
    <t>a vs b</t>
  </si>
  <si>
    <t>b vs c</t>
  </si>
  <si>
    <t>c vs a</t>
  </si>
  <si>
    <t>83.39 ± 1.24</t>
  </si>
  <si>
    <t>88.90 ±  0.75</t>
  </si>
  <si>
    <t>89.06 ±  1.91</t>
  </si>
  <si>
    <t>7-18</t>
  </si>
  <si>
    <t>65-110</t>
  </si>
  <si>
    <t>Mean anthropotnetLic measurements N =  200</t>
  </si>
  <si>
    <t>* a = Low income, b = Middle income, c = High income</t>
  </si>
  <si>
    <t>Expected weight(Kg)</t>
  </si>
  <si>
    <t>Expected weight is calculated by using weech's formula</t>
  </si>
  <si>
    <t xml:space="preserve"> </t>
  </si>
  <si>
    <t>for age 1-6 that is = (Age x 2) + 8</t>
  </si>
  <si>
    <t>Classification</t>
  </si>
  <si>
    <t>Grade -1 (75-89.9 % NCHS Standard)</t>
  </si>
  <si>
    <t>Grade -2 (60-74.9 % NCHS Standard)</t>
  </si>
  <si>
    <t>Grade -3 (&lt;60% NCHS Standard)</t>
  </si>
  <si>
    <t>Frequency(N)</t>
  </si>
  <si>
    <t>Weight for Age(%)</t>
  </si>
  <si>
    <t>Normal (90-109.9 % NCHS Standard)</t>
  </si>
  <si>
    <t>Malnutrition</t>
  </si>
  <si>
    <t>Classification of Malnutrition among 1-5 years rural preschool children based on the Gomez classification (n=200)</t>
  </si>
  <si>
    <t>Normal</t>
  </si>
  <si>
    <t>1-2 Years (52)</t>
  </si>
  <si>
    <t>3-5 Years (148)</t>
  </si>
  <si>
    <t>Grade-1</t>
  </si>
  <si>
    <t>Grade-2</t>
  </si>
  <si>
    <t>Grade-3</t>
  </si>
  <si>
    <t>Boy (19)</t>
  </si>
  <si>
    <t>Girl (33)</t>
  </si>
  <si>
    <t>Boy (70)</t>
  </si>
  <si>
    <t>Girl (78)</t>
  </si>
  <si>
    <t>Z values</t>
  </si>
  <si>
    <t>Mean ±  SD</t>
  </si>
  <si>
    <t>Mean (NCHS Value)</t>
  </si>
  <si>
    <t>Boys</t>
  </si>
  <si>
    <t>Girls</t>
  </si>
  <si>
    <t>mean</t>
  </si>
  <si>
    <t>Z vales</t>
  </si>
  <si>
    <t>10.26 ± 1.59</t>
  </si>
  <si>
    <t>80.68 ± 4.27</t>
  </si>
  <si>
    <t>9.3 ± 1.26</t>
  </si>
  <si>
    <t>78.7 ± 4.67</t>
  </si>
  <si>
    <t>13.27 ± 2.05</t>
  </si>
  <si>
    <t>91.16 ± 8.53</t>
  </si>
  <si>
    <t>12.69 ± 1.94</t>
  </si>
  <si>
    <t>89.84 ± 6.66</t>
  </si>
  <si>
    <t>Overweight</t>
  </si>
  <si>
    <t>Obese</t>
  </si>
  <si>
    <t>Stunting</t>
  </si>
  <si>
    <t>Wasting</t>
  </si>
  <si>
    <t>Severly Stunted</t>
  </si>
  <si>
    <t>Moderately Stunted</t>
  </si>
  <si>
    <t>Frequency (200)</t>
  </si>
  <si>
    <t>Percent(%)</t>
  </si>
  <si>
    <t>As per Age</t>
  </si>
  <si>
    <t>As per income</t>
  </si>
  <si>
    <t>Formula fed</t>
  </si>
  <si>
    <t>Formula iron fortified</t>
  </si>
  <si>
    <t xml:space="preserve">Most often fruits, juices and vegetables consumption </t>
  </si>
  <si>
    <t xml:space="preserve">Juices Consumption </t>
  </si>
  <si>
    <t xml:space="preserve"> Fruits Consumption </t>
  </si>
  <si>
    <t>Vegetables Consumption</t>
  </si>
  <si>
    <t xml:space="preserve">All kind of Foods Consumption </t>
  </si>
  <si>
    <t>Calories Consumption</t>
  </si>
  <si>
    <t>Carbohydrates consumption</t>
  </si>
  <si>
    <t xml:space="preserve">Vitamin-A consumption </t>
  </si>
  <si>
    <t>Iron consumption</t>
  </si>
  <si>
    <t>Calcium consumption</t>
  </si>
  <si>
    <t>Fat Consumption</t>
  </si>
  <si>
    <t>Protein Consumption</t>
  </si>
  <si>
    <t>Milk and Milk Products</t>
  </si>
  <si>
    <t>Other Vegetables</t>
  </si>
  <si>
    <t>RDA</t>
  </si>
  <si>
    <t>Food</t>
  </si>
  <si>
    <t>Nutrient</t>
  </si>
  <si>
    <t xml:space="preserve">Mean ± SD </t>
  </si>
  <si>
    <t>Percent Adequacy</t>
  </si>
  <si>
    <t>"Z" Values</t>
  </si>
  <si>
    <t>82.0135 ± 10.37</t>
  </si>
  <si>
    <t>13.2325 ± 2.99</t>
  </si>
  <si>
    <t>16.4715 ± 3.61</t>
  </si>
  <si>
    <t>440.645 ± 75.66</t>
  </si>
  <si>
    <t>7.9415 ± 1.42</t>
  </si>
  <si>
    <t>Table</t>
  </si>
  <si>
    <t>82.0135 ± 10.22</t>
  </si>
  <si>
    <t>13.2325 ± 2.77</t>
  </si>
  <si>
    <t>16.4715 ± 3.57</t>
  </si>
  <si>
    <t>440.645 ± 75.34</t>
  </si>
  <si>
    <t>7.9415 ± 1.32</t>
  </si>
  <si>
    <t>72.7 ± 8.67</t>
  </si>
  <si>
    <t>11.26 ± 2.44</t>
  </si>
  <si>
    <t>13.62 ± 3.34</t>
  </si>
  <si>
    <t>378.9 ± 75.12</t>
  </si>
  <si>
    <t>7.04 ± 1.31</t>
  </si>
  <si>
    <t>above table below diagram</t>
  </si>
  <si>
    <t>Normal (≥ Median -2SD)</t>
  </si>
  <si>
    <t>Respondents (200)</t>
  </si>
  <si>
    <t>N</t>
  </si>
  <si>
    <t>%</t>
  </si>
  <si>
    <t>Height- for-Age SD Classification #</t>
  </si>
  <si>
    <t>X²</t>
  </si>
  <si>
    <t>NS</t>
  </si>
  <si>
    <t>Normal Table</t>
  </si>
  <si>
    <t>Sever Wasting &lt; Median -3SD</t>
  </si>
  <si>
    <t>Moderate Wasting (&lt; Median - 2SD ≥ Median -3SD)</t>
  </si>
  <si>
    <t>Moderate Stunting (&lt; Median - 2SD ≥ Median -3SD)</t>
  </si>
  <si>
    <t>Sever Stunting &lt; Median -3SD</t>
  </si>
  <si>
    <t>Moderate Stunting</t>
  </si>
  <si>
    <t>Sever Stunting</t>
  </si>
  <si>
    <t>Weight-for Height SD Classification #</t>
  </si>
  <si>
    <t>Moderate Wasting</t>
  </si>
  <si>
    <t>Sever Wasting</t>
  </si>
  <si>
    <t>Normal table</t>
  </si>
  <si>
    <t>889.85 ± 155.94</t>
  </si>
  <si>
    <t>219.85 ± 79.88</t>
  </si>
  <si>
    <t>896.85 ± 154.91</t>
  </si>
  <si>
    <t>226.85 ± 79.76</t>
  </si>
  <si>
    <t>922.57 ± 124.23</t>
  </si>
  <si>
    <t>233.15 ± 79.34</t>
  </si>
  <si>
    <t>Weight-for Age SD Classification #</t>
  </si>
  <si>
    <t>Moderate Underweight (&lt; Median - 2SD ≥ Median -3SD)</t>
  </si>
  <si>
    <t>Sever Underweight &lt; Median -3SD</t>
  </si>
  <si>
    <t>Weight</t>
  </si>
  <si>
    <t>Sever Underweight</t>
  </si>
  <si>
    <t>Moderate Underweight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</si>
</sst>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"/>
    <numFmt numFmtId="165" formatCode="0.0%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"/>
      <charset val="1"/>
    </font>
    <font>
      <sz val="10"/>
      <color theme="1"/>
      <name val="Arial"/>
      <charset val="1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 style="thin">
        <color rgb="FF000000"/>
      </bottom>
      <diagonal/>
    </border>
    <border>
      <left/>
      <right/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158">
    <xf numFmtId="0" fontId="0" fillId="0" borderId="0" xfId="0"/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 readingOrder="1"/>
    </xf>
    <xf numFmtId="0" fontId="1" fillId="0" borderId="2" xfId="0" applyFont="1" applyBorder="1" applyAlignment="1">
      <alignment horizontal="center" readingOrder="1"/>
    </xf>
    <xf numFmtId="0" fontId="1" fillId="0" borderId="7" xfId="0" applyFont="1" applyBorder="1" applyAlignment="1">
      <alignment horizontal="center" readingOrder="1"/>
    </xf>
    <xf numFmtId="0" fontId="1" fillId="0" borderId="8" xfId="0" applyFont="1" applyBorder="1" applyAlignment="1">
      <alignment horizontal="center" readingOrder="1"/>
    </xf>
    <xf numFmtId="0" fontId="2" fillId="0" borderId="7" xfId="0" applyFont="1" applyBorder="1" applyAlignment="1">
      <alignment horizontal="center" readingOrder="1"/>
    </xf>
    <xf numFmtId="0" fontId="2" fillId="0" borderId="8" xfId="0" applyFont="1" applyBorder="1" applyAlignment="1">
      <alignment horizontal="center" readingOrder="1"/>
    </xf>
    <xf numFmtId="0" fontId="2" fillId="0" borderId="10" xfId="0" applyFont="1" applyBorder="1" applyAlignment="1">
      <alignment horizontal="center" readingOrder="1"/>
    </xf>
    <xf numFmtId="0" fontId="2" fillId="0" borderId="11" xfId="0" applyFont="1" applyBorder="1" applyAlignment="1">
      <alignment horizontal="center" readingOrder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9" xfId="0" applyFont="1" applyBorder="1" applyAlignment="1">
      <alignment horizontal="center" readingOrder="1"/>
    </xf>
    <xf numFmtId="0" fontId="2" fillId="0" borderId="9" xfId="0" applyFont="1" applyBorder="1" applyAlignment="1">
      <alignment horizontal="center" readingOrder="1"/>
    </xf>
    <xf numFmtId="0" fontId="2" fillId="0" borderId="12" xfId="0" applyFont="1" applyBorder="1" applyAlignment="1">
      <alignment horizontal="center" readingOrder="1"/>
    </xf>
    <xf numFmtId="0" fontId="3" fillId="0" borderId="0" xfId="0" applyFont="1"/>
    <xf numFmtId="0" fontId="1" fillId="0" borderId="5" xfId="0" applyFont="1" applyBorder="1" applyAlignment="1">
      <alignment horizontal="center" readingOrder="1"/>
    </xf>
    <xf numFmtId="164" fontId="1" fillId="0" borderId="2" xfId="0" applyNumberFormat="1" applyFont="1" applyBorder="1" applyAlignment="1">
      <alignment horizontal="center" readingOrder="1"/>
    </xf>
    <xf numFmtId="164" fontId="1" fillId="0" borderId="8" xfId="0" applyNumberFormat="1" applyFont="1" applyBorder="1" applyAlignment="1">
      <alignment horizontal="center" readingOrder="1"/>
    </xf>
    <xf numFmtId="164" fontId="2" fillId="0" borderId="8" xfId="0" applyNumberFormat="1" applyFont="1" applyBorder="1" applyAlignment="1">
      <alignment horizontal="center" readingOrder="1"/>
    </xf>
    <xf numFmtId="164" fontId="2" fillId="0" borderId="11" xfId="0" applyNumberFormat="1" applyFont="1" applyBorder="1" applyAlignment="1">
      <alignment horizontal="center" readingOrder="1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6" fillId="0" borderId="21" xfId="0" applyFont="1" applyBorder="1" applyAlignment="1">
      <alignment readingOrder="1"/>
    </xf>
    <xf numFmtId="0" fontId="3" fillId="0" borderId="21" xfId="0" applyFont="1" applyBorder="1"/>
    <xf numFmtId="0" fontId="0" fillId="0" borderId="21" xfId="0" applyBorder="1"/>
    <xf numFmtId="0" fontId="2" fillId="0" borderId="21" xfId="0" applyFont="1" applyBorder="1" applyAlignment="1">
      <alignment horizontal="center" readingOrder="1"/>
    </xf>
    <xf numFmtId="0" fontId="0" fillId="0" borderId="21" xfId="0" applyBorder="1" applyAlignment="1">
      <alignment horizontal="center"/>
    </xf>
    <xf numFmtId="0" fontId="6" fillId="0" borderId="21" xfId="0" applyFont="1" applyBorder="1" applyAlignment="1">
      <alignment horizontal="center" readingOrder="1"/>
    </xf>
    <xf numFmtId="164" fontId="6" fillId="0" borderId="21" xfId="0" applyNumberFormat="1" applyFont="1" applyBorder="1" applyAlignment="1">
      <alignment horizontal="center" readingOrder="1"/>
    </xf>
    <xf numFmtId="164" fontId="2" fillId="0" borderId="21" xfId="0" applyNumberFormat="1" applyFont="1" applyBorder="1" applyAlignment="1">
      <alignment horizontal="center" readingOrder="1"/>
    </xf>
    <xf numFmtId="164" fontId="0" fillId="0" borderId="21" xfId="0" applyNumberFormat="1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1" fontId="3" fillId="0" borderId="21" xfId="0" applyNumberFormat="1" applyFont="1" applyBorder="1"/>
    <xf numFmtId="164" fontId="3" fillId="0" borderId="21" xfId="0" applyNumberFormat="1" applyFont="1" applyBorder="1" applyAlignment="1">
      <alignment horizontal="center"/>
    </xf>
    <xf numFmtId="164" fontId="3" fillId="0" borderId="21" xfId="0" applyNumberFormat="1" applyFont="1" applyBorder="1"/>
    <xf numFmtId="1" fontId="0" fillId="0" borderId="21" xfId="0" applyNumberFormat="1" applyBorder="1" applyAlignment="1">
      <alignment horizontal="center"/>
    </xf>
    <xf numFmtId="0" fontId="5" fillId="0" borderId="21" xfId="0" applyFont="1" applyBorder="1" applyAlignment="1">
      <alignment horizontal="center" readingOrder="1"/>
    </xf>
    <xf numFmtId="9" fontId="0" fillId="0" borderId="21" xfId="2" applyFont="1" applyBorder="1"/>
    <xf numFmtId="9" fontId="0" fillId="0" borderId="21" xfId="2" applyFont="1" applyBorder="1" applyAlignment="1">
      <alignment horizontal="center"/>
    </xf>
    <xf numFmtId="16" fontId="0" fillId="0" borderId="21" xfId="0" applyNumberFormat="1" applyBorder="1" applyAlignment="1">
      <alignment horizontal="center"/>
    </xf>
    <xf numFmtId="9" fontId="0" fillId="0" borderId="0" xfId="0" applyNumberFormat="1"/>
    <xf numFmtId="9" fontId="0" fillId="0" borderId="0" xfId="2" applyFont="1" applyAlignment="1">
      <alignment horizontal="center"/>
    </xf>
    <xf numFmtId="165" fontId="0" fillId="0" borderId="21" xfId="2" applyNumberFormat="1" applyFont="1" applyBorder="1" applyAlignment="1">
      <alignment horizontal="center"/>
    </xf>
    <xf numFmtId="0" fontId="0" fillId="0" borderId="23" xfId="0" applyBorder="1" applyAlignment="1">
      <alignment horizontal="center"/>
    </xf>
    <xf numFmtId="43" fontId="0" fillId="0" borderId="21" xfId="1" applyFont="1" applyBorder="1" applyAlignment="1">
      <alignment horizontal="center"/>
    </xf>
    <xf numFmtId="0" fontId="0" fillId="0" borderId="21" xfId="1" applyNumberFormat="1" applyFont="1" applyBorder="1" applyAlignment="1">
      <alignment horizontal="center"/>
    </xf>
    <xf numFmtId="43" fontId="0" fillId="0" borderId="21" xfId="1" applyFont="1" applyFill="1" applyBorder="1" applyAlignment="1">
      <alignment horizontal="center"/>
    </xf>
    <xf numFmtId="165" fontId="0" fillId="0" borderId="21" xfId="2" applyNumberFormat="1" applyFont="1" applyFill="1" applyBorder="1" applyAlignment="1">
      <alignment horizontal="center"/>
    </xf>
    <xf numFmtId="165" fontId="0" fillId="0" borderId="21" xfId="0" applyNumberFormat="1" applyBorder="1"/>
    <xf numFmtId="165" fontId="0" fillId="0" borderId="0" xfId="0" applyNumberFormat="1" applyAlignment="1">
      <alignment horizontal="center"/>
    </xf>
    <xf numFmtId="165" fontId="0" fillId="0" borderId="21" xfId="0" applyNumberFormat="1" applyBorder="1" applyAlignment="1">
      <alignment horizontal="center"/>
    </xf>
    <xf numFmtId="0" fontId="6" fillId="0" borderId="8" xfId="0" applyFont="1" applyBorder="1" applyAlignment="1">
      <alignment horizontal="center" readingOrder="1"/>
    </xf>
    <xf numFmtId="165" fontId="0" fillId="0" borderId="0" xfId="2" applyNumberFormat="1" applyFont="1" applyBorder="1" applyAlignment="1">
      <alignment horizontal="center"/>
    </xf>
    <xf numFmtId="16" fontId="0" fillId="0" borderId="0" xfId="0" applyNumberFormat="1" applyAlignment="1">
      <alignment horizontal="center"/>
    </xf>
    <xf numFmtId="16" fontId="0" fillId="0" borderId="0" xfId="0" applyNumberFormat="1"/>
    <xf numFmtId="16" fontId="0" fillId="0" borderId="21" xfId="0" quotePrefix="1" applyNumberFormat="1" applyBorder="1" applyAlignment="1">
      <alignment horizontal="center"/>
    </xf>
    <xf numFmtId="0" fontId="0" fillId="0" borderId="21" xfId="0" quotePrefix="1" applyBorder="1" applyAlignment="1">
      <alignment horizontal="center"/>
    </xf>
    <xf numFmtId="164" fontId="0" fillId="0" borderId="21" xfId="0" quotePrefix="1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0" xfId="0" quotePrefix="1"/>
    <xf numFmtId="2" fontId="0" fillId="0" borderId="0" xfId="0" applyNumberFormat="1"/>
    <xf numFmtId="0" fontId="2" fillId="0" borderId="21" xfId="0" applyFont="1" applyBorder="1" applyAlignment="1">
      <alignment readingOrder="1"/>
    </xf>
    <xf numFmtId="0" fontId="6" fillId="0" borderId="25" xfId="0" applyFont="1" applyBorder="1" applyAlignment="1">
      <alignment readingOrder="1"/>
    </xf>
    <xf numFmtId="164" fontId="6" fillId="0" borderId="23" xfId="0" applyNumberFormat="1" applyFont="1" applyBorder="1" applyAlignment="1">
      <alignment horizontal="center" readingOrder="1"/>
    </xf>
    <xf numFmtId="164" fontId="5" fillId="0" borderId="21" xfId="0" applyNumberFormat="1" applyFont="1" applyBorder="1" applyAlignment="1">
      <alignment horizontal="center" readingOrder="1"/>
    </xf>
    <xf numFmtId="0" fontId="0" fillId="2" borderId="21" xfId="0" applyFill="1" applyBorder="1"/>
    <xf numFmtId="2" fontId="0" fillId="2" borderId="21" xfId="0" applyNumberFormat="1" applyFill="1" applyBorder="1"/>
    <xf numFmtId="165" fontId="3" fillId="0" borderId="21" xfId="0" applyNumberFormat="1" applyFont="1" applyBorder="1"/>
    <xf numFmtId="0" fontId="0" fillId="2" borderId="0" xfId="0" applyFill="1"/>
    <xf numFmtId="164" fontId="0" fillId="2" borderId="0" xfId="0" applyNumberFormat="1" applyFill="1"/>
    <xf numFmtId="0" fontId="0" fillId="0" borderId="33" xfId="0" applyBorder="1"/>
    <xf numFmtId="0" fontId="0" fillId="0" borderId="33" xfId="0" applyBorder="1" applyAlignment="1">
      <alignment horizontal="center"/>
    </xf>
    <xf numFmtId="0" fontId="8" fillId="0" borderId="0" xfId="0" applyFont="1" applyAlignment="1">
      <alignment horizontal="center" vertical="center" readingOrder="1"/>
    </xf>
    <xf numFmtId="0" fontId="9" fillId="0" borderId="0" xfId="0" applyFont="1" applyAlignment="1">
      <alignment horizontal="center" vertical="center" readingOrder="1"/>
    </xf>
    <xf numFmtId="43" fontId="0" fillId="0" borderId="33" xfId="1" applyFont="1" applyFill="1" applyBorder="1" applyAlignment="1">
      <alignment horizontal="center"/>
    </xf>
    <xf numFmtId="0" fontId="0" fillId="0" borderId="33" xfId="1" applyNumberFormat="1" applyFont="1" applyFill="1" applyBorder="1" applyAlignment="1">
      <alignment horizontal="center"/>
    </xf>
    <xf numFmtId="1" fontId="0" fillId="0" borderId="0" xfId="0" applyNumberFormat="1"/>
    <xf numFmtId="164" fontId="0" fillId="0" borderId="28" xfId="0" applyNumberFormat="1" applyBorder="1" applyAlignment="1">
      <alignment horizontal="center"/>
    </xf>
    <xf numFmtId="0" fontId="0" fillId="2" borderId="21" xfId="0" applyFill="1" applyBorder="1" applyAlignment="1">
      <alignment horizontal="center"/>
    </xf>
    <xf numFmtId="4" fontId="0" fillId="2" borderId="21" xfId="0" applyNumberFormat="1" applyFill="1" applyBorder="1" applyAlignment="1">
      <alignment horizontal="center"/>
    </xf>
    <xf numFmtId="11" fontId="0" fillId="2" borderId="0" xfId="0" applyNumberFormat="1" applyFill="1"/>
    <xf numFmtId="1" fontId="0" fillId="2" borderId="21" xfId="0" applyNumberFormat="1" applyFill="1" applyBorder="1" applyAlignment="1">
      <alignment horizontal="center"/>
    </xf>
    <xf numFmtId="164" fontId="0" fillId="2" borderId="21" xfId="0" applyNumberFormat="1" applyFill="1" applyBorder="1" applyAlignment="1">
      <alignment horizontal="center"/>
    </xf>
    <xf numFmtId="164" fontId="6" fillId="0" borderId="0" xfId="0" applyNumberFormat="1" applyFont="1" applyAlignment="1">
      <alignment horizontal="center" readingOrder="1"/>
    </xf>
    <xf numFmtId="164" fontId="2" fillId="0" borderId="0" xfId="0" applyNumberFormat="1" applyFont="1" applyAlignment="1">
      <alignment horizontal="center" readingOrder="1"/>
    </xf>
    <xf numFmtId="0" fontId="0" fillId="0" borderId="22" xfId="0" applyBorder="1"/>
    <xf numFmtId="164" fontId="0" fillId="0" borderId="23" xfId="0" applyNumberFormat="1" applyBorder="1" applyAlignment="1">
      <alignment horizontal="center"/>
    </xf>
    <xf numFmtId="2" fontId="0" fillId="0" borderId="21" xfId="0" applyNumberFormat="1" applyBorder="1"/>
    <xf numFmtId="0" fontId="0" fillId="0" borderId="0" xfId="0" applyAlignment="1">
      <alignment vertical="center" wrapText="1"/>
    </xf>
    <xf numFmtId="0" fontId="10" fillId="0" borderId="21" xfId="0" applyFont="1" applyBorder="1" applyAlignment="1">
      <alignment horizontal="center"/>
    </xf>
    <xf numFmtId="0" fontId="10" fillId="0" borderId="21" xfId="0" applyFont="1" applyBorder="1" applyAlignment="1">
      <alignment horizontal="center" wrapText="1"/>
    </xf>
    <xf numFmtId="164" fontId="10" fillId="0" borderId="21" xfId="0" applyNumberFormat="1" applyFont="1" applyBorder="1" applyAlignment="1">
      <alignment horizontal="center"/>
    </xf>
    <xf numFmtId="2" fontId="10" fillId="0" borderId="21" xfId="0" applyNumberFormat="1" applyFont="1" applyBorder="1" applyAlignment="1">
      <alignment horizontal="center"/>
    </xf>
    <xf numFmtId="43" fontId="0" fillId="0" borderId="21" xfId="1" applyFont="1" applyBorder="1"/>
    <xf numFmtId="2" fontId="0" fillId="2" borderId="21" xfId="0" applyNumberFormat="1" applyFill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0" fillId="0" borderId="27" xfId="0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164" fontId="10" fillId="0" borderId="0" xfId="0" applyNumberFormat="1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34" xfId="0" applyFont="1" applyBorder="1" applyAlignment="1">
      <alignment horizontal="center" wrapText="1"/>
    </xf>
    <xf numFmtId="0" fontId="0" fillId="0" borderId="34" xfId="0" applyBorder="1" applyAlignment="1">
      <alignment horizontal="center"/>
    </xf>
    <xf numFmtId="164" fontId="10" fillId="0" borderId="34" xfId="0" applyNumberFormat="1" applyFont="1" applyBorder="1" applyAlignment="1">
      <alignment horizontal="center"/>
    </xf>
    <xf numFmtId="0" fontId="10" fillId="0" borderId="34" xfId="0" applyFont="1" applyBorder="1"/>
    <xf numFmtId="0" fontId="0" fillId="0" borderId="0" xfId="0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19" xfId="0" applyBorder="1" applyAlignment="1">
      <alignment horizontal="center"/>
    </xf>
    <xf numFmtId="0" fontId="2" fillId="0" borderId="13" xfId="0" applyFont="1" applyBorder="1" applyAlignment="1">
      <alignment horizontal="center" readingOrder="1"/>
    </xf>
    <xf numFmtId="0" fontId="2" fillId="0" borderId="14" xfId="0" applyFont="1" applyBorder="1" applyAlignment="1">
      <alignment horizontal="center" readingOrder="1"/>
    </xf>
    <xf numFmtId="0" fontId="2" fillId="0" borderId="15" xfId="0" applyFont="1" applyBorder="1" applyAlignment="1">
      <alignment horizontal="center" readingOrder="1"/>
    </xf>
    <xf numFmtId="0" fontId="2" fillId="0" borderId="16" xfId="0" applyFont="1" applyBorder="1" applyAlignment="1">
      <alignment horizontal="center" readingOrder="1"/>
    </xf>
    <xf numFmtId="0" fontId="2" fillId="0" borderId="17" xfId="0" applyFont="1" applyBorder="1" applyAlignment="1">
      <alignment horizontal="center" readingOrder="1"/>
    </xf>
    <xf numFmtId="0" fontId="2" fillId="0" borderId="18" xfId="0" applyFont="1" applyBorder="1" applyAlignment="1">
      <alignment horizontal="center" readingOrder="1"/>
    </xf>
    <xf numFmtId="0" fontId="5" fillId="0" borderId="13" xfId="0" applyFont="1" applyBorder="1" applyAlignment="1">
      <alignment horizontal="center" readingOrder="1"/>
    </xf>
    <xf numFmtId="0" fontId="1" fillId="0" borderId="3" xfId="0" applyFont="1" applyBorder="1" applyAlignment="1">
      <alignment horizontal="center" readingOrder="1"/>
    </xf>
    <xf numFmtId="0" fontId="1" fillId="0" borderId="4" xfId="0" applyFont="1" applyBorder="1" applyAlignment="1">
      <alignment horizontal="center" readingOrder="1"/>
    </xf>
    <xf numFmtId="0" fontId="1" fillId="0" borderId="5" xfId="0" applyFont="1" applyBorder="1" applyAlignment="1">
      <alignment horizontal="center" readingOrder="1"/>
    </xf>
    <xf numFmtId="0" fontId="1" fillId="0" borderId="6" xfId="0" applyFont="1" applyBorder="1" applyAlignment="1">
      <alignment horizontal="center" readingOrder="1"/>
    </xf>
    <xf numFmtId="0" fontId="2" fillId="0" borderId="21" xfId="0" applyFont="1" applyBorder="1" applyAlignment="1">
      <alignment horizontal="center" readingOrder="1"/>
    </xf>
    <xf numFmtId="0" fontId="6" fillId="0" borderId="21" xfId="0" applyFont="1" applyBorder="1" applyAlignment="1">
      <alignment horizontal="center" readingOrder="1"/>
    </xf>
    <xf numFmtId="0" fontId="5" fillId="0" borderId="21" xfId="0" applyFont="1" applyBorder="1" applyAlignment="1">
      <alignment horizontal="center" readingOrder="1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0" fillId="0" borderId="22" xfId="0" applyBorder="1" applyAlignment="1">
      <alignment horizontal="center"/>
    </xf>
    <xf numFmtId="165" fontId="0" fillId="0" borderId="21" xfId="2" applyNumberFormat="1" applyFont="1" applyBorder="1" applyAlignment="1">
      <alignment horizontal="center"/>
    </xf>
    <xf numFmtId="165" fontId="0" fillId="0" borderId="23" xfId="2" applyNumberFormat="1" applyFont="1" applyBorder="1" applyAlignment="1">
      <alignment horizontal="center"/>
    </xf>
    <xf numFmtId="165" fontId="0" fillId="0" borderId="24" xfId="2" applyNumberFormat="1" applyFont="1" applyBorder="1" applyAlignment="1">
      <alignment horizontal="center"/>
    </xf>
    <xf numFmtId="165" fontId="0" fillId="0" borderId="25" xfId="2" applyNumberFormat="1" applyFont="1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/>
    </xf>
    <xf numFmtId="0" fontId="10" fillId="0" borderId="21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/>
    </xf>
    <xf numFmtId="0" fontId="10" fillId="0" borderId="25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colors>
    <mruColors>
      <color rgb="FFFD887F"/>
      <color rgb="FFFF6699"/>
      <color rgb="FFFC4032"/>
      <color rgb="FF96F36D"/>
      <color rgb="FFFF5050"/>
      <color rgb="FFFF0066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2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age!$K$5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59-40C7-82A2-C2AF8DBDD926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359-40C7-82A2-C2AF8DBDD9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age!$J$6:$J$7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age!$K$6:$K$7</c:f>
              <c:numCache>
                <c:formatCode>General</c:formatCode>
                <c:ptCount val="2"/>
                <c:pt idx="0">
                  <c:v>89</c:v>
                </c:pt>
                <c:pt idx="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1-41D3-B65A-D04EB28F84E5}"/>
            </c:ext>
          </c:extLst>
        </c:ser>
        <c:ser>
          <c:idx val="1"/>
          <c:order val="1"/>
          <c:tx>
            <c:strRef>
              <c:f>age!$L$5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age!$J$6:$J$7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age!$L$6:$L$7</c:f>
              <c:numCache>
                <c:formatCode>_(* #,##0.00_);_(* \(#,##0.00\);_(* "-"??_);_(@_)</c:formatCode>
                <c:ptCount val="2"/>
                <c:pt idx="0">
                  <c:v>44.5</c:v>
                </c:pt>
                <c:pt idx="1">
                  <c:v>55.500000000000007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B-47A6-8D80-88B017D11A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shape val="box"/>
        <c:axId val="525246576"/>
        <c:axId val="525256176"/>
        <c:axId val="0"/>
      </c:bar3DChart>
      <c:catAx>
        <c:axId val="52524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56176"/>
        <c:crosses val="autoZero"/>
        <c:auto val="1"/>
        <c:lblAlgn val="ctr"/>
        <c:lblOffset val="100"/>
        <c:noMultiLvlLbl val="0"/>
      </c:catAx>
      <c:valAx>
        <c:axId val="5252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4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247594050743664E-2"/>
          <c:y val="0.15319444444444447"/>
          <c:w val="0.89019685039370078"/>
          <c:h val="0.6983176582093906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age!$E$6</c:f>
              <c:strCache>
                <c:ptCount val="1"/>
                <c:pt idx="0">
                  <c:v>1-2 Years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age!$F$5:$G$5</c:f>
              <c:strCache>
                <c:ptCount val="2"/>
                <c:pt idx="0">
                  <c:v>Frequency</c:v>
                </c:pt>
                <c:pt idx="1">
                  <c:v>Percentage</c:v>
                </c:pt>
              </c:strCache>
            </c:strRef>
          </c:cat>
          <c:val>
            <c:numRef>
              <c:f>age!$F$6:$G$6</c:f>
              <c:numCache>
                <c:formatCode>_(* #,##0.00_);_(* \(#,##0.00\);_(* "-"??_);_(@_)</c:formatCode>
                <c:ptCount val="2"/>
                <c:pt idx="0" formatCode="General">
                  <c:v>52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7-4DB3-B279-4C0B63C3711A}"/>
            </c:ext>
          </c:extLst>
        </c:ser>
        <c:ser>
          <c:idx val="1"/>
          <c:order val="1"/>
          <c:tx>
            <c:strRef>
              <c:f>age!$E$7</c:f>
              <c:strCache>
                <c:ptCount val="1"/>
                <c:pt idx="0">
                  <c:v>3-5 Years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age!$F$5:$G$5</c:f>
              <c:strCache>
                <c:ptCount val="2"/>
                <c:pt idx="0">
                  <c:v>Frequency</c:v>
                </c:pt>
                <c:pt idx="1">
                  <c:v>Percentage</c:v>
                </c:pt>
              </c:strCache>
            </c:strRef>
          </c:cat>
          <c:val>
            <c:numRef>
              <c:f>age!$F$7:$G$7</c:f>
              <c:numCache>
                <c:formatCode>_(* #,##0.00_);_(* \(#,##0.00\);_(* "-"??_);_(@_)</c:formatCode>
                <c:ptCount val="2"/>
                <c:pt idx="0" formatCode="General">
                  <c:v>148</c:v>
                </c:pt>
                <c:pt idx="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7-4DB3-B279-4C0B63C371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42122160"/>
        <c:axId val="742125040"/>
        <c:axId val="0"/>
      </c:bar3DChart>
      <c:catAx>
        <c:axId val="7421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125040"/>
        <c:crosses val="autoZero"/>
        <c:auto val="1"/>
        <c:lblAlgn val="ctr"/>
        <c:lblOffset val="100"/>
        <c:noMultiLvlLbl val="0"/>
      </c:catAx>
      <c:valAx>
        <c:axId val="7421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12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age!$E$33</c:f>
              <c:strCache>
                <c:ptCount val="1"/>
                <c:pt idx="0">
                  <c:v>1-2 Years</c:v>
                </c:pt>
              </c:strCache>
            </c:strRef>
          </c:tx>
          <c:spPr>
            <a:solidFill>
              <a:srgbClr val="FD887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age!$H$32:$I$32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age!$H$33:$I$33</c:f>
              <c:numCache>
                <c:formatCode>0.0%</c:formatCode>
                <c:ptCount val="2"/>
                <c:pt idx="0">
                  <c:v>0.21348314606741572</c:v>
                </c:pt>
                <c:pt idx="1">
                  <c:v>0.29729729729729731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F-4D71-B2D5-4A6978C151EF}"/>
            </c:ext>
          </c:extLst>
        </c:ser>
        <c:ser>
          <c:idx val="1"/>
          <c:order val="1"/>
          <c:tx>
            <c:strRef>
              <c:f>age!$E$34</c:f>
              <c:strCache>
                <c:ptCount val="1"/>
                <c:pt idx="0">
                  <c:v>3-5 Years</c:v>
                </c:pt>
              </c:strCache>
            </c:strRef>
          </c:tx>
          <c:spPr>
            <a:solidFill>
              <a:srgbClr val="96F36D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age!$H$32:$I$32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age!$H$34:$I$34</c:f>
              <c:numCache>
                <c:formatCode>0.0%</c:formatCode>
                <c:ptCount val="2"/>
                <c:pt idx="0">
                  <c:v>0.7865168539325843</c:v>
                </c:pt>
                <c:pt idx="1">
                  <c:v>0.70270270270270274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F-4D71-B2D5-4A6978C151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42112080"/>
        <c:axId val="742119280"/>
        <c:axId val="0"/>
      </c:bar3DChart>
      <c:catAx>
        <c:axId val="74211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119280"/>
        <c:crosses val="autoZero"/>
        <c:auto val="1"/>
        <c:lblAlgn val="ctr"/>
        <c:lblOffset val="100"/>
        <c:noMultiLvlLbl val="0"/>
      </c:catAx>
      <c:valAx>
        <c:axId val="7421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11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D08C-461D-8075-92F7F5CB579D}"/>
              </c:ext>
            </c:extLst>
          </c:dPt>
          <c:dPt>
            <c:idx val="1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D08C-461D-8075-92F7F5CB57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Income!$L$7:$L$8</c:f>
              <c:strCache>
                <c:ptCount val="2"/>
                <c:pt idx="0">
                  <c:v>Nuclear</c:v>
                </c:pt>
                <c:pt idx="1">
                  <c:v>Joint</c:v>
                </c:pt>
              </c:strCache>
            </c:strRef>
          </c:cat>
          <c:val>
            <c:numRef>
              <c:f>Income!$N$7:$N$8</c:f>
              <c:numCache>
                <c:formatCode>0%</c:formatCode>
                <c:ptCount val="2"/>
                <c:pt idx="0">
                  <c:v>0.95</c:v>
                </c:pt>
                <c:pt idx="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C-461D-8075-92F7F5CB57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1847960703"/>
        <c:axId val="1847984223"/>
        <c:axId val="0"/>
      </c:bar3DChart>
      <c:catAx>
        <c:axId val="184796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1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84223"/>
        <c:crosses val="autoZero"/>
        <c:auto val="1"/>
        <c:lblAlgn val="ctr"/>
        <c:lblOffset val="100"/>
        <c:noMultiLvlLbl val="0"/>
      </c:catAx>
      <c:valAx>
        <c:axId val="18479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6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Income!$I$2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78B4-4964-A5C4-CB2748DDA6EB}"/>
              </c:ext>
            </c:extLst>
          </c:dPt>
          <c:dPt>
            <c:idx val="1"/>
            <c:invertIfNegative val="0"/>
            <c:bubble3D val="0"/>
            <c:spPr>
              <a:solidFill>
                <a:srgbClr val="FD887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8B4-4964-A5C4-CB2748DDA6E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8B4-4964-A5C4-CB2748DDA6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Income!$F$3:$G$5</c:f>
              <c:multiLvlStrCache>
                <c:ptCount val="3"/>
                <c:lvl>
                  <c:pt idx="0">
                    <c:v>1-3 LPA</c:v>
                  </c:pt>
                  <c:pt idx="1">
                    <c:v>4-6 LPA</c:v>
                  </c:pt>
                  <c:pt idx="2">
                    <c:v>7-10 LPA</c:v>
                  </c:pt>
                </c:lvl>
                <c:lvl>
                  <c:pt idx="0">
                    <c:v>Lower</c:v>
                  </c:pt>
                  <c:pt idx="1">
                    <c:v>Middle</c:v>
                  </c:pt>
                  <c:pt idx="2">
                    <c:v>Higher</c:v>
                  </c:pt>
                </c:lvl>
              </c:multiLvlStrCache>
            </c:multiLvlStrRef>
          </c:cat>
          <c:val>
            <c:numRef>
              <c:f>Income!$I$3:$I$5</c:f>
              <c:numCache>
                <c:formatCode>0.0%</c:formatCode>
                <c:ptCount val="3"/>
                <c:pt idx="0">
                  <c:v>0.24</c:v>
                </c:pt>
                <c:pt idx="1">
                  <c:v>0.64</c:v>
                </c:pt>
                <c:pt idx="2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4-4964-A5C4-CB2748DDA6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42063120"/>
        <c:axId val="742073200"/>
        <c:axId val="0"/>
      </c:bar3DChart>
      <c:catAx>
        <c:axId val="74206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73200"/>
        <c:crosses val="autoZero"/>
        <c:auto val="1"/>
        <c:lblAlgn val="ctr"/>
        <c:lblOffset val="100"/>
        <c:noMultiLvlLbl val="0"/>
      </c:catAx>
      <c:valAx>
        <c:axId val="7420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height_weight!$I$8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height_weight!$J$5:$M$7</c:f>
              <c:multiLvlStrCache>
                <c:ptCount val="4"/>
                <c:lvl>
                  <c:pt idx="0">
                    <c:v>7-13</c:v>
                  </c:pt>
                  <c:pt idx="1">
                    <c:v>65-95</c:v>
                  </c:pt>
                  <c:pt idx="2">
                    <c:v>13-18</c:v>
                  </c:pt>
                  <c:pt idx="3">
                    <c:v>95-110</c:v>
                  </c:pt>
                </c:lvl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</c:lvl>
              </c:multiLvlStrCache>
            </c:multiLvlStrRef>
          </c:cat>
          <c:val>
            <c:numRef>
              <c:f>height_weight!$J$8:$M$8</c:f>
              <c:numCache>
                <c:formatCode>0.00</c:formatCode>
                <c:ptCount val="4"/>
                <c:pt idx="0" formatCode="0.0">
                  <c:v>9.6538461538461533</c:v>
                </c:pt>
                <c:pt idx="1">
                  <c:v>79.42307692307692</c:v>
                </c:pt>
                <c:pt idx="2">
                  <c:v>14.929508196721311</c:v>
                </c:pt>
                <c:pt idx="3">
                  <c:v>99.951219512195124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9-4E9F-952E-F45E2ACDD5AD}"/>
            </c:ext>
          </c:extLst>
        </c:ser>
        <c:ser>
          <c:idx val="1"/>
          <c:order val="1"/>
          <c:tx>
            <c:strRef>
              <c:f>height_weight!$I$9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height_weight!$J$5:$M$7</c:f>
              <c:multiLvlStrCache>
                <c:ptCount val="4"/>
                <c:lvl>
                  <c:pt idx="0">
                    <c:v>7-13</c:v>
                  </c:pt>
                  <c:pt idx="1">
                    <c:v>65-95</c:v>
                  </c:pt>
                  <c:pt idx="2">
                    <c:v>13-18</c:v>
                  </c:pt>
                  <c:pt idx="3">
                    <c:v>95-110</c:v>
                  </c:pt>
                </c:lvl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</c:lvl>
              </c:multiLvlStrCache>
            </c:multiLvlStrRef>
          </c:cat>
          <c:val>
            <c:numRef>
              <c:f>height_weight!$J$9:$M$9</c:f>
              <c:numCache>
                <c:formatCode>0.00</c:formatCode>
                <c:ptCount val="4"/>
                <c:pt idx="0">
                  <c:v>1.5662451155103472</c:v>
                </c:pt>
                <c:pt idx="1">
                  <c:v>6.0795357975009967</c:v>
                </c:pt>
                <c:pt idx="2">
                  <c:v>1.1845314491807972</c:v>
                </c:pt>
                <c:pt idx="3">
                  <c:v>3.7345094692087408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F9-4E9F-952E-F45E2ACDD5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2090480"/>
        <c:axId val="742060720"/>
      </c:barChart>
      <c:catAx>
        <c:axId val="7420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60720"/>
        <c:crosses val="autoZero"/>
        <c:auto val="1"/>
        <c:lblAlgn val="ctr"/>
        <c:lblOffset val="100"/>
        <c:noMultiLvlLbl val="0"/>
      </c:catAx>
      <c:valAx>
        <c:axId val="7420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height_weight!$I$20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height_weight!$J$16:$M$19</c:f>
              <c:multiLvlStrCache>
                <c:ptCount val="4"/>
                <c:lvl>
                  <c:pt idx="0">
                    <c:v>7-12</c:v>
                  </c:pt>
                  <c:pt idx="1">
                    <c:v>65-95</c:v>
                  </c:pt>
                  <c:pt idx="2">
                    <c:v>7-13</c:v>
                  </c:pt>
                  <c:pt idx="3">
                    <c:v>70-90</c:v>
                  </c:pt>
                </c:lvl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</c:lvl>
                <c:lvl>
                  <c:pt idx="0">
                    <c:v>Girls (33)</c:v>
                  </c:pt>
                  <c:pt idx="2">
                    <c:v>Boys (19)</c:v>
                  </c:pt>
                </c:lvl>
              </c:multiLvlStrCache>
            </c:multiLvlStrRef>
          </c:cat>
          <c:val>
            <c:numRef>
              <c:f>height_weight!$J$20:$M$20</c:f>
              <c:numCache>
                <c:formatCode>0.00</c:formatCode>
                <c:ptCount val="4"/>
                <c:pt idx="0">
                  <c:v>9.3030303030303028</c:v>
                </c:pt>
                <c:pt idx="1">
                  <c:v>78.696969696969703</c:v>
                </c:pt>
                <c:pt idx="2">
                  <c:v>10.263157894736842</c:v>
                </c:pt>
                <c:pt idx="3">
                  <c:v>80.684210526315795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A-48E0-AEF7-AE3A07168184}"/>
            </c:ext>
          </c:extLst>
        </c:ser>
        <c:ser>
          <c:idx val="1"/>
          <c:order val="1"/>
          <c:tx>
            <c:strRef>
              <c:f>height_weight!$I$21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height_weight!$J$16:$M$19</c:f>
              <c:multiLvlStrCache>
                <c:ptCount val="4"/>
                <c:lvl>
                  <c:pt idx="0">
                    <c:v>7-12</c:v>
                  </c:pt>
                  <c:pt idx="1">
                    <c:v>65-95</c:v>
                  </c:pt>
                  <c:pt idx="2">
                    <c:v>7-13</c:v>
                  </c:pt>
                  <c:pt idx="3">
                    <c:v>70-90</c:v>
                  </c:pt>
                </c:lvl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</c:lvl>
                <c:lvl>
                  <c:pt idx="0">
                    <c:v>Girls (33)</c:v>
                  </c:pt>
                  <c:pt idx="2">
                    <c:v>Boys (19)</c:v>
                  </c:pt>
                </c:lvl>
              </c:multiLvlStrCache>
            </c:multiLvlStrRef>
          </c:cat>
          <c:val>
            <c:numRef>
              <c:f>height_weight!$J$21:$M$21</c:f>
              <c:numCache>
                <c:formatCode>0.00</c:formatCode>
                <c:ptCount val="4"/>
                <c:pt idx="0">
                  <c:v>1.3925423771130283</c:v>
                </c:pt>
                <c:pt idx="1">
                  <c:v>6.0795357975009967</c:v>
                </c:pt>
                <c:pt idx="2">
                  <c:v>1.5662451155103472</c:v>
                </c:pt>
                <c:pt idx="3">
                  <c:v>5.0684303467848943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A-48E0-AEF7-AE3A071681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3031696"/>
        <c:axId val="573027376"/>
      </c:barChart>
      <c:catAx>
        <c:axId val="5730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27376"/>
        <c:crosses val="autoZero"/>
        <c:auto val="1"/>
        <c:lblAlgn val="ctr"/>
        <c:lblOffset val="100"/>
        <c:noMultiLvlLbl val="0"/>
      </c:catAx>
      <c:valAx>
        <c:axId val="5730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10"/>
      <c:rAngAx val="0"/>
      <c:perspective val="1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height_weight!$T$5:$T$6</c:f>
              <c:strCache>
                <c:ptCount val="2"/>
                <c:pt idx="0">
                  <c:v>Weight (Kg)</c:v>
                </c:pt>
                <c:pt idx="1">
                  <c:v>7-18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height_weight!$S$7:$S$8</c:f>
              <c:strCache>
                <c:ptCount val="2"/>
                <c:pt idx="0">
                  <c:v>Mean</c:v>
                </c:pt>
                <c:pt idx="1">
                  <c:v>SD</c:v>
                </c:pt>
              </c:strCache>
            </c:strRef>
          </c:cat>
          <c:val>
            <c:numRef>
              <c:f>height_weight!$T$7:$T$8</c:f>
              <c:numCache>
                <c:formatCode>0.00</c:formatCode>
                <c:ptCount val="2"/>
                <c:pt idx="0">
                  <c:v>12.105500000000001</c:v>
                </c:pt>
                <c:pt idx="1">
                  <c:v>2.3752111252364898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F-4997-AF16-F8F5C7C447C0}"/>
            </c:ext>
          </c:extLst>
        </c:ser>
        <c:ser>
          <c:idx val="1"/>
          <c:order val="1"/>
          <c:tx>
            <c:strRef>
              <c:f>height_weight!$U$5:$U$6</c:f>
              <c:strCache>
                <c:ptCount val="2"/>
                <c:pt idx="0">
                  <c:v>Height(cm)</c:v>
                </c:pt>
                <c:pt idx="1">
                  <c:v>65-110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height_weight!$S$7:$S$8</c:f>
              <c:strCache>
                <c:ptCount val="2"/>
                <c:pt idx="0">
                  <c:v>Mean</c:v>
                </c:pt>
                <c:pt idx="1">
                  <c:v>SD</c:v>
                </c:pt>
              </c:strCache>
            </c:strRef>
          </c:cat>
          <c:val>
            <c:numRef>
              <c:f>height_weight!$U$7:$U$8</c:f>
              <c:numCache>
                <c:formatCode>0.00</c:formatCode>
                <c:ptCount val="2"/>
                <c:pt idx="0">
                  <c:v>87.594500000000025</c:v>
                </c:pt>
                <c:pt idx="1">
                  <c:v>8.4687317134368403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F-4997-AF16-F8F5C7C447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366298016"/>
        <c:axId val="366298496"/>
        <c:axId val="0"/>
      </c:bar3DChart>
      <c:catAx>
        <c:axId val="3662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98496"/>
        <c:crosses val="autoZero"/>
        <c:auto val="1"/>
        <c:lblAlgn val="ctr"/>
        <c:lblOffset val="100"/>
        <c:noMultiLvlLbl val="0"/>
      </c:catAx>
      <c:valAx>
        <c:axId val="3662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1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height_weight!$R$20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height_weight!$S$16:$V$19</c:f>
              <c:multiLvlStrCache>
                <c:ptCount val="4"/>
                <c:lvl>
                  <c:pt idx="0">
                    <c:v>9-18</c:v>
                  </c:pt>
                  <c:pt idx="1">
                    <c:v>75-110</c:v>
                  </c:pt>
                  <c:pt idx="2">
                    <c:v>9-18</c:v>
                  </c:pt>
                  <c:pt idx="3">
                    <c:v>70-110</c:v>
                  </c:pt>
                </c:lvl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</c:lvl>
                <c:lvl>
                  <c:pt idx="0">
                    <c:v>Girls (78)</c:v>
                  </c:pt>
                  <c:pt idx="2">
                    <c:v>Boys (70)</c:v>
                  </c:pt>
                </c:lvl>
              </c:multiLvlStrCache>
            </c:multiLvlStrRef>
          </c:cat>
          <c:val>
            <c:numRef>
              <c:f>height_weight!$S$20:$V$20</c:f>
              <c:numCache>
                <c:formatCode>0.00</c:formatCode>
                <c:ptCount val="4"/>
                <c:pt idx="0">
                  <c:v>12.694871794871796</c:v>
                </c:pt>
                <c:pt idx="1">
                  <c:v>89.838461538461516</c:v>
                </c:pt>
                <c:pt idx="2" formatCode="General">
                  <c:v>13.27</c:v>
                </c:pt>
                <c:pt idx="3">
                  <c:v>91.164285714285697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F-4F0E-8457-07C8EDDD74B0}"/>
            </c:ext>
          </c:extLst>
        </c:ser>
        <c:ser>
          <c:idx val="1"/>
          <c:order val="1"/>
          <c:tx>
            <c:strRef>
              <c:f>height_weight!$R$21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height_weight!$S$16:$V$19</c:f>
              <c:multiLvlStrCache>
                <c:ptCount val="4"/>
                <c:lvl>
                  <c:pt idx="0">
                    <c:v>9-18</c:v>
                  </c:pt>
                  <c:pt idx="1">
                    <c:v>75-110</c:v>
                  </c:pt>
                  <c:pt idx="2">
                    <c:v>9-18</c:v>
                  </c:pt>
                  <c:pt idx="3">
                    <c:v>70-110</c:v>
                  </c:pt>
                </c:lvl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</c:lvl>
                <c:lvl>
                  <c:pt idx="0">
                    <c:v>Girls (78)</c:v>
                  </c:pt>
                  <c:pt idx="2">
                    <c:v>Boys (70)</c:v>
                  </c:pt>
                </c:lvl>
              </c:multiLvlStrCache>
            </c:multiLvlStrRef>
          </c:cat>
          <c:val>
            <c:numRef>
              <c:f>height_weight!$S$21:$V$21</c:f>
              <c:numCache>
                <c:formatCode>0.00</c:formatCode>
                <c:ptCount val="4"/>
                <c:pt idx="0">
                  <c:v>2.1729067391283001</c:v>
                </c:pt>
                <c:pt idx="1">
                  <c:v>8.0560143218537519</c:v>
                </c:pt>
                <c:pt idx="2">
                  <c:v>2.1729067391283001</c:v>
                </c:pt>
                <c:pt idx="3">
                  <c:v>8.3860969164024617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F-4F0E-8457-07C8EDDD74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366312416"/>
        <c:axId val="366299936"/>
        <c:axId val="0"/>
      </c:bar3DChart>
      <c:catAx>
        <c:axId val="3663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99936"/>
        <c:crosses val="autoZero"/>
        <c:auto val="1"/>
        <c:lblAlgn val="ctr"/>
        <c:lblOffset val="100"/>
        <c:noMultiLvlLbl val="0"/>
      </c:catAx>
      <c:valAx>
        <c:axId val="3662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1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height_weight!$I$33:$L$33</c:f>
              <c:strCache>
                <c:ptCount val="4"/>
                <c:pt idx="0">
                  <c:v>Weight (Kg)</c:v>
                </c:pt>
                <c:pt idx="1">
                  <c:v>11.15 ± 0.36</c:v>
                </c:pt>
                <c:pt idx="2">
                  <c:v>12.35 ± 0.21</c:v>
                </c:pt>
                <c:pt idx="3">
                  <c:v>12.75 ± 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height_weight!$M$30:$O$32</c:f>
              <c:multiLvlStrCache>
                <c:ptCount val="3"/>
                <c:lvl>
                  <c:pt idx="0">
                    <c:v>a vs b</c:v>
                  </c:pt>
                  <c:pt idx="1">
                    <c:v>b vs c</c:v>
                  </c:pt>
                  <c:pt idx="2">
                    <c:v>c vs a</c:v>
                  </c:pt>
                </c:lvl>
                <c:lvl>
                  <c:pt idx="0">
                    <c:v>Z-Value</c:v>
                  </c:pt>
                </c:lvl>
              </c:multiLvlStrCache>
            </c:multiLvlStrRef>
          </c:cat>
          <c:val>
            <c:numRef>
              <c:f>height_weight!$M$33:$O$33</c:f>
              <c:numCache>
                <c:formatCode>0.00</c:formatCode>
                <c:ptCount val="3"/>
                <c:pt idx="0" formatCode="General">
                  <c:v>0.25</c:v>
                </c:pt>
                <c:pt idx="1">
                  <c:v>-0.1</c:v>
                </c:pt>
                <c:pt idx="2" formatCode="General">
                  <c:v>-0.44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E-47AE-8828-37A3DA293DAB}"/>
            </c:ext>
          </c:extLst>
        </c:ser>
        <c:ser>
          <c:idx val="1"/>
          <c:order val="1"/>
          <c:tx>
            <c:strRef>
              <c:f>height_weight!$I$34:$L$34</c:f>
              <c:strCache>
                <c:ptCount val="4"/>
                <c:pt idx="0">
                  <c:v>Height(cm)</c:v>
                </c:pt>
                <c:pt idx="1">
                  <c:v>83.39 ± 1.24</c:v>
                </c:pt>
                <c:pt idx="2">
                  <c:v>88.90 ±  0.75</c:v>
                </c:pt>
                <c:pt idx="3">
                  <c:v>89.06 ±  1.91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multiLvlStrRef>
              <c:f>height_weight!$M$30:$O$32</c:f>
              <c:multiLvlStrCache>
                <c:ptCount val="3"/>
                <c:lvl>
                  <c:pt idx="0">
                    <c:v>a vs b</c:v>
                  </c:pt>
                  <c:pt idx="1">
                    <c:v>b vs c</c:v>
                  </c:pt>
                  <c:pt idx="2">
                    <c:v>c vs a</c:v>
                  </c:pt>
                </c:lvl>
                <c:lvl>
                  <c:pt idx="0">
                    <c:v>Z-Value</c:v>
                  </c:pt>
                </c:lvl>
              </c:multiLvlStrCache>
            </c:multiLvlStrRef>
          </c:cat>
          <c:val>
            <c:numRef>
              <c:f>height_weight!$M$34:$O$34</c:f>
              <c:numCache>
                <c:formatCode>General</c:formatCode>
                <c:ptCount val="3"/>
                <c:pt idx="0">
                  <c:v>0.34</c:v>
                </c:pt>
                <c:pt idx="1">
                  <c:v>-0.15</c:v>
                </c:pt>
                <c:pt idx="2">
                  <c:v>-0.37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E-47AE-8828-37A3DA29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317098016"/>
        <c:axId val="317087456"/>
        <c:axId val="0"/>
      </c:bar3DChart>
      <c:catAx>
        <c:axId val="3170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87456"/>
        <c:crosses val="autoZero"/>
        <c:auto val="1"/>
        <c:lblAlgn val="ctr"/>
        <c:lblOffset val="100"/>
        <c:noMultiLvlLbl val="0"/>
      </c:catAx>
      <c:valAx>
        <c:axId val="3170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1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height_weight!$J$71</c:f>
              <c:strCache>
                <c:ptCount val="1"/>
                <c:pt idx="0">
                  <c:v>Mean (NCHS Value)</c:v>
                </c:pt>
              </c:strCache>
            </c:strRef>
          </c:tx>
          <c:spPr>
            <a:solidFill>
              <a:srgbClr val="FD887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height_weight!$K$68:$R$70</c:f>
              <c:multiLvlStrCache>
                <c:ptCount val="8"/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  <c:pt idx="4">
                    <c:v>Weight (Kg)</c:v>
                  </c:pt>
                  <c:pt idx="5">
                    <c:v>Height(cm)</c:v>
                  </c:pt>
                  <c:pt idx="6">
                    <c:v>Weight (Kg)</c:v>
                  </c:pt>
                  <c:pt idx="7">
                    <c:v>Height(cm)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  <c:pt idx="4">
                    <c:v>Boys</c:v>
                  </c:pt>
                  <c:pt idx="6">
                    <c:v>Girls</c:v>
                  </c:pt>
                </c:lvl>
                <c:lvl>
                  <c:pt idx="0">
                    <c:v>Age 1-2</c:v>
                  </c:pt>
                  <c:pt idx="4">
                    <c:v>Age 3-5</c:v>
                  </c:pt>
                </c:lvl>
              </c:multiLvlStrCache>
            </c:multiLvlStrRef>
          </c:cat>
          <c:val>
            <c:numRef>
              <c:f>height_weight!$K$71:$R$71</c:f>
              <c:numCache>
                <c:formatCode>General</c:formatCode>
                <c:ptCount val="8"/>
                <c:pt idx="0">
                  <c:v>11.25</c:v>
                </c:pt>
                <c:pt idx="1">
                  <c:v>80.849999999999994</c:v>
                </c:pt>
                <c:pt idx="2">
                  <c:v>10.65</c:v>
                </c:pt>
                <c:pt idx="3">
                  <c:v>79.75</c:v>
                </c:pt>
                <c:pt idx="4">
                  <c:v>16.670000000000002</c:v>
                </c:pt>
                <c:pt idx="5">
                  <c:v>102.57</c:v>
                </c:pt>
                <c:pt idx="6">
                  <c:v>15.93</c:v>
                </c:pt>
                <c:pt idx="7">
                  <c:v>101.31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1-4CA2-9647-129774A9749C}"/>
            </c:ext>
          </c:extLst>
        </c:ser>
        <c:ser>
          <c:idx val="2"/>
          <c:order val="2"/>
          <c:tx>
            <c:strRef>
              <c:f>height_weight!$J$73</c:f>
              <c:strCache>
                <c:ptCount val="1"/>
                <c:pt idx="0">
                  <c:v>Z values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height_weight!$K$68:$R$70</c:f>
              <c:multiLvlStrCache>
                <c:ptCount val="8"/>
                <c:lvl>
                  <c:pt idx="0">
                    <c:v>Weight (Kg)</c:v>
                  </c:pt>
                  <c:pt idx="1">
                    <c:v>Height(cm)</c:v>
                  </c:pt>
                  <c:pt idx="2">
                    <c:v>Weight (Kg)</c:v>
                  </c:pt>
                  <c:pt idx="3">
                    <c:v>Height(cm)</c:v>
                  </c:pt>
                  <c:pt idx="4">
                    <c:v>Weight (Kg)</c:v>
                  </c:pt>
                  <c:pt idx="5">
                    <c:v>Height(cm)</c:v>
                  </c:pt>
                  <c:pt idx="6">
                    <c:v>Weight (Kg)</c:v>
                  </c:pt>
                  <c:pt idx="7">
                    <c:v>Height(cm)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  <c:pt idx="4">
                    <c:v>Boys</c:v>
                  </c:pt>
                  <c:pt idx="6">
                    <c:v>Girls</c:v>
                  </c:pt>
                </c:lvl>
                <c:lvl>
                  <c:pt idx="0">
                    <c:v>Age 1-2</c:v>
                  </c:pt>
                  <c:pt idx="4">
                    <c:v>Age 3-5</c:v>
                  </c:pt>
                </c:lvl>
              </c:multiLvlStrCache>
            </c:multiLvlStrRef>
          </c:cat>
          <c:val>
            <c:numRef>
              <c:f>height_weight!$K$73:$R$73</c:f>
              <c:numCache>
                <c:formatCode>0.00</c:formatCode>
                <c:ptCount val="8"/>
                <c:pt idx="0">
                  <c:v>-1.98</c:v>
                </c:pt>
                <c:pt idx="1">
                  <c:v>-1.28</c:v>
                </c:pt>
                <c:pt idx="2">
                  <c:v>2.37</c:v>
                </c:pt>
                <c:pt idx="3">
                  <c:v>-1.22</c:v>
                </c:pt>
                <c:pt idx="4">
                  <c:v>1.91</c:v>
                </c:pt>
                <c:pt idx="5">
                  <c:v>2.0299999999999998</c:v>
                </c:pt>
                <c:pt idx="6">
                  <c:v>-6.6</c:v>
                </c:pt>
                <c:pt idx="7">
                  <c:v>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1-4CA2-9647-129774A974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834802624"/>
        <c:axId val="834812704"/>
        <c:axId val="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height_weight!$J$72</c15:sqref>
                        </c15:formulaRef>
                      </c:ext>
                    </c:extLst>
                    <c:strCache>
                      <c:ptCount val="1"/>
                      <c:pt idx="0">
                        <c:v>Mean ±  SD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multiLvlStrRef>
                    <c:extLst>
                      <c:ext uri="{02D57815-91ED-43cb-92C2-25804820EDAC}">
                        <c15:formulaRef>
                          <c15:sqref>height_weight!$K$68:$R$70</c15:sqref>
                        </c15:formulaRef>
                      </c:ext>
                    </c:extLst>
                    <c:multiLvlStrCache>
                      <c:ptCount val="8"/>
                      <c:lvl>
                        <c:pt idx="0">
                          <c:v>Weight (Kg)</c:v>
                        </c:pt>
                        <c:pt idx="1">
                          <c:v>Height(cm)</c:v>
                        </c:pt>
                        <c:pt idx="2">
                          <c:v>Weight (Kg)</c:v>
                        </c:pt>
                        <c:pt idx="3">
                          <c:v>Height(cm)</c:v>
                        </c:pt>
                        <c:pt idx="4">
                          <c:v>Weight (Kg)</c:v>
                        </c:pt>
                        <c:pt idx="5">
                          <c:v>Height(cm)</c:v>
                        </c:pt>
                        <c:pt idx="6">
                          <c:v>Weight (Kg)</c:v>
                        </c:pt>
                        <c:pt idx="7">
                          <c:v>Height(cm)</c:v>
                        </c:pt>
                      </c:lvl>
                      <c:lvl>
                        <c:pt idx="0">
                          <c:v>Boys</c:v>
                        </c:pt>
                        <c:pt idx="2">
                          <c:v>Girls</c:v>
                        </c:pt>
                        <c:pt idx="4">
                          <c:v>Boys</c:v>
                        </c:pt>
                        <c:pt idx="6">
                          <c:v>Girls</c:v>
                        </c:pt>
                      </c:lvl>
                      <c:lvl>
                        <c:pt idx="0">
                          <c:v>Age 1-2</c:v>
                        </c:pt>
                        <c:pt idx="4">
                          <c:v>Age 3-5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height_weight!$K$72:$R$72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2C1-4CA2-9647-129774A9749C}"/>
                  </c:ext>
                </c:extLst>
              </c15:ser>
            </c15:filteredBarSeries>
          </c:ext>
        </c:extLst>
      </c:bar3DChart>
      <c:catAx>
        <c:axId val="834802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4812704"/>
        <c:crosses val="autoZero"/>
        <c:auto val="1"/>
        <c:lblAlgn val="ctr"/>
        <c:lblOffset val="100"/>
        <c:noMultiLvlLbl val="0"/>
      </c:catAx>
      <c:valAx>
        <c:axId val="834812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348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height_weight!$Z$55</c:f>
              <c:strCache>
                <c:ptCount val="1"/>
                <c:pt idx="0">
                  <c:v>Weight (Kg)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height_weight!$AA$53:$AC$54</c:f>
              <c:strCache>
                <c:ptCount val="3"/>
                <c:pt idx="0">
                  <c:v>Lower (N=48)</c:v>
                </c:pt>
                <c:pt idx="1">
                  <c:v>Middle (N= 128)</c:v>
                </c:pt>
                <c:pt idx="2">
                  <c:v>Higher (N= 24)</c:v>
                </c:pt>
              </c:strCache>
            </c:strRef>
          </c:cat>
          <c:val>
            <c:numRef>
              <c:f>height_weight!$AA$55:$AC$55</c:f>
              <c:numCache>
                <c:formatCode>General</c:formatCode>
                <c:ptCount val="3"/>
                <c:pt idx="0">
                  <c:v>11.15</c:v>
                </c:pt>
                <c:pt idx="1">
                  <c:v>12.35</c:v>
                </c:pt>
                <c:pt idx="2">
                  <c:v>12.75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1-420B-9884-312CE7B35DF9}"/>
            </c:ext>
          </c:extLst>
        </c:ser>
        <c:ser>
          <c:idx val="1"/>
          <c:order val="1"/>
          <c:tx>
            <c:strRef>
              <c:f>height_weight!$Z$56</c:f>
              <c:strCache>
                <c:ptCount val="1"/>
                <c:pt idx="0">
                  <c:v>Height(cm)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height_weight!$AA$53:$AC$54</c:f>
              <c:strCache>
                <c:ptCount val="3"/>
                <c:pt idx="0">
                  <c:v>Lower (N=48)</c:v>
                </c:pt>
                <c:pt idx="1">
                  <c:v>Middle (N= 128)</c:v>
                </c:pt>
                <c:pt idx="2">
                  <c:v>Higher (N= 24)</c:v>
                </c:pt>
              </c:strCache>
            </c:strRef>
          </c:cat>
          <c:val>
            <c:numRef>
              <c:f>height_weight!$AA$56:$AC$56</c:f>
              <c:numCache>
                <c:formatCode>General</c:formatCode>
                <c:ptCount val="3"/>
                <c:pt idx="0">
                  <c:v>83.39</c:v>
                </c:pt>
                <c:pt idx="1">
                  <c:v>88.9</c:v>
                </c:pt>
                <c:pt idx="2">
                  <c:v>89.06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1-420B-9884-312CE7B35D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248900831"/>
        <c:axId val="248901311"/>
        <c:axId val="0"/>
      </c:bar3DChart>
      <c:catAx>
        <c:axId val="24890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01311"/>
        <c:crosses val="autoZero"/>
        <c:auto val="1"/>
        <c:lblAlgn val="ctr"/>
        <c:lblOffset val="100"/>
        <c:tickLblSkip val="1"/>
        <c:noMultiLvlLbl val="0"/>
      </c:catAx>
      <c:valAx>
        <c:axId val="24890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0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98A-465C-850D-5133559A5F1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98A-465C-850D-5133559A5F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Med_cond!$G$2:$G$3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Med_cond!$I$2:$I$3</c:f>
              <c:numCache>
                <c:formatCode>0%</c:formatCode>
                <c:ptCount val="2"/>
                <c:pt idx="0">
                  <c:v>0.1</c:v>
                </c:pt>
                <c:pt idx="1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7-47C0-BE1F-7D988AB0E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366308576"/>
        <c:axId val="366310016"/>
        <c:axId val="0"/>
      </c:bar3DChart>
      <c:catAx>
        <c:axId val="36630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10016"/>
        <c:crosses val="autoZero"/>
        <c:auto val="1"/>
        <c:lblAlgn val="ctr"/>
        <c:lblOffset val="100"/>
        <c:noMultiLvlLbl val="0"/>
      </c:catAx>
      <c:valAx>
        <c:axId val="3663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0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3.4519949812885566E-2"/>
          <c:y val="0.43884592164270159"/>
          <c:w val="0.11578725055938627"/>
          <c:h val="0.21395054835441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1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8AF-468C-802B-533A098994E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98AF-468C-802B-533A098994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Med_cond!$L$2:$L$3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Med_cond!$N$2:$N$3</c:f>
              <c:numCache>
                <c:formatCode>0%</c:formatCode>
                <c:ptCount val="2"/>
                <c:pt idx="0">
                  <c:v>0.1</c:v>
                </c:pt>
                <c:pt idx="1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F-468C-802B-533A098994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47994303"/>
        <c:axId val="1848024063"/>
        <c:axId val="1855672143"/>
      </c:bar3DChart>
      <c:catAx>
        <c:axId val="184799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1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024063"/>
        <c:crosses val="autoZero"/>
        <c:auto val="1"/>
        <c:lblAlgn val="ctr"/>
        <c:lblOffset val="100"/>
        <c:noMultiLvlLbl val="0"/>
      </c:catAx>
      <c:valAx>
        <c:axId val="18480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94303"/>
        <c:crosses val="autoZero"/>
        <c:crossBetween val="between"/>
      </c:valAx>
      <c:serAx>
        <c:axId val="185567214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8024063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10"/>
      <c:depthPercent val="100"/>
      <c:rAngAx val="0"/>
      <c:perspective val="1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91F-4514-A81E-45E9ACBF64A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91F-4514-A81E-45E9ACBF64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Med_cond!$G$23:$G$24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Med_cond!$I$23:$I$24</c:f>
              <c:numCache>
                <c:formatCode>0%</c:formatCode>
                <c:ptCount val="2"/>
                <c:pt idx="0">
                  <c:v>0.01</c:v>
                </c:pt>
                <c:pt idx="1">
                  <c:v>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6-4F39-A710-C8FC5CCC0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525254736"/>
        <c:axId val="262527168"/>
        <c:axId val="0"/>
      </c:bar3DChart>
      <c:catAx>
        <c:axId val="52525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27168"/>
        <c:crosses val="autoZero"/>
        <c:auto val="1"/>
        <c:lblAlgn val="ctr"/>
        <c:lblOffset val="100"/>
        <c:noMultiLvlLbl val="0"/>
      </c:catAx>
      <c:valAx>
        <c:axId val="2625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169706128002864"/>
          <c:y val="0.37000633541496974"/>
          <c:w val="0.12857405113274201"/>
          <c:h val="0.236313133563933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1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Med_cond!$L$23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  <a:sp3d contourW="9525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4DC-44FA-A8A4-C2F8796FF5A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  <a:sp3d contourW="9525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4DC-44FA-A8A4-C2F8796FF5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Med_cond!$N$23</c:f>
              <c:numCache>
                <c:formatCode>0%</c:formatCode>
                <c:ptCount val="1"/>
                <c:pt idx="0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7-437C-B390-C33DD6AF9CA3}"/>
            </c:ext>
          </c:extLst>
        </c:ser>
        <c:ser>
          <c:idx val="1"/>
          <c:order val="1"/>
          <c:tx>
            <c:strRef>
              <c:f>Med_cond!$L$24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Med_cond!$N$24</c:f>
              <c:numCache>
                <c:formatCode>0%</c:formatCode>
                <c:ptCount val="1"/>
                <c:pt idx="0">
                  <c:v>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5-4A82-95AA-77E153C5A6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shape val="box"/>
        <c:axId val="573041296"/>
        <c:axId val="573050896"/>
        <c:axId val="0"/>
      </c:bar3DChart>
      <c:catAx>
        <c:axId val="5730412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50896"/>
        <c:crosses val="autoZero"/>
        <c:auto val="1"/>
        <c:lblAlgn val="ctr"/>
        <c:lblOffset val="100"/>
        <c:noMultiLvlLbl val="0"/>
      </c:catAx>
      <c:valAx>
        <c:axId val="5730508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4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20"/>
      <c:depthPercent val="10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980641310000672"/>
          <c:y val="0.19041397411530456"/>
          <c:w val="0.68467136253012784"/>
          <c:h val="0.68913422029142912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>
              <a:outerShdw blurRad="88900" sx="102000" sy="102000" algn="ctr" rotWithShape="0">
                <a:prstClr val="black">
                  <a:alpha val="20000"/>
                </a:prstClr>
              </a:outerShdw>
            </a:effectLst>
            <a:scene3d>
              <a:camera prst="orthographicFront"/>
              <a:lightRig rig="threePt" dir="t"/>
            </a:scene3d>
            <a:sp3d prstMaterial="matte"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EF37-4BC9-9FCD-5C2E0B7D583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8A8A-424E-9EFF-54127C4118E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F37-4BC9-9FCD-5C2E0B7D58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'Milk feed'!$J$2:$J$3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'Milk feed'!$L$2:$L$3</c:f>
              <c:numCache>
                <c:formatCode>0.0%</c:formatCode>
                <c:ptCount val="2"/>
                <c:pt idx="0">
                  <c:v>0.19500000000000001</c:v>
                </c:pt>
                <c:pt idx="1">
                  <c:v>0.80500000000000005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7-4BC9-9FCD-5C2E0B7D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724526192"/>
        <c:axId val="724514192"/>
        <c:axId val="0"/>
      </c:bar3DChart>
      <c:catAx>
        <c:axId val="72452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14192"/>
        <c:crosses val="autoZero"/>
        <c:auto val="1"/>
        <c:lblAlgn val="ctr"/>
        <c:lblOffset val="100"/>
        <c:noMultiLvlLbl val="0"/>
      </c:catAx>
      <c:valAx>
        <c:axId val="72451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2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05542806215115"/>
          <c:y val="0.34317658798851391"/>
          <c:w val="0.13144510997653849"/>
          <c:h val="0.19964376866684769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606438789203676"/>
          <c:y val="9.5177952755905515E-2"/>
          <c:w val="0.84313709893260813"/>
          <c:h val="0.76871881014873145"/>
        </c:manualLayout>
      </c:layout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A2C-4991-93C2-60F14281E92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2A2C-4991-93C2-60F14281E923}"/>
              </c:ext>
            </c:extLst>
          </c:dPt>
          <c:dLbls>
            <c:dLbl>
              <c:idx val="0"/>
              <c:layout>
                <c:manualLayout>
                  <c:x val="1.48560808395393E-2"/>
                  <c:y val="-6.66666666666666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2C-4991-93C2-60F14281E9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'Milk feed'!$P$2:$P$3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'Milk feed'!$R$2:$R$3</c:f>
              <c:numCache>
                <c:formatCode>0.0%</c:formatCode>
                <c:ptCount val="2"/>
                <c:pt idx="0">
                  <c:v>5.0000000000000001E-3</c:v>
                </c:pt>
                <c:pt idx="1">
                  <c:v>0.995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C-4991-93C2-60F14281E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8000063"/>
        <c:axId val="1847977023"/>
        <c:axId val="0"/>
      </c:bar3DChart>
      <c:catAx>
        <c:axId val="184800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1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77023"/>
        <c:crosses val="autoZero"/>
        <c:auto val="1"/>
        <c:lblAlgn val="ctr"/>
        <c:lblOffset val="100"/>
        <c:noMultiLvlLbl val="0"/>
      </c:catAx>
      <c:valAx>
        <c:axId val="184797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00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535-4F3D-A97B-25606873E28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535-4F3D-A97B-25606873E2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'Milk feed'!$J$26:$J$27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'Milk feed'!$L$26:$L$27</c:f>
              <c:numCache>
                <c:formatCode>0.0%</c:formatCode>
                <c:ptCount val="2"/>
                <c:pt idx="0">
                  <c:v>0.19500000000000001</c:v>
                </c:pt>
                <c:pt idx="1">
                  <c:v>0.80500000000000005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5-4F3D-A97B-25606873E2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1847997183"/>
        <c:axId val="1847997663"/>
        <c:axId val="0"/>
      </c:bar3DChart>
      <c:catAx>
        <c:axId val="184799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1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97663"/>
        <c:crosses val="autoZero"/>
        <c:auto val="1"/>
        <c:lblAlgn val="ctr"/>
        <c:lblOffset val="100"/>
        <c:noMultiLvlLbl val="0"/>
      </c:catAx>
      <c:valAx>
        <c:axId val="184799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9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5CF3-4BCE-97D4-795410BFEB5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CF3-4BCE-97D4-795410BFEB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'Milk feed'!$O$26:$O$27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'Milk feed'!$Q$26:$Q$27</c:f>
              <c:numCache>
                <c:formatCode>0.0%</c:formatCode>
                <c:ptCount val="2"/>
                <c:pt idx="0">
                  <c:v>5.0000000000000001E-3</c:v>
                </c:pt>
                <c:pt idx="1">
                  <c:v>0.995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3-4BCE-97D4-795410BFE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742064080"/>
        <c:axId val="742075120"/>
        <c:axId val="0"/>
      </c:bar3DChart>
      <c:catAx>
        <c:axId val="74206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75120"/>
        <c:crosses val="autoZero"/>
        <c:auto val="1"/>
        <c:lblAlgn val="ctr"/>
        <c:lblOffset val="100"/>
        <c:noMultiLvlLbl val="0"/>
      </c:catAx>
      <c:valAx>
        <c:axId val="7420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6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B43-4BB8-9945-28AFBF70B71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5B43-4BB8-9945-28AFBF70B7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'Milk feed'!$J$49:$J$50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'Milk feed'!$L$49:$L$50</c:f>
              <c:numCache>
                <c:formatCode>0%</c:formatCode>
                <c:ptCount val="2"/>
                <c:pt idx="0">
                  <c:v>0.89</c:v>
                </c:pt>
                <c:pt idx="1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3-4BB8-9945-28AFBF70B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8018303"/>
        <c:axId val="1848009663"/>
        <c:axId val="0"/>
      </c:bar3DChart>
      <c:catAx>
        <c:axId val="184801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009663"/>
        <c:crosses val="autoZero"/>
        <c:auto val="1"/>
        <c:lblAlgn val="ctr"/>
        <c:lblOffset val="100"/>
        <c:noMultiLvlLbl val="0"/>
      </c:catAx>
      <c:valAx>
        <c:axId val="18480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01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669-4E96-B546-71716D2B025D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0-5669-4E96-B546-71716D2B025D}"/>
              </c:ext>
            </c:extLst>
          </c:dPt>
          <c:dLbls>
            <c:dLbl>
              <c:idx val="0"/>
              <c:layout>
                <c:manualLayout>
                  <c:x val="2.9255803764047105E-3"/>
                  <c:y val="0.10071942446043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69-4E96-B546-71716D2B025D}"/>
                </c:ext>
              </c:extLst>
            </c:dLbl>
            <c:dLbl>
              <c:idx val="1"/>
              <c:layout>
                <c:manualLayout>
                  <c:x val="5.8511607528094209E-3"/>
                  <c:y val="0.100719424460431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69-4E96-B546-71716D2B02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'Milk feed'!$O$49:$O$50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'Milk feed'!$Q$49:$Q$50</c:f>
              <c:numCache>
                <c:formatCode>0.0%</c:formatCode>
                <c:ptCount val="2"/>
                <c:pt idx="0">
                  <c:v>0.46500000000000002</c:v>
                </c:pt>
                <c:pt idx="1">
                  <c:v>0.53500000000000003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A-4F46-97E4-6BEF0EA488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681039487"/>
        <c:axId val="1681037087"/>
        <c:axId val="0"/>
      </c:bar3DChart>
      <c:catAx>
        <c:axId val="168103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037087"/>
        <c:crosses val="autoZero"/>
        <c:auto val="1"/>
        <c:lblAlgn val="ctr"/>
        <c:lblOffset val="100"/>
        <c:noMultiLvlLbl val="0"/>
      </c:catAx>
      <c:valAx>
        <c:axId val="168103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03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D7A7-4ACF-BAF9-D957A4D23197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D7A7-4ACF-BAF9-D957A4D23197}"/>
              </c:ext>
            </c:extLst>
          </c:dPt>
          <c:dPt>
            <c:idx val="2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D7A7-4ACF-BAF9-D957A4D231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Meals!$H$2:$H$4</c:f>
              <c:strCache>
                <c:ptCount val="3"/>
                <c:pt idx="0">
                  <c:v>2times/day</c:v>
                </c:pt>
                <c:pt idx="1">
                  <c:v>3times/day</c:v>
                </c:pt>
                <c:pt idx="2">
                  <c:v>4times/day</c:v>
                </c:pt>
              </c:strCache>
            </c:strRef>
          </c:cat>
          <c:val>
            <c:numRef>
              <c:f>Meals!$J$2:$J$4</c:f>
              <c:numCache>
                <c:formatCode>0%</c:formatCode>
                <c:ptCount val="3"/>
                <c:pt idx="0">
                  <c:v>0.36</c:v>
                </c:pt>
                <c:pt idx="1">
                  <c:v>0.59</c:v>
                </c:pt>
                <c:pt idx="2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7-4ACF-BAF9-D957A4D231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47977983"/>
        <c:axId val="1847985663"/>
        <c:axId val="0"/>
      </c:bar3DChart>
      <c:catAx>
        <c:axId val="184797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85663"/>
        <c:crosses val="autoZero"/>
        <c:auto val="1"/>
        <c:lblAlgn val="ctr"/>
        <c:lblOffset val="100"/>
        <c:noMultiLvlLbl val="0"/>
      </c:catAx>
      <c:valAx>
        <c:axId val="184798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7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8620162912063325E-2"/>
          <c:y val="0.11656848683026061"/>
          <c:w val="0.67249900334840729"/>
          <c:h val="0.8070904067216261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  <a:sp3d contourW="19050">
              <a:contourClr>
                <a:schemeClr val="lt1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DDE-4B58-8F67-64B282151A4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DDE-4B58-8F67-64B282151A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Meals!$N$2:$N$3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Meals!$P$2:$P$3</c:f>
              <c:numCache>
                <c:formatCode>0%</c:formatCode>
                <c:ptCount val="2"/>
                <c:pt idx="0">
                  <c:v>0.25</c:v>
                </c:pt>
                <c:pt idx="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F-4C10-8579-9FB7A464B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724518032"/>
        <c:axId val="724518512"/>
        <c:axId val="0"/>
      </c:bar3DChart>
      <c:catAx>
        <c:axId val="72451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18512"/>
        <c:crosses val="autoZero"/>
        <c:auto val="1"/>
        <c:lblAlgn val="ctr"/>
        <c:lblOffset val="100"/>
        <c:noMultiLvlLbl val="0"/>
      </c:catAx>
      <c:valAx>
        <c:axId val="7245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1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11020581793902"/>
          <c:y val="0.34934770809264493"/>
          <c:w val="0.10530180150122251"/>
          <c:h val="0.176292883530192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04C0-4D08-B6C4-98509AD1778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4C0-4D08-B6C4-98509AD17788}"/>
              </c:ext>
            </c:extLst>
          </c:dPt>
          <c:dLbls>
            <c:dLbl>
              <c:idx val="0"/>
              <c:layout>
                <c:manualLayout>
                  <c:x val="1.1890391377081684E-2"/>
                  <c:y val="-2.94538367352300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C0-4D08-B6C4-98509AD177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Meals!$H$30:$H$31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Meals!$J$30:$J$31</c:f>
              <c:numCache>
                <c:formatCode>0%</c:formatCode>
                <c:ptCount val="2"/>
                <c:pt idx="0">
                  <c:v>0.02</c:v>
                </c:pt>
                <c:pt idx="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0-4D08-B6C4-98509AD17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7970783"/>
        <c:axId val="1847984703"/>
        <c:axId val="0"/>
      </c:bar3DChart>
      <c:catAx>
        <c:axId val="184797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84703"/>
        <c:crosses val="autoZero"/>
        <c:auto val="1"/>
        <c:lblAlgn val="ctr"/>
        <c:lblOffset val="100"/>
        <c:noMultiLvlLbl val="0"/>
      </c:catAx>
      <c:valAx>
        <c:axId val="184798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70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2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5283245844269467E-2"/>
          <c:y val="0.1038800930352516"/>
          <c:w val="0.84694068750294471"/>
          <c:h val="0.79094918279895365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37E-4006-BF13-54B512EE21AA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37E-4006-BF13-54B512EE21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Meals!$N$30:$N$31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Meals!$P$30:$P$31</c:f>
              <c:numCache>
                <c:formatCode>0%</c:formatCode>
                <c:ptCount val="2"/>
                <c:pt idx="0">
                  <c:v>0.03</c:v>
                </c:pt>
                <c:pt idx="1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E-4006-BF13-54B512E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724515152"/>
        <c:axId val="724512752"/>
        <c:axId val="0"/>
      </c:bar3DChart>
      <c:catAx>
        <c:axId val="72451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12752"/>
        <c:crosses val="autoZero"/>
        <c:auto val="1"/>
        <c:lblAlgn val="ctr"/>
        <c:lblOffset val="100"/>
        <c:noMultiLvlLbl val="0"/>
      </c:catAx>
      <c:valAx>
        <c:axId val="7245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1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2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Food_frqncy!$R$25</c:f>
              <c:strCache>
                <c:ptCount val="1"/>
                <c:pt idx="0">
                  <c:v> Never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Food_frqncy!$Q$26:$Q$40</c:f>
              <c:strCache>
                <c:ptCount val="15"/>
                <c:pt idx="0">
                  <c:v> Cereals </c:v>
                </c:pt>
                <c:pt idx="1">
                  <c:v> Pulses </c:v>
                </c:pt>
                <c:pt idx="2">
                  <c:v> Milk </c:v>
                </c:pt>
                <c:pt idx="3">
                  <c:v> Milk Products </c:v>
                </c:pt>
                <c:pt idx="4">
                  <c:v> Vegetables </c:v>
                </c:pt>
                <c:pt idx="5">
                  <c:v> Green leafy vegetables </c:v>
                </c:pt>
                <c:pt idx="6">
                  <c:v> Roots &amp; tubers </c:v>
                </c:pt>
                <c:pt idx="7">
                  <c:v> Fruits </c:v>
                </c:pt>
                <c:pt idx="8">
                  <c:v> Nuts </c:v>
                </c:pt>
                <c:pt idx="9">
                  <c:v> Poultry &amp; chicken </c:v>
                </c:pt>
                <c:pt idx="10">
                  <c:v> Meet &amp; fish </c:v>
                </c:pt>
                <c:pt idx="11">
                  <c:v> Oils </c:v>
                </c:pt>
                <c:pt idx="12">
                  <c:v> Sugar &amp; jaggery </c:v>
                </c:pt>
                <c:pt idx="13">
                  <c:v> Fried foods </c:v>
                </c:pt>
                <c:pt idx="14">
                  <c:v> Processed foods </c:v>
                </c:pt>
              </c:strCache>
            </c:strRef>
          </c:cat>
          <c:val>
            <c:numRef>
              <c:f>Food_frqncy!$R$26:$R$40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0.05</c:v>
                </c:pt>
                <c:pt idx="3">
                  <c:v>1.4999999999999999E-2</c:v>
                </c:pt>
                <c:pt idx="4">
                  <c:v>0</c:v>
                </c:pt>
                <c:pt idx="5">
                  <c:v>5.0000000000000001E-3</c:v>
                </c:pt>
                <c:pt idx="6">
                  <c:v>0</c:v>
                </c:pt>
                <c:pt idx="7">
                  <c:v>0</c:v>
                </c:pt>
                <c:pt idx="8">
                  <c:v>2.5000000000000001E-2</c:v>
                </c:pt>
                <c:pt idx="9">
                  <c:v>9.5000000000000001E-2</c:v>
                </c:pt>
                <c:pt idx="10">
                  <c:v>0.23499999999999999</c:v>
                </c:pt>
                <c:pt idx="11">
                  <c:v>0</c:v>
                </c:pt>
                <c:pt idx="12">
                  <c:v>0</c:v>
                </c:pt>
                <c:pt idx="13">
                  <c:v>3.5000000000000003E-2</c:v>
                </c:pt>
                <c:pt idx="14">
                  <c:v>5.5E-2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B-498A-A1A0-FC16127444C8}"/>
            </c:ext>
          </c:extLst>
        </c:ser>
        <c:ser>
          <c:idx val="1"/>
          <c:order val="1"/>
          <c:tx>
            <c:strRef>
              <c:f>Food_frqncy!$S$25</c:f>
              <c:strCache>
                <c:ptCount val="1"/>
                <c:pt idx="0">
                  <c:v> 1time/day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Food_frqncy!$Q$26:$Q$40</c:f>
              <c:strCache>
                <c:ptCount val="15"/>
                <c:pt idx="0">
                  <c:v> Cereals </c:v>
                </c:pt>
                <c:pt idx="1">
                  <c:v> Pulses </c:v>
                </c:pt>
                <c:pt idx="2">
                  <c:v> Milk </c:v>
                </c:pt>
                <c:pt idx="3">
                  <c:v> Milk Products </c:v>
                </c:pt>
                <c:pt idx="4">
                  <c:v> Vegetables </c:v>
                </c:pt>
                <c:pt idx="5">
                  <c:v> Green leafy vegetables </c:v>
                </c:pt>
                <c:pt idx="6">
                  <c:v> Roots &amp; tubers </c:v>
                </c:pt>
                <c:pt idx="7">
                  <c:v> Fruits </c:v>
                </c:pt>
                <c:pt idx="8">
                  <c:v> Nuts </c:v>
                </c:pt>
                <c:pt idx="9">
                  <c:v> Poultry &amp; chicken </c:v>
                </c:pt>
                <c:pt idx="10">
                  <c:v> Meet &amp; fish </c:v>
                </c:pt>
                <c:pt idx="11">
                  <c:v> Oils </c:v>
                </c:pt>
                <c:pt idx="12">
                  <c:v> Sugar &amp; jaggery </c:v>
                </c:pt>
                <c:pt idx="13">
                  <c:v> Fried foods </c:v>
                </c:pt>
                <c:pt idx="14">
                  <c:v> Processed foods </c:v>
                </c:pt>
              </c:strCache>
            </c:strRef>
          </c:cat>
          <c:val>
            <c:numRef>
              <c:f>Food_frqncy!$S$26:$S$40</c:f>
              <c:numCache>
                <c:formatCode>0.0%</c:formatCode>
                <c:ptCount val="15"/>
                <c:pt idx="0">
                  <c:v>0.12</c:v>
                </c:pt>
                <c:pt idx="1">
                  <c:v>0.83499999999999996</c:v>
                </c:pt>
                <c:pt idx="2">
                  <c:v>0.47499999999999998</c:v>
                </c:pt>
                <c:pt idx="3">
                  <c:v>0.87</c:v>
                </c:pt>
                <c:pt idx="4">
                  <c:v>0.95</c:v>
                </c:pt>
                <c:pt idx="5">
                  <c:v>7.0000000000000007E-2</c:v>
                </c:pt>
                <c:pt idx="6">
                  <c:v>0.29499999999999998</c:v>
                </c:pt>
                <c:pt idx="7">
                  <c:v>0.56499999999999995</c:v>
                </c:pt>
                <c:pt idx="8">
                  <c:v>7.0000000000000007E-2</c:v>
                </c:pt>
                <c:pt idx="9">
                  <c:v>0</c:v>
                </c:pt>
                <c:pt idx="10">
                  <c:v>0</c:v>
                </c:pt>
                <c:pt idx="11">
                  <c:v>0.33</c:v>
                </c:pt>
                <c:pt idx="12">
                  <c:v>0.81</c:v>
                </c:pt>
                <c:pt idx="13">
                  <c:v>5.0000000000000001E-3</c:v>
                </c:pt>
                <c:pt idx="14">
                  <c:v>8.5000000000000006E-2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DB-498A-A1A0-FC16127444C8}"/>
            </c:ext>
          </c:extLst>
        </c:ser>
        <c:ser>
          <c:idx val="2"/>
          <c:order val="2"/>
          <c:tx>
            <c:strRef>
              <c:f>Food_frqncy!$T$25</c:f>
              <c:strCache>
                <c:ptCount val="1"/>
                <c:pt idx="0">
                  <c:v> 2times/day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Food_frqncy!$Q$26:$Q$40</c:f>
              <c:strCache>
                <c:ptCount val="15"/>
                <c:pt idx="0">
                  <c:v> Cereals </c:v>
                </c:pt>
                <c:pt idx="1">
                  <c:v> Pulses </c:v>
                </c:pt>
                <c:pt idx="2">
                  <c:v> Milk </c:v>
                </c:pt>
                <c:pt idx="3">
                  <c:v> Milk Products </c:v>
                </c:pt>
                <c:pt idx="4">
                  <c:v> Vegetables </c:v>
                </c:pt>
                <c:pt idx="5">
                  <c:v> Green leafy vegetables </c:v>
                </c:pt>
                <c:pt idx="6">
                  <c:v> Roots &amp; tubers </c:v>
                </c:pt>
                <c:pt idx="7">
                  <c:v> Fruits </c:v>
                </c:pt>
                <c:pt idx="8">
                  <c:v> Nuts </c:v>
                </c:pt>
                <c:pt idx="9">
                  <c:v> Poultry &amp; chicken </c:v>
                </c:pt>
                <c:pt idx="10">
                  <c:v> Meet &amp; fish </c:v>
                </c:pt>
                <c:pt idx="11">
                  <c:v> Oils </c:v>
                </c:pt>
                <c:pt idx="12">
                  <c:v> Sugar &amp; jaggery </c:v>
                </c:pt>
                <c:pt idx="13">
                  <c:v> Fried foods </c:v>
                </c:pt>
                <c:pt idx="14">
                  <c:v> Processed foods </c:v>
                </c:pt>
              </c:strCache>
            </c:strRef>
          </c:cat>
          <c:val>
            <c:numRef>
              <c:f>Food_frqncy!$T$26:$T$40</c:f>
              <c:numCache>
                <c:formatCode>0.0%</c:formatCode>
                <c:ptCount val="15"/>
                <c:pt idx="0">
                  <c:v>0.88</c:v>
                </c:pt>
                <c:pt idx="1">
                  <c:v>0.04</c:v>
                </c:pt>
                <c:pt idx="2">
                  <c:v>0.45500000000000002</c:v>
                </c:pt>
                <c:pt idx="3">
                  <c:v>0.05</c:v>
                </c:pt>
                <c:pt idx="4">
                  <c:v>0.04</c:v>
                </c:pt>
                <c:pt idx="5">
                  <c:v>0</c:v>
                </c:pt>
                <c:pt idx="6">
                  <c:v>0</c:v>
                </c:pt>
                <c:pt idx="7">
                  <c:v>0.40500000000000003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0.67</c:v>
                </c:pt>
                <c:pt idx="12">
                  <c:v>0.14000000000000001</c:v>
                </c:pt>
                <c:pt idx="13">
                  <c:v>0</c:v>
                </c:pt>
                <c:pt idx="14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DB-498A-A1A0-FC16127444C8}"/>
            </c:ext>
          </c:extLst>
        </c:ser>
        <c:ser>
          <c:idx val="3"/>
          <c:order val="3"/>
          <c:tx>
            <c:strRef>
              <c:f>Food_frqncy!$U$25</c:f>
              <c:strCache>
                <c:ptCount val="1"/>
                <c:pt idx="0">
                  <c:v> Weekly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Food_frqncy!$Q$26:$Q$40</c:f>
              <c:strCache>
                <c:ptCount val="15"/>
                <c:pt idx="0">
                  <c:v> Cereals </c:v>
                </c:pt>
                <c:pt idx="1">
                  <c:v> Pulses </c:v>
                </c:pt>
                <c:pt idx="2">
                  <c:v> Milk </c:v>
                </c:pt>
                <c:pt idx="3">
                  <c:v> Milk Products </c:v>
                </c:pt>
                <c:pt idx="4">
                  <c:v> Vegetables </c:v>
                </c:pt>
                <c:pt idx="5">
                  <c:v> Green leafy vegetables </c:v>
                </c:pt>
                <c:pt idx="6">
                  <c:v> Roots &amp; tubers </c:v>
                </c:pt>
                <c:pt idx="7">
                  <c:v> Fruits </c:v>
                </c:pt>
                <c:pt idx="8">
                  <c:v> Nuts </c:v>
                </c:pt>
                <c:pt idx="9">
                  <c:v> Poultry &amp; chicken </c:v>
                </c:pt>
                <c:pt idx="10">
                  <c:v> Meet &amp; fish </c:v>
                </c:pt>
                <c:pt idx="11">
                  <c:v> Oils </c:v>
                </c:pt>
                <c:pt idx="12">
                  <c:v> Sugar &amp; jaggery </c:v>
                </c:pt>
                <c:pt idx="13">
                  <c:v> Fried foods </c:v>
                </c:pt>
                <c:pt idx="14">
                  <c:v> Processed foods </c:v>
                </c:pt>
              </c:strCache>
            </c:strRef>
          </c:cat>
          <c:val>
            <c:numRef>
              <c:f>Food_frqncy!$U$26:$U$40</c:f>
              <c:numCache>
                <c:formatCode>0.0%</c:formatCode>
                <c:ptCount val="15"/>
                <c:pt idx="0">
                  <c:v>0</c:v>
                </c:pt>
                <c:pt idx="1">
                  <c:v>0.125</c:v>
                </c:pt>
                <c:pt idx="2">
                  <c:v>1.4999999999999999E-2</c:v>
                </c:pt>
                <c:pt idx="3">
                  <c:v>0.05</c:v>
                </c:pt>
                <c:pt idx="4">
                  <c:v>0.01</c:v>
                </c:pt>
                <c:pt idx="5">
                  <c:v>0.87</c:v>
                </c:pt>
                <c:pt idx="6">
                  <c:v>0.59499999999999997</c:v>
                </c:pt>
                <c:pt idx="7">
                  <c:v>0.03</c:v>
                </c:pt>
                <c:pt idx="8">
                  <c:v>0.34499999999999997</c:v>
                </c:pt>
                <c:pt idx="9">
                  <c:v>0.42499999999999999</c:v>
                </c:pt>
                <c:pt idx="10">
                  <c:v>0.08</c:v>
                </c:pt>
                <c:pt idx="11">
                  <c:v>0</c:v>
                </c:pt>
                <c:pt idx="12">
                  <c:v>1.4999999999999999E-2</c:v>
                </c:pt>
                <c:pt idx="13">
                  <c:v>0.13</c:v>
                </c:pt>
                <c:pt idx="14">
                  <c:v>0.33500000000000002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DB-498A-A1A0-FC16127444C8}"/>
            </c:ext>
          </c:extLst>
        </c:ser>
        <c:ser>
          <c:idx val="4"/>
          <c:order val="4"/>
          <c:tx>
            <c:strRef>
              <c:f>Food_frqncy!$V$25</c:f>
              <c:strCache>
                <c:ptCount val="1"/>
                <c:pt idx="0">
                  <c:v> Occasionally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Food_frqncy!$Q$26:$Q$40</c:f>
              <c:strCache>
                <c:ptCount val="15"/>
                <c:pt idx="0">
                  <c:v> Cereals </c:v>
                </c:pt>
                <c:pt idx="1">
                  <c:v> Pulses </c:v>
                </c:pt>
                <c:pt idx="2">
                  <c:v> Milk </c:v>
                </c:pt>
                <c:pt idx="3">
                  <c:v> Milk Products </c:v>
                </c:pt>
                <c:pt idx="4">
                  <c:v> Vegetables </c:v>
                </c:pt>
                <c:pt idx="5">
                  <c:v> Green leafy vegetables </c:v>
                </c:pt>
                <c:pt idx="6">
                  <c:v> Roots &amp; tubers </c:v>
                </c:pt>
                <c:pt idx="7">
                  <c:v> Fruits </c:v>
                </c:pt>
                <c:pt idx="8">
                  <c:v> Nuts </c:v>
                </c:pt>
                <c:pt idx="9">
                  <c:v> Poultry &amp; chicken </c:v>
                </c:pt>
                <c:pt idx="10">
                  <c:v> Meet &amp; fish </c:v>
                </c:pt>
                <c:pt idx="11">
                  <c:v> Oils </c:v>
                </c:pt>
                <c:pt idx="12">
                  <c:v> Sugar &amp; jaggery </c:v>
                </c:pt>
                <c:pt idx="13">
                  <c:v> Fried foods </c:v>
                </c:pt>
                <c:pt idx="14">
                  <c:v> Processed foods </c:v>
                </c:pt>
              </c:strCache>
            </c:strRef>
          </c:cat>
          <c:val>
            <c:numRef>
              <c:f>Food_frqncy!$V$26:$V$40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1.4999999999999999E-2</c:v>
                </c:pt>
                <c:pt idx="4">
                  <c:v>0</c:v>
                </c:pt>
                <c:pt idx="5">
                  <c:v>5.5E-2</c:v>
                </c:pt>
                <c:pt idx="6">
                  <c:v>0.11</c:v>
                </c:pt>
                <c:pt idx="7">
                  <c:v>0</c:v>
                </c:pt>
                <c:pt idx="8">
                  <c:v>0.56000000000000005</c:v>
                </c:pt>
                <c:pt idx="9">
                  <c:v>0.48</c:v>
                </c:pt>
                <c:pt idx="10">
                  <c:v>0.68500000000000005</c:v>
                </c:pt>
                <c:pt idx="11">
                  <c:v>0</c:v>
                </c:pt>
                <c:pt idx="12">
                  <c:v>3.5000000000000003E-2</c:v>
                </c:pt>
                <c:pt idx="13">
                  <c:v>0.83</c:v>
                </c:pt>
                <c:pt idx="14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DB-498A-A1A0-FC1612744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66025551"/>
        <c:axId val="66028911"/>
        <c:axId val="0"/>
      </c:bar3DChart>
      <c:catAx>
        <c:axId val="660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8911"/>
        <c:crosses val="autoZero"/>
        <c:auto val="1"/>
        <c:lblAlgn val="ctr"/>
        <c:lblOffset val="100"/>
        <c:noMultiLvlLbl val="0"/>
      </c:catAx>
      <c:valAx>
        <c:axId val="6602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Food_frqncy!$Q$26</c:f>
              <c:strCache>
                <c:ptCount val="1"/>
                <c:pt idx="0">
                  <c:v> Cereals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Food_frqncy!$R$26:$V$26</c:f>
              <c:numCache>
                <c:formatCode>0.0%</c:formatCode>
                <c:ptCount val="5"/>
                <c:pt idx="0">
                  <c:v>0</c:v>
                </c:pt>
                <c:pt idx="1">
                  <c:v>0.12</c:v>
                </c:pt>
                <c:pt idx="2">
                  <c:v>0.88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B-436F-B843-E4D3041E1771}"/>
            </c:ext>
          </c:extLst>
        </c:ser>
        <c:ser>
          <c:idx val="1"/>
          <c:order val="1"/>
          <c:tx>
            <c:strRef>
              <c:f>Food_frqncy!$Q$27</c:f>
              <c:strCache>
                <c:ptCount val="1"/>
                <c:pt idx="0">
                  <c:v> Pulses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Food_frqncy!$R$27:$V$27</c:f>
              <c:numCache>
                <c:formatCode>0.0%</c:formatCode>
                <c:ptCount val="5"/>
                <c:pt idx="0">
                  <c:v>0</c:v>
                </c:pt>
                <c:pt idx="1">
                  <c:v>0.83499999999999996</c:v>
                </c:pt>
                <c:pt idx="2">
                  <c:v>0.04</c:v>
                </c:pt>
                <c:pt idx="3">
                  <c:v>0.125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B-436F-B843-E4D3041E1771}"/>
            </c:ext>
          </c:extLst>
        </c:ser>
        <c:ser>
          <c:idx val="2"/>
          <c:order val="2"/>
          <c:tx>
            <c:strRef>
              <c:f>Food_frqncy!$Q$34</c:f>
              <c:strCache>
                <c:ptCount val="1"/>
                <c:pt idx="0">
                  <c:v> Nuts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Food_frqncy!$R$34:$V$34</c:f>
              <c:numCache>
                <c:formatCode>0.0%</c:formatCode>
                <c:ptCount val="5"/>
                <c:pt idx="0">
                  <c:v>2.5000000000000001E-2</c:v>
                </c:pt>
                <c:pt idx="1">
                  <c:v>7.0000000000000007E-2</c:v>
                </c:pt>
                <c:pt idx="2">
                  <c:v>0</c:v>
                </c:pt>
                <c:pt idx="3">
                  <c:v>0.34499999999999997</c:v>
                </c:pt>
                <c:pt idx="4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DB-436F-B843-E4D3041E1771}"/>
            </c:ext>
          </c:extLst>
        </c:ser>
        <c:ser>
          <c:idx val="3"/>
          <c:order val="3"/>
          <c:tx>
            <c:strRef>
              <c:f>Food_frqncy!$Q$37</c:f>
              <c:strCache>
                <c:ptCount val="1"/>
                <c:pt idx="0">
                  <c:v> Oils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Food_frqncy!$R$37:$V$37</c:f>
              <c:numCache>
                <c:formatCode>0.0%</c:formatCode>
                <c:ptCount val="5"/>
                <c:pt idx="0">
                  <c:v>0</c:v>
                </c:pt>
                <c:pt idx="1">
                  <c:v>0.33</c:v>
                </c:pt>
                <c:pt idx="2">
                  <c:v>0.67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DB-436F-B843-E4D3041E1771}"/>
            </c:ext>
          </c:extLst>
        </c:ser>
        <c:ser>
          <c:idx val="4"/>
          <c:order val="4"/>
          <c:tx>
            <c:strRef>
              <c:f>Food_frqncy!$Q$38</c:f>
              <c:strCache>
                <c:ptCount val="1"/>
                <c:pt idx="0">
                  <c:v> Sugar &amp; jaggery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Food_frqncy!$R$38:$V$38</c:f>
              <c:numCache>
                <c:formatCode>0.0%</c:formatCode>
                <c:ptCount val="5"/>
                <c:pt idx="0">
                  <c:v>0</c:v>
                </c:pt>
                <c:pt idx="1">
                  <c:v>0.81</c:v>
                </c:pt>
                <c:pt idx="2">
                  <c:v>0.14000000000000001</c:v>
                </c:pt>
                <c:pt idx="3">
                  <c:v>1.4999999999999999E-2</c:v>
                </c:pt>
                <c:pt idx="4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DB-436F-B843-E4D3041E1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068751"/>
        <c:axId val="66052911"/>
        <c:axId val="0"/>
      </c:bar3DChart>
      <c:catAx>
        <c:axId val="660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2911"/>
        <c:crosses val="autoZero"/>
        <c:auto val="1"/>
        <c:lblAlgn val="ctr"/>
        <c:lblOffset val="100"/>
        <c:noMultiLvlLbl val="0"/>
      </c:catAx>
      <c:valAx>
        <c:axId val="6605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Food_frqncy!$Q$28</c:f>
              <c:strCache>
                <c:ptCount val="1"/>
                <c:pt idx="0">
                  <c:v> Milk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Food_frqncy!$R$28:$V$28</c:f>
              <c:numCache>
                <c:formatCode>0.0%</c:formatCode>
                <c:ptCount val="5"/>
                <c:pt idx="0">
                  <c:v>0.05</c:v>
                </c:pt>
                <c:pt idx="1">
                  <c:v>0.47499999999999998</c:v>
                </c:pt>
                <c:pt idx="2">
                  <c:v>0.45500000000000002</c:v>
                </c:pt>
                <c:pt idx="3">
                  <c:v>1.4999999999999999E-2</c:v>
                </c:pt>
                <c:pt idx="4">
                  <c:v>5.0000000000000001E-3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334E-45A4-B210-D37A30C3EF5C}"/>
            </c:ext>
          </c:extLst>
        </c:ser>
        <c:ser>
          <c:idx val="1"/>
          <c:order val="1"/>
          <c:tx>
            <c:strRef>
              <c:f>Food_frqncy!$Q$29</c:f>
              <c:strCache>
                <c:ptCount val="1"/>
                <c:pt idx="0">
                  <c:v> Milk Products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Food_frqncy!$R$29:$V$29</c:f>
              <c:numCache>
                <c:formatCode>0.0%</c:formatCode>
                <c:ptCount val="5"/>
                <c:pt idx="0">
                  <c:v>1.4999999999999999E-2</c:v>
                </c:pt>
                <c:pt idx="1">
                  <c:v>0.87</c:v>
                </c:pt>
                <c:pt idx="2">
                  <c:v>0.05</c:v>
                </c:pt>
                <c:pt idx="3">
                  <c:v>0.05</c:v>
                </c:pt>
                <c:pt idx="4">
                  <c:v>1.4999999999999999E-2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334E-45A4-B210-D37A30C3EF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6057711"/>
        <c:axId val="66021231"/>
        <c:axId val="0"/>
      </c:bar3DChart>
      <c:catAx>
        <c:axId val="6605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1231"/>
        <c:crosses val="autoZero"/>
        <c:auto val="1"/>
        <c:lblAlgn val="ctr"/>
        <c:lblOffset val="100"/>
        <c:noMultiLvlLbl val="0"/>
      </c:catAx>
      <c:valAx>
        <c:axId val="6602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Food_frqncy!$Q$30</c:f>
              <c:strCache>
                <c:ptCount val="1"/>
                <c:pt idx="0">
                  <c:v> Vegetables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Food_frqncy!$R$30:$V$30</c:f>
              <c:numCache>
                <c:formatCode>0.0%</c:formatCode>
                <c:ptCount val="5"/>
                <c:pt idx="0">
                  <c:v>0</c:v>
                </c:pt>
                <c:pt idx="1">
                  <c:v>0.95</c:v>
                </c:pt>
                <c:pt idx="2">
                  <c:v>0.04</c:v>
                </c:pt>
                <c:pt idx="3">
                  <c:v>0.01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6-4678-A7D9-9278B63F59B7}"/>
            </c:ext>
          </c:extLst>
        </c:ser>
        <c:ser>
          <c:idx val="1"/>
          <c:order val="1"/>
          <c:tx>
            <c:strRef>
              <c:f>Food_frqncy!$Q$31</c:f>
              <c:strCache>
                <c:ptCount val="1"/>
                <c:pt idx="0">
                  <c:v> Green leafy vegetables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Food_frqncy!$R$31:$V$31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7.0000000000000007E-2</c:v>
                </c:pt>
                <c:pt idx="2">
                  <c:v>0</c:v>
                </c:pt>
                <c:pt idx="3">
                  <c:v>0.87</c:v>
                </c:pt>
                <c:pt idx="4">
                  <c:v>5.5E-2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6-4678-A7D9-9278B63F59B7}"/>
            </c:ext>
          </c:extLst>
        </c:ser>
        <c:ser>
          <c:idx val="2"/>
          <c:order val="2"/>
          <c:tx>
            <c:strRef>
              <c:f>Food_frqncy!$Q$32</c:f>
              <c:strCache>
                <c:ptCount val="1"/>
                <c:pt idx="0">
                  <c:v> Roots &amp; tubers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Food_frqncy!$R$32:$V$32</c:f>
              <c:numCache>
                <c:formatCode>0.0%</c:formatCode>
                <c:ptCount val="5"/>
                <c:pt idx="0">
                  <c:v>0</c:v>
                </c:pt>
                <c:pt idx="1">
                  <c:v>0.29499999999999998</c:v>
                </c:pt>
                <c:pt idx="2">
                  <c:v>0</c:v>
                </c:pt>
                <c:pt idx="3">
                  <c:v>0.59499999999999997</c:v>
                </c:pt>
                <c:pt idx="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96-4678-A7D9-9278B63F59B7}"/>
            </c:ext>
          </c:extLst>
        </c:ser>
        <c:ser>
          <c:idx val="3"/>
          <c:order val="3"/>
          <c:tx>
            <c:strRef>
              <c:f>Food_frqncy!$Q$33</c:f>
              <c:strCache>
                <c:ptCount val="1"/>
                <c:pt idx="0">
                  <c:v> Fruits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Food_frqncy!$R$33:$V$33</c:f>
              <c:numCache>
                <c:formatCode>0.0%</c:formatCode>
                <c:ptCount val="5"/>
                <c:pt idx="0">
                  <c:v>0</c:v>
                </c:pt>
                <c:pt idx="1">
                  <c:v>0.56499999999999995</c:v>
                </c:pt>
                <c:pt idx="2">
                  <c:v>0.40500000000000003</c:v>
                </c:pt>
                <c:pt idx="3">
                  <c:v>0.03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96-4678-A7D9-9278B63F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6188015"/>
        <c:axId val="1846173615"/>
        <c:axId val="0"/>
      </c:bar3DChart>
      <c:catAx>
        <c:axId val="18461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73615"/>
        <c:crosses val="autoZero"/>
        <c:auto val="1"/>
        <c:lblAlgn val="ctr"/>
        <c:lblOffset val="100"/>
        <c:noMultiLvlLbl val="0"/>
      </c:catAx>
      <c:valAx>
        <c:axId val="18461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Food_frqncy!$Q$35</c:f>
              <c:strCache>
                <c:ptCount val="1"/>
                <c:pt idx="0">
                  <c:v> Poultry &amp; chicken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Food_frqncy!$R$35:$V$35</c:f>
              <c:numCache>
                <c:formatCode>0.0%</c:formatCode>
                <c:ptCount val="5"/>
                <c:pt idx="0">
                  <c:v>9.5000000000000001E-2</c:v>
                </c:pt>
                <c:pt idx="1">
                  <c:v>0</c:v>
                </c:pt>
                <c:pt idx="2">
                  <c:v>0</c:v>
                </c:pt>
                <c:pt idx="3">
                  <c:v>0.42499999999999999</c:v>
                </c:pt>
                <c:pt idx="4">
                  <c:v>0.48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0-35F7-4207-8B79-C5DB1A73257B}"/>
            </c:ext>
          </c:extLst>
        </c:ser>
        <c:ser>
          <c:idx val="1"/>
          <c:order val="1"/>
          <c:tx>
            <c:strRef>
              <c:f>Food_frqncy!$Q$36</c:f>
              <c:strCache>
                <c:ptCount val="1"/>
                <c:pt idx="0">
                  <c:v> Meet &amp; fish 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dLbls>
            <c:dLbl>
              <c:idx val="1"/>
              <c:layout>
                <c:manualLayout>
                  <c:x val="2.7777777777777776E-2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F7-4207-8B79-C5DB1A73257B}"/>
                </c:ext>
              </c:extLst>
            </c:dLbl>
            <c:dLbl>
              <c:idx val="2"/>
              <c:layout>
                <c:manualLayout>
                  <c:x val="3.3333333333333333E-2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F7-4207-8B79-C5DB1A73257B}"/>
                </c:ext>
              </c:extLst>
            </c:dLbl>
            <c:dLbl>
              <c:idx val="3"/>
              <c:layout>
                <c:manualLayout>
                  <c:x val="1.666666666666656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F7-4207-8B79-C5DB1A7325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Food_frqncy!$R$36:$V$36</c:f>
              <c:numCache>
                <c:formatCode>0.0%</c:formatCode>
                <c:ptCount val="5"/>
                <c:pt idx="0">
                  <c:v>0.23499999999999999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0.68500000000000005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1-35F7-4207-8B79-C5DB1A7325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46178895"/>
        <c:axId val="1846185615"/>
        <c:axId val="0"/>
      </c:bar3DChart>
      <c:catAx>
        <c:axId val="184617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85615"/>
        <c:crosses val="autoZero"/>
        <c:auto val="1"/>
        <c:lblAlgn val="ctr"/>
        <c:lblOffset val="100"/>
        <c:noMultiLvlLbl val="0"/>
      </c:catAx>
      <c:valAx>
        <c:axId val="184618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7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Food_frqncy!$Q$39</c:f>
              <c:strCache>
                <c:ptCount val="1"/>
                <c:pt idx="0">
                  <c:v> Fried foods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Food_frqncy!$R$39:$V$39</c:f>
              <c:numCache>
                <c:formatCode>0.0%</c:formatCode>
                <c:ptCount val="5"/>
                <c:pt idx="0">
                  <c:v>3.5000000000000003E-2</c:v>
                </c:pt>
                <c:pt idx="1">
                  <c:v>5.0000000000000001E-3</c:v>
                </c:pt>
                <c:pt idx="2">
                  <c:v>0</c:v>
                </c:pt>
                <c:pt idx="3">
                  <c:v>0.13</c:v>
                </c:pt>
                <c:pt idx="4">
                  <c:v>0.83</c:v>
                </c:pt>
              </c:numCache>
            </c:numRef>
          </c:val>
          <c:shape val="cone"/>
          <c:extLst>
            <c:ext xmlns:c16="http://schemas.microsoft.com/office/drawing/2014/chart" uri="{C3380CC4-5D6E-409C-BE32-E72D297353CC}">
              <c16:uniqueId val="{00000000-D91A-464E-A552-5EC3435BD958}"/>
            </c:ext>
          </c:extLst>
        </c:ser>
        <c:ser>
          <c:idx val="1"/>
          <c:order val="1"/>
          <c:tx>
            <c:strRef>
              <c:f>Food_frqncy!$Q$40</c:f>
              <c:strCache>
                <c:ptCount val="1"/>
                <c:pt idx="0">
                  <c:v> Processed foods 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Food_frqncy!$R$25:$V$25</c:f>
              <c:strCache>
                <c:ptCount val="5"/>
                <c:pt idx="0">
                  <c:v> Never </c:v>
                </c:pt>
                <c:pt idx="1">
                  <c:v> 1time/day </c:v>
                </c:pt>
                <c:pt idx="2">
                  <c:v> 2times/day </c:v>
                </c:pt>
                <c:pt idx="3">
                  <c:v> Weekly </c:v>
                </c:pt>
                <c:pt idx="4">
                  <c:v> Occasionally </c:v>
                </c:pt>
              </c:strCache>
            </c:strRef>
          </c:cat>
          <c:val>
            <c:numRef>
              <c:f>Food_frqncy!$R$40:$V$40</c:f>
              <c:numCache>
                <c:formatCode>0.0%</c:formatCode>
                <c:ptCount val="5"/>
                <c:pt idx="0">
                  <c:v>5.5E-2</c:v>
                </c:pt>
                <c:pt idx="1">
                  <c:v>8.5000000000000006E-2</c:v>
                </c:pt>
                <c:pt idx="2">
                  <c:v>5.0000000000000001E-3</c:v>
                </c:pt>
                <c:pt idx="3">
                  <c:v>0.33500000000000002</c:v>
                </c:pt>
                <c:pt idx="4">
                  <c:v>0.52</c:v>
                </c:pt>
              </c:numCache>
            </c:numRef>
          </c:val>
          <c:shape val="cone"/>
          <c:extLst>
            <c:ext xmlns:c16="http://schemas.microsoft.com/office/drawing/2014/chart" uri="{C3380CC4-5D6E-409C-BE32-E72D297353CC}">
              <c16:uniqueId val="{00000001-D91A-464E-A552-5EC3435BD9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6079791"/>
        <c:axId val="66078351"/>
        <c:axId val="0"/>
      </c:bar3DChart>
      <c:catAx>
        <c:axId val="6607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8351"/>
        <c:crosses val="autoZero"/>
        <c:auto val="1"/>
        <c:lblAlgn val="ctr"/>
        <c:lblOffset val="100"/>
        <c:noMultiLvlLbl val="0"/>
      </c:catAx>
      <c:valAx>
        <c:axId val="660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caloris!$K$4</c:f>
              <c:strCache>
                <c:ptCount val="1"/>
                <c:pt idx="0">
                  <c:v>Min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caloris!$J$5:$J$11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caloris!$K$5:$K$11</c:f>
              <c:numCache>
                <c:formatCode>0</c:formatCode>
                <c:ptCount val="7"/>
                <c:pt idx="0">
                  <c:v>694</c:v>
                </c:pt>
                <c:pt idx="1">
                  <c:v>52</c:v>
                </c:pt>
                <c:pt idx="2" formatCode="0.0">
                  <c:v>5.6</c:v>
                </c:pt>
                <c:pt idx="3" formatCode="0.0">
                  <c:v>7.2</c:v>
                </c:pt>
                <c:pt idx="4">
                  <c:v>41</c:v>
                </c:pt>
                <c:pt idx="5" formatCode="0.0">
                  <c:v>4.4000000000000004</c:v>
                </c:pt>
                <c:pt idx="6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1-4DCC-9FBE-D8A9106DEE0B}"/>
            </c:ext>
          </c:extLst>
        </c:ser>
        <c:ser>
          <c:idx val="2"/>
          <c:order val="2"/>
          <c:tx>
            <c:strRef>
              <c:f>caloris!$M$4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caloris!$J$5:$J$11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caloris!$M$5:$M$11</c:f>
              <c:numCache>
                <c:formatCode>0.0</c:formatCode>
                <c:ptCount val="7"/>
                <c:pt idx="0" formatCode="0">
                  <c:v>1459</c:v>
                </c:pt>
                <c:pt idx="1">
                  <c:v>109</c:v>
                </c:pt>
                <c:pt idx="2">
                  <c:v>20.399999999999999</c:v>
                </c:pt>
                <c:pt idx="3">
                  <c:v>26.4</c:v>
                </c:pt>
                <c:pt idx="4" formatCode="0">
                  <c:v>604</c:v>
                </c:pt>
                <c:pt idx="5">
                  <c:v>12</c:v>
                </c:pt>
                <c:pt idx="6" formatCode="0">
                  <c:v>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1-4DCC-9FBE-D8A9106D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7936655"/>
        <c:axId val="627923215"/>
      </c:barChart>
      <c:lineChart>
        <c:grouping val="stacked"/>
        <c:varyColors val="0"/>
        <c:ser>
          <c:idx val="1"/>
          <c:order val="1"/>
          <c:tx>
            <c:strRef>
              <c:f>caloris!$L$4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3048540074401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D1-4DCC-9FBE-D8A9106DEE0B}"/>
                </c:ext>
              </c:extLst>
            </c:dLbl>
            <c:dLbl>
              <c:idx val="1"/>
              <c:layout>
                <c:manualLayout>
                  <c:x val="-4.5236061000531432E-3"/>
                  <c:y val="-6.75512751411307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CD1-4DCC-9FBE-D8A9106DEE0B}"/>
                </c:ext>
              </c:extLst>
            </c:dLbl>
            <c:dLbl>
              <c:idx val="2"/>
              <c:layout>
                <c:manualLayout>
                  <c:x val="-1.5078687000177145E-2"/>
                  <c:y val="-4.503418342742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CD1-4DCC-9FBE-D8A9106DEE0B}"/>
                </c:ext>
              </c:extLst>
            </c:dLbl>
            <c:dLbl>
              <c:idx val="3"/>
              <c:layout>
                <c:manualLayout>
                  <c:x val="-3.3173111400389664E-2"/>
                  <c:y val="-9.6501821630186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CD1-4DCC-9FBE-D8A9106DEE0B}"/>
                </c:ext>
              </c:extLst>
            </c:dLbl>
            <c:dLbl>
              <c:idx val="4"/>
              <c:layout>
                <c:manualLayout>
                  <c:x val="-4.3728192300513717E-2"/>
                  <c:y val="-4.18174560397476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D1-4DCC-9FBE-D8A9106DEE0B}"/>
                </c:ext>
              </c:extLst>
            </c:dLbl>
            <c:dLbl>
              <c:idx val="5"/>
              <c:layout>
                <c:manualLayout>
                  <c:x val="-1.9602293100230289E-2"/>
                  <c:y val="-9.00683668548411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CD1-4DCC-9FBE-D8A9106DEE0B}"/>
                </c:ext>
              </c:extLst>
            </c:dLbl>
            <c:dLbl>
              <c:idx val="6"/>
              <c:layout>
                <c:manualLayout>
                  <c:x val="-6.031474800070858E-2"/>
                  <c:y val="-5.14676382027662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CD1-4DCC-9FBE-D8A9106DEE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accent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caloris!$J$5:$J$11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caloris!$L$5:$L$11</c:f>
              <c:numCache>
                <c:formatCode>0.0</c:formatCode>
                <c:ptCount val="7"/>
                <c:pt idx="0" formatCode="0">
                  <c:v>1138.8499999999999</c:v>
                </c:pt>
                <c:pt idx="1">
                  <c:v>82.013500000000008</c:v>
                </c:pt>
                <c:pt idx="2">
                  <c:v>13.232500000000018</c:v>
                </c:pt>
                <c:pt idx="3">
                  <c:v>16.47150000000002</c:v>
                </c:pt>
                <c:pt idx="4">
                  <c:v>440.64499999999998</c:v>
                </c:pt>
                <c:pt idx="5">
                  <c:v>7.9414999999999996</c:v>
                </c:pt>
                <c:pt idx="6">
                  <c:v>403.85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1-4DCC-9FBE-D8A9106D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940975"/>
        <c:axId val="627932815"/>
      </c:lineChart>
      <c:catAx>
        <c:axId val="62793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23215"/>
        <c:crosses val="autoZero"/>
        <c:auto val="1"/>
        <c:lblAlgn val="ctr"/>
        <c:lblOffset val="100"/>
        <c:noMultiLvlLbl val="0"/>
      </c:catAx>
      <c:valAx>
        <c:axId val="62792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6655"/>
        <c:crosses val="autoZero"/>
        <c:crossBetween val="between"/>
        <c:majorUnit val="400"/>
      </c:valAx>
      <c:valAx>
        <c:axId val="627932815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40975"/>
        <c:crosses val="max"/>
        <c:crossBetween val="between"/>
        <c:majorUnit val="400"/>
      </c:valAx>
      <c:catAx>
        <c:axId val="6279409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79328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caloris!$K$4</c:f>
              <c:strCache>
                <c:ptCount val="1"/>
                <c:pt idx="0">
                  <c:v>Min 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  <a:sp3d/>
          </c:spPr>
          <c:invertIfNegative val="0"/>
          <c:cat>
            <c:strRef>
              <c:f>caloris!$J$5:$J$11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caloris!$K$5:$K$11</c:f>
              <c:numCache>
                <c:formatCode>0</c:formatCode>
                <c:ptCount val="7"/>
                <c:pt idx="0">
                  <c:v>694</c:v>
                </c:pt>
                <c:pt idx="1">
                  <c:v>52</c:v>
                </c:pt>
                <c:pt idx="2" formatCode="0.0">
                  <c:v>5.6</c:v>
                </c:pt>
                <c:pt idx="3" formatCode="0.0">
                  <c:v>7.2</c:v>
                </c:pt>
                <c:pt idx="4">
                  <c:v>41</c:v>
                </c:pt>
                <c:pt idx="5" formatCode="0.0">
                  <c:v>4.4000000000000004</c:v>
                </c:pt>
                <c:pt idx="6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B-4DE6-A519-B0D6602AD5C2}"/>
            </c:ext>
          </c:extLst>
        </c:ser>
        <c:ser>
          <c:idx val="1"/>
          <c:order val="1"/>
          <c:tx>
            <c:strRef>
              <c:f>caloris!$L$4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caloris!$J$5:$J$11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caloris!$L$5:$L$11</c:f>
              <c:numCache>
                <c:formatCode>0.0</c:formatCode>
                <c:ptCount val="7"/>
                <c:pt idx="0" formatCode="0">
                  <c:v>1138.8499999999999</c:v>
                </c:pt>
                <c:pt idx="1">
                  <c:v>82.013500000000008</c:v>
                </c:pt>
                <c:pt idx="2">
                  <c:v>13.232500000000018</c:v>
                </c:pt>
                <c:pt idx="3">
                  <c:v>16.47150000000002</c:v>
                </c:pt>
                <c:pt idx="4">
                  <c:v>440.64499999999998</c:v>
                </c:pt>
                <c:pt idx="5">
                  <c:v>7.9414999999999996</c:v>
                </c:pt>
                <c:pt idx="6">
                  <c:v>403.85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B-4DE6-A519-B0D6602AD5C2}"/>
            </c:ext>
          </c:extLst>
        </c:ser>
        <c:ser>
          <c:idx val="2"/>
          <c:order val="2"/>
          <c:tx>
            <c:strRef>
              <c:f>caloris!$M$4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caloris!$J$5:$J$11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caloris!$M$5:$M$11</c:f>
              <c:numCache>
                <c:formatCode>0.0</c:formatCode>
                <c:ptCount val="7"/>
                <c:pt idx="0" formatCode="0">
                  <c:v>1459</c:v>
                </c:pt>
                <c:pt idx="1">
                  <c:v>109</c:v>
                </c:pt>
                <c:pt idx="2">
                  <c:v>20.399999999999999</c:v>
                </c:pt>
                <c:pt idx="3">
                  <c:v>26.4</c:v>
                </c:pt>
                <c:pt idx="4" formatCode="0">
                  <c:v>604</c:v>
                </c:pt>
                <c:pt idx="5">
                  <c:v>12</c:v>
                </c:pt>
                <c:pt idx="6" formatCode="0">
                  <c:v>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BB-4DE6-A519-B0D6602AD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7950095"/>
        <c:axId val="627979855"/>
        <c:axId val="0"/>
      </c:bar3DChart>
      <c:catAx>
        <c:axId val="62795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79855"/>
        <c:crosses val="autoZero"/>
        <c:auto val="1"/>
        <c:lblAlgn val="ctr"/>
        <c:lblOffset val="100"/>
        <c:noMultiLvlLbl val="0"/>
      </c:catAx>
      <c:valAx>
        <c:axId val="62797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caloris!$U$104</c:f>
              <c:strCache>
                <c:ptCount val="1"/>
                <c:pt idx="0">
                  <c:v>Age 1-2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caloris!$T$105:$T$112</c15:sqref>
                  </c15:fullRef>
                </c:ext>
              </c:extLst>
              <c:f>caloris!$T$106:$T$112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caloris!$U$105:$U$112</c15:sqref>
                  </c15:fullRef>
                </c:ext>
              </c:extLst>
              <c:f>caloris!$U$106:$U$112</c:f>
              <c:numCache>
                <c:formatCode>0.00</c:formatCode>
                <c:ptCount val="7"/>
                <c:pt idx="0">
                  <c:v>66.433333333333337</c:v>
                </c:pt>
                <c:pt idx="1">
                  <c:v>63.087307692307704</c:v>
                </c:pt>
                <c:pt idx="2">
                  <c:v>66.162500000000094</c:v>
                </c:pt>
                <c:pt idx="3">
                  <c:v>65.886000000000081</c:v>
                </c:pt>
                <c:pt idx="4">
                  <c:v>73.44083333333333</c:v>
                </c:pt>
                <c:pt idx="5">
                  <c:v>61.088461538461537</c:v>
                </c:pt>
                <c:pt idx="6">
                  <c:v>50.411111111111104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7-4053-BF0C-E6788C6B05D3}"/>
            </c:ext>
          </c:extLst>
        </c:ser>
        <c:ser>
          <c:idx val="1"/>
          <c:order val="1"/>
          <c:tx>
            <c:strRef>
              <c:f>caloris!$V$104</c:f>
              <c:strCache>
                <c:ptCount val="1"/>
                <c:pt idx="0">
                  <c:v>Age 3-5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caloris!$T$105:$T$112</c15:sqref>
                  </c15:fullRef>
                </c:ext>
              </c:extLst>
              <c:f>caloris!$T$106:$T$112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caloris!$V$105:$V$112</c15:sqref>
                  </c15:fullRef>
                </c:ext>
              </c:extLst>
              <c:f>caloris!$V$106:$V$112</c:f>
              <c:numCache>
                <c:formatCode>0.00</c:formatCode>
                <c:ptCount val="7"/>
                <c:pt idx="0">
                  <c:v>68.338518518518526</c:v>
                </c:pt>
                <c:pt idx="1">
                  <c:v>55.92307692307692</c:v>
                </c:pt>
                <c:pt idx="2">
                  <c:v>56.3</c:v>
                </c:pt>
                <c:pt idx="3">
                  <c:v>54.48</c:v>
                </c:pt>
                <c:pt idx="4">
                  <c:v>63.149999999999991</c:v>
                </c:pt>
                <c:pt idx="5">
                  <c:v>54.153846153846153</c:v>
                </c:pt>
                <c:pt idx="6">
                  <c:v>51.81111111111111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7-4053-BF0C-E6788C6B0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69750816"/>
        <c:axId val="369751776"/>
        <c:axId val="0"/>
      </c:bar3DChart>
      <c:catAx>
        <c:axId val="3697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51776"/>
        <c:crosses val="autoZero"/>
        <c:auto val="1"/>
        <c:lblAlgn val="ctr"/>
        <c:lblOffset val="100"/>
        <c:noMultiLvlLbl val="0"/>
      </c:catAx>
      <c:valAx>
        <c:axId val="3697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5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caloris!$L$66</c:f>
              <c:strCache>
                <c:ptCount val="1"/>
                <c:pt idx="0">
                  <c:v>RDA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caloris!$J$67:$J$73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caloris!$L$67:$L$73</c:f>
              <c:numCache>
                <c:formatCode>General</c:formatCode>
                <c:ptCount val="7"/>
                <c:pt idx="0">
                  <c:v>1350</c:v>
                </c:pt>
                <c:pt idx="1">
                  <c:v>130</c:v>
                </c:pt>
                <c:pt idx="2">
                  <c:v>20</c:v>
                </c:pt>
                <c:pt idx="3">
                  <c:v>25</c:v>
                </c:pt>
                <c:pt idx="4">
                  <c:v>600</c:v>
                </c:pt>
                <c:pt idx="5">
                  <c:v>13</c:v>
                </c:pt>
                <c:pt idx="6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9-45AB-B2AA-3D210D253E4E}"/>
            </c:ext>
          </c:extLst>
        </c:ser>
        <c:ser>
          <c:idx val="1"/>
          <c:order val="1"/>
          <c:tx>
            <c:strRef>
              <c:f>caloris!$M$66</c:f>
              <c:strCache>
                <c:ptCount val="1"/>
                <c:pt idx="0">
                  <c:v>Percent Adequacy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caloris!$J$67:$J$73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caloris!$M$67:$M$73</c:f>
              <c:numCache>
                <c:formatCode>0.00</c:formatCode>
                <c:ptCount val="7"/>
                <c:pt idx="0">
                  <c:v>65.914814814814818</c:v>
                </c:pt>
                <c:pt idx="1">
                  <c:v>63.087307692307704</c:v>
                </c:pt>
                <c:pt idx="2">
                  <c:v>66.162500000000094</c:v>
                </c:pt>
                <c:pt idx="3">
                  <c:v>65.886000000000081</c:v>
                </c:pt>
                <c:pt idx="4">
                  <c:v>73.44083333333333</c:v>
                </c:pt>
                <c:pt idx="5">
                  <c:v>61.088461538461537</c:v>
                </c:pt>
                <c:pt idx="6">
                  <c:v>48.855555555555554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CD-43A7-B8BB-A921E7E74925}"/>
            </c:ext>
          </c:extLst>
        </c:ser>
        <c:ser>
          <c:idx val="2"/>
          <c:order val="2"/>
          <c:tx>
            <c:strRef>
              <c:f>caloris!$P$66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caloris!$J$67:$J$73</c:f>
              <c:strCache>
                <c:ptCount val="7"/>
                <c:pt idx="0">
                  <c:v>Calories (kcal)</c:v>
                </c:pt>
                <c:pt idx="1">
                  <c:v>Carbohydrates (grams)</c:v>
                </c:pt>
                <c:pt idx="2">
                  <c:v>Protein (grams)</c:v>
                </c:pt>
                <c:pt idx="3">
                  <c:v>Fat (grams)</c:v>
                </c:pt>
                <c:pt idx="4">
                  <c:v>Calcium (mg)</c:v>
                </c:pt>
                <c:pt idx="5">
                  <c:v>Iron (mg)</c:v>
                </c:pt>
                <c:pt idx="6">
                  <c:v>Vitamin A (µg)</c:v>
                </c:pt>
              </c:strCache>
            </c:strRef>
          </c:cat>
          <c:val>
            <c:numRef>
              <c:f>caloris!$P$67:$P$73</c:f>
              <c:numCache>
                <c:formatCode>0</c:formatCode>
                <c:ptCount val="7"/>
                <c:pt idx="0" formatCode="General">
                  <c:v>889.85</c:v>
                </c:pt>
                <c:pt idx="1">
                  <c:v>82.013500000000008</c:v>
                </c:pt>
                <c:pt idx="2" formatCode="0.0">
                  <c:v>13.232500000000018</c:v>
                </c:pt>
                <c:pt idx="3" formatCode="0.0">
                  <c:v>16.47150000000002</c:v>
                </c:pt>
                <c:pt idx="4" formatCode="0.0">
                  <c:v>440.64499999999998</c:v>
                </c:pt>
                <c:pt idx="5" formatCode="0.0">
                  <c:v>7.9414999999999996</c:v>
                </c:pt>
                <c:pt idx="6" formatCode="0.0">
                  <c:v>219.85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CD-43A7-B8BB-A921E7E74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69744096"/>
        <c:axId val="369739776"/>
        <c:axId val="0"/>
      </c:bar3DChart>
      <c:catAx>
        <c:axId val="36974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39776"/>
        <c:crosses val="autoZero"/>
        <c:auto val="1"/>
        <c:lblAlgn val="ctr"/>
        <c:lblOffset val="100"/>
        <c:noMultiLvlLbl val="0"/>
      </c:catAx>
      <c:valAx>
        <c:axId val="3697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3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V_F_J_grph!$AN$13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96F36D"/>
            </a:solidFill>
            <a:ln>
              <a:noFill/>
            </a:ln>
            <a:effectLst/>
            <a:sp3d/>
          </c:spPr>
          <c:invertIfNegative val="0"/>
          <c:cat>
            <c:strRef>
              <c:f>V_F_J_grph!$AM$14:$AM$44</c:f>
              <c:strCache>
                <c:ptCount val="31"/>
                <c:pt idx="1">
                  <c:v>pomegranate juice</c:v>
                </c:pt>
                <c:pt idx="2">
                  <c:v>coconut water</c:v>
                </c:pt>
                <c:pt idx="3">
                  <c:v>orange juice</c:v>
                </c:pt>
                <c:pt idx="4">
                  <c:v>all Juices</c:v>
                </c:pt>
                <c:pt idx="5">
                  <c:v>apples</c:v>
                </c:pt>
                <c:pt idx="6">
                  <c:v>watermelon</c:v>
                </c:pt>
                <c:pt idx="7">
                  <c:v>oranges</c:v>
                </c:pt>
                <c:pt idx="8">
                  <c:v>guava</c:v>
                </c:pt>
                <c:pt idx="9">
                  <c:v>mango</c:v>
                </c:pt>
                <c:pt idx="10">
                  <c:v>banana</c:v>
                </c:pt>
                <c:pt idx="11">
                  <c:v>mashed apple</c:v>
                </c:pt>
                <c:pt idx="12">
                  <c:v>pomegranate</c:v>
                </c:pt>
                <c:pt idx="13">
                  <c:v>sapota</c:v>
                </c:pt>
                <c:pt idx="14">
                  <c:v>grapes</c:v>
                </c:pt>
                <c:pt idx="15">
                  <c:v>all fruits</c:v>
                </c:pt>
                <c:pt idx="16">
                  <c:v>brinjal</c:v>
                </c:pt>
                <c:pt idx="17">
                  <c:v>potato</c:v>
                </c:pt>
                <c:pt idx="18">
                  <c:v>spinach</c:v>
                </c:pt>
                <c:pt idx="19">
                  <c:v>bellpeppers</c:v>
                </c:pt>
                <c:pt idx="21">
                  <c:v>broccoli</c:v>
                </c:pt>
                <c:pt idx="22">
                  <c:v>tomato</c:v>
                </c:pt>
                <c:pt idx="23">
                  <c:v>ladies finger</c:v>
                </c:pt>
                <c:pt idx="24">
                  <c:v>beans</c:v>
                </c:pt>
                <c:pt idx="25">
                  <c:v>onion</c:v>
                </c:pt>
                <c:pt idx="26">
                  <c:v>peas</c:v>
                </c:pt>
                <c:pt idx="27">
                  <c:v>carrots</c:v>
                </c:pt>
                <c:pt idx="28">
                  <c:v>beetroot</c:v>
                </c:pt>
                <c:pt idx="29">
                  <c:v>cucumber</c:v>
                </c:pt>
                <c:pt idx="30">
                  <c:v>all vegetables</c:v>
                </c:pt>
              </c:strCache>
            </c:strRef>
          </c:cat>
          <c:val>
            <c:numRef>
              <c:f>V_F_J_grph!$AN$14:$AN$44</c:f>
              <c:numCache>
                <c:formatCode>0.0%</c:formatCode>
                <c:ptCount val="31"/>
                <c:pt idx="1">
                  <c:v>0.02</c:v>
                </c:pt>
                <c:pt idx="2">
                  <c:v>0.01</c:v>
                </c:pt>
                <c:pt idx="3">
                  <c:v>7.0000000000000007E-2</c:v>
                </c:pt>
                <c:pt idx="4">
                  <c:v>0.1</c:v>
                </c:pt>
                <c:pt idx="5">
                  <c:v>4.4999999999999998E-2</c:v>
                </c:pt>
                <c:pt idx="6">
                  <c:v>0.14000000000000001</c:v>
                </c:pt>
                <c:pt idx="7">
                  <c:v>8.5000000000000006E-2</c:v>
                </c:pt>
                <c:pt idx="8">
                  <c:v>1.4999999999999999E-2</c:v>
                </c:pt>
                <c:pt idx="9">
                  <c:v>0.11</c:v>
                </c:pt>
                <c:pt idx="10">
                  <c:v>0.51</c:v>
                </c:pt>
                <c:pt idx="11">
                  <c:v>5.0000000000000001E-3</c:v>
                </c:pt>
                <c:pt idx="12">
                  <c:v>4.4999999999999998E-2</c:v>
                </c:pt>
                <c:pt idx="13">
                  <c:v>9.5000000000000001E-2</c:v>
                </c:pt>
                <c:pt idx="14">
                  <c:v>0.32500000000000001</c:v>
                </c:pt>
                <c:pt idx="15">
                  <c:v>0.34</c:v>
                </c:pt>
                <c:pt idx="16">
                  <c:v>3.5000000000000003E-2</c:v>
                </c:pt>
                <c:pt idx="17">
                  <c:v>0.47499999999999998</c:v>
                </c:pt>
                <c:pt idx="18">
                  <c:v>7.0000000000000007E-2</c:v>
                </c:pt>
                <c:pt idx="19">
                  <c:v>0.02</c:v>
                </c:pt>
                <c:pt idx="21">
                  <c:v>5.0000000000000001E-3</c:v>
                </c:pt>
                <c:pt idx="22">
                  <c:v>0.38500000000000001</c:v>
                </c:pt>
                <c:pt idx="23">
                  <c:v>3.5000000000000003E-2</c:v>
                </c:pt>
                <c:pt idx="24">
                  <c:v>0.06</c:v>
                </c:pt>
                <c:pt idx="25">
                  <c:v>5.0000000000000001E-3</c:v>
                </c:pt>
                <c:pt idx="26">
                  <c:v>0.06</c:v>
                </c:pt>
                <c:pt idx="27">
                  <c:v>0.105</c:v>
                </c:pt>
                <c:pt idx="28">
                  <c:v>1.4999999999999999E-2</c:v>
                </c:pt>
                <c:pt idx="29">
                  <c:v>5.0000000000000001E-3</c:v>
                </c:pt>
                <c:pt idx="30">
                  <c:v>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8-4FAD-9A01-FFE74AC928EA}"/>
            </c:ext>
          </c:extLst>
        </c:ser>
        <c:ser>
          <c:idx val="1"/>
          <c:order val="1"/>
          <c:tx>
            <c:strRef>
              <c:f>V_F_J_grph!$AO$13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C4032"/>
            </a:solidFill>
            <a:ln>
              <a:noFill/>
            </a:ln>
            <a:effectLst/>
            <a:sp3d/>
          </c:spPr>
          <c:invertIfNegative val="0"/>
          <c:cat>
            <c:strRef>
              <c:f>V_F_J_grph!$AM$14:$AM$44</c:f>
              <c:strCache>
                <c:ptCount val="31"/>
                <c:pt idx="1">
                  <c:v>pomegranate juice</c:v>
                </c:pt>
                <c:pt idx="2">
                  <c:v>coconut water</c:v>
                </c:pt>
                <c:pt idx="3">
                  <c:v>orange juice</c:v>
                </c:pt>
                <c:pt idx="4">
                  <c:v>all Juices</c:v>
                </c:pt>
                <c:pt idx="5">
                  <c:v>apples</c:v>
                </c:pt>
                <c:pt idx="6">
                  <c:v>watermelon</c:v>
                </c:pt>
                <c:pt idx="7">
                  <c:v>oranges</c:v>
                </c:pt>
                <c:pt idx="8">
                  <c:v>guava</c:v>
                </c:pt>
                <c:pt idx="9">
                  <c:v>mango</c:v>
                </c:pt>
                <c:pt idx="10">
                  <c:v>banana</c:v>
                </c:pt>
                <c:pt idx="11">
                  <c:v>mashed apple</c:v>
                </c:pt>
                <c:pt idx="12">
                  <c:v>pomegranate</c:v>
                </c:pt>
                <c:pt idx="13">
                  <c:v>sapota</c:v>
                </c:pt>
                <c:pt idx="14">
                  <c:v>grapes</c:v>
                </c:pt>
                <c:pt idx="15">
                  <c:v>all fruits</c:v>
                </c:pt>
                <c:pt idx="16">
                  <c:v>brinjal</c:v>
                </c:pt>
                <c:pt idx="17">
                  <c:v>potato</c:v>
                </c:pt>
                <c:pt idx="18">
                  <c:v>spinach</c:v>
                </c:pt>
                <c:pt idx="19">
                  <c:v>bellpeppers</c:v>
                </c:pt>
                <c:pt idx="21">
                  <c:v>broccoli</c:v>
                </c:pt>
                <c:pt idx="22">
                  <c:v>tomato</c:v>
                </c:pt>
                <c:pt idx="23">
                  <c:v>ladies finger</c:v>
                </c:pt>
                <c:pt idx="24">
                  <c:v>beans</c:v>
                </c:pt>
                <c:pt idx="25">
                  <c:v>onion</c:v>
                </c:pt>
                <c:pt idx="26">
                  <c:v>peas</c:v>
                </c:pt>
                <c:pt idx="27">
                  <c:v>carrots</c:v>
                </c:pt>
                <c:pt idx="28">
                  <c:v>beetroot</c:v>
                </c:pt>
                <c:pt idx="29">
                  <c:v>cucumber</c:v>
                </c:pt>
                <c:pt idx="30">
                  <c:v>all vegetables</c:v>
                </c:pt>
              </c:strCache>
            </c:strRef>
          </c:cat>
          <c:val>
            <c:numRef>
              <c:f>V_F_J_grph!$AO$14:$AO$44</c:f>
              <c:numCache>
                <c:formatCode>0.0%</c:formatCode>
                <c:ptCount val="31"/>
                <c:pt idx="1">
                  <c:v>0.98</c:v>
                </c:pt>
                <c:pt idx="2">
                  <c:v>0.99</c:v>
                </c:pt>
                <c:pt idx="3">
                  <c:v>0.93</c:v>
                </c:pt>
                <c:pt idx="4">
                  <c:v>0.9</c:v>
                </c:pt>
                <c:pt idx="5">
                  <c:v>0.95499999999999996</c:v>
                </c:pt>
                <c:pt idx="6">
                  <c:v>0.86</c:v>
                </c:pt>
                <c:pt idx="7">
                  <c:v>0.91500000000000004</c:v>
                </c:pt>
                <c:pt idx="8">
                  <c:v>0.98499999999999999</c:v>
                </c:pt>
                <c:pt idx="9">
                  <c:v>0.89</c:v>
                </c:pt>
                <c:pt idx="10">
                  <c:v>0.49</c:v>
                </c:pt>
                <c:pt idx="11">
                  <c:v>0.995</c:v>
                </c:pt>
                <c:pt idx="12">
                  <c:v>0.95499999999999996</c:v>
                </c:pt>
                <c:pt idx="13">
                  <c:v>0.90500000000000003</c:v>
                </c:pt>
                <c:pt idx="14">
                  <c:v>0.67500000000000004</c:v>
                </c:pt>
                <c:pt idx="15">
                  <c:v>0.66</c:v>
                </c:pt>
                <c:pt idx="16">
                  <c:v>0.96499999999999997</c:v>
                </c:pt>
                <c:pt idx="17">
                  <c:v>0.52500000000000002</c:v>
                </c:pt>
                <c:pt idx="18">
                  <c:v>0.93</c:v>
                </c:pt>
                <c:pt idx="19">
                  <c:v>0.98</c:v>
                </c:pt>
                <c:pt idx="21">
                  <c:v>0.995</c:v>
                </c:pt>
                <c:pt idx="22">
                  <c:v>0.61499999999999999</c:v>
                </c:pt>
                <c:pt idx="23">
                  <c:v>0.96499999999999997</c:v>
                </c:pt>
                <c:pt idx="24">
                  <c:v>0.94</c:v>
                </c:pt>
                <c:pt idx="25">
                  <c:v>0.995</c:v>
                </c:pt>
                <c:pt idx="26">
                  <c:v>0.94</c:v>
                </c:pt>
                <c:pt idx="27">
                  <c:v>0.89500000000000002</c:v>
                </c:pt>
                <c:pt idx="28">
                  <c:v>0.98499999999999999</c:v>
                </c:pt>
                <c:pt idx="29">
                  <c:v>0.995</c:v>
                </c:pt>
                <c:pt idx="30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B8-4FAD-9A01-FFE74AC92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0072303"/>
        <c:axId val="630081903"/>
        <c:axId val="0"/>
      </c:bar3DChart>
      <c:catAx>
        <c:axId val="63007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81903"/>
        <c:crosses val="autoZero"/>
        <c:auto val="1"/>
        <c:lblAlgn val="ctr"/>
        <c:lblOffset val="100"/>
        <c:noMultiLvlLbl val="0"/>
      </c:catAx>
      <c:valAx>
        <c:axId val="63008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V_F_J_grph!$AN$51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V_F_J_grph!$AM$52:$AM$55</c15:sqref>
                  </c15:fullRef>
                </c:ext>
              </c:extLst>
              <c:f>V_F_J_grph!$AM$53:$AM$55</c:f>
              <c:strCache>
                <c:ptCount val="3"/>
                <c:pt idx="0">
                  <c:v>pomegranate juice</c:v>
                </c:pt>
                <c:pt idx="1">
                  <c:v>coconut water</c:v>
                </c:pt>
                <c:pt idx="2">
                  <c:v>orange juice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V_F_J_grph!$AN$52:$AN$55</c15:sqref>
                  </c15:fullRef>
                </c:ext>
              </c:extLst>
              <c:f>V_F_J_grph!$AN$53:$AN$55</c:f>
              <c:numCache>
                <c:formatCode>0.0%</c:formatCode>
                <c:ptCount val="3"/>
                <c:pt idx="0">
                  <c:v>0.02</c:v>
                </c:pt>
                <c:pt idx="1">
                  <c:v>0.01</c:v>
                </c:pt>
                <c:pt idx="2">
                  <c:v>7.0000000000000007E-2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84FD-4BD4-B005-577EFB3DB132}"/>
            </c:ext>
          </c:extLst>
        </c:ser>
        <c:ser>
          <c:idx val="1"/>
          <c:order val="1"/>
          <c:tx>
            <c:strRef>
              <c:f>V_F_J_grph!$AO$51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V_F_J_grph!$AM$52:$AM$55</c15:sqref>
                  </c15:fullRef>
                </c:ext>
              </c:extLst>
              <c:f>V_F_J_grph!$AM$53:$AM$55</c:f>
              <c:strCache>
                <c:ptCount val="3"/>
                <c:pt idx="0">
                  <c:v>pomegranate juice</c:v>
                </c:pt>
                <c:pt idx="1">
                  <c:v>coconut water</c:v>
                </c:pt>
                <c:pt idx="2">
                  <c:v>orange juice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V_F_J_grph!$AO$52:$AO$55</c15:sqref>
                  </c15:fullRef>
                </c:ext>
              </c:extLst>
              <c:f>V_F_J_grph!$AO$53:$AO$55</c:f>
              <c:numCache>
                <c:formatCode>0.0%</c:formatCode>
                <c:ptCount val="3"/>
                <c:pt idx="0">
                  <c:v>0.98</c:v>
                </c:pt>
                <c:pt idx="1">
                  <c:v>0.99</c:v>
                </c:pt>
                <c:pt idx="2">
                  <c:v>0.93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84FD-4BD4-B005-577EFB3DB1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30096783"/>
        <c:axId val="630098223"/>
        <c:axId val="0"/>
      </c:bar3DChart>
      <c:catAx>
        <c:axId val="63009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98223"/>
        <c:crosses val="autoZero"/>
        <c:auto val="1"/>
        <c:lblAlgn val="ctr"/>
        <c:lblOffset val="100"/>
        <c:noMultiLvlLbl val="0"/>
      </c:catAx>
      <c:valAx>
        <c:axId val="63009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9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V_F_J_grph!$AN$62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V_F_J_grph!$AM$63:$AM$72</c:f>
              <c:strCache>
                <c:ptCount val="10"/>
                <c:pt idx="0">
                  <c:v>apples</c:v>
                </c:pt>
                <c:pt idx="1">
                  <c:v>watermelon</c:v>
                </c:pt>
                <c:pt idx="2">
                  <c:v>oranges</c:v>
                </c:pt>
                <c:pt idx="3">
                  <c:v>guava</c:v>
                </c:pt>
                <c:pt idx="4">
                  <c:v>mango</c:v>
                </c:pt>
                <c:pt idx="5">
                  <c:v>banana</c:v>
                </c:pt>
                <c:pt idx="6">
                  <c:v>mashed apple</c:v>
                </c:pt>
                <c:pt idx="7">
                  <c:v>pomegranate</c:v>
                </c:pt>
                <c:pt idx="8">
                  <c:v>sapota</c:v>
                </c:pt>
                <c:pt idx="9">
                  <c:v>grapes</c:v>
                </c:pt>
              </c:strCache>
            </c:strRef>
          </c:cat>
          <c:val>
            <c:numRef>
              <c:f>V_F_J_grph!$AN$63:$AN$72</c:f>
              <c:numCache>
                <c:formatCode>0.0%</c:formatCode>
                <c:ptCount val="10"/>
                <c:pt idx="0">
                  <c:v>4.4999999999999998E-2</c:v>
                </c:pt>
                <c:pt idx="1">
                  <c:v>0.14000000000000001</c:v>
                </c:pt>
                <c:pt idx="2">
                  <c:v>8.5000000000000006E-2</c:v>
                </c:pt>
                <c:pt idx="3">
                  <c:v>1.4999999999999999E-2</c:v>
                </c:pt>
                <c:pt idx="4">
                  <c:v>0.11</c:v>
                </c:pt>
                <c:pt idx="5">
                  <c:v>0.51</c:v>
                </c:pt>
                <c:pt idx="6">
                  <c:v>5.0000000000000001E-3</c:v>
                </c:pt>
                <c:pt idx="7">
                  <c:v>4.4999999999999998E-2</c:v>
                </c:pt>
                <c:pt idx="8">
                  <c:v>9.5000000000000001E-2</c:v>
                </c:pt>
                <c:pt idx="9">
                  <c:v>0.32500000000000001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8-4AC7-B072-C7AD85E1F5F3}"/>
            </c:ext>
          </c:extLst>
        </c:ser>
        <c:ser>
          <c:idx val="1"/>
          <c:order val="1"/>
          <c:tx>
            <c:strRef>
              <c:f>V_F_J_grph!$AO$62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dLbl>
              <c:idx val="5"/>
              <c:layout>
                <c:manualLayout>
                  <c:x val="1.8253276427187035E-2"/>
                  <c:y val="1.58591309570860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48-4AC7-B072-C7AD85E1F5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V_F_J_grph!$AM$63:$AM$72</c:f>
              <c:strCache>
                <c:ptCount val="10"/>
                <c:pt idx="0">
                  <c:v>apples</c:v>
                </c:pt>
                <c:pt idx="1">
                  <c:v>watermelon</c:v>
                </c:pt>
                <c:pt idx="2">
                  <c:v>oranges</c:v>
                </c:pt>
                <c:pt idx="3">
                  <c:v>guava</c:v>
                </c:pt>
                <c:pt idx="4">
                  <c:v>mango</c:v>
                </c:pt>
                <c:pt idx="5">
                  <c:v>banana</c:v>
                </c:pt>
                <c:pt idx="6">
                  <c:v>mashed apple</c:v>
                </c:pt>
                <c:pt idx="7">
                  <c:v>pomegranate</c:v>
                </c:pt>
                <c:pt idx="8">
                  <c:v>sapota</c:v>
                </c:pt>
                <c:pt idx="9">
                  <c:v>grapes</c:v>
                </c:pt>
              </c:strCache>
            </c:strRef>
          </c:cat>
          <c:val>
            <c:numRef>
              <c:f>V_F_J_grph!$AO$63:$AO$72</c:f>
              <c:numCache>
                <c:formatCode>0.0%</c:formatCode>
                <c:ptCount val="10"/>
                <c:pt idx="0">
                  <c:v>0.95499999999999996</c:v>
                </c:pt>
                <c:pt idx="1">
                  <c:v>0.86</c:v>
                </c:pt>
                <c:pt idx="2">
                  <c:v>0.91500000000000004</c:v>
                </c:pt>
                <c:pt idx="3">
                  <c:v>0.98499999999999999</c:v>
                </c:pt>
                <c:pt idx="4">
                  <c:v>0.89</c:v>
                </c:pt>
                <c:pt idx="5">
                  <c:v>0.49</c:v>
                </c:pt>
                <c:pt idx="6">
                  <c:v>0.995</c:v>
                </c:pt>
                <c:pt idx="7">
                  <c:v>0.95499999999999996</c:v>
                </c:pt>
                <c:pt idx="8">
                  <c:v>0.90500000000000003</c:v>
                </c:pt>
                <c:pt idx="9">
                  <c:v>0.67500000000000004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8-4AC7-B072-C7AD85E1F5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30087663"/>
        <c:axId val="630095823"/>
        <c:axId val="0"/>
      </c:bar3DChart>
      <c:catAx>
        <c:axId val="6300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95823"/>
        <c:crosses val="autoZero"/>
        <c:auto val="1"/>
        <c:lblAlgn val="ctr"/>
        <c:lblOffset val="100"/>
        <c:noMultiLvlLbl val="0"/>
      </c:catAx>
      <c:valAx>
        <c:axId val="63009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V_F_J_grph!$AN$78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V_F_J_grph!$AM$79:$AM$92</c15:sqref>
                  </c15:fullRef>
                </c:ext>
              </c:extLst>
              <c:f>(V_F_J_grph!$AM$79:$AM$82,V_F_J_grph!$AM$84:$AM$92)</c:f>
              <c:strCache>
                <c:ptCount val="13"/>
                <c:pt idx="0">
                  <c:v>brinjal</c:v>
                </c:pt>
                <c:pt idx="1">
                  <c:v>potato</c:v>
                </c:pt>
                <c:pt idx="2">
                  <c:v>spinach</c:v>
                </c:pt>
                <c:pt idx="3">
                  <c:v>bellpeppers</c:v>
                </c:pt>
                <c:pt idx="4">
                  <c:v>broccoli</c:v>
                </c:pt>
                <c:pt idx="5">
                  <c:v>tomato</c:v>
                </c:pt>
                <c:pt idx="6">
                  <c:v>ladies finger</c:v>
                </c:pt>
                <c:pt idx="7">
                  <c:v>beans</c:v>
                </c:pt>
                <c:pt idx="8">
                  <c:v>onion</c:v>
                </c:pt>
                <c:pt idx="9">
                  <c:v>peas</c:v>
                </c:pt>
                <c:pt idx="10">
                  <c:v>carrots</c:v>
                </c:pt>
                <c:pt idx="11">
                  <c:v>beetroot</c:v>
                </c:pt>
                <c:pt idx="12">
                  <c:v>cucumber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V_F_J_grph!$AN$79:$AN$92</c15:sqref>
                  </c15:fullRef>
                </c:ext>
              </c:extLst>
              <c:f>(V_F_J_grph!$AN$79:$AN$82,V_F_J_grph!$AN$84:$AN$92)</c:f>
              <c:numCache>
                <c:formatCode>0.0%</c:formatCode>
                <c:ptCount val="13"/>
                <c:pt idx="0">
                  <c:v>3.5000000000000003E-2</c:v>
                </c:pt>
                <c:pt idx="1">
                  <c:v>0.47499999999999998</c:v>
                </c:pt>
                <c:pt idx="2">
                  <c:v>7.0000000000000007E-2</c:v>
                </c:pt>
                <c:pt idx="3">
                  <c:v>0.02</c:v>
                </c:pt>
                <c:pt idx="4">
                  <c:v>5.0000000000000001E-3</c:v>
                </c:pt>
                <c:pt idx="5">
                  <c:v>0.38500000000000001</c:v>
                </c:pt>
                <c:pt idx="6">
                  <c:v>3.5000000000000003E-2</c:v>
                </c:pt>
                <c:pt idx="7">
                  <c:v>0.06</c:v>
                </c:pt>
                <c:pt idx="8">
                  <c:v>5.0000000000000001E-3</c:v>
                </c:pt>
                <c:pt idx="9">
                  <c:v>0.06</c:v>
                </c:pt>
                <c:pt idx="10">
                  <c:v>0.105</c:v>
                </c:pt>
                <c:pt idx="11">
                  <c:v>1.4999999999999999E-2</c:v>
                </c:pt>
                <c:pt idx="12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B-4CF0-A112-1981EADE25E2}"/>
            </c:ext>
          </c:extLst>
        </c:ser>
        <c:ser>
          <c:idx val="1"/>
          <c:order val="1"/>
          <c:tx>
            <c:strRef>
              <c:f>V_F_J_grph!$AO$78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V_F_J_grph!$AM$79:$AM$92</c15:sqref>
                  </c15:fullRef>
                </c:ext>
              </c:extLst>
              <c:f>(V_F_J_grph!$AM$79:$AM$82,V_F_J_grph!$AM$84:$AM$92)</c:f>
              <c:strCache>
                <c:ptCount val="13"/>
                <c:pt idx="0">
                  <c:v>brinjal</c:v>
                </c:pt>
                <c:pt idx="1">
                  <c:v>potato</c:v>
                </c:pt>
                <c:pt idx="2">
                  <c:v>spinach</c:v>
                </c:pt>
                <c:pt idx="3">
                  <c:v>bellpeppers</c:v>
                </c:pt>
                <c:pt idx="4">
                  <c:v>broccoli</c:v>
                </c:pt>
                <c:pt idx="5">
                  <c:v>tomato</c:v>
                </c:pt>
                <c:pt idx="6">
                  <c:v>ladies finger</c:v>
                </c:pt>
                <c:pt idx="7">
                  <c:v>beans</c:v>
                </c:pt>
                <c:pt idx="8">
                  <c:v>onion</c:v>
                </c:pt>
                <c:pt idx="9">
                  <c:v>peas</c:v>
                </c:pt>
                <c:pt idx="10">
                  <c:v>carrots</c:v>
                </c:pt>
                <c:pt idx="11">
                  <c:v>beetroot</c:v>
                </c:pt>
                <c:pt idx="12">
                  <c:v>cucumber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V_F_J_grph!$AO$79:$AO$92</c15:sqref>
                  </c15:fullRef>
                </c:ext>
              </c:extLst>
              <c:f>(V_F_J_grph!$AO$79:$AO$82,V_F_J_grph!$AO$84:$AO$92)</c:f>
              <c:numCache>
                <c:formatCode>0.0%</c:formatCode>
                <c:ptCount val="13"/>
                <c:pt idx="0">
                  <c:v>0.96499999999999997</c:v>
                </c:pt>
                <c:pt idx="1">
                  <c:v>0.52500000000000002</c:v>
                </c:pt>
                <c:pt idx="2">
                  <c:v>0.93</c:v>
                </c:pt>
                <c:pt idx="3">
                  <c:v>0.98</c:v>
                </c:pt>
                <c:pt idx="4">
                  <c:v>0.995</c:v>
                </c:pt>
                <c:pt idx="5">
                  <c:v>0.61499999999999999</c:v>
                </c:pt>
                <c:pt idx="6">
                  <c:v>0.96499999999999997</c:v>
                </c:pt>
                <c:pt idx="7">
                  <c:v>0.94</c:v>
                </c:pt>
                <c:pt idx="8">
                  <c:v>0.995</c:v>
                </c:pt>
                <c:pt idx="9">
                  <c:v>0.94</c:v>
                </c:pt>
                <c:pt idx="10">
                  <c:v>0.89500000000000002</c:v>
                </c:pt>
                <c:pt idx="11">
                  <c:v>0.98499999999999999</c:v>
                </c:pt>
                <c:pt idx="12">
                  <c:v>0.995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B-4CF0-A112-1981EADE2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7961615"/>
        <c:axId val="627958255"/>
        <c:axId val="0"/>
      </c:bar3DChart>
      <c:catAx>
        <c:axId val="6279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8255"/>
        <c:crosses val="autoZero"/>
        <c:auto val="1"/>
        <c:lblAlgn val="ctr"/>
        <c:lblOffset val="100"/>
        <c:noMultiLvlLbl val="0"/>
      </c:catAx>
      <c:valAx>
        <c:axId val="6279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6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1273369319851388E-2"/>
          <c:y val="6.1959075133155704E-2"/>
          <c:w val="0.8869668094190899"/>
          <c:h val="0.7478980005323644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V_F_J_grph!$AN$104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V_F_J_grph!$AM$105:$AM$107</c:f>
              <c:strCache>
                <c:ptCount val="3"/>
                <c:pt idx="0">
                  <c:v>all Juices</c:v>
                </c:pt>
                <c:pt idx="1">
                  <c:v>all fruits</c:v>
                </c:pt>
                <c:pt idx="2">
                  <c:v>all vegetables</c:v>
                </c:pt>
              </c:strCache>
            </c:strRef>
          </c:cat>
          <c:val>
            <c:numRef>
              <c:f>V_F_J_grph!$AN$105:$AN$107</c:f>
              <c:numCache>
                <c:formatCode>0.0%</c:formatCode>
                <c:ptCount val="3"/>
                <c:pt idx="0">
                  <c:v>0.1</c:v>
                </c:pt>
                <c:pt idx="1">
                  <c:v>0.34</c:v>
                </c:pt>
                <c:pt idx="2">
                  <c:v>0.34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0-0C4C-41AE-BE54-54A71838C5C0}"/>
            </c:ext>
          </c:extLst>
        </c:ser>
        <c:ser>
          <c:idx val="1"/>
          <c:order val="1"/>
          <c:tx>
            <c:strRef>
              <c:f>V_F_J_grph!$AO$104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D887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V_F_J_grph!$AM$105:$AM$107</c:f>
              <c:strCache>
                <c:ptCount val="3"/>
                <c:pt idx="0">
                  <c:v>all Juices</c:v>
                </c:pt>
                <c:pt idx="1">
                  <c:v>all fruits</c:v>
                </c:pt>
                <c:pt idx="2">
                  <c:v>all vegetables</c:v>
                </c:pt>
              </c:strCache>
            </c:strRef>
          </c:cat>
          <c:val>
            <c:numRef>
              <c:f>V_F_J_grph!$AO$105:$AO$107</c:f>
              <c:numCache>
                <c:formatCode>0.0%</c:formatCode>
                <c:ptCount val="3"/>
                <c:pt idx="0">
                  <c:v>0.9</c:v>
                </c:pt>
                <c:pt idx="1">
                  <c:v>0.66</c:v>
                </c:pt>
                <c:pt idx="2">
                  <c:v>0.66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1-0C4C-41AE-BE54-54A71838C5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30085263"/>
        <c:axId val="630072783"/>
        <c:axId val="0"/>
      </c:bar3DChart>
      <c:catAx>
        <c:axId val="63008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72783"/>
        <c:crosses val="autoZero"/>
        <c:auto val="1"/>
        <c:lblAlgn val="ctr"/>
        <c:lblOffset val="100"/>
        <c:noMultiLvlLbl val="0"/>
      </c:catAx>
      <c:valAx>
        <c:axId val="6300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8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2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5161854768154"/>
          <c:y val="8.9314628804332039E-2"/>
          <c:w val="0.8557060367454068"/>
          <c:h val="0.6849311641299241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'cl-2'!$K$5</c:f>
              <c:strCache>
                <c:ptCount val="1"/>
                <c:pt idx="0">
                  <c:v>Low Calories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'cl-2'!$N$4:$O$4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'cl-2'!$N$5:$O$5</c:f>
              <c:numCache>
                <c:formatCode>0.0%</c:formatCode>
                <c:ptCount val="2"/>
                <c:pt idx="0">
                  <c:v>0.25757575757575757</c:v>
                </c:pt>
                <c:pt idx="1">
                  <c:v>0.86764705882352944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2CD0-4DCD-A23C-88FB8E1B51B2}"/>
            </c:ext>
          </c:extLst>
        </c:ser>
        <c:ser>
          <c:idx val="1"/>
          <c:order val="1"/>
          <c:tx>
            <c:strRef>
              <c:f>'cl-2'!$K$6</c:f>
              <c:strCache>
                <c:ptCount val="1"/>
                <c:pt idx="0">
                  <c:v>High Calories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'cl-2'!$N$4:$O$4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'cl-2'!$N$6:$O$6</c:f>
              <c:numCache>
                <c:formatCode>0.0%</c:formatCode>
                <c:ptCount val="2"/>
                <c:pt idx="0">
                  <c:v>0.74242424242424243</c:v>
                </c:pt>
                <c:pt idx="1">
                  <c:v>0.13235294117647059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2CD0-4DCD-A23C-88FB8E1B51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1170750976"/>
        <c:axId val="1170741376"/>
        <c:axId val="0"/>
      </c:bar3DChart>
      <c:catAx>
        <c:axId val="11707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41376"/>
        <c:crosses val="autoZero"/>
        <c:auto val="1"/>
        <c:lblAlgn val="ctr"/>
        <c:lblOffset val="100"/>
        <c:noMultiLvlLbl val="0"/>
      </c:catAx>
      <c:valAx>
        <c:axId val="11707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632174103237095"/>
          <c:y val="9.4876833480071823E-2"/>
          <c:w val="0.86312270341207353"/>
          <c:h val="0.6753796099834178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'cl-2'!$K$21</c:f>
              <c:strCache>
                <c:ptCount val="1"/>
                <c:pt idx="0">
                  <c:v>Low Carbohydrates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-2.7777777777777779E-3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7E-4182-8AD6-3E17446A8FBD}"/>
                </c:ext>
              </c:extLst>
            </c:dLbl>
            <c:dLbl>
              <c:idx val="1"/>
              <c:layout>
                <c:manualLayout>
                  <c:x val="0"/>
                  <c:y val="0.10648148148148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7E-4182-8AD6-3E17446A8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'cl-2'!$N$20:$O$20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'cl-2'!$N$21:$O$21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E-4182-8AD6-3E17446A8FBD}"/>
            </c:ext>
          </c:extLst>
        </c:ser>
        <c:ser>
          <c:idx val="1"/>
          <c:order val="1"/>
          <c:tx>
            <c:strRef>
              <c:f>'cl-2'!$K$22</c:f>
              <c:strCache>
                <c:ptCount val="1"/>
                <c:pt idx="0">
                  <c:v>High Carbohydrates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5.5555555555555558E-3"/>
                  <c:y val="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27E-4182-8AD6-3E17446A8FBD}"/>
                </c:ext>
              </c:extLst>
            </c:dLbl>
            <c:dLbl>
              <c:idx val="1"/>
              <c:layout>
                <c:manualLayout>
                  <c:x val="2.777777777777676E-3"/>
                  <c:y val="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7E-4182-8AD6-3E17446A8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'cl-2'!$N$20:$O$20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'cl-2'!$N$22:$O$22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E-4182-8AD6-3E17446A8F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41726816"/>
        <c:axId val="1241734976"/>
        <c:axId val="0"/>
      </c:bar3DChart>
      <c:catAx>
        <c:axId val="124172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34976"/>
        <c:crosses val="autoZero"/>
        <c:auto val="1"/>
        <c:lblAlgn val="ctr"/>
        <c:lblOffset val="100"/>
        <c:noMultiLvlLbl val="0"/>
      </c:catAx>
      <c:valAx>
        <c:axId val="12417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2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4456036745406818E-2"/>
          <c:y val="0.15523148148148147"/>
          <c:w val="0.88498840769903764"/>
          <c:h val="0.6314658063575386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'cl-2'!$K$42</c:f>
              <c:strCache>
                <c:ptCount val="1"/>
                <c:pt idx="0">
                  <c:v>Low Protein</c:v>
                </c:pt>
              </c:strCache>
            </c:strRef>
          </c:tx>
          <c:spPr>
            <a:solidFill>
              <a:srgbClr val="FD887F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5.55555555555555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E2-4E35-A559-4B3DAC065366}"/>
                </c:ext>
              </c:extLst>
            </c:dLbl>
            <c:dLbl>
              <c:idx val="1"/>
              <c:layout>
                <c:manualLayout>
                  <c:x val="8.333333333333333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E2-4E35-A559-4B3DAC0653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'cl-2'!$N$41:$O$41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'cl-2'!$N$42:$O$42</c:f>
              <c:numCache>
                <c:formatCode>0%</c:formatCode>
                <c:ptCount val="2"/>
                <c:pt idx="0">
                  <c:v>0.35114503816793891</c:v>
                </c:pt>
                <c:pt idx="1">
                  <c:v>0.59154929577464788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0-F7E2-4E35-A559-4B3DAC065366}"/>
            </c:ext>
          </c:extLst>
        </c:ser>
        <c:ser>
          <c:idx val="1"/>
          <c:order val="1"/>
          <c:tx>
            <c:strRef>
              <c:f>'cl-2'!$K$43</c:f>
              <c:strCache>
                <c:ptCount val="1"/>
                <c:pt idx="0">
                  <c:v>High Protein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1.111111111111111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E2-4E35-A559-4B3DAC065366}"/>
                </c:ext>
              </c:extLst>
            </c:dLbl>
            <c:dLbl>
              <c:idx val="1"/>
              <c:layout>
                <c:manualLayout>
                  <c:x val="1.1111111111111112E-2"/>
                  <c:y val="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E2-4E35-A559-4B3DAC0653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'cl-2'!$N$41:$O$41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'cl-2'!$N$43:$O$43</c:f>
              <c:numCache>
                <c:formatCode>0%</c:formatCode>
                <c:ptCount val="2"/>
                <c:pt idx="0">
                  <c:v>0.64885496183206104</c:v>
                </c:pt>
                <c:pt idx="1">
                  <c:v>0.40845070422535212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1-F7E2-4E35-A559-4B3DAC0653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41730656"/>
        <c:axId val="1241755136"/>
        <c:axId val="0"/>
      </c:bar3DChart>
      <c:catAx>
        <c:axId val="12417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55136"/>
        <c:crosses val="autoZero"/>
        <c:auto val="1"/>
        <c:lblAlgn val="ctr"/>
        <c:lblOffset val="100"/>
        <c:noMultiLvlLbl val="0"/>
      </c:catAx>
      <c:valAx>
        <c:axId val="12417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3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122703412073491E-2"/>
          <c:y val="8.5053745785636806E-2"/>
          <c:w val="0.87232174103237092"/>
          <c:h val="0.7016437028817813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'cl-2'!$K$61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1.6666666666666666E-2"/>
                  <c:y val="1.38888888888888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14-4AEE-B98D-64CE9A6498F4}"/>
                </c:ext>
              </c:extLst>
            </c:dLbl>
            <c:dLbl>
              <c:idx val="1"/>
              <c:layout>
                <c:manualLayout>
                  <c:x val="1.1111111111111112E-2"/>
                  <c:y val="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814-4AEE-B98D-64CE9A6498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'cl-2'!$N$60:$O$60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'cl-2'!$N$61:$O$61</c:f>
              <c:numCache>
                <c:formatCode>0%</c:formatCode>
                <c:ptCount val="2"/>
                <c:pt idx="0">
                  <c:v>1</c:v>
                </c:pt>
                <c:pt idx="1">
                  <c:v>0.97058823529411764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4-4AEE-B98D-64CE9A6498F4}"/>
            </c:ext>
          </c:extLst>
        </c:ser>
        <c:ser>
          <c:idx val="1"/>
          <c:order val="1"/>
          <c:tx>
            <c:strRef>
              <c:f>'cl-2'!$K$62</c:f>
              <c:strCache>
                <c:ptCount val="1"/>
                <c:pt idx="0">
                  <c:v>High Fat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1.1111111111111059E-2"/>
                  <c:y val="2.31481481481482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14-4AEE-B98D-64CE9A6498F4}"/>
                </c:ext>
              </c:extLst>
            </c:dLbl>
            <c:dLbl>
              <c:idx val="1"/>
              <c:layout>
                <c:manualLayout>
                  <c:x val="1.3888888888888788E-2"/>
                  <c:y val="1.85185185185184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14-4AEE-B98D-64CE9A6498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'cl-2'!$N$60:$O$60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'cl-2'!$N$62:$O$62</c:f>
              <c:numCache>
                <c:formatCode>0%</c:formatCode>
                <c:ptCount val="2"/>
                <c:pt idx="0">
                  <c:v>0</c:v>
                </c:pt>
                <c:pt idx="1">
                  <c:v>2.9411764705882353E-2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4-4AEE-B98D-64CE9A6498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70759136"/>
        <c:axId val="1170767296"/>
        <c:axId val="0"/>
      </c:bar3DChart>
      <c:catAx>
        <c:axId val="117075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67296"/>
        <c:crosses val="autoZero"/>
        <c:auto val="1"/>
        <c:lblAlgn val="ctr"/>
        <c:lblOffset val="100"/>
        <c:noMultiLvlLbl val="0"/>
      </c:catAx>
      <c:valAx>
        <c:axId val="11707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1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1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'cl-2'!$K$81</c:f>
              <c:strCache>
                <c:ptCount val="1"/>
                <c:pt idx="0">
                  <c:v>Low Calcium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'cl-2'!$N$80:$O$80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'cl-2'!$N$81:$O$81</c:f>
              <c:numCache>
                <c:formatCode>0%</c:formatCode>
                <c:ptCount val="2"/>
                <c:pt idx="0">
                  <c:v>0.95419847328244278</c:v>
                </c:pt>
                <c:pt idx="1">
                  <c:v>0.88235294117647056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8-469A-9B34-309E2C55B5BB}"/>
            </c:ext>
          </c:extLst>
        </c:ser>
        <c:ser>
          <c:idx val="1"/>
          <c:order val="1"/>
          <c:tx>
            <c:strRef>
              <c:f>'cl-2'!$K$82</c:f>
              <c:strCache>
                <c:ptCount val="1"/>
                <c:pt idx="0">
                  <c:v>High Calcium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'cl-2'!$N$80:$O$80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'cl-2'!$N$82:$O$82</c:f>
              <c:numCache>
                <c:formatCode>0%</c:formatCode>
                <c:ptCount val="2"/>
                <c:pt idx="0">
                  <c:v>4.5801526717557252E-2</c:v>
                </c:pt>
                <c:pt idx="1">
                  <c:v>0.11764705882352941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8-469A-9B34-309E2C55B5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shape val="box"/>
        <c:axId val="911285824"/>
        <c:axId val="911292544"/>
        <c:axId val="0"/>
      </c:bar3DChart>
      <c:catAx>
        <c:axId val="9112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92544"/>
        <c:crosses val="autoZero"/>
        <c:auto val="1"/>
        <c:lblAlgn val="ctr"/>
        <c:lblOffset val="100"/>
        <c:noMultiLvlLbl val="0"/>
      </c:catAx>
      <c:valAx>
        <c:axId val="9112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8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1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'cl-2'!$K$99</c:f>
              <c:strCache>
                <c:ptCount val="1"/>
                <c:pt idx="0">
                  <c:v>Low Iron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FFFF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FFF00"/>
              </a:contourClr>
            </a:sp3d>
          </c:spPr>
          <c:invertIfNegative val="0"/>
          <c:dLbls>
            <c:dLbl>
              <c:idx val="0"/>
              <c:layout>
                <c:manualLayout>
                  <c:x val="-2.7777777777778286E-3"/>
                  <c:y val="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D5-4BB6-AF84-40D6EA5DA9E8}"/>
                </c:ext>
              </c:extLst>
            </c:dLbl>
            <c:dLbl>
              <c:idx val="1"/>
              <c:layout>
                <c:manualLayout>
                  <c:x val="0"/>
                  <c:y val="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D5-4BB6-AF84-40D6EA5DA9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'cl-2'!$N$98:$O$98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'cl-2'!$N$99:$O$99</c:f>
              <c:numCache>
                <c:formatCode>0%</c:formatCode>
                <c:ptCount val="2"/>
                <c:pt idx="0">
                  <c:v>0.65161290322580645</c:v>
                </c:pt>
                <c:pt idx="1">
                  <c:v>0.86842105263157898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5-4BB6-AF84-40D6EA5DA9E8}"/>
            </c:ext>
          </c:extLst>
        </c:ser>
        <c:ser>
          <c:idx val="1"/>
          <c:order val="1"/>
          <c:tx>
            <c:strRef>
              <c:f>'cl-2'!$K$100</c:f>
              <c:strCache>
                <c:ptCount val="1"/>
                <c:pt idx="0">
                  <c:v>High Iron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FC4032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FC4032"/>
              </a:contourClr>
            </a:sp3d>
          </c:spPr>
          <c:invertIfNegative val="0"/>
          <c:dLbls>
            <c:dLbl>
              <c:idx val="0"/>
              <c:layout>
                <c:manualLayout>
                  <c:x val="0"/>
                  <c:y val="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D5-4BB6-AF84-40D6EA5DA9E8}"/>
                </c:ext>
              </c:extLst>
            </c:dLbl>
            <c:dLbl>
              <c:idx val="1"/>
              <c:layout>
                <c:manualLayout>
                  <c:x val="2.7777777777777779E-3"/>
                  <c:y val="7.40740740740739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D5-4BB6-AF84-40D6EA5DA9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'cl-2'!$N$98:$O$98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'cl-2'!$N$100:$O$100</c:f>
              <c:numCache>
                <c:formatCode>0%</c:formatCode>
                <c:ptCount val="2"/>
                <c:pt idx="0">
                  <c:v>0.34838709677419355</c:v>
                </c:pt>
                <c:pt idx="1">
                  <c:v>0.13157894736842105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5-4BB6-AF84-40D6EA5DA9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70744736"/>
        <c:axId val="1170765856"/>
        <c:axId val="0"/>
      </c:bar3DChart>
      <c:catAx>
        <c:axId val="11707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65856"/>
        <c:crosses val="autoZero"/>
        <c:auto val="1"/>
        <c:lblAlgn val="ctr"/>
        <c:lblOffset val="100"/>
        <c:noMultiLvlLbl val="0"/>
      </c:catAx>
      <c:valAx>
        <c:axId val="1170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4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1" u="none" strike="noStrike" kern="1200" baseline="0">
              <a:solidFill>
                <a:schemeClr val="bg2">
                  <a:lumMod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2">
            <a:lumMod val="75000"/>
          </a:schemeClr>
        </a:gs>
        <a:gs pos="30000">
          <a:schemeClr val="accent2">
            <a:lumMod val="40000"/>
            <a:lumOff val="60000"/>
          </a:schemeClr>
        </a:gs>
        <a:gs pos="100000">
          <a:schemeClr val="accent2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238407699037614E-2"/>
          <c:y val="9.4833786916567311E-2"/>
          <c:w val="0.87720603674540687"/>
          <c:h val="0.6522742750425222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'cl-2'!$K$116</c:f>
              <c:strCache>
                <c:ptCount val="1"/>
                <c:pt idx="0">
                  <c:v>Low Vitamin-A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1.6666666666666614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E5-45C5-80EF-95A951823944}"/>
                </c:ext>
              </c:extLst>
            </c:dLbl>
            <c:dLbl>
              <c:idx val="1"/>
              <c:layout>
                <c:manualLayout>
                  <c:x val="1.666666666666666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E5-45C5-80EF-95A9518239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'cl-2'!$N$115:$O$115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'cl-2'!$N$116:$O$116</c:f>
              <c:numCache>
                <c:formatCode>0%</c:formatCode>
                <c:ptCount val="2"/>
                <c:pt idx="0">
                  <c:v>0.63358778625954193</c:v>
                </c:pt>
                <c:pt idx="1">
                  <c:v>0.52941176470588236</c:v>
                </c:pt>
              </c:numCache>
            </c:numRef>
          </c:val>
          <c:shape val="cone"/>
          <c:extLst>
            <c:ext xmlns:c16="http://schemas.microsoft.com/office/drawing/2014/chart" uri="{C3380CC4-5D6E-409C-BE32-E72D297353CC}">
              <c16:uniqueId val="{00000000-75E5-45C5-80EF-95A951823944}"/>
            </c:ext>
          </c:extLst>
        </c:ser>
        <c:ser>
          <c:idx val="1"/>
          <c:order val="1"/>
          <c:tx>
            <c:strRef>
              <c:f>'cl-2'!$K$117</c:f>
              <c:strCache>
                <c:ptCount val="1"/>
                <c:pt idx="0">
                  <c:v>High Vitamin-A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5.55555555555555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E5-45C5-80EF-95A951823944}"/>
                </c:ext>
              </c:extLst>
            </c:dLbl>
            <c:dLbl>
              <c:idx val="1"/>
              <c:layout>
                <c:manualLayout>
                  <c:x val="1.388888888888888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E5-45C5-80EF-95A9518239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'cl-2'!$N$115:$O$115</c:f>
              <c:strCache>
                <c:ptCount val="2"/>
                <c:pt idx="0">
                  <c:v>Age(1-3)</c:v>
                </c:pt>
                <c:pt idx="1">
                  <c:v>Age(4-5)</c:v>
                </c:pt>
              </c:strCache>
            </c:strRef>
          </c:cat>
          <c:val>
            <c:numRef>
              <c:f>'cl-2'!$N$117:$O$117</c:f>
              <c:numCache>
                <c:formatCode>0%</c:formatCode>
                <c:ptCount val="2"/>
                <c:pt idx="0">
                  <c:v>0.36641221374045801</c:v>
                </c:pt>
                <c:pt idx="1">
                  <c:v>0.47058823529411764</c:v>
                </c:pt>
              </c:numCache>
            </c:numRef>
          </c:val>
          <c:shape val="cone"/>
          <c:extLst>
            <c:ext xmlns:c16="http://schemas.microsoft.com/office/drawing/2014/chart" uri="{C3380CC4-5D6E-409C-BE32-E72D297353CC}">
              <c16:uniqueId val="{00000001-75E5-45C5-80EF-95A9518239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0175936"/>
        <c:axId val="20175456"/>
        <c:axId val="0"/>
      </c:bar3DChart>
      <c:catAx>
        <c:axId val="2017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456"/>
        <c:crosses val="autoZero"/>
        <c:auto val="1"/>
        <c:lblAlgn val="ctr"/>
        <c:lblOffset val="100"/>
        <c:noMultiLvlLbl val="0"/>
      </c:catAx>
      <c:valAx>
        <c:axId val="2017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2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'cl-2'!$L$132</c:f>
              <c:strCache>
                <c:ptCount val="1"/>
                <c:pt idx="0">
                  <c:v>Age(1-3)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'cl-2'!$K$133:$K$146</c:f>
              <c:strCache>
                <c:ptCount val="14"/>
                <c:pt idx="0">
                  <c:v>Low Calories</c:v>
                </c:pt>
                <c:pt idx="1">
                  <c:v>High Calories</c:v>
                </c:pt>
                <c:pt idx="2">
                  <c:v>Low Carbohydrates</c:v>
                </c:pt>
                <c:pt idx="3">
                  <c:v>High Carbohydrates</c:v>
                </c:pt>
                <c:pt idx="4">
                  <c:v>Low Protein</c:v>
                </c:pt>
                <c:pt idx="5">
                  <c:v>High Protein</c:v>
                </c:pt>
                <c:pt idx="6">
                  <c:v>Low Fat</c:v>
                </c:pt>
                <c:pt idx="7">
                  <c:v>High Fat</c:v>
                </c:pt>
                <c:pt idx="8">
                  <c:v>Low Calcium</c:v>
                </c:pt>
                <c:pt idx="9">
                  <c:v>High Calcium</c:v>
                </c:pt>
                <c:pt idx="10">
                  <c:v>Low Iron</c:v>
                </c:pt>
                <c:pt idx="11">
                  <c:v>High Iron</c:v>
                </c:pt>
                <c:pt idx="12">
                  <c:v>Low Vitamin-A</c:v>
                </c:pt>
                <c:pt idx="13">
                  <c:v>High Vitamin-A</c:v>
                </c:pt>
              </c:strCache>
            </c:strRef>
          </c:cat>
          <c:val>
            <c:numRef>
              <c:f>'cl-2'!$L$133:$L$146</c:f>
              <c:numCache>
                <c:formatCode>0%</c:formatCode>
                <c:ptCount val="14"/>
                <c:pt idx="0">
                  <c:v>0.25757575757575757</c:v>
                </c:pt>
                <c:pt idx="1">
                  <c:v>0.74242424242424243</c:v>
                </c:pt>
                <c:pt idx="2">
                  <c:v>1</c:v>
                </c:pt>
                <c:pt idx="3">
                  <c:v>0</c:v>
                </c:pt>
                <c:pt idx="4">
                  <c:v>0.35114503816793891</c:v>
                </c:pt>
                <c:pt idx="5">
                  <c:v>0.64885496183206104</c:v>
                </c:pt>
                <c:pt idx="6">
                  <c:v>1</c:v>
                </c:pt>
                <c:pt idx="7">
                  <c:v>0</c:v>
                </c:pt>
                <c:pt idx="8">
                  <c:v>0.95419847328244278</c:v>
                </c:pt>
                <c:pt idx="9">
                  <c:v>4.5801526717557252E-2</c:v>
                </c:pt>
                <c:pt idx="10">
                  <c:v>0.65161290322580645</c:v>
                </c:pt>
                <c:pt idx="11">
                  <c:v>0.34838709677419355</c:v>
                </c:pt>
                <c:pt idx="12">
                  <c:v>0.63358778625954193</c:v>
                </c:pt>
                <c:pt idx="13">
                  <c:v>0.36641221374045801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4-4F6E-8243-0BD2AB7ADAAD}"/>
            </c:ext>
          </c:extLst>
        </c:ser>
        <c:ser>
          <c:idx val="1"/>
          <c:order val="1"/>
          <c:tx>
            <c:strRef>
              <c:f>'cl-2'!$M$132</c:f>
              <c:strCache>
                <c:ptCount val="1"/>
                <c:pt idx="0">
                  <c:v>Age(4-5)</c:v>
                </c:pt>
              </c:strCache>
            </c:strRef>
          </c:tx>
          <c:spPr>
            <a:solidFill>
              <a:srgbClr val="FD887F"/>
            </a:solidFill>
            <a:ln>
              <a:solidFill>
                <a:schemeClr val="accent2">
                  <a:lumMod val="75000"/>
                </a:schemeClr>
              </a:solidFill>
            </a:ln>
            <a:effectLst/>
            <a:sp3d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'cl-2'!$K$133:$K$146</c:f>
              <c:strCache>
                <c:ptCount val="14"/>
                <c:pt idx="0">
                  <c:v>Low Calories</c:v>
                </c:pt>
                <c:pt idx="1">
                  <c:v>High Calories</c:v>
                </c:pt>
                <c:pt idx="2">
                  <c:v>Low Carbohydrates</c:v>
                </c:pt>
                <c:pt idx="3">
                  <c:v>High Carbohydrates</c:v>
                </c:pt>
                <c:pt idx="4">
                  <c:v>Low Protein</c:v>
                </c:pt>
                <c:pt idx="5">
                  <c:v>High Protein</c:v>
                </c:pt>
                <c:pt idx="6">
                  <c:v>Low Fat</c:v>
                </c:pt>
                <c:pt idx="7">
                  <c:v>High Fat</c:v>
                </c:pt>
                <c:pt idx="8">
                  <c:v>Low Calcium</c:v>
                </c:pt>
                <c:pt idx="9">
                  <c:v>High Calcium</c:v>
                </c:pt>
                <c:pt idx="10">
                  <c:v>Low Iron</c:v>
                </c:pt>
                <c:pt idx="11">
                  <c:v>High Iron</c:v>
                </c:pt>
                <c:pt idx="12">
                  <c:v>Low Vitamin-A</c:v>
                </c:pt>
                <c:pt idx="13">
                  <c:v>High Vitamin-A</c:v>
                </c:pt>
              </c:strCache>
            </c:strRef>
          </c:cat>
          <c:val>
            <c:numRef>
              <c:f>'cl-2'!$M$133:$M$146</c:f>
              <c:numCache>
                <c:formatCode>0%</c:formatCode>
                <c:ptCount val="14"/>
                <c:pt idx="0">
                  <c:v>0.86764705882352944</c:v>
                </c:pt>
                <c:pt idx="1">
                  <c:v>0.13235294117647059</c:v>
                </c:pt>
                <c:pt idx="2">
                  <c:v>1</c:v>
                </c:pt>
                <c:pt idx="3">
                  <c:v>0</c:v>
                </c:pt>
                <c:pt idx="4">
                  <c:v>0.59154929577464788</c:v>
                </c:pt>
                <c:pt idx="5">
                  <c:v>0.40845070422535212</c:v>
                </c:pt>
                <c:pt idx="6">
                  <c:v>0.97058823529411764</c:v>
                </c:pt>
                <c:pt idx="7">
                  <c:v>2.9411764705882353E-2</c:v>
                </c:pt>
                <c:pt idx="8">
                  <c:v>0.88235294117647056</c:v>
                </c:pt>
                <c:pt idx="9">
                  <c:v>0.11764705882352941</c:v>
                </c:pt>
                <c:pt idx="10">
                  <c:v>0.86842105263157898</c:v>
                </c:pt>
                <c:pt idx="11">
                  <c:v>0.13157894736842105</c:v>
                </c:pt>
                <c:pt idx="12">
                  <c:v>0.52941176470588236</c:v>
                </c:pt>
                <c:pt idx="13">
                  <c:v>0.47058823529411764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4-4F6E-8243-0BD2AB7ADA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20158656"/>
        <c:axId val="20167296"/>
        <c:axId val="0"/>
      </c:bar3DChart>
      <c:catAx>
        <c:axId val="2015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7296"/>
        <c:crosses val="autoZero"/>
        <c:auto val="1"/>
        <c:lblAlgn val="ctr"/>
        <c:lblOffset val="100"/>
        <c:noMultiLvlLbl val="0"/>
      </c:catAx>
      <c:valAx>
        <c:axId val="201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545-4D3F-BA69-1DA07CF2BD06}"/>
              </c:ext>
            </c:extLst>
          </c:dPt>
          <c:dPt>
            <c:idx val="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545-4D3F-BA69-1DA07CF2BD06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0545-4D3F-BA69-1DA07CF2BD06}"/>
              </c:ext>
            </c:extLst>
          </c:dPt>
          <c:dPt>
            <c:idx val="3"/>
            <c:invertIfNegative val="0"/>
            <c:bubble3D val="0"/>
            <c:spPr>
              <a:solidFill>
                <a:srgbClr val="96F36D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545-4D3F-BA69-1DA07CF2BD06}"/>
              </c:ext>
            </c:extLst>
          </c:dPt>
          <c:dPt>
            <c:idx val="4"/>
            <c:invertIfNegative val="0"/>
            <c:bubble3D val="0"/>
            <c:spPr>
              <a:solidFill>
                <a:srgbClr val="FD887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0545-4D3F-BA69-1DA07CF2BD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mal_nut!$N$9:$N$12</c:f>
              <c:strCache>
                <c:ptCount val="4"/>
                <c:pt idx="0">
                  <c:v>Normal (90-109.9 % NCHS Standard)</c:v>
                </c:pt>
                <c:pt idx="1">
                  <c:v>Grade -1 (75-89.9 % NCHS Standard)</c:v>
                </c:pt>
                <c:pt idx="2">
                  <c:v>Grade -2 (60-74.9 % NCHS Standard)</c:v>
                </c:pt>
                <c:pt idx="3">
                  <c:v>Grade -3 (&lt;60% NCHS Standard)</c:v>
                </c:pt>
              </c:strCache>
            </c:strRef>
          </c:cat>
          <c:val>
            <c:numRef>
              <c:f>mal_nut!$P$9:$P$12</c:f>
              <c:numCache>
                <c:formatCode>0.0%</c:formatCode>
                <c:ptCount val="4"/>
                <c:pt idx="0">
                  <c:v>0.33</c:v>
                </c:pt>
                <c:pt idx="1">
                  <c:v>0.53</c:v>
                </c:pt>
                <c:pt idx="2">
                  <c:v>0.13</c:v>
                </c:pt>
                <c:pt idx="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5-4D3F-BA69-1DA07CF2BD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32580368"/>
        <c:axId val="532573168"/>
        <c:axId val="0"/>
      </c:bar3DChart>
      <c:catAx>
        <c:axId val="5325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73168"/>
        <c:crosses val="autoZero"/>
        <c:auto val="1"/>
        <c:lblAlgn val="ctr"/>
        <c:lblOffset val="100"/>
        <c:noMultiLvlLbl val="0"/>
      </c:catAx>
      <c:valAx>
        <c:axId val="5325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2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mal_nut!$W$6</c:f>
              <c:strCache>
                <c:ptCount val="1"/>
                <c:pt idx="0">
                  <c:v>1-2 Years (52)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mal_nut!$X$3:$AE$5</c15:sqref>
                  </c15:fullRef>
                </c:ext>
              </c:extLst>
              <c:f>(mal_nut!$Y$3:$Y$5,mal_nut!$AA$3:$AA$5,mal_nut!$AC$3:$AC$5,mal_nut!$AE$3:$AE$5)</c:f>
              <c:multiLvlStrCache>
                <c:ptCount val="4"/>
                <c:lvl>
                  <c:pt idx="0">
                    <c:v>(%)</c:v>
                  </c:pt>
                  <c:pt idx="1">
                    <c:v>(%)</c:v>
                  </c:pt>
                  <c:pt idx="2">
                    <c:v>(%)</c:v>
                  </c:pt>
                  <c:pt idx="3">
                    <c:v>(%)</c:v>
                  </c:pt>
                </c:lvl>
                <c:lvl/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mal_nut!$X$6:$AE$6</c15:sqref>
                  </c15:fullRef>
                </c:ext>
              </c:extLst>
              <c:f>(mal_nut!$Y$6,mal_nut!$AA$6,mal_nut!$AC$6,mal_nut!$AE$6)</c:f>
              <c:numCache>
                <c:formatCode>0.0%</c:formatCode>
                <c:ptCount val="4"/>
                <c:pt idx="0">
                  <c:v>0.28846153846153844</c:v>
                </c:pt>
                <c:pt idx="1">
                  <c:v>0.55769230769230771</c:v>
                </c:pt>
                <c:pt idx="2">
                  <c:v>0.11538461538461539</c:v>
                </c:pt>
                <c:pt idx="3">
                  <c:v>3.8461538461538464E-2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8-42FB-9098-29AE0CB06C65}"/>
            </c:ext>
          </c:extLst>
        </c:ser>
        <c:ser>
          <c:idx val="1"/>
          <c:order val="1"/>
          <c:tx>
            <c:strRef>
              <c:f>mal_nut!$W$7</c:f>
              <c:strCache>
                <c:ptCount val="1"/>
                <c:pt idx="0">
                  <c:v>3-5 Years (148)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Lbl>
              <c:idx val="1"/>
              <c:layout>
                <c:manualLayout>
                  <c:x val="2.7777777777777776E-2"/>
                  <c:y val="1.8518518518518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423-4786-89CC-76956CEC9D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mal_nut!$X$3:$AE$5</c15:sqref>
                  </c15:fullRef>
                </c:ext>
              </c:extLst>
              <c:f>(mal_nut!$Y$3:$Y$5,mal_nut!$AA$3:$AA$5,mal_nut!$AC$3:$AC$5,mal_nut!$AE$3:$AE$5)</c:f>
              <c:multiLvlStrCache>
                <c:ptCount val="4"/>
                <c:lvl>
                  <c:pt idx="0">
                    <c:v>(%)</c:v>
                  </c:pt>
                  <c:pt idx="1">
                    <c:v>(%)</c:v>
                  </c:pt>
                  <c:pt idx="2">
                    <c:v>(%)</c:v>
                  </c:pt>
                  <c:pt idx="3">
                    <c:v>(%)</c:v>
                  </c:pt>
                </c:lvl>
                <c:lvl/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mal_nut!$X$7:$AE$7</c15:sqref>
                  </c15:fullRef>
                </c:ext>
              </c:extLst>
              <c:f>(mal_nut!$Y$7,mal_nut!$AA$7,mal_nut!$AC$7,mal_nut!$AE$7)</c:f>
              <c:numCache>
                <c:formatCode>0.0%</c:formatCode>
                <c:ptCount val="4"/>
                <c:pt idx="0">
                  <c:v>0.34459459459459457</c:v>
                </c:pt>
                <c:pt idx="1">
                  <c:v>0.52027027027027029</c:v>
                </c:pt>
                <c:pt idx="2">
                  <c:v>0.13513513513513514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8-42FB-9098-29AE0CB06C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573056176"/>
        <c:axId val="573049456"/>
        <c:axId val="0"/>
      </c:bar3DChart>
      <c:catAx>
        <c:axId val="5730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49456"/>
        <c:crosses val="autoZero"/>
        <c:auto val="1"/>
        <c:lblAlgn val="ctr"/>
        <c:lblOffset val="100"/>
        <c:noMultiLvlLbl val="0"/>
      </c:catAx>
      <c:valAx>
        <c:axId val="5730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mal_nut!$V$18:$W$18</c:f>
              <c:strCache>
                <c:ptCount val="2"/>
                <c:pt idx="0">
                  <c:v>1-2 Years (52)</c:v>
                </c:pt>
                <c:pt idx="1">
                  <c:v>Boy (19)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mal_nut!$X$15:$AE$17</c15:sqref>
                  </c15:fullRef>
                </c:ext>
              </c:extLst>
              <c:f>(mal_nut!$Y$15:$Y$17,mal_nut!$AA$15:$AA$17,mal_nut!$AC$15:$AC$17,mal_nut!$AE$15:$AE$17)</c:f>
              <c:multiLvlStrCache>
                <c:ptCount val="4"/>
                <c:lvl>
                  <c:pt idx="0">
                    <c:v>(%)</c:v>
                  </c:pt>
                  <c:pt idx="1">
                    <c:v>(%)</c:v>
                  </c:pt>
                  <c:pt idx="2">
                    <c:v>(%)</c:v>
                  </c:pt>
                  <c:pt idx="3">
                    <c:v>(%)</c:v>
                  </c:pt>
                </c:lvl>
                <c:lvl/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mal_nut!$X$18:$AE$18</c15:sqref>
                  </c15:fullRef>
                </c:ext>
              </c:extLst>
              <c:f>(mal_nut!$Y$18,mal_nut!$AA$18,mal_nut!$AC$18,mal_nut!$AE$18)</c:f>
              <c:numCache>
                <c:formatCode>0.0%</c:formatCode>
                <c:ptCount val="4"/>
                <c:pt idx="0">
                  <c:v>0.47368421052631576</c:v>
                </c:pt>
                <c:pt idx="1">
                  <c:v>0.42105263157894735</c:v>
                </c:pt>
                <c:pt idx="2">
                  <c:v>5.2631578947368418E-2</c:v>
                </c:pt>
                <c:pt idx="3">
                  <c:v>5.2631578947368418E-2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E-4827-BAEB-49363A077C94}"/>
            </c:ext>
          </c:extLst>
        </c:ser>
        <c:ser>
          <c:idx val="1"/>
          <c:order val="1"/>
          <c:tx>
            <c:strRef>
              <c:f>mal_nut!$V$19:$W$19</c:f>
              <c:strCache>
                <c:ptCount val="2"/>
                <c:pt idx="0">
                  <c:v>1-2 Years (52)</c:v>
                </c:pt>
                <c:pt idx="1">
                  <c:v>Girl (33)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mal_nut!$X$15:$AE$17</c15:sqref>
                  </c15:fullRef>
                </c:ext>
              </c:extLst>
              <c:f>(mal_nut!$Y$15:$Y$17,mal_nut!$AA$15:$AA$17,mal_nut!$AC$15:$AC$17,mal_nut!$AE$15:$AE$17)</c:f>
              <c:multiLvlStrCache>
                <c:ptCount val="4"/>
                <c:lvl>
                  <c:pt idx="0">
                    <c:v>(%)</c:v>
                  </c:pt>
                  <c:pt idx="1">
                    <c:v>(%)</c:v>
                  </c:pt>
                  <c:pt idx="2">
                    <c:v>(%)</c:v>
                  </c:pt>
                  <c:pt idx="3">
                    <c:v>(%)</c:v>
                  </c:pt>
                </c:lvl>
                <c:lvl/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mal_nut!$X$19:$AE$19</c15:sqref>
                  </c15:fullRef>
                </c:ext>
              </c:extLst>
              <c:f>(mal_nut!$Y$19,mal_nut!$AA$19,mal_nut!$AC$19,mal_nut!$AE$19)</c:f>
              <c:numCache>
                <c:formatCode>0.0%</c:formatCode>
                <c:ptCount val="4"/>
                <c:pt idx="0">
                  <c:v>0.18181818181818182</c:v>
                </c:pt>
                <c:pt idx="1">
                  <c:v>0.63636363636363635</c:v>
                </c:pt>
                <c:pt idx="2">
                  <c:v>0.15151515151515152</c:v>
                </c:pt>
                <c:pt idx="3">
                  <c:v>3.0303030303030304E-2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E-4827-BAEB-49363A077C94}"/>
            </c:ext>
          </c:extLst>
        </c:ser>
        <c:ser>
          <c:idx val="2"/>
          <c:order val="2"/>
          <c:tx>
            <c:strRef>
              <c:f>mal_nut!$V$20:$W$20</c:f>
              <c:strCache>
                <c:ptCount val="2"/>
                <c:pt idx="0">
                  <c:v>3-5 Years (148)</c:v>
                </c:pt>
                <c:pt idx="1">
                  <c:v>Boy (70)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mal_nut!$X$15:$AE$17</c15:sqref>
                  </c15:fullRef>
                </c:ext>
              </c:extLst>
              <c:f>(mal_nut!$Y$15:$Y$17,mal_nut!$AA$15:$AA$17,mal_nut!$AC$15:$AC$17,mal_nut!$AE$15:$AE$17)</c:f>
              <c:multiLvlStrCache>
                <c:ptCount val="4"/>
                <c:lvl>
                  <c:pt idx="0">
                    <c:v>(%)</c:v>
                  </c:pt>
                  <c:pt idx="1">
                    <c:v>(%)</c:v>
                  </c:pt>
                  <c:pt idx="2">
                    <c:v>(%)</c:v>
                  </c:pt>
                  <c:pt idx="3">
                    <c:v>(%)</c:v>
                  </c:pt>
                </c:lvl>
                <c:lvl/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mal_nut!$X$20:$AE$20</c15:sqref>
                  </c15:fullRef>
                </c:ext>
              </c:extLst>
              <c:f>(mal_nut!$Y$20,mal_nut!$AA$20,mal_nut!$AC$20,mal_nut!$AE$20)</c:f>
              <c:numCache>
                <c:formatCode>0.0%</c:formatCode>
                <c:ptCount val="4"/>
                <c:pt idx="0">
                  <c:v>0.42857142857142855</c:v>
                </c:pt>
                <c:pt idx="1">
                  <c:v>0.44285714285714284</c:v>
                </c:pt>
                <c:pt idx="2">
                  <c:v>0.12857142857142856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0E-4827-BAEB-49363A077C94}"/>
            </c:ext>
          </c:extLst>
        </c:ser>
        <c:ser>
          <c:idx val="3"/>
          <c:order val="3"/>
          <c:tx>
            <c:strRef>
              <c:f>mal_nut!$V$21:$W$21</c:f>
              <c:strCache>
                <c:ptCount val="2"/>
                <c:pt idx="0">
                  <c:v>3-5 Years (148)</c:v>
                </c:pt>
                <c:pt idx="1">
                  <c:v>Girl (78)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mal_nut!$X$15:$AE$17</c15:sqref>
                  </c15:fullRef>
                </c:ext>
              </c:extLst>
              <c:f>(mal_nut!$Y$15:$Y$17,mal_nut!$AA$15:$AA$17,mal_nut!$AC$15:$AC$17,mal_nut!$AE$15:$AE$17)</c:f>
              <c:multiLvlStrCache>
                <c:ptCount val="4"/>
                <c:lvl>
                  <c:pt idx="0">
                    <c:v>(%)</c:v>
                  </c:pt>
                  <c:pt idx="1">
                    <c:v>(%)</c:v>
                  </c:pt>
                  <c:pt idx="2">
                    <c:v>(%)</c:v>
                  </c:pt>
                  <c:pt idx="3">
                    <c:v>(%)</c:v>
                  </c:pt>
                </c:lvl>
                <c:lvl/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mal_nut!$X$21:$AE$21</c15:sqref>
                  </c15:fullRef>
                </c:ext>
              </c:extLst>
              <c:f>(mal_nut!$Y$21,mal_nut!$AA$21,mal_nut!$AC$21,mal_nut!$AE$21)</c:f>
              <c:numCache>
                <c:formatCode>0.0%</c:formatCode>
                <c:ptCount val="4"/>
                <c:pt idx="0">
                  <c:v>0.26923076923076922</c:v>
                </c:pt>
                <c:pt idx="1">
                  <c:v>0.58974358974358976</c:v>
                </c:pt>
                <c:pt idx="2">
                  <c:v>0.14102564102564102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0E-4827-BAEB-49363A077C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32572208"/>
        <c:axId val="532585168"/>
        <c:axId val="0"/>
      </c:bar3DChart>
      <c:catAx>
        <c:axId val="53257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5168"/>
        <c:crosses val="autoZero"/>
        <c:auto val="1"/>
        <c:lblAlgn val="ctr"/>
        <c:lblOffset val="100"/>
        <c:noMultiLvlLbl val="0"/>
      </c:catAx>
      <c:valAx>
        <c:axId val="5325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7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Wast_stunt!$N$2:$N$3</c:f>
              <c:strCache>
                <c:ptCount val="2"/>
                <c:pt idx="0">
                  <c:v>Wasting</c:v>
                </c:pt>
                <c:pt idx="1">
                  <c:v>Frequency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Wast_stunt!$M$4:$M$8</c:f>
              <c:strCache>
                <c:ptCount val="5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</c:strCache>
            </c:strRef>
          </c:cat>
          <c:val>
            <c:numRef>
              <c:f>Wast_stunt!$N$4:$N$8</c:f>
              <c:numCache>
                <c:formatCode>General</c:formatCode>
                <c:ptCount val="5"/>
                <c:pt idx="0">
                  <c:v>188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5-474B-97F9-AAEC8AFAD491}"/>
            </c:ext>
          </c:extLst>
        </c:ser>
        <c:ser>
          <c:idx val="1"/>
          <c:order val="1"/>
          <c:tx>
            <c:strRef>
              <c:f>Wast_stunt!$O$2:$O$3</c:f>
              <c:strCache>
                <c:ptCount val="2"/>
                <c:pt idx="0">
                  <c:v>Wasting</c:v>
                </c:pt>
                <c:pt idx="1">
                  <c:v>Percent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Wast_stunt!$M$4:$M$8</c:f>
              <c:strCache>
                <c:ptCount val="5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</c:strCache>
            </c:strRef>
          </c:cat>
          <c:val>
            <c:numRef>
              <c:f>Wast_stunt!$O$4:$O$8</c:f>
              <c:numCache>
                <c:formatCode>0.0</c:formatCode>
                <c:ptCount val="5"/>
                <c:pt idx="0">
                  <c:v>94</c:v>
                </c:pt>
                <c:pt idx="1">
                  <c:v>2.5</c:v>
                </c:pt>
                <c:pt idx="2">
                  <c:v>1.5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F5-474B-97F9-AAEC8AFAD4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6902063"/>
        <c:axId val="556876143"/>
        <c:axId val="0"/>
      </c:bar3DChart>
      <c:catAx>
        <c:axId val="55690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43"/>
        <c:crosses val="autoZero"/>
        <c:auto val="1"/>
        <c:lblAlgn val="ctr"/>
        <c:lblOffset val="100"/>
        <c:noMultiLvlLbl val="0"/>
      </c:catAx>
      <c:valAx>
        <c:axId val="55687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02063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Wast_stunt!$R$2:$R$3</c:f>
              <c:strCache>
                <c:ptCount val="2"/>
                <c:pt idx="0">
                  <c:v>Stunting</c:v>
                </c:pt>
                <c:pt idx="1">
                  <c:v>Frequency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Wast_stunt!$Q$4:$Q$6</c:f>
              <c:strCache>
                <c:ptCount val="3"/>
                <c:pt idx="0">
                  <c:v>Normal</c:v>
                </c:pt>
                <c:pt idx="1">
                  <c:v>Severly Stunted</c:v>
                </c:pt>
                <c:pt idx="2">
                  <c:v>Moderately Stunted</c:v>
                </c:pt>
              </c:strCache>
            </c:strRef>
          </c:cat>
          <c:val>
            <c:numRef>
              <c:f>Wast_stunt!$R$4:$R$6</c:f>
              <c:numCache>
                <c:formatCode>General</c:formatCode>
                <c:ptCount val="3"/>
                <c:pt idx="0">
                  <c:v>120</c:v>
                </c:pt>
                <c:pt idx="1">
                  <c:v>45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D-4359-BA56-69F64C9CED23}"/>
            </c:ext>
          </c:extLst>
        </c:ser>
        <c:ser>
          <c:idx val="1"/>
          <c:order val="1"/>
          <c:tx>
            <c:strRef>
              <c:f>Wast_stunt!$S$2:$S$3</c:f>
              <c:strCache>
                <c:ptCount val="2"/>
                <c:pt idx="0">
                  <c:v>Stunting</c:v>
                </c:pt>
                <c:pt idx="1">
                  <c:v>Percent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Wast_stunt!$Q$4:$Q$6</c:f>
              <c:strCache>
                <c:ptCount val="3"/>
                <c:pt idx="0">
                  <c:v>Normal</c:v>
                </c:pt>
                <c:pt idx="1">
                  <c:v>Severly Stunted</c:v>
                </c:pt>
                <c:pt idx="2">
                  <c:v>Moderately Stunted</c:v>
                </c:pt>
              </c:strCache>
            </c:strRef>
          </c:cat>
          <c:val>
            <c:numRef>
              <c:f>Wast_stunt!$S$4:$S$6</c:f>
              <c:numCache>
                <c:formatCode>0.0</c:formatCode>
                <c:ptCount val="3"/>
                <c:pt idx="0">
                  <c:v>60</c:v>
                </c:pt>
                <c:pt idx="1">
                  <c:v>22.5</c:v>
                </c:pt>
                <c:pt idx="2">
                  <c:v>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D-4359-BA56-69F64C9CED2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6932783"/>
        <c:axId val="556915983"/>
        <c:axId val="0"/>
      </c:bar3DChart>
      <c:catAx>
        <c:axId val="55693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15983"/>
        <c:crosses val="autoZero"/>
        <c:auto val="1"/>
        <c:lblAlgn val="ctr"/>
        <c:lblOffset val="100"/>
        <c:noMultiLvlLbl val="0"/>
      </c:catAx>
      <c:valAx>
        <c:axId val="55691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3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Wast_stunt!$L$35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Wast_stunt!$M$35:$T$35</c:f>
              <c:numCache>
                <c:formatCode>General</c:formatCode>
                <c:ptCount val="8"/>
                <c:pt idx="0">
                  <c:v>31</c:v>
                </c:pt>
                <c:pt idx="1">
                  <c:v>18</c:v>
                </c:pt>
                <c:pt idx="2">
                  <c:v>71</c:v>
                </c:pt>
                <c:pt idx="3">
                  <c:v>68</c:v>
                </c:pt>
                <c:pt idx="4" formatCode="0.0">
                  <c:v>16.48936170212766</c:v>
                </c:pt>
                <c:pt idx="5" formatCode="0.0">
                  <c:v>9.5744680851063837</c:v>
                </c:pt>
                <c:pt idx="6" formatCode="0.0">
                  <c:v>37.765957446808514</c:v>
                </c:pt>
                <c:pt idx="7" formatCode="0.0">
                  <c:v>36.170212765957451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6-4ACF-B181-C5132406D825}"/>
            </c:ext>
          </c:extLst>
        </c:ser>
        <c:ser>
          <c:idx val="1"/>
          <c:order val="1"/>
          <c:tx>
            <c:strRef>
              <c:f>Wast_stunt!$L$36</c:f>
              <c:strCache>
                <c:ptCount val="1"/>
                <c:pt idx="0">
                  <c:v>Overweight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Wast_stunt!$M$36:$T$36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 formatCode="0.0">
                  <c:v>20</c:v>
                </c:pt>
                <c:pt idx="5" formatCode="0.0">
                  <c:v>0</c:v>
                </c:pt>
                <c:pt idx="6" formatCode="0.0">
                  <c:v>60</c:v>
                </c:pt>
                <c:pt idx="7" formatCode="0.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6-4ACF-B181-C5132406D825}"/>
            </c:ext>
          </c:extLst>
        </c:ser>
        <c:ser>
          <c:idx val="2"/>
          <c:order val="2"/>
          <c:tx>
            <c:strRef>
              <c:f>Wast_stunt!$L$37</c:f>
              <c:strCache>
                <c:ptCount val="1"/>
                <c:pt idx="0">
                  <c:v>Moderate Wasting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Wast_stunt!$M$37:$T$37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66.666666666666657</c:v>
                </c:pt>
                <c:pt idx="7" formatCode="0.0">
                  <c:v>33.333333333333329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36-4ACF-B181-C5132406D825}"/>
            </c:ext>
          </c:extLst>
        </c:ser>
        <c:ser>
          <c:idx val="3"/>
          <c:order val="3"/>
          <c:tx>
            <c:strRef>
              <c:f>Wast_stunt!$L$38</c:f>
              <c:strCache>
                <c:ptCount val="1"/>
                <c:pt idx="0">
                  <c:v>Obese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Wast_stunt!$M$38:$T$38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100</c:v>
                </c:pt>
                <c:pt idx="7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36-4ACF-B181-C5132406D825}"/>
            </c:ext>
          </c:extLst>
        </c:ser>
        <c:ser>
          <c:idx val="4"/>
          <c:order val="4"/>
          <c:tx>
            <c:strRef>
              <c:f>Wast_stunt!$L$39</c:f>
              <c:strCache>
                <c:ptCount val="1"/>
                <c:pt idx="0">
                  <c:v>Sever Wasting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Wast_stunt!$M$39:$T$39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 formatCode="0.0">
                  <c:v>50</c:v>
                </c:pt>
                <c:pt idx="5" formatCode="0.0">
                  <c:v>50</c:v>
                </c:pt>
                <c:pt idx="6" formatCode="0.0">
                  <c:v>0</c:v>
                </c:pt>
                <c:pt idx="7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36-4ACF-B181-C5132406D825}"/>
            </c:ext>
          </c:extLst>
        </c:ser>
        <c:ser>
          <c:idx val="5"/>
          <c:order val="5"/>
          <c:tx>
            <c:strRef>
              <c:f>Wast_stunt!$L$40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Wast_stunt!$M$40:$T$40</c:f>
              <c:numCache>
                <c:formatCode>General</c:formatCode>
                <c:ptCount val="8"/>
                <c:pt idx="0">
                  <c:v>28</c:v>
                </c:pt>
                <c:pt idx="1">
                  <c:v>8</c:v>
                </c:pt>
                <c:pt idx="2">
                  <c:v>45</c:v>
                </c:pt>
                <c:pt idx="3">
                  <c:v>39</c:v>
                </c:pt>
                <c:pt idx="4" formatCode="0.0">
                  <c:v>23.333333333333332</c:v>
                </c:pt>
                <c:pt idx="5" formatCode="0.0">
                  <c:v>6.666666666666667</c:v>
                </c:pt>
                <c:pt idx="6" formatCode="0.0">
                  <c:v>37.5</c:v>
                </c:pt>
                <c:pt idx="7" formatCode="0.0">
                  <c:v>32.5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36-4ACF-B181-C5132406D825}"/>
            </c:ext>
          </c:extLst>
        </c:ser>
        <c:ser>
          <c:idx val="6"/>
          <c:order val="6"/>
          <c:tx>
            <c:strRef>
              <c:f>Wast_stunt!$L$41</c:f>
              <c:strCache>
                <c:ptCount val="1"/>
                <c:pt idx="0">
                  <c:v>Severly Stunted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Wast_stunt!$M$41:$T$41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18</c:v>
                </c:pt>
                <c:pt idx="3">
                  <c:v>20</c:v>
                </c:pt>
                <c:pt idx="4" formatCode="0.0">
                  <c:v>6.666666666666667</c:v>
                </c:pt>
                <c:pt idx="5" formatCode="0.0">
                  <c:v>8.8888888888888893</c:v>
                </c:pt>
                <c:pt idx="6" formatCode="0.0">
                  <c:v>40</c:v>
                </c:pt>
                <c:pt idx="7" formatCode="0.0">
                  <c:v>44.444444444444443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36-4ACF-B181-C5132406D825}"/>
            </c:ext>
          </c:extLst>
        </c:ser>
        <c:ser>
          <c:idx val="7"/>
          <c:order val="7"/>
          <c:tx>
            <c:strRef>
              <c:f>Wast_stunt!$L$42</c:f>
              <c:strCache>
                <c:ptCount val="1"/>
                <c:pt idx="0">
                  <c:v>Moderately Stunted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multiLvlStrRef>
              <c:f>Wast_stunt!$M$32:$T$34</c:f>
              <c:multiLvlStrCache>
                <c:ptCount val="8"/>
                <c:lvl>
                  <c:pt idx="0">
                    <c:v>Girls</c:v>
                  </c:pt>
                  <c:pt idx="1">
                    <c:v>Boys</c:v>
                  </c:pt>
                  <c:pt idx="2">
                    <c:v>Girls</c:v>
                  </c:pt>
                  <c:pt idx="3">
                    <c:v>Boys</c:v>
                  </c:pt>
                  <c:pt idx="4">
                    <c:v>Girls</c:v>
                  </c:pt>
                  <c:pt idx="5">
                    <c:v>Boys</c:v>
                  </c:pt>
                  <c:pt idx="6">
                    <c:v>Girls</c:v>
                  </c:pt>
                  <c:pt idx="7">
                    <c:v>Boys</c:v>
                  </c:pt>
                </c:lvl>
                <c:lvl>
                  <c:pt idx="0">
                    <c:v>Age 1-2</c:v>
                  </c:pt>
                  <c:pt idx="2">
                    <c:v>Age 3-5</c:v>
                  </c:pt>
                  <c:pt idx="4">
                    <c:v>Age 1-2</c:v>
                  </c:pt>
                  <c:pt idx="6">
                    <c:v>Age 3-5</c:v>
                  </c:pt>
                </c:lvl>
                <c:lvl>
                  <c:pt idx="0">
                    <c:v>Frequency (200)</c:v>
                  </c:pt>
                  <c:pt idx="4">
                    <c:v>Percent(%)</c:v>
                  </c:pt>
                </c:lvl>
              </c:multiLvlStrCache>
            </c:multiLvlStrRef>
          </c:cat>
          <c:val>
            <c:numRef>
              <c:f>Wast_stunt!$M$42:$T$42</c:f>
              <c:numCache>
                <c:formatCode>General</c:formatCode>
                <c:ptCount val="8"/>
                <c:pt idx="0">
                  <c:v>2</c:v>
                </c:pt>
                <c:pt idx="1">
                  <c:v>7</c:v>
                </c:pt>
                <c:pt idx="2">
                  <c:v>15</c:v>
                </c:pt>
                <c:pt idx="3">
                  <c:v>11</c:v>
                </c:pt>
                <c:pt idx="4" formatCode="0.0">
                  <c:v>5.7142857142857144</c:v>
                </c:pt>
                <c:pt idx="5" formatCode="0.0">
                  <c:v>20</c:v>
                </c:pt>
                <c:pt idx="6" formatCode="0.0">
                  <c:v>42.857142857142854</c:v>
                </c:pt>
                <c:pt idx="7" formatCode="0.0">
                  <c:v>31.428571428571427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E-46C8-B64F-567D1A3A2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8908031"/>
        <c:axId val="248920031"/>
        <c:axId val="0"/>
      </c:bar3DChart>
      <c:catAx>
        <c:axId val="24890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20031"/>
        <c:crosses val="autoZero"/>
        <c:auto val="1"/>
        <c:lblAlgn val="ctr"/>
        <c:lblOffset val="100"/>
        <c:noMultiLvlLbl val="0"/>
      </c:catAx>
      <c:valAx>
        <c:axId val="24892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0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Wast_stunt!$M$50:$M$51</c:f>
              <c:strCache>
                <c:ptCount val="2"/>
                <c:pt idx="0">
                  <c:v>Frequency</c:v>
                </c:pt>
                <c:pt idx="1">
                  <c:v>Lower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Wast_stunt!$L$52:$L$59</c:f>
              <c:strCache>
                <c:ptCount val="8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  <c:pt idx="5">
                  <c:v>Normal</c:v>
                </c:pt>
                <c:pt idx="6">
                  <c:v>Severly Stunted</c:v>
                </c:pt>
                <c:pt idx="7">
                  <c:v>Moderately Stunted</c:v>
                </c:pt>
              </c:strCache>
            </c:strRef>
          </c:cat>
          <c:val>
            <c:numRef>
              <c:f>Wast_stunt!$M$52:$M$59</c:f>
              <c:numCache>
                <c:formatCode>0</c:formatCode>
                <c:ptCount val="8"/>
                <c:pt idx="0">
                  <c:v>46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12</c:v>
                </c:pt>
                <c:pt idx="6">
                  <c:v>26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9-447E-B769-835ECA33ACA2}"/>
            </c:ext>
          </c:extLst>
        </c:ser>
        <c:ser>
          <c:idx val="1"/>
          <c:order val="1"/>
          <c:tx>
            <c:strRef>
              <c:f>Wast_stunt!$N$50:$N$51</c:f>
              <c:strCache>
                <c:ptCount val="2"/>
                <c:pt idx="0">
                  <c:v>Frequency</c:v>
                </c:pt>
                <c:pt idx="1">
                  <c:v>Middle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Wast_stunt!$L$52:$L$59</c:f>
              <c:strCache>
                <c:ptCount val="8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  <c:pt idx="5">
                  <c:v>Normal</c:v>
                </c:pt>
                <c:pt idx="6">
                  <c:v>Severly Stunted</c:v>
                </c:pt>
                <c:pt idx="7">
                  <c:v>Moderately Stunted</c:v>
                </c:pt>
              </c:strCache>
            </c:strRef>
          </c:cat>
          <c:val>
            <c:numRef>
              <c:f>Wast_stunt!$N$52:$N$59</c:f>
              <c:numCache>
                <c:formatCode>0</c:formatCode>
                <c:ptCount val="8"/>
                <c:pt idx="0">
                  <c:v>120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89</c:v>
                </c:pt>
                <c:pt idx="6">
                  <c:v>17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9-447E-B769-835ECA33ACA2}"/>
            </c:ext>
          </c:extLst>
        </c:ser>
        <c:ser>
          <c:idx val="2"/>
          <c:order val="2"/>
          <c:tx>
            <c:strRef>
              <c:f>Wast_stunt!$O$50:$O$51</c:f>
              <c:strCache>
                <c:ptCount val="2"/>
                <c:pt idx="0">
                  <c:v>Frequency</c:v>
                </c:pt>
                <c:pt idx="1">
                  <c:v>Higher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Wast_stunt!$L$52:$L$59</c:f>
              <c:strCache>
                <c:ptCount val="8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  <c:pt idx="5">
                  <c:v>Normal</c:v>
                </c:pt>
                <c:pt idx="6">
                  <c:v>Severly Stunted</c:v>
                </c:pt>
                <c:pt idx="7">
                  <c:v>Moderately Stunted</c:v>
                </c:pt>
              </c:strCache>
            </c:strRef>
          </c:cat>
          <c:val>
            <c:numRef>
              <c:f>Wast_stunt!$O$52:$O$59</c:f>
              <c:numCache>
                <c:formatCode>0</c:formatCode>
                <c:ptCount val="8"/>
                <c:pt idx="0">
                  <c:v>22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19</c:v>
                </c:pt>
                <c:pt idx="6">
                  <c:v>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9-447E-B769-835ECA33ACA2}"/>
            </c:ext>
          </c:extLst>
        </c:ser>
        <c:ser>
          <c:idx val="3"/>
          <c:order val="3"/>
          <c:tx>
            <c:strRef>
              <c:f>Wast_stunt!$P$50:$P$51</c:f>
              <c:strCache>
                <c:ptCount val="2"/>
                <c:pt idx="0">
                  <c:v>Percent</c:v>
                </c:pt>
                <c:pt idx="1">
                  <c:v>Lower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Wast_stunt!$L$52:$L$59</c:f>
              <c:strCache>
                <c:ptCount val="8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  <c:pt idx="5">
                  <c:v>Normal</c:v>
                </c:pt>
                <c:pt idx="6">
                  <c:v>Severly Stunted</c:v>
                </c:pt>
                <c:pt idx="7">
                  <c:v>Moderately Stunted</c:v>
                </c:pt>
              </c:strCache>
            </c:strRef>
          </c:cat>
          <c:val>
            <c:numRef>
              <c:f>Wast_stunt!$P$52:$P$59</c:f>
              <c:numCache>
                <c:formatCode>0.0</c:formatCode>
                <c:ptCount val="8"/>
                <c:pt idx="0">
                  <c:v>24.468085106382979</c:v>
                </c:pt>
                <c:pt idx="1">
                  <c:v>20</c:v>
                </c:pt>
                <c:pt idx="2">
                  <c:v>0</c:v>
                </c:pt>
                <c:pt idx="3">
                  <c:v>0</c:v>
                </c:pt>
                <c:pt idx="4">
                  <c:v>50</c:v>
                </c:pt>
                <c:pt idx="5">
                  <c:v>10</c:v>
                </c:pt>
                <c:pt idx="6">
                  <c:v>57.777777777777771</c:v>
                </c:pt>
                <c:pt idx="7">
                  <c:v>28.571428571428569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9-447E-B769-835ECA33ACA2}"/>
            </c:ext>
          </c:extLst>
        </c:ser>
        <c:ser>
          <c:idx val="4"/>
          <c:order val="4"/>
          <c:tx>
            <c:strRef>
              <c:f>Wast_stunt!$Q$50:$Q$51</c:f>
              <c:strCache>
                <c:ptCount val="2"/>
                <c:pt idx="0">
                  <c:v>Percent</c:v>
                </c:pt>
                <c:pt idx="1">
                  <c:v>Middle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Wast_stunt!$L$52:$L$59</c:f>
              <c:strCache>
                <c:ptCount val="8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  <c:pt idx="5">
                  <c:v>Normal</c:v>
                </c:pt>
                <c:pt idx="6">
                  <c:v>Severly Stunted</c:v>
                </c:pt>
                <c:pt idx="7">
                  <c:v>Moderately Stunted</c:v>
                </c:pt>
              </c:strCache>
            </c:strRef>
          </c:cat>
          <c:val>
            <c:numRef>
              <c:f>Wast_stunt!$Q$52:$Q$59</c:f>
              <c:numCache>
                <c:formatCode>0.0</c:formatCode>
                <c:ptCount val="8"/>
                <c:pt idx="0">
                  <c:v>63.829787234042556</c:v>
                </c:pt>
                <c:pt idx="1">
                  <c:v>60</c:v>
                </c:pt>
                <c:pt idx="2">
                  <c:v>100</c:v>
                </c:pt>
                <c:pt idx="3">
                  <c:v>50</c:v>
                </c:pt>
                <c:pt idx="4">
                  <c:v>50</c:v>
                </c:pt>
                <c:pt idx="5">
                  <c:v>74.166666666666671</c:v>
                </c:pt>
                <c:pt idx="6">
                  <c:v>37.777777777777779</c:v>
                </c:pt>
                <c:pt idx="7">
                  <c:v>62.857142857142854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29-447E-B769-835ECA33ACA2}"/>
            </c:ext>
          </c:extLst>
        </c:ser>
        <c:ser>
          <c:idx val="5"/>
          <c:order val="5"/>
          <c:tx>
            <c:strRef>
              <c:f>Wast_stunt!$R$50:$R$51</c:f>
              <c:strCache>
                <c:ptCount val="2"/>
                <c:pt idx="0">
                  <c:v>Percent</c:v>
                </c:pt>
                <c:pt idx="1">
                  <c:v>Higher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Wast_stunt!$L$52:$L$59</c:f>
              <c:strCache>
                <c:ptCount val="8"/>
                <c:pt idx="0">
                  <c:v>Normal</c:v>
                </c:pt>
                <c:pt idx="1">
                  <c:v>Overweight</c:v>
                </c:pt>
                <c:pt idx="2">
                  <c:v>Moderate Wasting</c:v>
                </c:pt>
                <c:pt idx="3">
                  <c:v>Obese</c:v>
                </c:pt>
                <c:pt idx="4">
                  <c:v>Sever Wasting</c:v>
                </c:pt>
                <c:pt idx="5">
                  <c:v>Normal</c:v>
                </c:pt>
                <c:pt idx="6">
                  <c:v>Severly Stunted</c:v>
                </c:pt>
                <c:pt idx="7">
                  <c:v>Moderately Stunted</c:v>
                </c:pt>
              </c:strCache>
            </c:strRef>
          </c:cat>
          <c:val>
            <c:numRef>
              <c:f>Wast_stunt!$R$52:$R$59</c:f>
              <c:numCache>
                <c:formatCode>0.0</c:formatCode>
                <c:ptCount val="8"/>
                <c:pt idx="0">
                  <c:v>11.702127659574469</c:v>
                </c:pt>
                <c:pt idx="1">
                  <c:v>20</c:v>
                </c:pt>
                <c:pt idx="2">
                  <c:v>0</c:v>
                </c:pt>
                <c:pt idx="3">
                  <c:v>50</c:v>
                </c:pt>
                <c:pt idx="4">
                  <c:v>0</c:v>
                </c:pt>
                <c:pt idx="5">
                  <c:v>15.833333333333332</c:v>
                </c:pt>
                <c:pt idx="6">
                  <c:v>4.4444444444444446</c:v>
                </c:pt>
                <c:pt idx="7">
                  <c:v>8.5714285714285712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29-447E-B769-835ECA33A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8899871"/>
        <c:axId val="248909951"/>
        <c:axId val="0"/>
      </c:bar3DChart>
      <c:catAx>
        <c:axId val="24889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09951"/>
        <c:crosses val="autoZero"/>
        <c:auto val="1"/>
        <c:lblAlgn val="ctr"/>
        <c:lblOffset val="100"/>
        <c:noMultiLvlLbl val="0"/>
      </c:catAx>
      <c:valAx>
        <c:axId val="24890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9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20"/>
      <c:rAngAx val="0"/>
      <c:perspective val="1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Wast_stunt!$R$75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Wast_stunt!$S$72:$V$74</c:f>
              <c:multiLvlStrCache>
                <c:ptCount val="4"/>
                <c:lvl>
                  <c:pt idx="0">
                    <c:v>N</c:v>
                  </c:pt>
                  <c:pt idx="1">
                    <c:v>%</c:v>
                  </c:pt>
                  <c:pt idx="2">
                    <c:v>N</c:v>
                  </c:pt>
                  <c:pt idx="3">
                    <c:v>%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</c:lvl>
                <c:lvl>
                  <c:pt idx="0">
                    <c:v>Respondents (200)</c:v>
                  </c:pt>
                </c:lvl>
              </c:multiLvlStrCache>
            </c:multiLvlStrRef>
          </c:cat>
          <c:val>
            <c:numRef>
              <c:f>Wast_stunt!$S$75:$V$75</c:f>
              <c:numCache>
                <c:formatCode>0.0</c:formatCode>
                <c:ptCount val="4"/>
                <c:pt idx="0" formatCode="General">
                  <c:v>47</c:v>
                </c:pt>
                <c:pt idx="1">
                  <c:v>52.80898876404494</c:v>
                </c:pt>
                <c:pt idx="2" formatCode="General">
                  <c:v>73</c:v>
                </c:pt>
                <c:pt idx="3" formatCode="0.00">
                  <c:v>65.765765765765778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0-4337-91AA-866312427532}"/>
            </c:ext>
          </c:extLst>
        </c:ser>
        <c:ser>
          <c:idx val="1"/>
          <c:order val="1"/>
          <c:tx>
            <c:strRef>
              <c:f>Wast_stunt!$R$76</c:f>
              <c:strCache>
                <c:ptCount val="1"/>
                <c:pt idx="0">
                  <c:v>Moderate Stunting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Wast_stunt!$S$72:$V$74</c:f>
              <c:multiLvlStrCache>
                <c:ptCount val="4"/>
                <c:lvl>
                  <c:pt idx="0">
                    <c:v>N</c:v>
                  </c:pt>
                  <c:pt idx="1">
                    <c:v>%</c:v>
                  </c:pt>
                  <c:pt idx="2">
                    <c:v>N</c:v>
                  </c:pt>
                  <c:pt idx="3">
                    <c:v>%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</c:lvl>
                <c:lvl>
                  <c:pt idx="0">
                    <c:v>Respondents (200)</c:v>
                  </c:pt>
                </c:lvl>
              </c:multiLvlStrCache>
            </c:multiLvlStrRef>
          </c:cat>
          <c:val>
            <c:numRef>
              <c:f>Wast_stunt!$S$76:$V$76</c:f>
              <c:numCache>
                <c:formatCode>0.0</c:formatCode>
                <c:ptCount val="4"/>
                <c:pt idx="0" formatCode="General">
                  <c:v>18</c:v>
                </c:pt>
                <c:pt idx="1">
                  <c:v>20.224719101123593</c:v>
                </c:pt>
                <c:pt idx="2" formatCode="General">
                  <c:v>17</c:v>
                </c:pt>
                <c:pt idx="3" formatCode="0.00">
                  <c:v>15.315315315315313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0-4337-91AA-866312427532}"/>
            </c:ext>
          </c:extLst>
        </c:ser>
        <c:ser>
          <c:idx val="2"/>
          <c:order val="2"/>
          <c:tx>
            <c:strRef>
              <c:f>Wast_stunt!$R$77</c:f>
              <c:strCache>
                <c:ptCount val="1"/>
                <c:pt idx="0">
                  <c:v>Sever Stunting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Wast_stunt!$S$72:$V$74</c:f>
              <c:multiLvlStrCache>
                <c:ptCount val="4"/>
                <c:lvl>
                  <c:pt idx="0">
                    <c:v>N</c:v>
                  </c:pt>
                  <c:pt idx="1">
                    <c:v>%</c:v>
                  </c:pt>
                  <c:pt idx="2">
                    <c:v>N</c:v>
                  </c:pt>
                  <c:pt idx="3">
                    <c:v>%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</c:lvl>
                <c:lvl>
                  <c:pt idx="0">
                    <c:v>Respondents (200)</c:v>
                  </c:pt>
                </c:lvl>
              </c:multiLvlStrCache>
            </c:multiLvlStrRef>
          </c:cat>
          <c:val>
            <c:numRef>
              <c:f>Wast_stunt!$S$77:$V$77</c:f>
              <c:numCache>
                <c:formatCode>0.0</c:formatCode>
                <c:ptCount val="4"/>
                <c:pt idx="0" formatCode="General">
                  <c:v>24</c:v>
                </c:pt>
                <c:pt idx="1">
                  <c:v>26.966292134831459</c:v>
                </c:pt>
                <c:pt idx="2" formatCode="General">
                  <c:v>21</c:v>
                </c:pt>
                <c:pt idx="3" formatCode="0.00">
                  <c:v>18.918918918918919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0-4337-91AA-8663124275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463297472"/>
        <c:axId val="463285472"/>
        <c:axId val="0"/>
      </c:bar3DChart>
      <c:catAx>
        <c:axId val="46329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5472"/>
        <c:crosses val="autoZero"/>
        <c:auto val="1"/>
        <c:lblAlgn val="ctr"/>
        <c:lblOffset val="100"/>
        <c:noMultiLvlLbl val="0"/>
      </c:catAx>
      <c:valAx>
        <c:axId val="46328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Wast_stunt!$N$101:$N$103</c:f>
              <c:strCache>
                <c:ptCount val="3"/>
                <c:pt idx="0">
                  <c:v>Respondents (200)</c:v>
                </c:pt>
                <c:pt idx="1">
                  <c:v>Boys</c:v>
                </c:pt>
                <c:pt idx="2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Wast_stunt!$M$104:$M$108</c:f>
              <c:strCache>
                <c:ptCount val="5"/>
                <c:pt idx="0">
                  <c:v>Normal</c:v>
                </c:pt>
                <c:pt idx="1">
                  <c:v>Moderate Wasting</c:v>
                </c:pt>
                <c:pt idx="2">
                  <c:v>Sever Wasting</c:v>
                </c:pt>
                <c:pt idx="3">
                  <c:v>Overweight</c:v>
                </c:pt>
                <c:pt idx="4">
                  <c:v>Obese</c:v>
                </c:pt>
              </c:strCache>
            </c:strRef>
          </c:cat>
          <c:val>
            <c:numRef>
              <c:f>Wast_stunt!$N$104:$N$108</c:f>
              <c:numCache>
                <c:formatCode>General</c:formatCode>
                <c:ptCount val="5"/>
                <c:pt idx="0">
                  <c:v>54</c:v>
                </c:pt>
                <c:pt idx="1">
                  <c:v>25</c:v>
                </c:pt>
                <c:pt idx="2">
                  <c:v>9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8-42FD-8731-684C3BE798E7}"/>
            </c:ext>
          </c:extLst>
        </c:ser>
        <c:ser>
          <c:idx val="1"/>
          <c:order val="1"/>
          <c:tx>
            <c:strRef>
              <c:f>Wast_stunt!$O$101:$O$103</c:f>
              <c:strCache>
                <c:ptCount val="3"/>
                <c:pt idx="0">
                  <c:v>Respondents (200)</c:v>
                </c:pt>
                <c:pt idx="1">
                  <c:v>Boys</c:v>
                </c:pt>
                <c:pt idx="2">
                  <c:v>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Wast_stunt!$M$104:$M$108</c:f>
              <c:strCache>
                <c:ptCount val="5"/>
                <c:pt idx="0">
                  <c:v>Normal</c:v>
                </c:pt>
                <c:pt idx="1">
                  <c:v>Moderate Wasting</c:v>
                </c:pt>
                <c:pt idx="2">
                  <c:v>Sever Wasting</c:v>
                </c:pt>
                <c:pt idx="3">
                  <c:v>Overweight</c:v>
                </c:pt>
                <c:pt idx="4">
                  <c:v>Obese</c:v>
                </c:pt>
              </c:strCache>
            </c:strRef>
          </c:cat>
          <c:val>
            <c:numRef>
              <c:f>Wast_stunt!$O$104:$O$108</c:f>
              <c:numCache>
                <c:formatCode>0.00</c:formatCode>
                <c:ptCount val="5"/>
                <c:pt idx="0">
                  <c:v>60.674157303370791</c:v>
                </c:pt>
                <c:pt idx="1">
                  <c:v>28.08988764044944</c:v>
                </c:pt>
                <c:pt idx="2">
                  <c:v>10.112359550561797</c:v>
                </c:pt>
                <c:pt idx="3">
                  <c:v>1.1235955056179776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8-42FD-8731-684C3BE798E7}"/>
            </c:ext>
          </c:extLst>
        </c:ser>
        <c:ser>
          <c:idx val="2"/>
          <c:order val="2"/>
          <c:tx>
            <c:strRef>
              <c:f>Wast_stunt!$P$101:$P$103</c:f>
              <c:strCache>
                <c:ptCount val="3"/>
                <c:pt idx="0">
                  <c:v>Respondents (200)</c:v>
                </c:pt>
                <c:pt idx="1">
                  <c:v>Girls</c:v>
                </c:pt>
                <c:pt idx="2">
                  <c:v>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Wast_stunt!$M$104:$M$108</c:f>
              <c:strCache>
                <c:ptCount val="5"/>
                <c:pt idx="0">
                  <c:v>Normal</c:v>
                </c:pt>
                <c:pt idx="1">
                  <c:v>Moderate Wasting</c:v>
                </c:pt>
                <c:pt idx="2">
                  <c:v>Sever Wasting</c:v>
                </c:pt>
                <c:pt idx="3">
                  <c:v>Overweight</c:v>
                </c:pt>
                <c:pt idx="4">
                  <c:v>Obese</c:v>
                </c:pt>
              </c:strCache>
            </c:strRef>
          </c:cat>
          <c:val>
            <c:numRef>
              <c:f>Wast_stunt!$P$104:$P$108</c:f>
              <c:numCache>
                <c:formatCode>General</c:formatCode>
                <c:ptCount val="5"/>
                <c:pt idx="0">
                  <c:v>54</c:v>
                </c:pt>
                <c:pt idx="1">
                  <c:v>36</c:v>
                </c:pt>
                <c:pt idx="2">
                  <c:v>15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8-42FD-8731-684C3BE798E7}"/>
            </c:ext>
          </c:extLst>
        </c:ser>
        <c:ser>
          <c:idx val="3"/>
          <c:order val="3"/>
          <c:tx>
            <c:strRef>
              <c:f>Wast_stunt!$Q$101:$Q$103</c:f>
              <c:strCache>
                <c:ptCount val="3"/>
                <c:pt idx="0">
                  <c:v>Respondents (200)</c:v>
                </c:pt>
                <c:pt idx="1">
                  <c:v>Girls</c:v>
                </c:pt>
                <c:pt idx="2">
                  <c:v>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Wast_stunt!$M$104:$M$108</c:f>
              <c:strCache>
                <c:ptCount val="5"/>
                <c:pt idx="0">
                  <c:v>Normal</c:v>
                </c:pt>
                <c:pt idx="1">
                  <c:v>Moderate Wasting</c:v>
                </c:pt>
                <c:pt idx="2">
                  <c:v>Sever Wasting</c:v>
                </c:pt>
                <c:pt idx="3">
                  <c:v>Overweight</c:v>
                </c:pt>
                <c:pt idx="4">
                  <c:v>Obese</c:v>
                </c:pt>
              </c:strCache>
            </c:strRef>
          </c:cat>
          <c:val>
            <c:numRef>
              <c:f>Wast_stunt!$Q$104:$Q$108</c:f>
              <c:numCache>
                <c:formatCode>0.00</c:formatCode>
                <c:ptCount val="5"/>
                <c:pt idx="0">
                  <c:v>48.648648648648653</c:v>
                </c:pt>
                <c:pt idx="1">
                  <c:v>32.432432432432435</c:v>
                </c:pt>
                <c:pt idx="2">
                  <c:v>13.513513513513514</c:v>
                </c:pt>
                <c:pt idx="3">
                  <c:v>3.6036036036036037</c:v>
                </c:pt>
                <c:pt idx="4">
                  <c:v>1.8018018018018018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8-42FD-8731-684C3BE798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63254272"/>
        <c:axId val="463255232"/>
        <c:axId val="0"/>
      </c:bar3DChart>
      <c:catAx>
        <c:axId val="4632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55232"/>
        <c:crosses val="autoZero"/>
        <c:auto val="1"/>
        <c:lblAlgn val="ctr"/>
        <c:lblOffset val="100"/>
        <c:noMultiLvlLbl val="0"/>
      </c:catAx>
      <c:valAx>
        <c:axId val="46325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Wast_stunt!$M$140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Wast_stunt!$N$137:$Q$139</c:f>
              <c:multiLvlStrCache>
                <c:ptCount val="4"/>
                <c:lvl>
                  <c:pt idx="0">
                    <c:v>N</c:v>
                  </c:pt>
                  <c:pt idx="1">
                    <c:v>%</c:v>
                  </c:pt>
                  <c:pt idx="2">
                    <c:v>N</c:v>
                  </c:pt>
                  <c:pt idx="3">
                    <c:v>%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</c:lvl>
                <c:lvl>
                  <c:pt idx="0">
                    <c:v>Respondents (200)</c:v>
                  </c:pt>
                </c:lvl>
              </c:multiLvlStrCache>
            </c:multiLvlStrRef>
          </c:cat>
          <c:val>
            <c:numRef>
              <c:f>Wast_stunt!$N$140:$Q$140</c:f>
              <c:numCache>
                <c:formatCode>0.00</c:formatCode>
                <c:ptCount val="4"/>
                <c:pt idx="0" formatCode="General">
                  <c:v>45</c:v>
                </c:pt>
                <c:pt idx="1">
                  <c:v>50.561797752808992</c:v>
                </c:pt>
                <c:pt idx="2" formatCode="General">
                  <c:v>59</c:v>
                </c:pt>
                <c:pt idx="3">
                  <c:v>53.153153153153156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B-4745-9D56-0A732C2740D1}"/>
            </c:ext>
          </c:extLst>
        </c:ser>
        <c:ser>
          <c:idx val="1"/>
          <c:order val="1"/>
          <c:tx>
            <c:strRef>
              <c:f>Wast_stunt!$M$141</c:f>
              <c:strCache>
                <c:ptCount val="1"/>
                <c:pt idx="0">
                  <c:v>Moderate Underweight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Wast_stunt!$N$137:$Q$139</c:f>
              <c:multiLvlStrCache>
                <c:ptCount val="4"/>
                <c:lvl>
                  <c:pt idx="0">
                    <c:v>N</c:v>
                  </c:pt>
                  <c:pt idx="1">
                    <c:v>%</c:v>
                  </c:pt>
                  <c:pt idx="2">
                    <c:v>N</c:v>
                  </c:pt>
                  <c:pt idx="3">
                    <c:v>%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</c:lvl>
                <c:lvl>
                  <c:pt idx="0">
                    <c:v>Respondents (200)</c:v>
                  </c:pt>
                </c:lvl>
              </c:multiLvlStrCache>
            </c:multiLvlStrRef>
          </c:cat>
          <c:val>
            <c:numRef>
              <c:f>Wast_stunt!$N$141:$Q$141</c:f>
              <c:numCache>
                <c:formatCode>0.00</c:formatCode>
                <c:ptCount val="4"/>
                <c:pt idx="0" formatCode="General">
                  <c:v>20</c:v>
                </c:pt>
                <c:pt idx="1">
                  <c:v>22.471910112359549</c:v>
                </c:pt>
                <c:pt idx="2" formatCode="General">
                  <c:v>27</c:v>
                </c:pt>
                <c:pt idx="3">
                  <c:v>24.324324324324326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B-4745-9D56-0A732C2740D1}"/>
            </c:ext>
          </c:extLst>
        </c:ser>
        <c:ser>
          <c:idx val="2"/>
          <c:order val="2"/>
          <c:tx>
            <c:strRef>
              <c:f>Wast_stunt!$M$142</c:f>
              <c:strCache>
                <c:ptCount val="1"/>
                <c:pt idx="0">
                  <c:v>Sever Underweight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Wast_stunt!$N$137:$Q$139</c:f>
              <c:multiLvlStrCache>
                <c:ptCount val="4"/>
                <c:lvl>
                  <c:pt idx="0">
                    <c:v>N</c:v>
                  </c:pt>
                  <c:pt idx="1">
                    <c:v>%</c:v>
                  </c:pt>
                  <c:pt idx="2">
                    <c:v>N</c:v>
                  </c:pt>
                  <c:pt idx="3">
                    <c:v>%</c:v>
                  </c:pt>
                </c:lvl>
                <c:lvl>
                  <c:pt idx="0">
                    <c:v>Boys</c:v>
                  </c:pt>
                  <c:pt idx="2">
                    <c:v>Girls</c:v>
                  </c:pt>
                </c:lvl>
                <c:lvl>
                  <c:pt idx="0">
                    <c:v>Respondents (200)</c:v>
                  </c:pt>
                </c:lvl>
              </c:multiLvlStrCache>
            </c:multiLvlStrRef>
          </c:cat>
          <c:val>
            <c:numRef>
              <c:f>Wast_stunt!$N$142:$Q$142</c:f>
              <c:numCache>
                <c:formatCode>0.00</c:formatCode>
                <c:ptCount val="4"/>
                <c:pt idx="0" formatCode="General">
                  <c:v>24</c:v>
                </c:pt>
                <c:pt idx="1">
                  <c:v>26.966292134831459</c:v>
                </c:pt>
                <c:pt idx="2" formatCode="General">
                  <c:v>25</c:v>
                </c:pt>
                <c:pt idx="3">
                  <c:v>22.522522522522522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B-4745-9D56-0A732C2740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28650304"/>
        <c:axId val="1728635424"/>
        <c:axId val="0"/>
      </c:bar3DChart>
      <c:catAx>
        <c:axId val="172865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35424"/>
        <c:crosses val="autoZero"/>
        <c:auto val="1"/>
        <c:lblAlgn val="ctr"/>
        <c:lblOffset val="100"/>
        <c:noMultiLvlLbl val="0"/>
      </c:catAx>
      <c:valAx>
        <c:axId val="17286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8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126206</xdr:colOff>
      <xdr:row>8</xdr:row>
      <xdr:rowOff>166687</xdr:rowOff>
    </xdr:from>
    <xdr:to>
      <xdr:col>15</xdr:col>
      <xdr:colOff>164306</xdr:colOff>
      <xdr:row>24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536A6-2023-8B1B-2269-D36807F34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7143</xdr:colOff>
      <xdr:row>8</xdr:row>
      <xdr:rowOff>142875</xdr:rowOff>
    </xdr:from>
    <xdr:to>
      <xdr:col>7</xdr:col>
      <xdr:colOff>16668</xdr:colOff>
      <xdr:row>23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78ACCF-79DF-6B49-B95E-D22A3562B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330993</xdr:colOff>
      <xdr:row>26</xdr:row>
      <xdr:rowOff>152400</xdr:rowOff>
    </xdr:from>
    <xdr:to>
      <xdr:col>16</xdr:col>
      <xdr:colOff>369093</xdr:colOff>
      <xdr:row>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1C20C6-269E-35F3-6F14-22F382595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16668</xdr:colOff>
      <xdr:row>12</xdr:row>
      <xdr:rowOff>95249</xdr:rowOff>
    </xdr:from>
    <xdr:to>
      <xdr:col>16</xdr:col>
      <xdr:colOff>109538</xdr:colOff>
      <xdr:row>26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1CBBE-5FB1-491C-7BA2-184BBBCA0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511966</xdr:colOff>
      <xdr:row>7</xdr:row>
      <xdr:rowOff>142875</xdr:rowOff>
    </xdr:from>
    <xdr:to>
      <xdr:col>9</xdr:col>
      <xdr:colOff>119061</xdr:colOff>
      <xdr:row>23</xdr:row>
      <xdr:rowOff>109538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A85E68-A25B-C08C-CB09-1BAE86AB7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497681</xdr:colOff>
      <xdr:row>0</xdr:row>
      <xdr:rowOff>133350</xdr:rowOff>
    </xdr:from>
    <xdr:to>
      <xdr:col>7</xdr:col>
      <xdr:colOff>359569</xdr:colOff>
      <xdr:row>15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09E163-F4BC-AB4F-1471-8750EADCC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126205</xdr:colOff>
      <xdr:row>18</xdr:row>
      <xdr:rowOff>66674</xdr:rowOff>
    </xdr:from>
    <xdr:to>
      <xdr:col>7</xdr:col>
      <xdr:colOff>307180</xdr:colOff>
      <xdr:row>33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0B556-FFD6-1A9C-3514-D8CAF0A01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311943</xdr:colOff>
      <xdr:row>1</xdr:row>
      <xdr:rowOff>19050</xdr:rowOff>
    </xdr:from>
    <xdr:to>
      <xdr:col>29</xdr:col>
      <xdr:colOff>247650</xdr:colOff>
      <xdr:row>12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9F80E2-80AF-04FF-495A-5A264496E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216693</xdr:colOff>
      <xdr:row>15</xdr:row>
      <xdr:rowOff>76200</xdr:rowOff>
    </xdr:from>
    <xdr:to>
      <xdr:col>29</xdr:col>
      <xdr:colOff>254793</xdr:colOff>
      <xdr:row>30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6F6E6E-5381-0731-3109-CCF3D4B24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602455</xdr:colOff>
      <xdr:row>29</xdr:row>
      <xdr:rowOff>80961</xdr:rowOff>
    </xdr:from>
    <xdr:to>
      <xdr:col>24</xdr:col>
      <xdr:colOff>585786</xdr:colOff>
      <xdr:row>45</xdr:row>
      <xdr:rowOff>138112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ED4552-B080-C39C-8368-ED7F2E4D2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492917</xdr:colOff>
      <xdr:row>70</xdr:row>
      <xdr:rowOff>66674</xdr:rowOff>
    </xdr:from>
    <xdr:to>
      <xdr:col>25</xdr:col>
      <xdr:colOff>561974</xdr:colOff>
      <xdr:row>91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D83D6-6105-B927-E6B0-8F0EC33D3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654843</xdr:colOff>
      <xdr:row>47</xdr:row>
      <xdr:rowOff>0</xdr:rowOff>
    </xdr:from>
    <xdr:to>
      <xdr:col>22</xdr:col>
      <xdr:colOff>90487</xdr:colOff>
      <xdr:row>63</xdr:row>
      <xdr:rowOff>33338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1076CC1-E31A-0E3E-6628-4FE5084F8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40482</xdr:colOff>
      <xdr:row>5</xdr:row>
      <xdr:rowOff>104774</xdr:rowOff>
    </xdr:from>
    <xdr:to>
      <xdr:col>10</xdr:col>
      <xdr:colOff>47626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F0382-BE32-DD87-26EA-C9C4418AD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397667</xdr:colOff>
      <xdr:row>5</xdr:row>
      <xdr:rowOff>47623</xdr:rowOff>
    </xdr:from>
    <xdr:to>
      <xdr:col>17</xdr:col>
      <xdr:colOff>466725</xdr:colOff>
      <xdr:row>17</xdr:row>
      <xdr:rowOff>128586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2EAC6-79A7-E75B-9C48-892CEE351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592932</xdr:colOff>
      <xdr:row>27</xdr:row>
      <xdr:rowOff>42863</xdr:rowOff>
    </xdr:from>
    <xdr:to>
      <xdr:col>10</xdr:col>
      <xdr:colOff>80963</xdr:colOff>
      <xdr:row>40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909266-068C-AE5D-19AB-1A8AB539F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359567</xdr:colOff>
      <xdr:row>26</xdr:row>
      <xdr:rowOff>42863</xdr:rowOff>
    </xdr:from>
    <xdr:to>
      <xdr:col>17</xdr:col>
      <xdr:colOff>295275</xdr:colOff>
      <xdr:row>39</xdr:row>
      <xdr:rowOff>90488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FE3F75-1705-0E86-069A-1978E559C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464342</xdr:colOff>
      <xdr:row>6</xdr:row>
      <xdr:rowOff>52389</xdr:rowOff>
    </xdr:from>
    <xdr:to>
      <xdr:col>11</xdr:col>
      <xdr:colOff>619125</xdr:colOff>
      <xdr:row>21</xdr:row>
      <xdr:rowOff>100014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9DA22-D8DB-064C-A6C0-2E737B14A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597694</xdr:colOff>
      <xdr:row>7</xdr:row>
      <xdr:rowOff>19050</xdr:rowOff>
    </xdr:from>
    <xdr:to>
      <xdr:col>20</xdr:col>
      <xdr:colOff>276226</xdr:colOff>
      <xdr:row>22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D8E2E-4F33-1F01-9B0C-60C1D86DD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464344</xdr:colOff>
      <xdr:row>30</xdr:row>
      <xdr:rowOff>76200</xdr:rowOff>
    </xdr:from>
    <xdr:to>
      <xdr:col>12</xdr:col>
      <xdr:colOff>433388</xdr:colOff>
      <xdr:row>44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FE74C-7A07-A449-5876-2431C526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97630</xdr:colOff>
      <xdr:row>30</xdr:row>
      <xdr:rowOff>90487</xdr:rowOff>
    </xdr:from>
    <xdr:to>
      <xdr:col>19</xdr:col>
      <xdr:colOff>142876</xdr:colOff>
      <xdr:row>44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221F4F-1DF9-E24B-3653-C64A293C0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21430</xdr:colOff>
      <xdr:row>53</xdr:row>
      <xdr:rowOff>119063</xdr:rowOff>
    </xdr:from>
    <xdr:to>
      <xdr:col>12</xdr:col>
      <xdr:colOff>300037</xdr:colOff>
      <xdr:row>68</xdr:row>
      <xdr:rowOff>80963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F03A54-F1D5-F507-1078-81323A2B5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16669</xdr:colOff>
      <xdr:row>54</xdr:row>
      <xdr:rowOff>71437</xdr:rowOff>
    </xdr:from>
    <xdr:to>
      <xdr:col>19</xdr:col>
      <xdr:colOff>452438</xdr:colOff>
      <xdr:row>69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9E019B-40F6-E037-FADC-8308EBBB9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331272</xdr:colOff>
      <xdr:row>8</xdr:row>
      <xdr:rowOff>67235</xdr:rowOff>
    </xdr:from>
    <xdr:to>
      <xdr:col>11</xdr:col>
      <xdr:colOff>78440</xdr:colOff>
      <xdr:row>25</xdr:row>
      <xdr:rowOff>61632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07192-8B8F-E155-C978-59176E73C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103652</xdr:colOff>
      <xdr:row>6</xdr:row>
      <xdr:rowOff>54346</xdr:rowOff>
    </xdr:from>
    <xdr:to>
      <xdr:col>16</xdr:col>
      <xdr:colOff>543485</xdr:colOff>
      <xdr:row>23</xdr:row>
      <xdr:rowOff>134470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40C06A-40FB-A971-D305-506332A5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275103</xdr:colOff>
      <xdr:row>35</xdr:row>
      <xdr:rowOff>80401</xdr:rowOff>
    </xdr:from>
    <xdr:to>
      <xdr:col>11</xdr:col>
      <xdr:colOff>143434</xdr:colOff>
      <xdr:row>51</xdr:row>
      <xdr:rowOff>104493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591E33-A97C-223C-6EED-F330A9123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193860</xdr:colOff>
      <xdr:row>33</xdr:row>
      <xdr:rowOff>32777</xdr:rowOff>
    </xdr:from>
    <xdr:to>
      <xdr:col>16</xdr:col>
      <xdr:colOff>527795</xdr:colOff>
      <xdr:row>48</xdr:row>
      <xdr:rowOff>86565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F437B5-382F-83FD-AC87-99C5644EA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333374</xdr:colOff>
      <xdr:row>42</xdr:row>
      <xdr:rowOff>61912</xdr:rowOff>
    </xdr:from>
    <xdr:to>
      <xdr:col>27</xdr:col>
      <xdr:colOff>609599</xdr:colOff>
      <xdr:row>61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2F205-33C2-5200-F506-2E186C469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592929</xdr:colOff>
      <xdr:row>62</xdr:row>
      <xdr:rowOff>128587</xdr:rowOff>
    </xdr:from>
    <xdr:to>
      <xdr:col>24</xdr:col>
      <xdr:colOff>547687</xdr:colOff>
      <xdr:row>78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07742-01E8-B48C-AC6D-1CAFEC250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635790</xdr:colOff>
      <xdr:row>79</xdr:row>
      <xdr:rowOff>180974</xdr:rowOff>
    </xdr:from>
    <xdr:to>
      <xdr:col>24</xdr:col>
      <xdr:colOff>352424</xdr:colOff>
      <xdr:row>96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F2412-1165-D6A6-90B8-D20D9B4BB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573879</xdr:colOff>
      <xdr:row>97</xdr:row>
      <xdr:rowOff>119063</xdr:rowOff>
    </xdr:from>
    <xdr:to>
      <xdr:col>24</xdr:col>
      <xdr:colOff>95250</xdr:colOff>
      <xdr:row>113</xdr:row>
      <xdr:rowOff>42863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323285-AB3C-87B1-1554-17B30F320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916780</xdr:colOff>
      <xdr:row>115</xdr:row>
      <xdr:rowOff>14288</xdr:rowOff>
    </xdr:from>
    <xdr:to>
      <xdr:col>22</xdr:col>
      <xdr:colOff>640555</xdr:colOff>
      <xdr:row>130</xdr:row>
      <xdr:rowOff>42863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416885-7BCA-5B9C-4931-8D930BFDE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950117</xdr:colOff>
      <xdr:row>131</xdr:row>
      <xdr:rowOff>57149</xdr:rowOff>
    </xdr:from>
    <xdr:to>
      <xdr:col>22</xdr:col>
      <xdr:colOff>673892</xdr:colOff>
      <xdr:row>146</xdr:row>
      <xdr:rowOff>85724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86E1F-779D-821A-E81D-35CF8AAF1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559591</xdr:colOff>
      <xdr:row>0</xdr:row>
      <xdr:rowOff>119063</xdr:rowOff>
    </xdr:from>
    <xdr:to>
      <xdr:col>26</xdr:col>
      <xdr:colOff>561975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B9E49-04AA-E64F-13C8-31D26A5C7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369791</xdr:colOff>
      <xdr:row>27</xdr:row>
      <xdr:rowOff>103933</xdr:rowOff>
    </xdr:from>
    <xdr:to>
      <xdr:col>27</xdr:col>
      <xdr:colOff>501461</xdr:colOff>
      <xdr:row>48</xdr:row>
      <xdr:rowOff>3080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9A522-1A9C-DA53-F815-788529723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64293</xdr:colOff>
      <xdr:row>115</xdr:row>
      <xdr:rowOff>171451</xdr:rowOff>
    </xdr:from>
    <xdr:to>
      <xdr:col>16</xdr:col>
      <xdr:colOff>19050</xdr:colOff>
      <xdr:row>134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63C1B-E97E-EA00-A267-F51351F76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535778</xdr:colOff>
      <xdr:row>60</xdr:row>
      <xdr:rowOff>138112</xdr:rowOff>
    </xdr:from>
    <xdr:to>
      <xdr:col>22</xdr:col>
      <xdr:colOff>380999</xdr:colOff>
      <xdr:row>75</xdr:row>
      <xdr:rowOff>166687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E52EF3-EBA4-EA3C-6F41-760B4680A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339578</xdr:colOff>
      <xdr:row>10</xdr:row>
      <xdr:rowOff>134189</xdr:rowOff>
    </xdr:from>
    <xdr:to>
      <xdr:col>70</xdr:col>
      <xdr:colOff>145676</xdr:colOff>
      <xdr:row>35</xdr:row>
      <xdr:rowOff>26052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2D87F-60C7-D543-C255-04A6688EB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240083</xdr:colOff>
      <xdr:row>41</xdr:row>
      <xdr:rowOff>10923</xdr:rowOff>
    </xdr:from>
    <xdr:to>
      <xdr:col>57</xdr:col>
      <xdr:colOff>142034</xdr:colOff>
      <xdr:row>57</xdr:row>
      <xdr:rowOff>176772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5F382F-D1B3-D107-B08F-A5527F398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82638</xdr:colOff>
      <xdr:row>61</xdr:row>
      <xdr:rowOff>34459</xdr:rowOff>
    </xdr:from>
    <xdr:to>
      <xdr:col>61</xdr:col>
      <xdr:colOff>293592</xdr:colOff>
      <xdr:row>78</xdr:row>
      <xdr:rowOff>161086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D7FAD2-270E-DA60-3DFC-823E07AE4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187137</xdr:colOff>
      <xdr:row>82</xdr:row>
      <xdr:rowOff>50146</xdr:rowOff>
    </xdr:from>
    <xdr:to>
      <xdr:col>64</xdr:col>
      <xdr:colOff>268380</xdr:colOff>
      <xdr:row>99</xdr:row>
      <xdr:rowOff>29416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97455C-1D8C-5BCA-75F5-BDAC6D90F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345280</xdr:colOff>
      <xdr:row>105</xdr:row>
      <xdr:rowOff>66676</xdr:rowOff>
    </xdr:from>
    <xdr:to>
      <xdr:col>55</xdr:col>
      <xdr:colOff>57150</xdr:colOff>
      <xdr:row>122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C31344-81AD-B976-132E-3D0DA059D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447534</xdr:colOff>
      <xdr:row>3</xdr:row>
      <xdr:rowOff>20171</xdr:rowOff>
    </xdr:from>
    <xdr:to>
      <xdr:col>23</xdr:col>
      <xdr:colOff>485634</xdr:colOff>
      <xdr:row>18</xdr:row>
      <xdr:rowOff>48746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D6E6A-2F48-23F1-952A-957807F5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96791</xdr:colOff>
      <xdr:row>21</xdr:row>
      <xdr:rowOff>160525</xdr:rowOff>
    </xdr:from>
    <xdr:to>
      <xdr:col>24</xdr:col>
      <xdr:colOff>134891</xdr:colOff>
      <xdr:row>37</xdr:row>
      <xdr:rowOff>9806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E61C3-6714-CA7B-174D-3E2B31D0B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180833</xdr:colOff>
      <xdr:row>40</xdr:row>
      <xdr:rowOff>19330</xdr:rowOff>
    </xdr:from>
    <xdr:to>
      <xdr:col>22</xdr:col>
      <xdr:colOff>218933</xdr:colOff>
      <xdr:row>55</xdr:row>
      <xdr:rowOff>46225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69192-D5EB-5482-1146-4DA732351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81381</xdr:colOff>
      <xdr:row>58</xdr:row>
      <xdr:rowOff>36979</xdr:rowOff>
    </xdr:from>
    <xdr:to>
      <xdr:col>22</xdr:col>
      <xdr:colOff>119481</xdr:colOff>
      <xdr:row>73</xdr:row>
      <xdr:rowOff>63873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372596-D38E-7402-1995-3F987FECE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324269</xdr:colOff>
      <xdr:row>75</xdr:row>
      <xdr:rowOff>18209</xdr:rowOff>
    </xdr:from>
    <xdr:to>
      <xdr:col>23</xdr:col>
      <xdr:colOff>362369</xdr:colOff>
      <xdr:row>91</xdr:row>
      <xdr:rowOff>70597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15C171-D3BF-834B-7C46-6347B5760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198483</xdr:colOff>
      <xdr:row>94</xdr:row>
      <xdr:rowOff>27455</xdr:rowOff>
    </xdr:from>
    <xdr:to>
      <xdr:col>23</xdr:col>
      <xdr:colOff>236583</xdr:colOff>
      <xdr:row>109</xdr:row>
      <xdr:rowOff>54348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0FF6BE-A9DA-8D3B-22F8-00E67E785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298775</xdr:colOff>
      <xdr:row>114</xdr:row>
      <xdr:rowOff>42864</xdr:rowOff>
    </xdr:from>
    <xdr:to>
      <xdr:col>22</xdr:col>
      <xdr:colOff>336875</xdr:colOff>
      <xdr:row>129</xdr:row>
      <xdr:rowOff>71439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E706C5-6D47-1EF5-C44D-552509494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74935</xdr:colOff>
      <xdr:row>138</xdr:row>
      <xdr:rowOff>4761</xdr:rowOff>
    </xdr:from>
    <xdr:to>
      <xdr:col>38</xdr:col>
      <xdr:colOff>537880</xdr:colOff>
      <xdr:row>154</xdr:row>
      <xdr:rowOff>156881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84092CD-EF85-0BFB-F357-DF9F88E83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216691</xdr:colOff>
      <xdr:row>13</xdr:row>
      <xdr:rowOff>19048</xdr:rowOff>
    </xdr:from>
    <xdr:to>
      <xdr:col>17</xdr:col>
      <xdr:colOff>423862</xdr:colOff>
      <xdr:row>28</xdr:row>
      <xdr:rowOff>47623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1B276-EC1C-3955-D230-B0ACDF8D1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69056</xdr:colOff>
      <xdr:row>1</xdr:row>
      <xdr:rowOff>100012</xdr:rowOff>
    </xdr:from>
    <xdr:to>
      <xdr:col>39</xdr:col>
      <xdr:colOff>107156</xdr:colOff>
      <xdr:row>16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67D617-6417-CCCE-D58F-C16F5C99F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759618</xdr:colOff>
      <xdr:row>23</xdr:row>
      <xdr:rowOff>38101</xdr:rowOff>
    </xdr:from>
    <xdr:to>
      <xdr:col>37</xdr:col>
      <xdr:colOff>504825</xdr:colOff>
      <xdr:row>41</xdr:row>
      <xdr:rowOff>100013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BE7FED-7966-C5F6-477E-FF7DD6842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126205</xdr:colOff>
      <xdr:row>9</xdr:row>
      <xdr:rowOff>28575</xdr:rowOff>
    </xdr:from>
    <xdr:to>
      <xdr:col>16</xdr:col>
      <xdr:colOff>1026317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A6B06-986F-6272-C8F1-0BAB14C38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221455</xdr:colOff>
      <xdr:row>9</xdr:row>
      <xdr:rowOff>38101</xdr:rowOff>
    </xdr:from>
    <xdr:to>
      <xdr:col>24</xdr:col>
      <xdr:colOff>178593</xdr:colOff>
      <xdr:row>24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9D227-DBE4-B70B-24B3-DC8C8CDB9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488154</xdr:colOff>
      <xdr:row>28</xdr:row>
      <xdr:rowOff>109537</xdr:rowOff>
    </xdr:from>
    <xdr:to>
      <xdr:col>35</xdr:col>
      <xdr:colOff>461962</xdr:colOff>
      <xdr:row>45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EF884-B096-C985-761B-30F4C5486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335753</xdr:colOff>
      <xdr:row>48</xdr:row>
      <xdr:rowOff>119061</xdr:rowOff>
    </xdr:from>
    <xdr:to>
      <xdr:col>36</xdr:col>
      <xdr:colOff>219074</xdr:colOff>
      <xdr:row>66</xdr:row>
      <xdr:rowOff>42862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21F26E-F8ED-D0FB-C353-D6873FA1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292892</xdr:colOff>
      <xdr:row>70</xdr:row>
      <xdr:rowOff>28575</xdr:rowOff>
    </xdr:from>
    <xdr:to>
      <xdr:col>31</xdr:col>
      <xdr:colOff>514350</xdr:colOff>
      <xdr:row>83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91B88A-97DD-4768-1ABC-3CA92B11E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321467</xdr:colOff>
      <xdr:row>93</xdr:row>
      <xdr:rowOff>171449</xdr:rowOff>
    </xdr:from>
    <xdr:to>
      <xdr:col>30</xdr:col>
      <xdr:colOff>61913</xdr:colOff>
      <xdr:row>113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8583FA-E290-491A-6875-1B1F85C6B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135731</xdr:colOff>
      <xdr:row>133</xdr:row>
      <xdr:rowOff>9525</xdr:rowOff>
    </xdr:from>
    <xdr:to>
      <xdr:col>26</xdr:col>
      <xdr:colOff>173831</xdr:colOff>
      <xdr:row>148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668755-F57B-2D97-3180-087274222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37"/>
  <sheetViews>
    <sheetView zoomScale="90" workbookViewId="0">
      <selection activeCell="AE2" sqref="AE2"/>
    </sheetView>
  </sheetViews>
  <sheetFormatPr defaultRowHeight="14.25" x14ac:dyDescent="0.45"/>
  <cols>
    <col min="1" max="1" width="16.9296875" bestFit="1" customWidth="1"/>
    <col min="2" max="2" width="9" style="22" bestFit="1" customWidth="1"/>
    <col min="3" max="3" width="11.9296875" bestFit="1" customWidth="1"/>
    <col min="6" max="6" width="7.1328125" customWidth="1"/>
    <col min="7" max="7" width="12.6640625" bestFit="1" customWidth="1"/>
    <col min="8" max="9" width="15.46484375" style="22" bestFit="1" customWidth="1"/>
    <col min="10" max="10" width="8.73046875" bestFit="1" customWidth="1"/>
    <col min="11" max="11" width="8.06640625" bestFit="1" customWidth="1"/>
    <col min="12" max="12" width="8.73046875" bestFit="1" customWidth="1"/>
    <col min="13" max="13" width="8.06640625" bestFit="1" customWidth="1"/>
    <col min="14" max="14" width="8.73046875" bestFit="1" customWidth="1"/>
    <col min="15" max="15" width="8.06640625" bestFit="1" customWidth="1"/>
    <col min="16" max="16" width="8.73046875" bestFit="1" customWidth="1"/>
    <col min="17" max="17" width="8.06640625" bestFit="1" customWidth="1"/>
    <col min="18" max="18" width="8.73046875" bestFit="1" customWidth="1"/>
    <col min="19" max="19" width="8.06640625" bestFit="1" customWidth="1"/>
    <col min="20" max="20" width="8.73046875" bestFit="1" customWidth="1"/>
    <col min="21" max="21" width="8.06640625" bestFit="1" customWidth="1"/>
    <col min="22" max="22" width="8.73046875" bestFit="1" customWidth="1"/>
    <col min="23" max="23" width="8.06640625" bestFit="1" customWidth="1"/>
    <col min="24" max="24" width="8.73046875" bestFit="1" customWidth="1"/>
    <col min="25" max="25" width="8.06640625" bestFit="1" customWidth="1"/>
    <col min="26" max="26" width="8.73046875" bestFit="1" customWidth="1"/>
    <col min="27" max="27" width="8.06640625" bestFit="1" customWidth="1"/>
    <col min="28" max="28" width="8.73046875" bestFit="1" customWidth="1"/>
    <col min="29" max="29" width="8.06640625" bestFit="1" customWidth="1"/>
    <col min="30" max="30" width="39.33203125" bestFit="1" customWidth="1"/>
    <col min="31" max="31" width="65.46484375" bestFit="1" customWidth="1"/>
    <col min="32" max="32" width="24.73046875" customWidth="1"/>
    <col min="33" max="33" width="17.6640625" customWidth="1"/>
    <col min="34" max="34" width="8.73046875" bestFit="1" customWidth="1"/>
    <col min="35" max="35" width="20.19921875" customWidth="1"/>
    <col min="36" max="36" width="8.73046875" bestFit="1" customWidth="1"/>
    <col min="37" max="37" width="22.33203125" customWidth="1"/>
    <col min="38" max="38" width="11.46484375" bestFit="1" customWidth="1"/>
    <col min="39" max="39" width="10.6640625" bestFit="1" customWidth="1"/>
    <col min="40" max="40" width="10.53125" bestFit="1" customWidth="1"/>
    <col min="41" max="41" width="16.6640625" bestFit="1" customWidth="1"/>
    <col min="42" max="42" width="14.46484375" bestFit="1" customWidth="1"/>
    <col min="43" max="43" width="24" bestFit="1" customWidth="1"/>
    <col min="44" max="44" width="17.6640625" bestFit="1" customWidth="1"/>
    <col min="45" max="45" width="10.1328125" bestFit="1" customWidth="1"/>
    <col min="46" max="46" width="10.53125" bestFit="1" customWidth="1"/>
    <col min="47" max="47" width="19.796875" bestFit="1" customWidth="1"/>
    <col min="48" max="48" width="15" bestFit="1" customWidth="1"/>
    <col min="49" max="49" width="10.1328125" bestFit="1" customWidth="1"/>
    <col min="50" max="50" width="18.19921875" bestFit="1" customWidth="1"/>
    <col min="51" max="51" width="14.59765625" bestFit="1" customWidth="1"/>
    <col min="52" max="52" width="19.1328125" bestFit="1" customWidth="1"/>
    <col min="53" max="53" width="14.265625" bestFit="1" customWidth="1"/>
    <col min="54" max="54" width="24" bestFit="1" customWidth="1"/>
    <col min="55" max="55" width="15.59765625" bestFit="1" customWidth="1"/>
    <col min="56" max="56" width="14.6640625" bestFit="1" customWidth="1"/>
    <col min="57" max="57" width="13.59765625" bestFit="1" customWidth="1"/>
    <col min="58" max="58" width="13" bestFit="1" customWidth="1"/>
    <col min="59" max="59" width="14.73046875" bestFit="1" customWidth="1"/>
  </cols>
  <sheetData>
    <row r="1" spans="1:59" x14ac:dyDescent="0.45">
      <c r="A1" s="2"/>
      <c r="B1" s="17"/>
      <c r="C1" s="3"/>
      <c r="D1" s="118"/>
      <c r="E1" s="119"/>
      <c r="F1" s="120"/>
      <c r="G1" s="16"/>
      <c r="H1" s="17"/>
      <c r="I1" s="17"/>
      <c r="J1" s="118" t="s">
        <v>1</v>
      </c>
      <c r="K1" s="120"/>
      <c r="L1" s="118" t="s">
        <v>2</v>
      </c>
      <c r="M1" s="120"/>
      <c r="N1" s="118" t="s">
        <v>3</v>
      </c>
      <c r="O1" s="120"/>
      <c r="P1" s="118" t="s">
        <v>4</v>
      </c>
      <c r="Q1" s="120"/>
      <c r="R1" s="118" t="s">
        <v>5</v>
      </c>
      <c r="S1" s="120"/>
      <c r="T1" s="118" t="s">
        <v>6</v>
      </c>
      <c r="U1" s="120"/>
      <c r="V1" s="118" t="s">
        <v>7</v>
      </c>
      <c r="W1" s="120"/>
      <c r="X1" s="118" t="s">
        <v>8</v>
      </c>
      <c r="Y1" s="120"/>
      <c r="Z1" s="118" t="s">
        <v>9</v>
      </c>
      <c r="AA1" s="120"/>
      <c r="AB1" s="118" t="s">
        <v>10</v>
      </c>
      <c r="AC1" s="120"/>
      <c r="AD1" s="3"/>
      <c r="AE1" s="3"/>
      <c r="AF1" s="118" t="s">
        <v>11</v>
      </c>
      <c r="AG1" s="120"/>
      <c r="AH1" s="118" t="s">
        <v>12</v>
      </c>
      <c r="AI1" s="120"/>
      <c r="AJ1" s="118" t="s">
        <v>13</v>
      </c>
      <c r="AK1" s="121"/>
      <c r="AL1" s="108" t="s">
        <v>14</v>
      </c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 t="s">
        <v>390</v>
      </c>
      <c r="BB1" s="107"/>
      <c r="BC1" s="107"/>
      <c r="BD1" s="107"/>
      <c r="BE1" s="107"/>
      <c r="BF1" s="107"/>
      <c r="BG1" s="107"/>
    </row>
    <row r="2" spans="1:59" x14ac:dyDescent="0.45">
      <c r="A2" s="4" t="s">
        <v>15</v>
      </c>
      <c r="B2" s="18" t="s">
        <v>16</v>
      </c>
      <c r="C2" s="5" t="s">
        <v>17</v>
      </c>
      <c r="D2" s="118" t="s">
        <v>18</v>
      </c>
      <c r="E2" s="119"/>
      <c r="F2" s="120"/>
      <c r="G2" t="s">
        <v>0</v>
      </c>
      <c r="H2" s="18" t="s">
        <v>21</v>
      </c>
      <c r="I2" s="18" t="s">
        <v>22</v>
      </c>
      <c r="J2" s="5" t="s">
        <v>23</v>
      </c>
      <c r="K2" s="5" t="s">
        <v>24</v>
      </c>
      <c r="L2" s="5" t="s">
        <v>23</v>
      </c>
      <c r="M2" s="5" t="s">
        <v>24</v>
      </c>
      <c r="N2" s="5" t="s">
        <v>23</v>
      </c>
      <c r="O2" s="5" t="s">
        <v>24</v>
      </c>
      <c r="P2" s="5" t="s">
        <v>23</v>
      </c>
      <c r="Q2" s="5" t="s">
        <v>24</v>
      </c>
      <c r="R2" s="5" t="s">
        <v>23</v>
      </c>
      <c r="S2" s="5" t="s">
        <v>24</v>
      </c>
      <c r="T2" s="5" t="s">
        <v>23</v>
      </c>
      <c r="U2" s="5" t="s">
        <v>24</v>
      </c>
      <c r="V2" s="5" t="s">
        <v>23</v>
      </c>
      <c r="W2" s="5" t="s">
        <v>24</v>
      </c>
      <c r="X2" s="5" t="s">
        <v>23</v>
      </c>
      <c r="Y2" s="5" t="s">
        <v>24</v>
      </c>
      <c r="Z2" s="5" t="s">
        <v>23</v>
      </c>
      <c r="AA2" s="5" t="s">
        <v>24</v>
      </c>
      <c r="AB2" s="5" t="s">
        <v>23</v>
      </c>
      <c r="AC2" s="5" t="s">
        <v>24</v>
      </c>
      <c r="AD2" s="5" t="s">
        <v>25</v>
      </c>
      <c r="AE2" s="53" t="s">
        <v>26</v>
      </c>
      <c r="AF2" s="5" t="s">
        <v>23</v>
      </c>
      <c r="AG2" s="5" t="s">
        <v>24</v>
      </c>
      <c r="AH2" s="5" t="s">
        <v>23</v>
      </c>
      <c r="AI2" s="5" t="s">
        <v>24</v>
      </c>
      <c r="AJ2" s="5" t="s">
        <v>23</v>
      </c>
      <c r="AK2" s="12" t="s">
        <v>24</v>
      </c>
      <c r="AL2" s="1" t="s">
        <v>27</v>
      </c>
      <c r="AM2" s="1" t="s">
        <v>28</v>
      </c>
      <c r="AN2" s="1" t="s">
        <v>29</v>
      </c>
      <c r="AO2" s="1" t="s">
        <v>30</v>
      </c>
      <c r="AP2" s="1" t="s">
        <v>31</v>
      </c>
      <c r="AQ2" s="1" t="s">
        <v>32</v>
      </c>
      <c r="AR2" s="1" t="s">
        <v>33</v>
      </c>
      <c r="AS2" s="1" t="s">
        <v>34</v>
      </c>
      <c r="AT2" s="1" t="s">
        <v>35</v>
      </c>
      <c r="AU2" s="1" t="s">
        <v>36</v>
      </c>
      <c r="AV2" s="1" t="s">
        <v>37</v>
      </c>
      <c r="AW2" s="1" t="s">
        <v>38</v>
      </c>
      <c r="AX2" s="1" t="s">
        <v>39</v>
      </c>
      <c r="AY2" s="1" t="s">
        <v>40</v>
      </c>
      <c r="AZ2" s="1" t="s">
        <v>41</v>
      </c>
      <c r="BA2" s="15" t="s">
        <v>391</v>
      </c>
      <c r="BB2" s="1" t="s">
        <v>392</v>
      </c>
      <c r="BC2" s="15" t="s">
        <v>393</v>
      </c>
      <c r="BD2" s="1" t="s">
        <v>394</v>
      </c>
      <c r="BE2" s="15" t="s">
        <v>395</v>
      </c>
      <c r="BF2" s="1" t="s">
        <v>396</v>
      </c>
      <c r="BG2" s="15" t="s">
        <v>397</v>
      </c>
    </row>
    <row r="3" spans="1:59" x14ac:dyDescent="0.45">
      <c r="A3" s="6" t="s">
        <v>42</v>
      </c>
      <c r="B3" s="19">
        <v>4</v>
      </c>
      <c r="C3" s="7" t="s">
        <v>43</v>
      </c>
      <c r="D3" s="111" t="s">
        <v>44</v>
      </c>
      <c r="E3" s="112"/>
      <c r="F3" s="113"/>
      <c r="G3" t="s">
        <v>19</v>
      </c>
      <c r="H3" s="19">
        <v>16</v>
      </c>
      <c r="I3" s="19">
        <v>101</v>
      </c>
      <c r="J3" s="7">
        <v>0</v>
      </c>
      <c r="K3" s="7">
        <v>1</v>
      </c>
      <c r="L3" s="7">
        <v>0</v>
      </c>
      <c r="M3" s="7">
        <v>1</v>
      </c>
      <c r="N3" s="7">
        <v>0</v>
      </c>
      <c r="O3" s="7">
        <v>1</v>
      </c>
      <c r="P3" s="7">
        <v>0</v>
      </c>
      <c r="Q3" s="7">
        <v>1</v>
      </c>
      <c r="R3" s="7">
        <v>0</v>
      </c>
      <c r="S3" s="7">
        <v>1</v>
      </c>
      <c r="T3" s="7">
        <v>0</v>
      </c>
      <c r="U3" s="7">
        <v>1</v>
      </c>
      <c r="V3" s="7">
        <v>0</v>
      </c>
      <c r="W3" s="7">
        <v>1</v>
      </c>
      <c r="X3" s="7">
        <v>0</v>
      </c>
      <c r="Y3" s="7">
        <v>0</v>
      </c>
      <c r="Z3" s="7">
        <v>1</v>
      </c>
      <c r="AA3" s="7">
        <v>0</v>
      </c>
      <c r="AB3" s="7">
        <v>0</v>
      </c>
      <c r="AC3" s="7">
        <v>1</v>
      </c>
      <c r="AD3" s="7" t="s">
        <v>45</v>
      </c>
      <c r="AE3" s="7" t="s">
        <v>46</v>
      </c>
      <c r="AF3" s="7">
        <v>0</v>
      </c>
      <c r="AG3" s="7">
        <v>1</v>
      </c>
      <c r="AH3" s="7">
        <v>0</v>
      </c>
      <c r="AI3" s="7">
        <v>1</v>
      </c>
      <c r="AJ3" s="7">
        <v>0</v>
      </c>
      <c r="AK3" s="13">
        <v>1</v>
      </c>
      <c r="AL3" s="10" t="s">
        <v>47</v>
      </c>
      <c r="AM3" s="10" t="s">
        <v>48</v>
      </c>
      <c r="AN3" s="10" t="s">
        <v>47</v>
      </c>
      <c r="AO3" s="10" t="s">
        <v>47</v>
      </c>
      <c r="AP3" s="10" t="s">
        <v>48</v>
      </c>
      <c r="AQ3" s="10" t="s">
        <v>48</v>
      </c>
      <c r="AR3" s="10" t="s">
        <v>49</v>
      </c>
      <c r="AS3" s="10" t="s">
        <v>47</v>
      </c>
      <c r="AT3" s="10" t="s">
        <v>48</v>
      </c>
      <c r="AU3" s="10" t="s">
        <v>50</v>
      </c>
      <c r="AV3" s="10" t="s">
        <v>50</v>
      </c>
      <c r="AW3" s="10" t="s">
        <v>48</v>
      </c>
      <c r="AX3" s="10" t="s">
        <v>48</v>
      </c>
      <c r="AY3" s="10" t="s">
        <v>50</v>
      </c>
      <c r="AZ3" s="10" t="s">
        <v>48</v>
      </c>
      <c r="BA3" s="10">
        <v>1250</v>
      </c>
      <c r="BB3" s="10">
        <v>92</v>
      </c>
      <c r="BC3" s="10">
        <v>17.7</v>
      </c>
      <c r="BD3" s="10">
        <v>19.7</v>
      </c>
      <c r="BE3" s="10">
        <v>532</v>
      </c>
      <c r="BF3" s="10">
        <v>9</v>
      </c>
      <c r="BG3" s="10">
        <v>506</v>
      </c>
    </row>
    <row r="4" spans="1:59" x14ac:dyDescent="0.45">
      <c r="A4" s="6" t="s">
        <v>51</v>
      </c>
      <c r="B4" s="19">
        <v>3</v>
      </c>
      <c r="C4" s="7" t="s">
        <v>43</v>
      </c>
      <c r="D4" s="111" t="s">
        <v>44</v>
      </c>
      <c r="E4" s="112"/>
      <c r="F4" s="113"/>
      <c r="G4" t="s">
        <v>19</v>
      </c>
      <c r="H4" s="19">
        <v>14</v>
      </c>
      <c r="I4" s="19">
        <v>99</v>
      </c>
      <c r="J4" s="7">
        <v>0</v>
      </c>
      <c r="K4" s="7">
        <v>1</v>
      </c>
      <c r="L4" s="7">
        <v>0</v>
      </c>
      <c r="M4" s="7">
        <v>1</v>
      </c>
      <c r="N4" s="7">
        <v>0</v>
      </c>
      <c r="O4" s="7">
        <v>1</v>
      </c>
      <c r="P4" s="7">
        <v>0</v>
      </c>
      <c r="Q4" s="7">
        <v>1</v>
      </c>
      <c r="R4" s="7">
        <v>0</v>
      </c>
      <c r="S4" s="7">
        <v>1</v>
      </c>
      <c r="T4" s="7">
        <v>0</v>
      </c>
      <c r="U4" s="7">
        <v>1</v>
      </c>
      <c r="V4" s="7">
        <v>0</v>
      </c>
      <c r="W4" s="7">
        <v>1</v>
      </c>
      <c r="X4" s="7">
        <v>0</v>
      </c>
      <c r="Y4" s="7">
        <v>0</v>
      </c>
      <c r="Z4" s="7">
        <v>1</v>
      </c>
      <c r="AA4" s="7">
        <v>0</v>
      </c>
      <c r="AB4" s="7">
        <v>1</v>
      </c>
      <c r="AC4" s="7">
        <v>0</v>
      </c>
      <c r="AD4" s="7" t="s">
        <v>47</v>
      </c>
      <c r="AE4" s="7" t="s">
        <v>52</v>
      </c>
      <c r="AF4" s="7">
        <v>0</v>
      </c>
      <c r="AG4" s="7">
        <v>1</v>
      </c>
      <c r="AH4" s="7">
        <v>0</v>
      </c>
      <c r="AI4" s="7">
        <v>1</v>
      </c>
      <c r="AJ4" s="7">
        <v>0</v>
      </c>
      <c r="AK4" s="13">
        <v>1</v>
      </c>
      <c r="AL4" s="10" t="s">
        <v>47</v>
      </c>
      <c r="AM4" s="10" t="s">
        <v>48</v>
      </c>
      <c r="AN4" s="10" t="s">
        <v>47</v>
      </c>
      <c r="AO4" s="10" t="s">
        <v>48</v>
      </c>
      <c r="AP4" s="10" t="s">
        <v>48</v>
      </c>
      <c r="AQ4" s="10" t="s">
        <v>48</v>
      </c>
      <c r="AR4" s="10" t="s">
        <v>50</v>
      </c>
      <c r="AS4" s="10" t="s">
        <v>47</v>
      </c>
      <c r="AT4" s="10" t="s">
        <v>48</v>
      </c>
      <c r="AU4" s="10" t="s">
        <v>50</v>
      </c>
      <c r="AV4" s="10" t="s">
        <v>50</v>
      </c>
      <c r="AW4" s="10" t="s">
        <v>48</v>
      </c>
      <c r="AX4" s="10" t="s">
        <v>48</v>
      </c>
      <c r="AY4" s="10" t="s">
        <v>50</v>
      </c>
      <c r="AZ4" s="10" t="s">
        <v>48</v>
      </c>
      <c r="BA4" s="10">
        <v>1182</v>
      </c>
      <c r="BB4" s="10">
        <v>85</v>
      </c>
      <c r="BC4" s="10">
        <v>10.199999999999999</v>
      </c>
      <c r="BD4" s="10">
        <v>20.9</v>
      </c>
      <c r="BE4" s="10">
        <v>457</v>
      </c>
      <c r="BF4" s="10">
        <v>7</v>
      </c>
      <c r="BG4" s="10">
        <v>350</v>
      </c>
    </row>
    <row r="5" spans="1:59" x14ac:dyDescent="0.45">
      <c r="A5" s="6" t="s">
        <v>53</v>
      </c>
      <c r="B5" s="19">
        <v>3</v>
      </c>
      <c r="C5" s="7" t="s">
        <v>43</v>
      </c>
      <c r="D5" s="111" t="s">
        <v>44</v>
      </c>
      <c r="E5" s="112"/>
      <c r="F5" s="113"/>
      <c r="G5" t="s">
        <v>19</v>
      </c>
      <c r="H5" s="19">
        <v>14</v>
      </c>
      <c r="I5" s="19">
        <v>100</v>
      </c>
      <c r="J5" s="7">
        <v>0</v>
      </c>
      <c r="K5" s="7">
        <v>1</v>
      </c>
      <c r="L5" s="7">
        <v>0</v>
      </c>
      <c r="M5" s="7">
        <v>1</v>
      </c>
      <c r="N5" s="7">
        <v>0</v>
      </c>
      <c r="O5" s="7">
        <v>1</v>
      </c>
      <c r="P5" s="7">
        <v>0</v>
      </c>
      <c r="Q5" s="7">
        <v>1</v>
      </c>
      <c r="R5" s="7">
        <v>1</v>
      </c>
      <c r="S5" s="7">
        <v>0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0</v>
      </c>
      <c r="Z5" s="7">
        <v>1</v>
      </c>
      <c r="AA5" s="7">
        <v>0</v>
      </c>
      <c r="AB5" s="7">
        <v>1</v>
      </c>
      <c r="AC5" s="7">
        <v>0</v>
      </c>
      <c r="AD5" s="7" t="s">
        <v>47</v>
      </c>
      <c r="AE5" s="7" t="s">
        <v>54</v>
      </c>
      <c r="AF5" s="7">
        <v>0</v>
      </c>
      <c r="AG5" s="7">
        <v>1</v>
      </c>
      <c r="AH5" s="7">
        <v>0</v>
      </c>
      <c r="AI5" s="7">
        <v>1</v>
      </c>
      <c r="AJ5" s="7">
        <v>0</v>
      </c>
      <c r="AK5" s="13">
        <v>1</v>
      </c>
      <c r="AL5" s="10" t="s">
        <v>47</v>
      </c>
      <c r="AM5" s="10" t="s">
        <v>48</v>
      </c>
      <c r="AN5" s="10" t="s">
        <v>47</v>
      </c>
      <c r="AO5" s="10" t="s">
        <v>47</v>
      </c>
      <c r="AP5" s="10" t="s">
        <v>48</v>
      </c>
      <c r="AQ5" s="10" t="s">
        <v>48</v>
      </c>
      <c r="AR5" s="10" t="s">
        <v>49</v>
      </c>
      <c r="AS5" s="10" t="s">
        <v>47</v>
      </c>
      <c r="AT5" s="10" t="s">
        <v>48</v>
      </c>
      <c r="AU5" s="10" t="s">
        <v>50</v>
      </c>
      <c r="AV5" s="10" t="s">
        <v>49</v>
      </c>
      <c r="AW5" s="10" t="s">
        <v>48</v>
      </c>
      <c r="AX5" s="10" t="s">
        <v>48</v>
      </c>
      <c r="AY5" s="10" t="s">
        <v>50</v>
      </c>
      <c r="AZ5" s="10" t="s">
        <v>50</v>
      </c>
      <c r="BA5" s="10">
        <v>1058</v>
      </c>
      <c r="BB5" s="10">
        <v>75</v>
      </c>
      <c r="BC5" s="10">
        <v>11.2</v>
      </c>
      <c r="BD5" s="10">
        <v>19.600000000000001</v>
      </c>
      <c r="BE5" s="10">
        <v>432</v>
      </c>
      <c r="BF5" s="10">
        <v>7.6</v>
      </c>
      <c r="BG5" s="10">
        <v>378</v>
      </c>
    </row>
    <row r="6" spans="1:59" x14ac:dyDescent="0.45">
      <c r="A6" s="6" t="s">
        <v>55</v>
      </c>
      <c r="B6" s="19">
        <v>3</v>
      </c>
      <c r="C6" s="7" t="s">
        <v>56</v>
      </c>
      <c r="D6" s="111" t="s">
        <v>57</v>
      </c>
      <c r="E6" s="112"/>
      <c r="F6" s="113"/>
      <c r="G6" t="s">
        <v>19</v>
      </c>
      <c r="H6" s="19">
        <v>9</v>
      </c>
      <c r="I6" s="19">
        <v>80</v>
      </c>
      <c r="J6" s="7">
        <v>0</v>
      </c>
      <c r="K6" s="7">
        <v>1</v>
      </c>
      <c r="L6" s="7">
        <v>0</v>
      </c>
      <c r="M6" s="7">
        <v>1</v>
      </c>
      <c r="N6" s="7">
        <v>0</v>
      </c>
      <c r="O6" s="7">
        <v>1</v>
      </c>
      <c r="P6" s="7">
        <v>0</v>
      </c>
      <c r="Q6" s="7">
        <v>1</v>
      </c>
      <c r="R6" s="7">
        <v>1</v>
      </c>
      <c r="S6" s="7">
        <v>0</v>
      </c>
      <c r="T6" s="7">
        <v>0</v>
      </c>
      <c r="U6" s="7">
        <v>1</v>
      </c>
      <c r="V6" s="7">
        <v>0</v>
      </c>
      <c r="W6" s="7">
        <v>0</v>
      </c>
      <c r="X6" s="7">
        <v>0</v>
      </c>
      <c r="Y6" s="7">
        <v>0</v>
      </c>
      <c r="Z6" s="7">
        <v>1</v>
      </c>
      <c r="AA6" s="7">
        <v>0</v>
      </c>
      <c r="AB6" s="7">
        <v>1</v>
      </c>
      <c r="AC6" s="7">
        <v>0</v>
      </c>
      <c r="AD6" s="7" t="s">
        <v>45</v>
      </c>
      <c r="AE6" s="7" t="s">
        <v>58</v>
      </c>
      <c r="AF6" s="7">
        <v>0</v>
      </c>
      <c r="AG6" s="7">
        <v>1</v>
      </c>
      <c r="AH6" s="7">
        <v>0</v>
      </c>
      <c r="AI6" s="7">
        <v>1</v>
      </c>
      <c r="AJ6" s="7">
        <v>0</v>
      </c>
      <c r="AK6" s="13">
        <v>1</v>
      </c>
      <c r="AL6" s="10" t="s">
        <v>47</v>
      </c>
      <c r="AM6" s="10" t="s">
        <v>48</v>
      </c>
      <c r="AN6" s="10" t="s">
        <v>47</v>
      </c>
      <c r="AO6" s="10" t="s">
        <v>47</v>
      </c>
      <c r="AP6" s="10" t="s">
        <v>48</v>
      </c>
      <c r="AQ6" s="10" t="s">
        <v>50</v>
      </c>
      <c r="AR6" s="10" t="s">
        <v>49</v>
      </c>
      <c r="AS6" s="10" t="s">
        <v>47</v>
      </c>
      <c r="AT6" s="10" t="s">
        <v>48</v>
      </c>
      <c r="AU6" s="10" t="s">
        <v>50</v>
      </c>
      <c r="AV6" s="10" t="s">
        <v>49</v>
      </c>
      <c r="AW6" s="10" t="s">
        <v>47</v>
      </c>
      <c r="AX6" s="10" t="s">
        <v>48</v>
      </c>
      <c r="AY6" s="10" t="s">
        <v>50</v>
      </c>
      <c r="AZ6" s="10" t="s">
        <v>48</v>
      </c>
      <c r="BA6" s="10">
        <v>850</v>
      </c>
      <c r="BB6" s="10">
        <v>62</v>
      </c>
      <c r="BC6" s="10">
        <v>8.1999999999999993</v>
      </c>
      <c r="BD6" s="10">
        <v>15</v>
      </c>
      <c r="BE6" s="10">
        <v>406</v>
      </c>
      <c r="BF6" s="10">
        <v>6.8</v>
      </c>
      <c r="BG6" s="10">
        <v>354</v>
      </c>
    </row>
    <row r="7" spans="1:59" x14ac:dyDescent="0.45">
      <c r="A7" s="6" t="s">
        <v>59</v>
      </c>
      <c r="B7" s="19">
        <v>4</v>
      </c>
      <c r="C7" s="7" t="s">
        <v>43</v>
      </c>
      <c r="D7" s="111" t="s">
        <v>60</v>
      </c>
      <c r="E7" s="112"/>
      <c r="F7" s="113"/>
      <c r="G7" t="s">
        <v>19</v>
      </c>
      <c r="H7" s="19">
        <v>17</v>
      </c>
      <c r="I7" s="19">
        <v>103</v>
      </c>
      <c r="J7" s="7">
        <v>0</v>
      </c>
      <c r="K7" s="7">
        <v>1</v>
      </c>
      <c r="L7" s="7">
        <v>0</v>
      </c>
      <c r="M7" s="7">
        <v>1</v>
      </c>
      <c r="N7" s="7">
        <v>0</v>
      </c>
      <c r="O7" s="7">
        <v>1</v>
      </c>
      <c r="P7" s="7">
        <v>0</v>
      </c>
      <c r="Q7" s="7">
        <v>1</v>
      </c>
      <c r="R7" s="7">
        <v>0</v>
      </c>
      <c r="S7" s="7">
        <v>1</v>
      </c>
      <c r="T7" s="7">
        <v>0</v>
      </c>
      <c r="U7" s="7">
        <v>1</v>
      </c>
      <c r="V7" s="7">
        <v>0</v>
      </c>
      <c r="W7" s="7">
        <v>1</v>
      </c>
      <c r="X7" s="7">
        <v>0</v>
      </c>
      <c r="Y7" s="7">
        <v>0</v>
      </c>
      <c r="Z7" s="7">
        <v>1</v>
      </c>
      <c r="AA7" s="7">
        <v>0</v>
      </c>
      <c r="AB7" s="7">
        <v>0</v>
      </c>
      <c r="AC7" s="7">
        <v>1</v>
      </c>
      <c r="AD7" s="7" t="s">
        <v>61</v>
      </c>
      <c r="AE7" s="7" t="s">
        <v>62</v>
      </c>
      <c r="AF7" s="7">
        <v>1</v>
      </c>
      <c r="AG7" s="7">
        <v>0</v>
      </c>
      <c r="AH7" s="7">
        <v>0</v>
      </c>
      <c r="AI7" s="7">
        <v>1</v>
      </c>
      <c r="AJ7" s="7">
        <v>0</v>
      </c>
      <c r="AK7" s="13">
        <v>1</v>
      </c>
      <c r="AL7" s="10" t="s">
        <v>47</v>
      </c>
      <c r="AM7" s="10" t="s">
        <v>48</v>
      </c>
      <c r="AN7" s="10" t="s">
        <v>47</v>
      </c>
      <c r="AO7" s="10" t="s">
        <v>47</v>
      </c>
      <c r="AP7" s="10" t="s">
        <v>48</v>
      </c>
      <c r="AQ7" s="10" t="s">
        <v>50</v>
      </c>
      <c r="AR7" s="10" t="s">
        <v>50</v>
      </c>
      <c r="AS7" s="10" t="s">
        <v>47</v>
      </c>
      <c r="AT7" s="10" t="s">
        <v>49</v>
      </c>
      <c r="AU7" s="10" t="s">
        <v>49</v>
      </c>
      <c r="AV7" s="10" t="s">
        <v>49</v>
      </c>
      <c r="AW7" s="10" t="s">
        <v>47</v>
      </c>
      <c r="AX7" s="10" t="s">
        <v>48</v>
      </c>
      <c r="AY7" s="10" t="s">
        <v>48</v>
      </c>
      <c r="AZ7" s="10" t="s">
        <v>47</v>
      </c>
      <c r="BA7" s="10">
        <v>1326</v>
      </c>
      <c r="BB7" s="10">
        <v>95</v>
      </c>
      <c r="BC7" s="10">
        <v>18.2</v>
      </c>
      <c r="BD7" s="10">
        <v>20.8</v>
      </c>
      <c r="BE7" s="10">
        <v>548</v>
      </c>
      <c r="BF7" s="10">
        <v>10.5</v>
      </c>
      <c r="BG7" s="10">
        <v>515</v>
      </c>
    </row>
    <row r="8" spans="1:59" x14ac:dyDescent="0.45">
      <c r="A8" s="6" t="s">
        <v>63</v>
      </c>
      <c r="B8" s="19">
        <v>3</v>
      </c>
      <c r="C8" s="7" t="s">
        <v>56</v>
      </c>
      <c r="D8" s="111" t="s">
        <v>60</v>
      </c>
      <c r="E8" s="112"/>
      <c r="F8" s="113"/>
      <c r="G8" t="s">
        <v>19</v>
      </c>
      <c r="H8" s="19">
        <v>11</v>
      </c>
      <c r="I8" s="19">
        <v>88</v>
      </c>
      <c r="J8" s="7">
        <v>0</v>
      </c>
      <c r="K8" s="7">
        <v>1</v>
      </c>
      <c r="L8" s="7">
        <v>0</v>
      </c>
      <c r="M8" s="7">
        <v>1</v>
      </c>
      <c r="N8" s="7">
        <v>0</v>
      </c>
      <c r="O8" s="7">
        <v>1</v>
      </c>
      <c r="P8" s="7">
        <v>0</v>
      </c>
      <c r="Q8" s="7">
        <v>1</v>
      </c>
      <c r="R8" s="7">
        <v>0</v>
      </c>
      <c r="S8" s="7">
        <v>1</v>
      </c>
      <c r="T8" s="7">
        <v>0</v>
      </c>
      <c r="U8" s="7">
        <v>1</v>
      </c>
      <c r="V8" s="7">
        <v>0</v>
      </c>
      <c r="W8" s="7">
        <v>1</v>
      </c>
      <c r="X8" s="7">
        <v>0</v>
      </c>
      <c r="Y8" s="7">
        <v>0</v>
      </c>
      <c r="Z8" s="7">
        <v>1</v>
      </c>
      <c r="AA8" s="7">
        <v>0</v>
      </c>
      <c r="AB8" s="7">
        <v>1</v>
      </c>
      <c r="AC8" s="7">
        <v>0</v>
      </c>
      <c r="AD8" s="7" t="s">
        <v>45</v>
      </c>
      <c r="AE8" s="7" t="s">
        <v>64</v>
      </c>
      <c r="AF8" s="7">
        <v>1</v>
      </c>
      <c r="AG8" s="7">
        <v>0</v>
      </c>
      <c r="AH8" s="7">
        <v>0</v>
      </c>
      <c r="AI8" s="7">
        <v>1</v>
      </c>
      <c r="AJ8" s="7">
        <v>0</v>
      </c>
      <c r="AK8" s="13">
        <v>1</v>
      </c>
      <c r="AL8" s="10" t="s">
        <v>47</v>
      </c>
      <c r="AM8" s="10" t="s">
        <v>48</v>
      </c>
      <c r="AN8" s="10" t="s">
        <v>47</v>
      </c>
      <c r="AO8" s="10" t="s">
        <v>47</v>
      </c>
      <c r="AP8" s="10" t="s">
        <v>48</v>
      </c>
      <c r="AQ8" s="10" t="s">
        <v>50</v>
      </c>
      <c r="AR8" s="10" t="s">
        <v>49</v>
      </c>
      <c r="AS8" s="10" t="s">
        <v>48</v>
      </c>
      <c r="AT8" s="10" t="s">
        <v>49</v>
      </c>
      <c r="AU8" s="10" t="s">
        <v>50</v>
      </c>
      <c r="AV8" s="10" t="s">
        <v>50</v>
      </c>
      <c r="AW8" s="10" t="s">
        <v>47</v>
      </c>
      <c r="AX8" s="10" t="s">
        <v>48</v>
      </c>
      <c r="AY8" s="10" t="s">
        <v>50</v>
      </c>
      <c r="AZ8" s="10" t="s">
        <v>48</v>
      </c>
      <c r="BA8" s="10">
        <v>1158</v>
      </c>
      <c r="BB8" s="10">
        <v>82</v>
      </c>
      <c r="BC8" s="10">
        <v>10.9</v>
      </c>
      <c r="BD8" s="10">
        <v>15.7</v>
      </c>
      <c r="BE8" s="10">
        <v>472</v>
      </c>
      <c r="BF8" s="10">
        <v>7.9</v>
      </c>
      <c r="BG8" s="10">
        <v>492</v>
      </c>
    </row>
    <row r="9" spans="1:59" x14ac:dyDescent="0.45">
      <c r="A9" s="6" t="s">
        <v>65</v>
      </c>
      <c r="B9" s="19">
        <v>3</v>
      </c>
      <c r="C9" s="7" t="s">
        <v>56</v>
      </c>
      <c r="D9" s="111" t="s">
        <v>44</v>
      </c>
      <c r="E9" s="112"/>
      <c r="F9" s="113"/>
      <c r="G9" t="s">
        <v>19</v>
      </c>
      <c r="H9" s="19">
        <v>14</v>
      </c>
      <c r="I9" s="19">
        <v>95</v>
      </c>
      <c r="J9" s="7">
        <v>0</v>
      </c>
      <c r="K9" s="7">
        <v>1</v>
      </c>
      <c r="L9" s="7">
        <v>0</v>
      </c>
      <c r="M9" s="7">
        <v>1</v>
      </c>
      <c r="N9" s="7">
        <v>0</v>
      </c>
      <c r="O9" s="7">
        <v>1</v>
      </c>
      <c r="P9" s="7">
        <v>0</v>
      </c>
      <c r="Q9" s="7">
        <v>1</v>
      </c>
      <c r="R9" s="7">
        <v>0</v>
      </c>
      <c r="S9" s="7">
        <v>1</v>
      </c>
      <c r="T9" s="7">
        <v>0</v>
      </c>
      <c r="U9" s="7">
        <v>1</v>
      </c>
      <c r="V9" s="7">
        <v>0</v>
      </c>
      <c r="W9" s="7">
        <v>1</v>
      </c>
      <c r="X9" s="7">
        <v>0</v>
      </c>
      <c r="Y9" s="7">
        <v>0</v>
      </c>
      <c r="Z9" s="7">
        <v>1</v>
      </c>
      <c r="AA9" s="7">
        <v>0</v>
      </c>
      <c r="AB9" s="7">
        <v>0</v>
      </c>
      <c r="AC9" s="7">
        <v>1</v>
      </c>
      <c r="AD9" s="7" t="s">
        <v>45</v>
      </c>
      <c r="AE9" s="7" t="s">
        <v>66</v>
      </c>
      <c r="AF9" s="7">
        <v>1</v>
      </c>
      <c r="AG9" s="7">
        <v>0</v>
      </c>
      <c r="AH9" s="7">
        <v>0</v>
      </c>
      <c r="AI9" s="7">
        <v>1</v>
      </c>
      <c r="AJ9" s="7">
        <v>0</v>
      </c>
      <c r="AK9" s="13">
        <v>1</v>
      </c>
      <c r="AL9" s="10" t="s">
        <v>47</v>
      </c>
      <c r="AM9" s="10" t="s">
        <v>50</v>
      </c>
      <c r="AN9" s="10" t="s">
        <v>48</v>
      </c>
      <c r="AO9" s="10" t="s">
        <v>50</v>
      </c>
      <c r="AP9" s="10" t="s">
        <v>48</v>
      </c>
      <c r="AQ9" s="10" t="s">
        <v>50</v>
      </c>
      <c r="AR9" s="10" t="s">
        <v>50</v>
      </c>
      <c r="AS9" s="10" t="s">
        <v>48</v>
      </c>
      <c r="AT9" s="10" t="s">
        <v>50</v>
      </c>
      <c r="AU9" s="10" t="s">
        <v>67</v>
      </c>
      <c r="AV9" s="10" t="s">
        <v>67</v>
      </c>
      <c r="AW9" s="10" t="s">
        <v>48</v>
      </c>
      <c r="AX9" s="10" t="s">
        <v>48</v>
      </c>
      <c r="AY9" s="10" t="s">
        <v>67</v>
      </c>
      <c r="AZ9" s="10" t="s">
        <v>50</v>
      </c>
      <c r="BA9" s="10">
        <v>1224</v>
      </c>
      <c r="BB9" s="10">
        <v>84.6</v>
      </c>
      <c r="BC9" s="10">
        <v>9.9</v>
      </c>
      <c r="BD9" s="10">
        <v>20.5</v>
      </c>
      <c r="BE9" s="10">
        <v>456</v>
      </c>
      <c r="BF9" s="10">
        <v>7.5</v>
      </c>
      <c r="BG9" s="10">
        <v>485</v>
      </c>
    </row>
    <row r="10" spans="1:59" x14ac:dyDescent="0.45">
      <c r="A10" s="6" t="s">
        <v>68</v>
      </c>
      <c r="B10" s="19">
        <v>4</v>
      </c>
      <c r="C10" s="7" t="s">
        <v>43</v>
      </c>
      <c r="D10" s="111" t="s">
        <v>69</v>
      </c>
      <c r="E10" s="112"/>
      <c r="F10" s="113"/>
      <c r="G10" t="s">
        <v>19</v>
      </c>
      <c r="H10" s="19">
        <v>15</v>
      </c>
      <c r="I10" s="19">
        <v>100</v>
      </c>
      <c r="J10" s="7">
        <v>0</v>
      </c>
      <c r="K10" s="7">
        <v>1</v>
      </c>
      <c r="L10" s="7">
        <v>0</v>
      </c>
      <c r="M10" s="7">
        <v>1</v>
      </c>
      <c r="N10" s="7">
        <v>0</v>
      </c>
      <c r="O10" s="7">
        <v>1</v>
      </c>
      <c r="P10" s="7">
        <v>0</v>
      </c>
      <c r="Q10" s="7">
        <v>1</v>
      </c>
      <c r="R10" s="7">
        <v>0</v>
      </c>
      <c r="S10" s="7">
        <v>1</v>
      </c>
      <c r="T10" s="7">
        <v>0</v>
      </c>
      <c r="U10" s="7">
        <v>1</v>
      </c>
      <c r="V10" s="7">
        <v>0</v>
      </c>
      <c r="W10" s="7">
        <v>1</v>
      </c>
      <c r="X10" s="7">
        <v>0</v>
      </c>
      <c r="Y10" s="7">
        <v>0</v>
      </c>
      <c r="Z10" s="7">
        <v>1</v>
      </c>
      <c r="AA10" s="7">
        <v>0</v>
      </c>
      <c r="AB10" s="7">
        <v>0</v>
      </c>
      <c r="AC10" s="7">
        <v>1</v>
      </c>
      <c r="AD10" s="7" t="s">
        <v>45</v>
      </c>
      <c r="AE10" s="7" t="s">
        <v>70</v>
      </c>
      <c r="AF10" s="7">
        <v>0</v>
      </c>
      <c r="AG10" s="7">
        <v>1</v>
      </c>
      <c r="AH10" s="7">
        <v>0</v>
      </c>
      <c r="AI10" s="7">
        <v>1</v>
      </c>
      <c r="AJ10" s="7">
        <v>0</v>
      </c>
      <c r="AK10" s="13">
        <v>1</v>
      </c>
      <c r="AL10" s="10" t="s">
        <v>47</v>
      </c>
      <c r="AM10" s="10" t="s">
        <v>48</v>
      </c>
      <c r="AN10" s="10" t="s">
        <v>47</v>
      </c>
      <c r="AO10" s="10" t="s">
        <v>47</v>
      </c>
      <c r="AP10" s="10" t="s">
        <v>48</v>
      </c>
      <c r="AQ10" s="10" t="s">
        <v>50</v>
      </c>
      <c r="AR10" s="10" t="s">
        <v>50</v>
      </c>
      <c r="AS10" s="10" t="s">
        <v>47</v>
      </c>
      <c r="AT10" s="10" t="s">
        <v>48</v>
      </c>
      <c r="AU10" s="10" t="s">
        <v>50</v>
      </c>
      <c r="AV10" s="10" t="s">
        <v>50</v>
      </c>
      <c r="AW10" s="10" t="s">
        <v>47</v>
      </c>
      <c r="AX10" s="10" t="s">
        <v>48</v>
      </c>
      <c r="AY10" s="10" t="s">
        <v>50</v>
      </c>
      <c r="AZ10" s="10" t="s">
        <v>50</v>
      </c>
      <c r="BA10" s="10">
        <v>1031</v>
      </c>
      <c r="BB10" s="10">
        <v>90</v>
      </c>
      <c r="BC10" s="10">
        <v>7.8</v>
      </c>
      <c r="BD10" s="10">
        <v>15.8</v>
      </c>
      <c r="BE10" s="10">
        <v>500</v>
      </c>
      <c r="BF10" s="10">
        <v>6</v>
      </c>
      <c r="BG10" s="10">
        <v>479</v>
      </c>
    </row>
    <row r="11" spans="1:59" x14ac:dyDescent="0.45">
      <c r="A11" s="6" t="s">
        <v>71</v>
      </c>
      <c r="B11" s="19">
        <v>3</v>
      </c>
      <c r="C11" s="7" t="s">
        <v>56</v>
      </c>
      <c r="D11" s="111" t="s">
        <v>44</v>
      </c>
      <c r="E11" s="112"/>
      <c r="F11" s="113"/>
      <c r="G11" t="s">
        <v>19</v>
      </c>
      <c r="H11" s="19">
        <v>14</v>
      </c>
      <c r="I11" s="19">
        <v>89</v>
      </c>
      <c r="J11" s="7">
        <v>0</v>
      </c>
      <c r="K11" s="7">
        <v>1</v>
      </c>
      <c r="L11" s="7">
        <v>0</v>
      </c>
      <c r="M11" s="7">
        <v>1</v>
      </c>
      <c r="N11" s="7">
        <v>0</v>
      </c>
      <c r="O11" s="7">
        <v>1</v>
      </c>
      <c r="P11" s="7">
        <v>0</v>
      </c>
      <c r="Q11" s="7">
        <v>1</v>
      </c>
      <c r="R11" s="7">
        <v>0</v>
      </c>
      <c r="S11" s="7">
        <v>1</v>
      </c>
      <c r="T11" s="7">
        <v>0</v>
      </c>
      <c r="U11" s="7">
        <v>1</v>
      </c>
      <c r="V11" s="7">
        <v>0</v>
      </c>
      <c r="W11" s="7">
        <v>1</v>
      </c>
      <c r="X11" s="7">
        <v>0</v>
      </c>
      <c r="Y11" s="7">
        <v>0</v>
      </c>
      <c r="Z11" s="7">
        <v>1</v>
      </c>
      <c r="AA11" s="7">
        <v>0</v>
      </c>
      <c r="AB11" s="7">
        <v>1</v>
      </c>
      <c r="AC11" s="7">
        <v>0</v>
      </c>
      <c r="AD11" s="7" t="s">
        <v>61</v>
      </c>
      <c r="AE11" s="7" t="s">
        <v>72</v>
      </c>
      <c r="AF11" s="7">
        <v>0</v>
      </c>
      <c r="AG11" s="7">
        <v>1</v>
      </c>
      <c r="AH11" s="7">
        <v>0</v>
      </c>
      <c r="AI11" s="7">
        <v>1</v>
      </c>
      <c r="AJ11" s="7">
        <v>0</v>
      </c>
      <c r="AK11" s="13">
        <v>1</v>
      </c>
      <c r="AL11" s="10" t="s">
        <v>47</v>
      </c>
      <c r="AM11" s="10" t="s">
        <v>48</v>
      </c>
      <c r="AN11" s="10" t="s">
        <v>47</v>
      </c>
      <c r="AO11" s="10" t="s">
        <v>48</v>
      </c>
      <c r="AP11" s="10" t="s">
        <v>48</v>
      </c>
      <c r="AQ11" s="10" t="s">
        <v>50</v>
      </c>
      <c r="AR11" s="10" t="s">
        <v>50</v>
      </c>
      <c r="AS11" s="10" t="s">
        <v>47</v>
      </c>
      <c r="AT11" s="10" t="s">
        <v>48</v>
      </c>
      <c r="AU11" s="10" t="s">
        <v>50</v>
      </c>
      <c r="AV11" s="10" t="s">
        <v>50</v>
      </c>
      <c r="AW11" s="10" t="s">
        <v>47</v>
      </c>
      <c r="AX11" s="10" t="s">
        <v>48</v>
      </c>
      <c r="AY11" s="10" t="s">
        <v>50</v>
      </c>
      <c r="AZ11" s="10" t="s">
        <v>50</v>
      </c>
      <c r="BA11" s="10">
        <v>950</v>
      </c>
      <c r="BB11" s="10">
        <v>87</v>
      </c>
      <c r="BC11" s="10">
        <v>8.6</v>
      </c>
      <c r="BD11" s="10">
        <v>14.6</v>
      </c>
      <c r="BE11" s="10">
        <v>495</v>
      </c>
      <c r="BF11" s="10">
        <v>8.6</v>
      </c>
      <c r="BG11" s="10">
        <v>376</v>
      </c>
    </row>
    <row r="12" spans="1:59" x14ac:dyDescent="0.45">
      <c r="A12" s="6" t="s">
        <v>73</v>
      </c>
      <c r="B12" s="19">
        <v>1</v>
      </c>
      <c r="C12" s="7" t="s">
        <v>56</v>
      </c>
      <c r="D12" s="111" t="s">
        <v>74</v>
      </c>
      <c r="E12" s="112"/>
      <c r="F12" s="113"/>
      <c r="G12" t="s">
        <v>19</v>
      </c>
      <c r="H12" s="19">
        <v>8</v>
      </c>
      <c r="I12" s="19">
        <v>80</v>
      </c>
      <c r="J12" s="7">
        <v>0</v>
      </c>
      <c r="K12" s="7">
        <v>1</v>
      </c>
      <c r="L12" s="7">
        <v>0</v>
      </c>
      <c r="M12" s="7">
        <v>1</v>
      </c>
      <c r="N12" s="7">
        <v>0</v>
      </c>
      <c r="O12" s="7">
        <v>1</v>
      </c>
      <c r="P12" s="7">
        <v>0</v>
      </c>
      <c r="Q12" s="7">
        <v>1</v>
      </c>
      <c r="R12" s="7">
        <v>1</v>
      </c>
      <c r="S12" s="7">
        <v>0</v>
      </c>
      <c r="T12" s="7">
        <v>0</v>
      </c>
      <c r="U12" s="7">
        <v>1</v>
      </c>
      <c r="V12" s="7">
        <v>0</v>
      </c>
      <c r="W12" s="7">
        <v>0</v>
      </c>
      <c r="X12" s="7">
        <v>0</v>
      </c>
      <c r="Y12" s="7">
        <v>0</v>
      </c>
      <c r="Z12" s="7">
        <v>1</v>
      </c>
      <c r="AA12" s="7">
        <v>0</v>
      </c>
      <c r="AB12" s="7">
        <v>1</v>
      </c>
      <c r="AC12" s="7">
        <v>0</v>
      </c>
      <c r="AD12" s="7" t="s">
        <v>47</v>
      </c>
      <c r="AE12" s="7" t="s">
        <v>75</v>
      </c>
      <c r="AF12" s="7">
        <v>0</v>
      </c>
      <c r="AG12" s="7">
        <v>1</v>
      </c>
      <c r="AH12" s="7">
        <v>0</v>
      </c>
      <c r="AI12" s="7">
        <v>1</v>
      </c>
      <c r="AJ12" s="7">
        <v>0</v>
      </c>
      <c r="AK12" s="13">
        <v>1</v>
      </c>
      <c r="AL12" s="10" t="s">
        <v>47</v>
      </c>
      <c r="AM12" s="10" t="s">
        <v>48</v>
      </c>
      <c r="AN12" s="10" t="s">
        <v>47</v>
      </c>
      <c r="AO12" s="10" t="s">
        <v>50</v>
      </c>
      <c r="AP12" s="10" t="s">
        <v>48</v>
      </c>
      <c r="AQ12" s="10" t="s">
        <v>50</v>
      </c>
      <c r="AR12" s="10" t="s">
        <v>50</v>
      </c>
      <c r="AS12" s="10" t="s">
        <v>47</v>
      </c>
      <c r="AT12" s="10" t="s">
        <v>49</v>
      </c>
      <c r="AU12" s="10" t="s">
        <v>50</v>
      </c>
      <c r="AV12" s="10" t="s">
        <v>50</v>
      </c>
      <c r="AW12" s="10" t="s">
        <v>47</v>
      </c>
      <c r="AX12" s="10" t="s">
        <v>48</v>
      </c>
      <c r="AY12" s="10" t="s">
        <v>49</v>
      </c>
      <c r="AZ12" s="10" t="s">
        <v>50</v>
      </c>
      <c r="BA12" s="10">
        <v>786</v>
      </c>
      <c r="BB12" s="10">
        <v>53</v>
      </c>
      <c r="BC12" s="10">
        <v>8.6</v>
      </c>
      <c r="BD12" s="10">
        <v>7.2</v>
      </c>
      <c r="BE12" s="10">
        <v>372</v>
      </c>
      <c r="BF12" s="10">
        <v>5.8</v>
      </c>
      <c r="BG12" s="10">
        <v>305</v>
      </c>
    </row>
    <row r="13" spans="1:59" x14ac:dyDescent="0.45">
      <c r="A13" s="6" t="s">
        <v>76</v>
      </c>
      <c r="B13" s="19">
        <v>4</v>
      </c>
      <c r="C13" s="7" t="s">
        <v>56</v>
      </c>
      <c r="D13" s="111" t="s">
        <v>44</v>
      </c>
      <c r="E13" s="112"/>
      <c r="F13" s="113"/>
      <c r="G13" t="s">
        <v>19</v>
      </c>
      <c r="H13" s="19">
        <v>13</v>
      </c>
      <c r="I13" s="19">
        <v>90</v>
      </c>
      <c r="J13" s="7">
        <v>0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0</v>
      </c>
      <c r="S13" s="7">
        <v>1</v>
      </c>
      <c r="T13" s="7">
        <v>0</v>
      </c>
      <c r="U13" s="7">
        <v>1</v>
      </c>
      <c r="V13" s="7">
        <v>0</v>
      </c>
      <c r="W13" s="7">
        <v>1</v>
      </c>
      <c r="X13" s="7">
        <v>0</v>
      </c>
      <c r="Y13" s="7">
        <v>0</v>
      </c>
      <c r="Z13" s="7">
        <v>1</v>
      </c>
      <c r="AA13" s="7">
        <v>0</v>
      </c>
      <c r="AB13" s="7">
        <v>1</v>
      </c>
      <c r="AC13" s="7">
        <v>0</v>
      </c>
      <c r="AD13" s="7" t="s">
        <v>61</v>
      </c>
      <c r="AE13" s="7" t="s">
        <v>77</v>
      </c>
      <c r="AF13" s="7">
        <v>1</v>
      </c>
      <c r="AG13" s="7">
        <v>0</v>
      </c>
      <c r="AH13" s="7">
        <v>0</v>
      </c>
      <c r="AI13" s="7">
        <v>1</v>
      </c>
      <c r="AJ13" s="7">
        <v>0</v>
      </c>
      <c r="AK13" s="13">
        <v>1</v>
      </c>
      <c r="AL13" s="10" t="s">
        <v>47</v>
      </c>
      <c r="AM13" s="10" t="s">
        <v>48</v>
      </c>
      <c r="AN13" s="10" t="s">
        <v>47</v>
      </c>
      <c r="AO13" s="10" t="s">
        <v>50</v>
      </c>
      <c r="AP13" s="10" t="s">
        <v>47</v>
      </c>
      <c r="AQ13" s="10" t="s">
        <v>50</v>
      </c>
      <c r="AR13" s="10" t="s">
        <v>50</v>
      </c>
      <c r="AS13" s="10" t="s">
        <v>47</v>
      </c>
      <c r="AT13" s="10" t="s">
        <v>49</v>
      </c>
      <c r="AU13" s="10" t="s">
        <v>50</v>
      </c>
      <c r="AV13" s="10" t="s">
        <v>50</v>
      </c>
      <c r="AW13" s="10" t="s">
        <v>47</v>
      </c>
      <c r="AX13" s="10" t="s">
        <v>47</v>
      </c>
      <c r="AY13" s="10" t="s">
        <v>50</v>
      </c>
      <c r="AZ13" s="10" t="s">
        <v>50</v>
      </c>
      <c r="BA13" s="10">
        <v>1156</v>
      </c>
      <c r="BB13" s="10">
        <v>87</v>
      </c>
      <c r="BC13" s="10">
        <v>15.8</v>
      </c>
      <c r="BD13" s="10">
        <v>17.3</v>
      </c>
      <c r="BE13" s="10">
        <v>511</v>
      </c>
      <c r="BF13" s="10">
        <v>8.4</v>
      </c>
      <c r="BG13" s="10">
        <v>495</v>
      </c>
    </row>
    <row r="14" spans="1:59" x14ac:dyDescent="0.45">
      <c r="A14" s="6" t="s">
        <v>78</v>
      </c>
      <c r="B14" s="19">
        <v>3</v>
      </c>
      <c r="C14" s="7" t="s">
        <v>56</v>
      </c>
      <c r="D14" s="111" t="s">
        <v>44</v>
      </c>
      <c r="E14" s="112"/>
      <c r="F14" s="113"/>
      <c r="G14" t="s">
        <v>19</v>
      </c>
      <c r="H14" s="19">
        <v>10</v>
      </c>
      <c r="I14" s="19">
        <v>87</v>
      </c>
      <c r="J14" s="7">
        <v>0</v>
      </c>
      <c r="K14" s="7">
        <v>1</v>
      </c>
      <c r="L14" s="7">
        <v>0</v>
      </c>
      <c r="M14" s="7">
        <v>1</v>
      </c>
      <c r="N14" s="7">
        <v>0</v>
      </c>
      <c r="O14" s="7">
        <v>1</v>
      </c>
      <c r="P14" s="7">
        <v>0</v>
      </c>
      <c r="Q14" s="7">
        <v>1</v>
      </c>
      <c r="R14" s="7">
        <v>1</v>
      </c>
      <c r="S14" s="7">
        <v>0</v>
      </c>
      <c r="T14" s="7">
        <v>0</v>
      </c>
      <c r="U14" s="7">
        <v>1</v>
      </c>
      <c r="V14" s="7">
        <v>0</v>
      </c>
      <c r="W14" s="7">
        <v>0</v>
      </c>
      <c r="X14" s="7">
        <v>0</v>
      </c>
      <c r="Y14" s="7">
        <v>0</v>
      </c>
      <c r="Z14" s="7">
        <v>1</v>
      </c>
      <c r="AA14" s="7">
        <v>0</v>
      </c>
      <c r="AB14" s="7">
        <v>1</v>
      </c>
      <c r="AC14" s="7">
        <v>0</v>
      </c>
      <c r="AD14" s="7" t="s">
        <v>47</v>
      </c>
      <c r="AE14" s="7" t="s">
        <v>79</v>
      </c>
      <c r="AF14" s="7">
        <v>1</v>
      </c>
      <c r="AG14" s="7">
        <v>0</v>
      </c>
      <c r="AH14" s="7">
        <v>0</v>
      </c>
      <c r="AI14" s="7">
        <v>1</v>
      </c>
      <c r="AJ14" s="7">
        <v>0</v>
      </c>
      <c r="AK14" s="13">
        <v>1</v>
      </c>
      <c r="AL14" s="10" t="s">
        <v>47</v>
      </c>
      <c r="AM14" s="10" t="s">
        <v>48</v>
      </c>
      <c r="AN14" s="10" t="s">
        <v>47</v>
      </c>
      <c r="AO14" s="10" t="s">
        <v>49</v>
      </c>
      <c r="AP14" s="10" t="s">
        <v>48</v>
      </c>
      <c r="AQ14" s="10" t="s">
        <v>49</v>
      </c>
      <c r="AR14" s="10" t="s">
        <v>49</v>
      </c>
      <c r="AS14" s="10" t="s">
        <v>48</v>
      </c>
      <c r="AT14" s="10" t="s">
        <v>49</v>
      </c>
      <c r="AU14" s="10" t="s">
        <v>50</v>
      </c>
      <c r="AV14" s="10" t="s">
        <v>67</v>
      </c>
      <c r="AW14" s="10" t="s">
        <v>47</v>
      </c>
      <c r="AX14" s="10" t="s">
        <v>48</v>
      </c>
      <c r="AY14" s="10" t="s">
        <v>50</v>
      </c>
      <c r="AZ14" s="10" t="s">
        <v>50</v>
      </c>
      <c r="BA14" s="10">
        <v>946</v>
      </c>
      <c r="BB14" s="10">
        <v>76</v>
      </c>
      <c r="BC14" s="10">
        <v>10.199999999999999</v>
      </c>
      <c r="BD14" s="10">
        <v>12.5</v>
      </c>
      <c r="BE14" s="10">
        <v>404</v>
      </c>
      <c r="BF14" s="10">
        <v>6.4</v>
      </c>
      <c r="BG14" s="10">
        <v>315</v>
      </c>
    </row>
    <row r="15" spans="1:59" x14ac:dyDescent="0.45">
      <c r="A15" s="6" t="s">
        <v>80</v>
      </c>
      <c r="B15" s="19">
        <v>2</v>
      </c>
      <c r="C15" s="7" t="s">
        <v>56</v>
      </c>
      <c r="D15" s="111" t="s">
        <v>81</v>
      </c>
      <c r="E15" s="112"/>
      <c r="F15" s="113"/>
      <c r="G15" t="s">
        <v>19</v>
      </c>
      <c r="H15" s="19">
        <v>11</v>
      </c>
      <c r="I15" s="19">
        <v>92</v>
      </c>
      <c r="J15" s="7">
        <v>0</v>
      </c>
      <c r="K15" s="7">
        <v>1</v>
      </c>
      <c r="L15" s="7">
        <v>0</v>
      </c>
      <c r="M15" s="7">
        <v>1</v>
      </c>
      <c r="N15" s="7">
        <v>0</v>
      </c>
      <c r="O15" s="7">
        <v>1</v>
      </c>
      <c r="P15" s="7">
        <v>0</v>
      </c>
      <c r="Q15" s="7">
        <v>1</v>
      </c>
      <c r="R15" s="7">
        <v>1</v>
      </c>
      <c r="S15" s="7">
        <v>0</v>
      </c>
      <c r="T15" s="7">
        <v>0</v>
      </c>
      <c r="U15" s="7">
        <v>1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 t="s">
        <v>47</v>
      </c>
      <c r="AE15" s="7" t="s">
        <v>82</v>
      </c>
      <c r="AF15" s="7">
        <v>1</v>
      </c>
      <c r="AG15" s="7">
        <v>0</v>
      </c>
      <c r="AH15" s="7">
        <v>0</v>
      </c>
      <c r="AI15" s="7">
        <v>1</v>
      </c>
      <c r="AJ15" s="7">
        <v>0</v>
      </c>
      <c r="AK15" s="13">
        <v>1</v>
      </c>
      <c r="AL15" s="10" t="s">
        <v>47</v>
      </c>
      <c r="AM15" s="10" t="s">
        <v>48</v>
      </c>
      <c r="AN15" s="10" t="s">
        <v>47</v>
      </c>
      <c r="AO15" s="10" t="s">
        <v>50</v>
      </c>
      <c r="AP15" s="10" t="s">
        <v>48</v>
      </c>
      <c r="AQ15" s="10" t="s">
        <v>50</v>
      </c>
      <c r="AR15" s="10" t="s">
        <v>50</v>
      </c>
      <c r="AS15" s="10" t="s">
        <v>48</v>
      </c>
      <c r="AT15" s="10" t="s">
        <v>50</v>
      </c>
      <c r="AU15" s="10" t="s">
        <v>67</v>
      </c>
      <c r="AV15" s="10" t="s">
        <v>67</v>
      </c>
      <c r="AW15" s="10" t="s">
        <v>47</v>
      </c>
      <c r="AX15" s="10" t="s">
        <v>48</v>
      </c>
      <c r="AY15" s="10" t="s">
        <v>49</v>
      </c>
      <c r="AZ15" s="10" t="s">
        <v>50</v>
      </c>
      <c r="BA15" s="10">
        <v>1044</v>
      </c>
      <c r="BB15" s="10">
        <v>82</v>
      </c>
      <c r="BC15" s="10">
        <v>12.6</v>
      </c>
      <c r="BD15" s="10">
        <v>10.5</v>
      </c>
      <c r="BE15" s="10">
        <v>424</v>
      </c>
      <c r="BF15" s="10">
        <v>6.2</v>
      </c>
      <c r="BG15" s="10">
        <v>375</v>
      </c>
    </row>
    <row r="16" spans="1:59" x14ac:dyDescent="0.45">
      <c r="A16" s="6" t="s">
        <v>83</v>
      </c>
      <c r="B16" s="19">
        <v>4</v>
      </c>
      <c r="C16" s="7" t="s">
        <v>56</v>
      </c>
      <c r="D16" s="111" t="s">
        <v>74</v>
      </c>
      <c r="E16" s="112"/>
      <c r="F16" s="113"/>
      <c r="G16" t="s">
        <v>19</v>
      </c>
      <c r="H16" s="19">
        <v>18</v>
      </c>
      <c r="I16" s="19">
        <v>98</v>
      </c>
      <c r="J16" s="7">
        <v>0</v>
      </c>
      <c r="K16" s="7">
        <v>1</v>
      </c>
      <c r="L16" s="7">
        <v>0</v>
      </c>
      <c r="M16" s="7">
        <v>1</v>
      </c>
      <c r="N16" s="7">
        <v>0</v>
      </c>
      <c r="O16" s="7">
        <v>1</v>
      </c>
      <c r="P16" s="7">
        <v>0</v>
      </c>
      <c r="Q16" s="7">
        <v>1</v>
      </c>
      <c r="R16" s="7">
        <v>0</v>
      </c>
      <c r="S16" s="7">
        <v>1</v>
      </c>
      <c r="T16" s="7">
        <v>0</v>
      </c>
      <c r="U16" s="7">
        <v>1</v>
      </c>
      <c r="V16" s="7">
        <v>0</v>
      </c>
      <c r="W16" s="7">
        <v>1</v>
      </c>
      <c r="X16" s="7">
        <v>0</v>
      </c>
      <c r="Y16" s="7">
        <v>0</v>
      </c>
      <c r="Z16" s="7">
        <v>1</v>
      </c>
      <c r="AA16" s="7">
        <v>0</v>
      </c>
      <c r="AB16" s="7">
        <v>0</v>
      </c>
      <c r="AC16" s="7">
        <v>0</v>
      </c>
      <c r="AD16" s="7" t="s">
        <v>61</v>
      </c>
      <c r="AE16" s="7" t="s">
        <v>77</v>
      </c>
      <c r="AF16" s="7">
        <v>0</v>
      </c>
      <c r="AG16" s="7">
        <v>1</v>
      </c>
      <c r="AH16" s="7">
        <v>0</v>
      </c>
      <c r="AI16" s="7">
        <v>1</v>
      </c>
      <c r="AJ16" s="7">
        <v>0</v>
      </c>
      <c r="AK16" s="13">
        <v>1</v>
      </c>
      <c r="AL16" s="10" t="s">
        <v>47</v>
      </c>
      <c r="AM16" s="10" t="s">
        <v>48</v>
      </c>
      <c r="AN16" s="10" t="s">
        <v>47</v>
      </c>
      <c r="AO16" s="10" t="s">
        <v>48</v>
      </c>
      <c r="AP16" s="10" t="s">
        <v>47</v>
      </c>
      <c r="AQ16" s="10" t="s">
        <v>50</v>
      </c>
      <c r="AR16" s="10" t="s">
        <v>50</v>
      </c>
      <c r="AS16" s="10" t="s">
        <v>48</v>
      </c>
      <c r="AT16" s="10" t="s">
        <v>50</v>
      </c>
      <c r="AU16" s="10" t="s">
        <v>50</v>
      </c>
      <c r="AV16" s="10" t="s">
        <v>50</v>
      </c>
      <c r="AW16" s="10" t="s">
        <v>47</v>
      </c>
      <c r="AX16" s="10" t="s">
        <v>47</v>
      </c>
      <c r="AY16" s="10" t="s">
        <v>50</v>
      </c>
      <c r="AZ16" s="10" t="s">
        <v>50</v>
      </c>
      <c r="BA16" s="10">
        <v>1340</v>
      </c>
      <c r="BB16" s="10">
        <v>97</v>
      </c>
      <c r="BC16" s="10">
        <v>19.600000000000001</v>
      </c>
      <c r="BD16" s="10">
        <v>21.2</v>
      </c>
      <c r="BE16" s="10">
        <v>544</v>
      </c>
      <c r="BF16" s="10">
        <v>11</v>
      </c>
      <c r="BG16" s="10">
        <v>525</v>
      </c>
    </row>
    <row r="17" spans="1:59" x14ac:dyDescent="0.45">
      <c r="A17" s="6" t="s">
        <v>84</v>
      </c>
      <c r="B17" s="19">
        <v>2</v>
      </c>
      <c r="C17" s="7" t="s">
        <v>43</v>
      </c>
      <c r="D17" s="111" t="s">
        <v>44</v>
      </c>
      <c r="E17" s="112"/>
      <c r="F17" s="113"/>
      <c r="G17" t="s">
        <v>19</v>
      </c>
      <c r="H17" s="19">
        <v>13</v>
      </c>
      <c r="I17" s="19">
        <v>90</v>
      </c>
      <c r="J17" s="7">
        <v>0</v>
      </c>
      <c r="K17" s="7">
        <v>1</v>
      </c>
      <c r="L17" s="7">
        <v>0</v>
      </c>
      <c r="M17" s="7">
        <v>1</v>
      </c>
      <c r="N17" s="7">
        <v>0</v>
      </c>
      <c r="O17" s="7">
        <v>1</v>
      </c>
      <c r="P17" s="7">
        <v>0</v>
      </c>
      <c r="Q17" s="7">
        <v>1</v>
      </c>
      <c r="R17" s="7">
        <v>1</v>
      </c>
      <c r="S17" s="7">
        <v>0</v>
      </c>
      <c r="T17" s="7">
        <v>0</v>
      </c>
      <c r="U17" s="7">
        <v>1</v>
      </c>
      <c r="V17" s="7">
        <v>0</v>
      </c>
      <c r="W17" s="7">
        <v>0</v>
      </c>
      <c r="X17" s="7">
        <v>0</v>
      </c>
      <c r="Y17" s="7">
        <v>0</v>
      </c>
      <c r="Z17" s="7">
        <v>1</v>
      </c>
      <c r="AA17" s="7">
        <v>0</v>
      </c>
      <c r="AB17" s="7">
        <v>1</v>
      </c>
      <c r="AC17" s="7">
        <v>0</v>
      </c>
      <c r="AD17" s="7" t="s">
        <v>47</v>
      </c>
      <c r="AE17" s="7" t="s">
        <v>85</v>
      </c>
      <c r="AF17" s="7">
        <v>1</v>
      </c>
      <c r="AG17" s="7">
        <v>0</v>
      </c>
      <c r="AH17" s="7">
        <v>0</v>
      </c>
      <c r="AI17" s="7">
        <v>1</v>
      </c>
      <c r="AJ17" s="7">
        <v>0</v>
      </c>
      <c r="AK17" s="13">
        <v>1</v>
      </c>
      <c r="AL17" s="10" t="s">
        <v>47</v>
      </c>
      <c r="AM17" s="10" t="s">
        <v>48</v>
      </c>
      <c r="AN17" s="10" t="s">
        <v>48</v>
      </c>
      <c r="AO17" s="10" t="s">
        <v>50</v>
      </c>
      <c r="AP17" s="10" t="s">
        <v>48</v>
      </c>
      <c r="AQ17" s="10" t="s">
        <v>50</v>
      </c>
      <c r="AR17" s="10" t="s">
        <v>50</v>
      </c>
      <c r="AS17" s="10" t="s">
        <v>50</v>
      </c>
      <c r="AT17" s="10" t="s">
        <v>50</v>
      </c>
      <c r="AU17" s="10" t="s">
        <v>67</v>
      </c>
      <c r="AV17" s="10" t="s">
        <v>67</v>
      </c>
      <c r="AW17" s="10" t="s">
        <v>48</v>
      </c>
      <c r="AX17" s="10" t="s">
        <v>48</v>
      </c>
      <c r="AY17" s="10" t="s">
        <v>49</v>
      </c>
      <c r="AZ17" s="10" t="s">
        <v>49</v>
      </c>
      <c r="BA17" s="10">
        <v>1156</v>
      </c>
      <c r="BB17" s="10">
        <v>84</v>
      </c>
      <c r="BC17" s="10">
        <v>10.4</v>
      </c>
      <c r="BD17" s="10">
        <v>19.399999999999999</v>
      </c>
      <c r="BE17" s="10">
        <v>459</v>
      </c>
      <c r="BF17" s="10">
        <v>8.5</v>
      </c>
      <c r="BG17" s="10">
        <v>325</v>
      </c>
    </row>
    <row r="18" spans="1:59" x14ac:dyDescent="0.45">
      <c r="A18" s="6" t="s">
        <v>86</v>
      </c>
      <c r="B18" s="19">
        <v>2</v>
      </c>
      <c r="C18" s="7" t="s">
        <v>56</v>
      </c>
      <c r="D18" s="111" t="s">
        <v>69</v>
      </c>
      <c r="E18" s="112"/>
      <c r="F18" s="113"/>
      <c r="G18" t="s">
        <v>19</v>
      </c>
      <c r="H18" s="19">
        <v>8</v>
      </c>
      <c r="I18" s="19">
        <v>80</v>
      </c>
      <c r="J18" s="7">
        <v>0</v>
      </c>
      <c r="K18" s="7">
        <v>1</v>
      </c>
      <c r="L18" s="7">
        <v>0</v>
      </c>
      <c r="M18" s="7">
        <v>1</v>
      </c>
      <c r="N18" s="7">
        <v>0</v>
      </c>
      <c r="O18" s="7">
        <v>1</v>
      </c>
      <c r="P18" s="7">
        <v>0</v>
      </c>
      <c r="Q18" s="7">
        <v>1</v>
      </c>
      <c r="R18" s="7">
        <v>1</v>
      </c>
      <c r="S18" s="7">
        <v>0</v>
      </c>
      <c r="T18" s="7">
        <v>0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1</v>
      </c>
      <c r="AA18" s="7">
        <v>0</v>
      </c>
      <c r="AB18" s="7">
        <v>1</v>
      </c>
      <c r="AC18" s="7">
        <v>0</v>
      </c>
      <c r="AD18" s="7" t="s">
        <v>47</v>
      </c>
      <c r="AE18" s="7" t="s">
        <v>87</v>
      </c>
      <c r="AF18" s="7">
        <v>1</v>
      </c>
      <c r="AG18" s="7">
        <v>0</v>
      </c>
      <c r="AH18" s="7">
        <v>0</v>
      </c>
      <c r="AI18" s="7">
        <v>1</v>
      </c>
      <c r="AJ18" s="7">
        <v>0</v>
      </c>
      <c r="AK18" s="13">
        <v>1</v>
      </c>
      <c r="AL18" s="10" t="s">
        <v>47</v>
      </c>
      <c r="AM18" s="10" t="s">
        <v>50</v>
      </c>
      <c r="AN18" s="10" t="s">
        <v>47</v>
      </c>
      <c r="AO18" s="10" t="s">
        <v>48</v>
      </c>
      <c r="AP18" s="10" t="s">
        <v>50</v>
      </c>
      <c r="AQ18" s="10" t="s">
        <v>49</v>
      </c>
      <c r="AR18" s="10" t="s">
        <v>50</v>
      </c>
      <c r="AS18" s="10" t="s">
        <v>50</v>
      </c>
      <c r="AT18" s="10" t="s">
        <v>67</v>
      </c>
      <c r="AU18" s="10" t="s">
        <v>67</v>
      </c>
      <c r="AV18" s="10" t="s">
        <v>67</v>
      </c>
      <c r="AW18" s="10" t="s">
        <v>48</v>
      </c>
      <c r="AX18" s="10" t="s">
        <v>50</v>
      </c>
      <c r="AY18" s="10" t="s">
        <v>67</v>
      </c>
      <c r="AZ18" s="10" t="s">
        <v>67</v>
      </c>
      <c r="BA18" s="10">
        <v>852</v>
      </c>
      <c r="BB18" s="10">
        <v>65</v>
      </c>
      <c r="BC18" s="10">
        <v>7.2</v>
      </c>
      <c r="BD18" s="10">
        <v>8.5</v>
      </c>
      <c r="BE18" s="10">
        <v>315</v>
      </c>
      <c r="BF18" s="10">
        <v>6.1</v>
      </c>
      <c r="BG18" s="10">
        <v>302</v>
      </c>
    </row>
    <row r="19" spans="1:59" x14ac:dyDescent="0.45">
      <c r="A19" s="6" t="s">
        <v>88</v>
      </c>
      <c r="B19" s="19">
        <v>3</v>
      </c>
      <c r="C19" s="7" t="s">
        <v>56</v>
      </c>
      <c r="D19" s="111" t="s">
        <v>69</v>
      </c>
      <c r="E19" s="112"/>
      <c r="F19" s="113"/>
      <c r="G19" t="s">
        <v>19</v>
      </c>
      <c r="H19" s="19">
        <v>13</v>
      </c>
      <c r="I19" s="19">
        <v>94</v>
      </c>
      <c r="J19" s="7">
        <v>0</v>
      </c>
      <c r="K19" s="7">
        <v>1</v>
      </c>
      <c r="L19" s="7">
        <v>0</v>
      </c>
      <c r="M19" s="7">
        <v>1</v>
      </c>
      <c r="N19" s="7">
        <v>0</v>
      </c>
      <c r="O19" s="7">
        <v>1</v>
      </c>
      <c r="P19" s="7">
        <v>0</v>
      </c>
      <c r="Q19" s="7">
        <v>1</v>
      </c>
      <c r="R19" s="7">
        <v>0</v>
      </c>
      <c r="S19" s="7">
        <v>1</v>
      </c>
      <c r="T19" s="7">
        <v>0</v>
      </c>
      <c r="U19" s="7">
        <v>1</v>
      </c>
      <c r="V19" s="7">
        <v>0</v>
      </c>
      <c r="W19" s="7">
        <v>1</v>
      </c>
      <c r="X19" s="7">
        <v>0</v>
      </c>
      <c r="Y19" s="7">
        <v>0</v>
      </c>
      <c r="Z19" s="7">
        <v>1</v>
      </c>
      <c r="AA19" s="7">
        <v>0</v>
      </c>
      <c r="AB19" s="7">
        <v>1</v>
      </c>
      <c r="AC19" s="7">
        <v>0</v>
      </c>
      <c r="AD19" s="7" t="s">
        <v>61</v>
      </c>
      <c r="AE19" s="7" t="s">
        <v>89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13">
        <v>1</v>
      </c>
      <c r="AL19" s="10" t="s">
        <v>47</v>
      </c>
      <c r="AM19" s="10" t="s">
        <v>48</v>
      </c>
      <c r="AN19" s="10" t="s">
        <v>47</v>
      </c>
      <c r="AO19" s="10" t="s">
        <v>48</v>
      </c>
      <c r="AP19" s="10" t="s">
        <v>48</v>
      </c>
      <c r="AQ19" s="10" t="s">
        <v>50</v>
      </c>
      <c r="AR19" s="10" t="s">
        <v>50</v>
      </c>
      <c r="AS19" s="10" t="s">
        <v>47</v>
      </c>
      <c r="AT19" s="10" t="s">
        <v>49</v>
      </c>
      <c r="AU19" s="10" t="s">
        <v>50</v>
      </c>
      <c r="AV19" s="10" t="s">
        <v>50</v>
      </c>
      <c r="AW19" s="10" t="s">
        <v>47</v>
      </c>
      <c r="AX19" s="10" t="s">
        <v>48</v>
      </c>
      <c r="AY19" s="10" t="s">
        <v>50</v>
      </c>
      <c r="AZ19" s="10" t="s">
        <v>50</v>
      </c>
      <c r="BA19" s="10">
        <v>1195</v>
      </c>
      <c r="BB19" s="10">
        <v>86</v>
      </c>
      <c r="BC19" s="10">
        <v>10</v>
      </c>
      <c r="BD19" s="10">
        <v>20.100000000000001</v>
      </c>
      <c r="BE19" s="10">
        <v>461</v>
      </c>
      <c r="BF19" s="10">
        <v>7</v>
      </c>
      <c r="BG19" s="10">
        <v>371</v>
      </c>
    </row>
    <row r="20" spans="1:59" x14ac:dyDescent="0.45">
      <c r="A20" s="6" t="s">
        <v>90</v>
      </c>
      <c r="B20" s="19">
        <v>5</v>
      </c>
      <c r="C20" s="7" t="s">
        <v>56</v>
      </c>
      <c r="D20" s="111" t="s">
        <v>57</v>
      </c>
      <c r="E20" s="112"/>
      <c r="F20" s="113"/>
      <c r="G20" t="s">
        <v>19</v>
      </c>
      <c r="H20" s="19">
        <v>14</v>
      </c>
      <c r="I20" s="19">
        <v>97</v>
      </c>
      <c r="J20" s="7">
        <v>0</v>
      </c>
      <c r="K20" s="7">
        <v>1</v>
      </c>
      <c r="L20" s="7">
        <v>0</v>
      </c>
      <c r="M20" s="7">
        <v>1</v>
      </c>
      <c r="N20" s="7">
        <v>0</v>
      </c>
      <c r="O20" s="7">
        <v>1</v>
      </c>
      <c r="P20" s="7">
        <v>0</v>
      </c>
      <c r="Q20" s="7">
        <v>1</v>
      </c>
      <c r="R20" s="7">
        <v>0</v>
      </c>
      <c r="S20" s="7">
        <v>1</v>
      </c>
      <c r="T20" s="7">
        <v>0</v>
      </c>
      <c r="U20" s="7">
        <v>1</v>
      </c>
      <c r="V20" s="7">
        <v>0</v>
      </c>
      <c r="W20" s="7">
        <v>1</v>
      </c>
      <c r="X20" s="7">
        <v>0</v>
      </c>
      <c r="Y20" s="7">
        <v>0</v>
      </c>
      <c r="Z20" s="7">
        <v>1</v>
      </c>
      <c r="AA20" s="7">
        <v>0</v>
      </c>
      <c r="AB20" s="7">
        <v>1</v>
      </c>
      <c r="AC20" s="7">
        <v>0</v>
      </c>
      <c r="AD20" s="7" t="s">
        <v>45</v>
      </c>
      <c r="AE20" s="7" t="s">
        <v>91</v>
      </c>
      <c r="AF20" s="7">
        <v>1</v>
      </c>
      <c r="AG20" s="7">
        <v>0</v>
      </c>
      <c r="AH20" s="7">
        <v>0</v>
      </c>
      <c r="AI20" s="7">
        <v>1</v>
      </c>
      <c r="AJ20" s="7">
        <v>0</v>
      </c>
      <c r="AK20" s="13">
        <v>1</v>
      </c>
      <c r="AL20" s="10" t="s">
        <v>47</v>
      </c>
      <c r="AM20" s="10" t="s">
        <v>48</v>
      </c>
      <c r="AN20" s="10" t="s">
        <v>48</v>
      </c>
      <c r="AO20" s="10" t="s">
        <v>50</v>
      </c>
      <c r="AP20" s="10" t="s">
        <v>48</v>
      </c>
      <c r="AQ20" s="10" t="s">
        <v>50</v>
      </c>
      <c r="AR20" s="10" t="s">
        <v>49</v>
      </c>
      <c r="AS20" s="10" t="s">
        <v>50</v>
      </c>
      <c r="AT20" s="10" t="s">
        <v>49</v>
      </c>
      <c r="AU20" s="10" t="s">
        <v>67</v>
      </c>
      <c r="AV20" s="10" t="s">
        <v>67</v>
      </c>
      <c r="AW20" s="10" t="s">
        <v>48</v>
      </c>
      <c r="AX20" s="10" t="s">
        <v>50</v>
      </c>
      <c r="AY20" s="10" t="s">
        <v>49</v>
      </c>
      <c r="AZ20" s="10" t="s">
        <v>48</v>
      </c>
      <c r="BA20" s="10">
        <v>1370</v>
      </c>
      <c r="BB20" s="10">
        <v>94</v>
      </c>
      <c r="BC20" s="10">
        <v>18.399999999999999</v>
      </c>
      <c r="BD20" s="10">
        <v>11.5</v>
      </c>
      <c r="BE20" s="10">
        <v>402</v>
      </c>
      <c r="BF20" s="10">
        <v>6</v>
      </c>
      <c r="BG20" s="10">
        <v>395</v>
      </c>
    </row>
    <row r="21" spans="1:59" x14ac:dyDescent="0.45">
      <c r="A21" s="6" t="s">
        <v>92</v>
      </c>
      <c r="B21" s="19">
        <v>3</v>
      </c>
      <c r="C21" s="7" t="s">
        <v>43</v>
      </c>
      <c r="D21" s="111" t="s">
        <v>69</v>
      </c>
      <c r="E21" s="112"/>
      <c r="F21" s="113"/>
      <c r="G21" t="s">
        <v>19</v>
      </c>
      <c r="H21" s="19">
        <v>13</v>
      </c>
      <c r="I21" s="19">
        <v>92</v>
      </c>
      <c r="J21" s="7">
        <v>0</v>
      </c>
      <c r="K21" s="7">
        <v>1</v>
      </c>
      <c r="L21" s="7">
        <v>0</v>
      </c>
      <c r="M21" s="7">
        <v>1</v>
      </c>
      <c r="N21" s="7">
        <v>0</v>
      </c>
      <c r="O21" s="7">
        <v>1</v>
      </c>
      <c r="P21" s="7">
        <v>0</v>
      </c>
      <c r="Q21" s="7">
        <v>1</v>
      </c>
      <c r="R21" s="7">
        <v>0</v>
      </c>
      <c r="S21" s="7">
        <v>1</v>
      </c>
      <c r="T21" s="7">
        <v>0</v>
      </c>
      <c r="U21" s="7">
        <v>1</v>
      </c>
      <c r="V21" s="7">
        <v>0</v>
      </c>
      <c r="W21" s="7">
        <v>1</v>
      </c>
      <c r="X21" s="7">
        <v>0</v>
      </c>
      <c r="Y21" s="7">
        <v>0</v>
      </c>
      <c r="Z21" s="7">
        <v>1</v>
      </c>
      <c r="AA21" s="7">
        <v>0</v>
      </c>
      <c r="AB21" s="7">
        <v>1</v>
      </c>
      <c r="AC21" s="7">
        <v>0</v>
      </c>
      <c r="AD21" s="7" t="s">
        <v>45</v>
      </c>
      <c r="AE21" s="7" t="s">
        <v>77</v>
      </c>
      <c r="AF21" s="7">
        <v>0</v>
      </c>
      <c r="AG21" s="7">
        <v>1</v>
      </c>
      <c r="AH21" s="7">
        <v>0</v>
      </c>
      <c r="AI21" s="7">
        <v>1</v>
      </c>
      <c r="AJ21" s="7">
        <v>0</v>
      </c>
      <c r="AK21" s="13">
        <v>1</v>
      </c>
      <c r="AL21" s="10" t="s">
        <v>47</v>
      </c>
      <c r="AM21" s="10" t="s">
        <v>48</v>
      </c>
      <c r="AN21" s="10" t="s">
        <v>47</v>
      </c>
      <c r="AO21" s="10" t="s">
        <v>48</v>
      </c>
      <c r="AP21" s="10" t="s">
        <v>47</v>
      </c>
      <c r="AQ21" s="10" t="s">
        <v>50</v>
      </c>
      <c r="AR21" s="10" t="s">
        <v>49</v>
      </c>
      <c r="AS21" s="10" t="s">
        <v>47</v>
      </c>
      <c r="AT21" s="10" t="s">
        <v>48</v>
      </c>
      <c r="AU21" s="10" t="s">
        <v>50</v>
      </c>
      <c r="AV21" s="10" t="s">
        <v>49</v>
      </c>
      <c r="AW21" s="10" t="s">
        <v>47</v>
      </c>
      <c r="AX21" s="10" t="s">
        <v>48</v>
      </c>
      <c r="AY21" s="10" t="s">
        <v>50</v>
      </c>
      <c r="AZ21" s="10" t="s">
        <v>50</v>
      </c>
      <c r="BA21" s="10">
        <v>1093</v>
      </c>
      <c r="BB21" s="10">
        <v>80</v>
      </c>
      <c r="BC21" s="10">
        <v>10</v>
      </c>
      <c r="BD21" s="10">
        <v>19.5</v>
      </c>
      <c r="BE21" s="10">
        <v>435</v>
      </c>
      <c r="BF21" s="10">
        <v>7</v>
      </c>
      <c r="BG21" s="10">
        <v>397</v>
      </c>
    </row>
    <row r="22" spans="1:59" x14ac:dyDescent="0.45">
      <c r="A22" s="6" t="s">
        <v>93</v>
      </c>
      <c r="B22" s="19">
        <v>2</v>
      </c>
      <c r="C22" s="7" t="s">
        <v>43</v>
      </c>
      <c r="D22" s="111" t="s">
        <v>81</v>
      </c>
      <c r="E22" s="112"/>
      <c r="F22" s="113"/>
      <c r="G22" t="s">
        <v>19</v>
      </c>
      <c r="H22" s="19">
        <v>10</v>
      </c>
      <c r="I22" s="19">
        <v>85</v>
      </c>
      <c r="J22" s="7">
        <v>0</v>
      </c>
      <c r="K22" s="7">
        <v>1</v>
      </c>
      <c r="L22" s="7">
        <v>0</v>
      </c>
      <c r="M22" s="7">
        <v>1</v>
      </c>
      <c r="N22" s="7">
        <v>0</v>
      </c>
      <c r="O22" s="7">
        <v>1</v>
      </c>
      <c r="P22" s="7">
        <v>0</v>
      </c>
      <c r="Q22" s="7">
        <v>1</v>
      </c>
      <c r="R22" s="7">
        <v>1</v>
      </c>
      <c r="S22" s="7">
        <v>0</v>
      </c>
      <c r="T22" s="7">
        <v>0</v>
      </c>
      <c r="U22" s="7">
        <v>1</v>
      </c>
      <c r="V22" s="7">
        <v>0</v>
      </c>
      <c r="W22" s="7">
        <v>0</v>
      </c>
      <c r="X22" s="7">
        <v>0</v>
      </c>
      <c r="Y22" s="7">
        <v>0</v>
      </c>
      <c r="Z22" s="7">
        <v>1</v>
      </c>
      <c r="AA22" s="7">
        <v>0</v>
      </c>
      <c r="AB22" s="7">
        <v>1</v>
      </c>
      <c r="AC22" s="7">
        <v>0</v>
      </c>
      <c r="AD22" s="7" t="s">
        <v>47</v>
      </c>
      <c r="AE22" s="7" t="s">
        <v>94</v>
      </c>
      <c r="AF22" s="7">
        <v>0</v>
      </c>
      <c r="AG22" s="7">
        <v>1</v>
      </c>
      <c r="AH22" s="7">
        <v>0</v>
      </c>
      <c r="AI22" s="7">
        <v>1</v>
      </c>
      <c r="AJ22" s="7">
        <v>0</v>
      </c>
      <c r="AK22" s="13">
        <v>1</v>
      </c>
      <c r="AL22" s="10" t="s">
        <v>48</v>
      </c>
      <c r="AM22" s="10" t="s">
        <v>48</v>
      </c>
      <c r="AN22" s="10" t="s">
        <v>47</v>
      </c>
      <c r="AO22" s="10" t="s">
        <v>48</v>
      </c>
      <c r="AP22" s="10" t="s">
        <v>48</v>
      </c>
      <c r="AQ22" s="10" t="s">
        <v>50</v>
      </c>
      <c r="AR22" s="10" t="s">
        <v>49</v>
      </c>
      <c r="AS22" s="10" t="s">
        <v>47</v>
      </c>
      <c r="AT22" s="10" t="s">
        <v>50</v>
      </c>
      <c r="AU22" s="10" t="s">
        <v>50</v>
      </c>
      <c r="AV22" s="10" t="s">
        <v>49</v>
      </c>
      <c r="AW22" s="10" t="s">
        <v>48</v>
      </c>
      <c r="AX22" s="10" t="s">
        <v>47</v>
      </c>
      <c r="AY22" s="10" t="s">
        <v>50</v>
      </c>
      <c r="AZ22" s="10" t="s">
        <v>50</v>
      </c>
      <c r="BA22" s="10">
        <v>1055</v>
      </c>
      <c r="BB22" s="10">
        <v>80.5</v>
      </c>
      <c r="BC22" s="10">
        <v>9.8000000000000007</v>
      </c>
      <c r="BD22" s="10">
        <v>11.4</v>
      </c>
      <c r="BE22" s="10">
        <v>409</v>
      </c>
      <c r="BF22" s="10">
        <v>7.5</v>
      </c>
      <c r="BG22" s="10">
        <v>315</v>
      </c>
    </row>
    <row r="23" spans="1:59" x14ac:dyDescent="0.45">
      <c r="A23" s="6" t="s">
        <v>95</v>
      </c>
      <c r="B23" s="19">
        <v>2</v>
      </c>
      <c r="C23" s="7" t="s">
        <v>43</v>
      </c>
      <c r="D23" s="111" t="s">
        <v>96</v>
      </c>
      <c r="E23" s="112"/>
      <c r="F23" s="113"/>
      <c r="G23" t="s">
        <v>19</v>
      </c>
      <c r="H23" s="19">
        <v>10</v>
      </c>
      <c r="I23" s="19">
        <v>85</v>
      </c>
      <c r="J23" s="7">
        <v>0</v>
      </c>
      <c r="K23" s="7">
        <v>1</v>
      </c>
      <c r="L23" s="7">
        <v>0</v>
      </c>
      <c r="M23" s="7">
        <v>1</v>
      </c>
      <c r="N23" s="7">
        <v>0</v>
      </c>
      <c r="O23" s="7">
        <v>1</v>
      </c>
      <c r="P23" s="7">
        <v>0</v>
      </c>
      <c r="Q23" s="7">
        <v>1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1</v>
      </c>
      <c r="AA23" s="7">
        <v>0</v>
      </c>
      <c r="AB23" s="7">
        <v>1</v>
      </c>
      <c r="AC23" s="7">
        <v>0</v>
      </c>
      <c r="AD23" s="7" t="s">
        <v>47</v>
      </c>
      <c r="AE23" s="7" t="s">
        <v>77</v>
      </c>
      <c r="AF23" s="7">
        <v>0</v>
      </c>
      <c r="AG23" s="7">
        <v>1</v>
      </c>
      <c r="AH23" s="7">
        <v>0</v>
      </c>
      <c r="AI23" s="7">
        <v>1</v>
      </c>
      <c r="AJ23" s="7">
        <v>0</v>
      </c>
      <c r="AK23" s="13">
        <v>1</v>
      </c>
      <c r="AL23" s="10" t="s">
        <v>48</v>
      </c>
      <c r="AM23" s="10" t="s">
        <v>48</v>
      </c>
      <c r="AN23" s="10" t="s">
        <v>47</v>
      </c>
      <c r="AO23" s="10" t="s">
        <v>48</v>
      </c>
      <c r="AP23" s="10" t="s">
        <v>48</v>
      </c>
      <c r="AQ23" s="10" t="s">
        <v>50</v>
      </c>
      <c r="AR23" s="10" t="s">
        <v>50</v>
      </c>
      <c r="AS23" s="10" t="s">
        <v>47</v>
      </c>
      <c r="AT23" s="10" t="s">
        <v>50</v>
      </c>
      <c r="AU23" s="10" t="s">
        <v>50</v>
      </c>
      <c r="AV23" s="10" t="s">
        <v>49</v>
      </c>
      <c r="AW23" s="10" t="s">
        <v>48</v>
      </c>
      <c r="AX23" s="10" t="s">
        <v>48</v>
      </c>
      <c r="AY23" s="10" t="s">
        <v>50</v>
      </c>
      <c r="AZ23" s="10" t="s">
        <v>50</v>
      </c>
      <c r="BA23" s="10">
        <v>1124</v>
      </c>
      <c r="BB23" s="10">
        <v>81.2</v>
      </c>
      <c r="BC23" s="10">
        <v>12.5</v>
      </c>
      <c r="BD23" s="10">
        <v>14.7</v>
      </c>
      <c r="BE23" s="10">
        <v>412</v>
      </c>
      <c r="BF23" s="10">
        <v>6.4</v>
      </c>
      <c r="BG23" s="10">
        <v>342</v>
      </c>
    </row>
    <row r="24" spans="1:59" x14ac:dyDescent="0.45">
      <c r="A24" s="6" t="s">
        <v>97</v>
      </c>
      <c r="B24" s="19">
        <v>3</v>
      </c>
      <c r="C24" s="7" t="s">
        <v>43</v>
      </c>
      <c r="D24" s="111" t="s">
        <v>74</v>
      </c>
      <c r="E24" s="112"/>
      <c r="F24" s="113"/>
      <c r="G24" t="s">
        <v>19</v>
      </c>
      <c r="H24" s="19">
        <v>12</v>
      </c>
      <c r="I24" s="19">
        <v>87</v>
      </c>
      <c r="J24" s="7">
        <v>0</v>
      </c>
      <c r="K24" s="7">
        <v>1</v>
      </c>
      <c r="L24" s="7">
        <v>0</v>
      </c>
      <c r="M24" s="7">
        <v>1</v>
      </c>
      <c r="N24" s="7">
        <v>0</v>
      </c>
      <c r="O24" s="7">
        <v>1</v>
      </c>
      <c r="P24" s="7">
        <v>0</v>
      </c>
      <c r="Q24" s="7">
        <v>1</v>
      </c>
      <c r="R24" s="7">
        <v>0</v>
      </c>
      <c r="S24" s="7">
        <v>1</v>
      </c>
      <c r="T24" s="7">
        <v>0</v>
      </c>
      <c r="U24" s="7">
        <v>1</v>
      </c>
      <c r="V24" s="7">
        <v>0</v>
      </c>
      <c r="W24" s="7">
        <v>1</v>
      </c>
      <c r="X24" s="7">
        <v>0</v>
      </c>
      <c r="Y24" s="7">
        <v>0</v>
      </c>
      <c r="Z24" s="7">
        <v>1</v>
      </c>
      <c r="AA24" s="7">
        <v>0</v>
      </c>
      <c r="AB24" s="7">
        <v>1</v>
      </c>
      <c r="AC24" s="7">
        <v>0</v>
      </c>
      <c r="AD24" s="7" t="s">
        <v>45</v>
      </c>
      <c r="AE24" s="7" t="s">
        <v>98</v>
      </c>
      <c r="AF24" s="7">
        <v>1</v>
      </c>
      <c r="AG24" s="7">
        <v>0</v>
      </c>
      <c r="AH24" s="7">
        <v>0</v>
      </c>
      <c r="AI24" s="7">
        <v>1</v>
      </c>
      <c r="AJ24" s="7">
        <v>0</v>
      </c>
      <c r="AK24" s="13">
        <v>1</v>
      </c>
      <c r="AL24" s="10" t="s">
        <v>47</v>
      </c>
      <c r="AM24" s="10" t="s">
        <v>48</v>
      </c>
      <c r="AN24" s="10" t="s">
        <v>48</v>
      </c>
      <c r="AO24" s="10" t="s">
        <v>48</v>
      </c>
      <c r="AP24" s="10" t="s">
        <v>48</v>
      </c>
      <c r="AQ24" s="10" t="s">
        <v>50</v>
      </c>
      <c r="AR24" s="10" t="s">
        <v>48</v>
      </c>
      <c r="AS24" s="10" t="s">
        <v>47</v>
      </c>
      <c r="AT24" s="10" t="s">
        <v>49</v>
      </c>
      <c r="AU24" s="10" t="s">
        <v>50</v>
      </c>
      <c r="AV24" s="10" t="s">
        <v>49</v>
      </c>
      <c r="AW24" s="10" t="s">
        <v>47</v>
      </c>
      <c r="AX24" s="10" t="s">
        <v>48</v>
      </c>
      <c r="AY24" s="10" t="s">
        <v>50</v>
      </c>
      <c r="AZ24" s="10" t="s">
        <v>49</v>
      </c>
      <c r="BA24" s="10">
        <v>1265</v>
      </c>
      <c r="BB24" s="10">
        <v>82</v>
      </c>
      <c r="BC24" s="10">
        <v>16.399999999999999</v>
      </c>
      <c r="BD24" s="10">
        <v>15.4</v>
      </c>
      <c r="BE24" s="10">
        <v>479</v>
      </c>
      <c r="BF24" s="10">
        <v>8</v>
      </c>
      <c r="BG24" s="10">
        <v>368</v>
      </c>
    </row>
    <row r="25" spans="1:59" x14ac:dyDescent="0.45">
      <c r="A25" s="6" t="s">
        <v>99</v>
      </c>
      <c r="B25" s="19">
        <v>3</v>
      </c>
      <c r="C25" s="7" t="s">
        <v>43</v>
      </c>
      <c r="D25" s="111" t="s">
        <v>44</v>
      </c>
      <c r="E25" s="112"/>
      <c r="F25" s="113"/>
      <c r="G25" t="s">
        <v>19</v>
      </c>
      <c r="H25" s="19">
        <v>14</v>
      </c>
      <c r="I25" s="19">
        <v>90</v>
      </c>
      <c r="J25" s="7">
        <v>0</v>
      </c>
      <c r="K25" s="7">
        <v>1</v>
      </c>
      <c r="L25" s="7">
        <v>0</v>
      </c>
      <c r="M25" s="7">
        <v>1</v>
      </c>
      <c r="N25" s="7">
        <v>0</v>
      </c>
      <c r="O25" s="7">
        <v>1</v>
      </c>
      <c r="P25" s="7">
        <v>0</v>
      </c>
      <c r="Q25" s="7">
        <v>1</v>
      </c>
      <c r="R25" s="7">
        <v>0</v>
      </c>
      <c r="S25" s="7">
        <v>1</v>
      </c>
      <c r="T25" s="7">
        <v>0</v>
      </c>
      <c r="U25" s="7">
        <v>1</v>
      </c>
      <c r="V25" s="7">
        <v>0</v>
      </c>
      <c r="W25" s="7">
        <v>1</v>
      </c>
      <c r="X25" s="7">
        <v>0</v>
      </c>
      <c r="Y25" s="7">
        <v>0</v>
      </c>
      <c r="Z25" s="7">
        <v>1</v>
      </c>
      <c r="AA25" s="7">
        <v>0</v>
      </c>
      <c r="AB25" s="7">
        <v>1</v>
      </c>
      <c r="AC25" s="7">
        <v>0</v>
      </c>
      <c r="AD25" s="7" t="s">
        <v>45</v>
      </c>
      <c r="AE25" s="7" t="s">
        <v>100</v>
      </c>
      <c r="AF25" s="7">
        <v>0</v>
      </c>
      <c r="AG25" s="7">
        <v>1</v>
      </c>
      <c r="AH25" s="7">
        <v>0</v>
      </c>
      <c r="AI25" s="7">
        <v>1</v>
      </c>
      <c r="AJ25" s="7">
        <v>0</v>
      </c>
      <c r="AK25" s="13">
        <v>1</v>
      </c>
      <c r="AL25" s="10" t="s">
        <v>47</v>
      </c>
      <c r="AM25" s="10" t="s">
        <v>48</v>
      </c>
      <c r="AN25" s="10" t="s">
        <v>47</v>
      </c>
      <c r="AO25" s="10" t="s">
        <v>48</v>
      </c>
      <c r="AP25" s="10" t="s">
        <v>48</v>
      </c>
      <c r="AQ25" s="10" t="s">
        <v>50</v>
      </c>
      <c r="AR25" s="10" t="s">
        <v>48</v>
      </c>
      <c r="AS25" s="10" t="s">
        <v>48</v>
      </c>
      <c r="AT25" s="10" t="s">
        <v>50</v>
      </c>
      <c r="AU25" s="10" t="s">
        <v>50</v>
      </c>
      <c r="AV25" s="10" t="s">
        <v>49</v>
      </c>
      <c r="AW25" s="10" t="s">
        <v>47</v>
      </c>
      <c r="AX25" s="10" t="s">
        <v>48</v>
      </c>
      <c r="AY25" s="10" t="s">
        <v>50</v>
      </c>
      <c r="AZ25" s="10" t="s">
        <v>49</v>
      </c>
      <c r="BA25" s="10">
        <v>1181</v>
      </c>
      <c r="BB25" s="10">
        <v>84.4</v>
      </c>
      <c r="BC25" s="10">
        <v>9.4</v>
      </c>
      <c r="BD25" s="10">
        <v>17.399999999999999</v>
      </c>
      <c r="BE25" s="10">
        <v>458</v>
      </c>
      <c r="BF25" s="10">
        <v>7.8</v>
      </c>
      <c r="BG25" s="10">
        <v>387</v>
      </c>
    </row>
    <row r="26" spans="1:59" x14ac:dyDescent="0.45">
      <c r="A26" s="6" t="s">
        <v>101</v>
      </c>
      <c r="B26" s="19">
        <v>4</v>
      </c>
      <c r="C26" s="7" t="s">
        <v>56</v>
      </c>
      <c r="D26" s="111" t="s">
        <v>81</v>
      </c>
      <c r="E26" s="112"/>
      <c r="F26" s="113"/>
      <c r="G26" t="s">
        <v>19</v>
      </c>
      <c r="H26" s="19">
        <v>15</v>
      </c>
      <c r="I26" s="19">
        <v>100</v>
      </c>
      <c r="J26" s="7">
        <v>0</v>
      </c>
      <c r="K26" s="7">
        <v>1</v>
      </c>
      <c r="L26" s="7">
        <v>0</v>
      </c>
      <c r="M26" s="7">
        <v>1</v>
      </c>
      <c r="N26" s="7">
        <v>0</v>
      </c>
      <c r="O26" s="7">
        <v>1</v>
      </c>
      <c r="P26" s="7">
        <v>0</v>
      </c>
      <c r="Q26" s="7">
        <v>1</v>
      </c>
      <c r="R26" s="7">
        <v>0</v>
      </c>
      <c r="S26" s="7">
        <v>1</v>
      </c>
      <c r="T26" s="7">
        <v>0</v>
      </c>
      <c r="U26" s="7">
        <v>1</v>
      </c>
      <c r="V26" s="7">
        <v>0</v>
      </c>
      <c r="W26" s="7">
        <v>1</v>
      </c>
      <c r="X26" s="7">
        <v>0</v>
      </c>
      <c r="Y26" s="7">
        <v>0</v>
      </c>
      <c r="Z26" s="7">
        <v>1</v>
      </c>
      <c r="AA26" s="7">
        <v>0</v>
      </c>
      <c r="AB26" s="7">
        <v>1</v>
      </c>
      <c r="AC26" s="7">
        <v>0</v>
      </c>
      <c r="AD26" s="7" t="s">
        <v>45</v>
      </c>
      <c r="AE26" s="7" t="s">
        <v>102</v>
      </c>
      <c r="AF26" s="7">
        <v>0</v>
      </c>
      <c r="AG26" s="7">
        <v>1</v>
      </c>
      <c r="AH26" s="7">
        <v>0</v>
      </c>
      <c r="AI26" s="7">
        <v>1</v>
      </c>
      <c r="AJ26" s="7">
        <v>0</v>
      </c>
      <c r="AK26" s="13">
        <v>1</v>
      </c>
      <c r="AL26" s="10" t="s">
        <v>47</v>
      </c>
      <c r="AM26" s="10" t="s">
        <v>48</v>
      </c>
      <c r="AN26" s="10" t="s">
        <v>47</v>
      </c>
      <c r="AO26" s="10" t="s">
        <v>48</v>
      </c>
      <c r="AP26" s="10" t="s">
        <v>48</v>
      </c>
      <c r="AQ26" s="10" t="s">
        <v>50</v>
      </c>
      <c r="AR26" s="10" t="s">
        <v>50</v>
      </c>
      <c r="AS26" s="10" t="s">
        <v>47</v>
      </c>
      <c r="AT26" s="10" t="s">
        <v>49</v>
      </c>
      <c r="AU26" s="10" t="s">
        <v>50</v>
      </c>
      <c r="AV26" s="10" t="s">
        <v>49</v>
      </c>
      <c r="AW26" s="10" t="s">
        <v>47</v>
      </c>
      <c r="AX26" s="10" t="s">
        <v>48</v>
      </c>
      <c r="AY26" s="10" t="s">
        <v>50</v>
      </c>
      <c r="AZ26" s="10" t="s">
        <v>50</v>
      </c>
      <c r="BA26" s="10">
        <v>1265</v>
      </c>
      <c r="BB26" s="10">
        <v>92</v>
      </c>
      <c r="BC26" s="10">
        <v>17.5</v>
      </c>
      <c r="BD26" s="10">
        <v>19.399999999999999</v>
      </c>
      <c r="BE26" s="10">
        <v>535</v>
      </c>
      <c r="BF26" s="10">
        <v>9</v>
      </c>
      <c r="BG26" s="10">
        <v>550</v>
      </c>
    </row>
    <row r="27" spans="1:59" x14ac:dyDescent="0.45">
      <c r="A27" s="6" t="s">
        <v>103</v>
      </c>
      <c r="B27" s="19">
        <v>3</v>
      </c>
      <c r="C27" s="7" t="s">
        <v>43</v>
      </c>
      <c r="D27" s="111" t="s">
        <v>74</v>
      </c>
      <c r="E27" s="112"/>
      <c r="F27" s="113"/>
      <c r="G27" t="s">
        <v>19</v>
      </c>
      <c r="H27" s="19">
        <v>12</v>
      </c>
      <c r="I27" s="19">
        <v>86</v>
      </c>
      <c r="J27" s="7">
        <v>0</v>
      </c>
      <c r="K27" s="7">
        <v>1</v>
      </c>
      <c r="L27" s="7">
        <v>0</v>
      </c>
      <c r="M27" s="7">
        <v>1</v>
      </c>
      <c r="N27" s="7">
        <v>0</v>
      </c>
      <c r="O27" s="7">
        <v>1</v>
      </c>
      <c r="P27" s="7">
        <v>0</v>
      </c>
      <c r="Q27" s="7">
        <v>1</v>
      </c>
      <c r="R27" s="7">
        <v>0</v>
      </c>
      <c r="S27" s="7">
        <v>1</v>
      </c>
      <c r="T27" s="7">
        <v>0</v>
      </c>
      <c r="U27" s="7">
        <v>1</v>
      </c>
      <c r="V27" s="7">
        <v>0</v>
      </c>
      <c r="W27" s="7">
        <v>1</v>
      </c>
      <c r="X27" s="7">
        <v>0</v>
      </c>
      <c r="Y27" s="7">
        <v>0</v>
      </c>
      <c r="Z27" s="7">
        <v>1</v>
      </c>
      <c r="AA27" s="7">
        <v>0</v>
      </c>
      <c r="AB27" s="7">
        <v>1</v>
      </c>
      <c r="AC27" s="7">
        <v>0</v>
      </c>
      <c r="AD27" s="7" t="s">
        <v>45</v>
      </c>
      <c r="AE27" s="7" t="s">
        <v>77</v>
      </c>
      <c r="AF27" s="7">
        <v>0</v>
      </c>
      <c r="AG27" s="7">
        <v>1</v>
      </c>
      <c r="AH27" s="7">
        <v>0</v>
      </c>
      <c r="AI27" s="7">
        <v>1</v>
      </c>
      <c r="AJ27" s="7">
        <v>0</v>
      </c>
      <c r="AK27" s="13">
        <v>1</v>
      </c>
      <c r="AL27" s="10" t="s">
        <v>47</v>
      </c>
      <c r="AM27" s="10" t="s">
        <v>48</v>
      </c>
      <c r="AN27" s="10" t="s">
        <v>47</v>
      </c>
      <c r="AO27" s="10" t="s">
        <v>48</v>
      </c>
      <c r="AP27" s="10" t="s">
        <v>48</v>
      </c>
      <c r="AQ27" s="10" t="s">
        <v>50</v>
      </c>
      <c r="AR27" s="10" t="s">
        <v>50</v>
      </c>
      <c r="AS27" s="10" t="s">
        <v>47</v>
      </c>
      <c r="AT27" s="10" t="s">
        <v>49</v>
      </c>
      <c r="AU27" s="10" t="s">
        <v>50</v>
      </c>
      <c r="AV27" s="10" t="s">
        <v>67</v>
      </c>
      <c r="AW27" s="10" t="s">
        <v>47</v>
      </c>
      <c r="AX27" s="10" t="s">
        <v>47</v>
      </c>
      <c r="AY27" s="10" t="s">
        <v>50</v>
      </c>
      <c r="AZ27" s="10" t="s">
        <v>50</v>
      </c>
      <c r="BA27" s="10">
        <v>1194</v>
      </c>
      <c r="BB27" s="10">
        <v>87</v>
      </c>
      <c r="BC27" s="10">
        <v>11.5</v>
      </c>
      <c r="BD27" s="10">
        <v>20.399999999999999</v>
      </c>
      <c r="BE27" s="10">
        <v>459</v>
      </c>
      <c r="BF27" s="10">
        <v>8</v>
      </c>
      <c r="BG27" s="10">
        <v>394</v>
      </c>
    </row>
    <row r="28" spans="1:59" x14ac:dyDescent="0.45">
      <c r="A28" s="6" t="s">
        <v>104</v>
      </c>
      <c r="B28" s="19">
        <v>2</v>
      </c>
      <c r="C28" s="7" t="s">
        <v>56</v>
      </c>
      <c r="D28" s="111" t="s">
        <v>81</v>
      </c>
      <c r="E28" s="112"/>
      <c r="F28" s="113"/>
      <c r="G28" t="s">
        <v>19</v>
      </c>
      <c r="H28" s="19">
        <v>8</v>
      </c>
      <c r="I28" s="19">
        <v>70</v>
      </c>
      <c r="J28" s="7">
        <v>0</v>
      </c>
      <c r="K28" s="7">
        <v>1</v>
      </c>
      <c r="L28" s="7">
        <v>0</v>
      </c>
      <c r="M28" s="7">
        <v>1</v>
      </c>
      <c r="N28" s="7">
        <v>0</v>
      </c>
      <c r="O28" s="7">
        <v>1</v>
      </c>
      <c r="P28" s="7">
        <v>0</v>
      </c>
      <c r="Q28" s="7">
        <v>1</v>
      </c>
      <c r="R28" s="7">
        <v>1</v>
      </c>
      <c r="S28" s="7">
        <v>0</v>
      </c>
      <c r="T28" s="7">
        <v>0</v>
      </c>
      <c r="U28" s="7">
        <v>1</v>
      </c>
      <c r="V28" s="7">
        <v>0</v>
      </c>
      <c r="W28" s="7">
        <v>0</v>
      </c>
      <c r="X28" s="7">
        <v>0</v>
      </c>
      <c r="Y28" s="7">
        <v>0</v>
      </c>
      <c r="Z28" s="7">
        <v>1</v>
      </c>
      <c r="AA28" s="7">
        <v>0</v>
      </c>
      <c r="AB28" s="7">
        <v>1</v>
      </c>
      <c r="AC28" s="7">
        <v>0</v>
      </c>
      <c r="AD28" s="7" t="s">
        <v>47</v>
      </c>
      <c r="AE28" s="7" t="s">
        <v>105</v>
      </c>
      <c r="AF28" s="7">
        <v>1</v>
      </c>
      <c r="AG28" s="7">
        <v>0</v>
      </c>
      <c r="AH28" s="7">
        <v>1</v>
      </c>
      <c r="AI28" s="7">
        <v>0</v>
      </c>
      <c r="AJ28" s="7">
        <v>0</v>
      </c>
      <c r="AK28" s="13">
        <v>1</v>
      </c>
      <c r="AL28" s="10" t="s">
        <v>48</v>
      </c>
      <c r="AM28" s="10" t="s">
        <v>50</v>
      </c>
      <c r="AN28" s="10" t="s">
        <v>48</v>
      </c>
      <c r="AO28" s="10" t="s">
        <v>50</v>
      </c>
      <c r="AP28" s="10" t="s">
        <v>48</v>
      </c>
      <c r="AQ28" s="10" t="s">
        <v>67</v>
      </c>
      <c r="AR28" s="10" t="s">
        <v>49</v>
      </c>
      <c r="AS28" s="10" t="s">
        <v>47</v>
      </c>
      <c r="AT28" s="10" t="s">
        <v>49</v>
      </c>
      <c r="AU28" s="10" t="s">
        <v>50</v>
      </c>
      <c r="AV28" s="10" t="s">
        <v>67</v>
      </c>
      <c r="AW28" s="10" t="s">
        <v>48</v>
      </c>
      <c r="AX28" s="10" t="s">
        <v>47</v>
      </c>
      <c r="AY28" s="10" t="s">
        <v>50</v>
      </c>
      <c r="AZ28" s="10" t="s">
        <v>49</v>
      </c>
      <c r="BA28" s="10">
        <v>694</v>
      </c>
      <c r="BB28" s="10">
        <v>64</v>
      </c>
      <c r="BC28" s="10">
        <v>5.6</v>
      </c>
      <c r="BD28" s="10">
        <v>7.4</v>
      </c>
      <c r="BE28" s="10">
        <v>304</v>
      </c>
      <c r="BF28" s="10">
        <v>4.4000000000000004</v>
      </c>
      <c r="BG28" s="10">
        <v>264</v>
      </c>
    </row>
    <row r="29" spans="1:59" x14ac:dyDescent="0.45">
      <c r="A29" s="6" t="s">
        <v>106</v>
      </c>
      <c r="B29" s="19">
        <v>5</v>
      </c>
      <c r="C29" s="7" t="s">
        <v>43</v>
      </c>
      <c r="D29" s="111" t="s">
        <v>69</v>
      </c>
      <c r="E29" s="112"/>
      <c r="F29" s="113"/>
      <c r="G29" t="s">
        <v>19</v>
      </c>
      <c r="H29" s="19">
        <v>16</v>
      </c>
      <c r="I29" s="19">
        <v>105</v>
      </c>
      <c r="J29" s="7">
        <v>0</v>
      </c>
      <c r="K29" s="7">
        <v>1</v>
      </c>
      <c r="L29" s="7">
        <v>0</v>
      </c>
      <c r="M29" s="7">
        <v>1</v>
      </c>
      <c r="N29" s="7">
        <v>0</v>
      </c>
      <c r="O29" s="7">
        <v>1</v>
      </c>
      <c r="P29" s="7">
        <v>0</v>
      </c>
      <c r="Q29" s="7">
        <v>1</v>
      </c>
      <c r="R29" s="7">
        <v>0</v>
      </c>
      <c r="S29" s="7">
        <v>1</v>
      </c>
      <c r="T29" s="7">
        <v>0</v>
      </c>
      <c r="U29" s="7">
        <v>1</v>
      </c>
      <c r="V29" s="7">
        <v>0</v>
      </c>
      <c r="W29" s="7">
        <v>1</v>
      </c>
      <c r="X29" s="7">
        <v>0</v>
      </c>
      <c r="Y29" s="7">
        <v>0</v>
      </c>
      <c r="Z29" s="7">
        <v>1</v>
      </c>
      <c r="AA29" s="7">
        <v>0</v>
      </c>
      <c r="AB29" s="7">
        <v>0</v>
      </c>
      <c r="AC29" s="7">
        <v>1</v>
      </c>
      <c r="AD29" s="7" t="s">
        <v>45</v>
      </c>
      <c r="AE29" s="7" t="s">
        <v>107</v>
      </c>
      <c r="AF29" s="7">
        <v>1</v>
      </c>
      <c r="AG29" s="7">
        <v>0</v>
      </c>
      <c r="AH29" s="7">
        <v>0</v>
      </c>
      <c r="AI29" s="7">
        <v>1</v>
      </c>
      <c r="AJ29" s="7">
        <v>0</v>
      </c>
      <c r="AK29" s="13">
        <v>1</v>
      </c>
      <c r="AL29" s="10" t="s">
        <v>47</v>
      </c>
      <c r="AM29" s="10" t="s">
        <v>48</v>
      </c>
      <c r="AN29" s="10" t="s">
        <v>48</v>
      </c>
      <c r="AO29" s="10" t="s">
        <v>50</v>
      </c>
      <c r="AP29" s="10" t="s">
        <v>48</v>
      </c>
      <c r="AQ29" s="10" t="s">
        <v>50</v>
      </c>
      <c r="AR29" s="10" t="s">
        <v>48</v>
      </c>
      <c r="AS29" s="10" t="s">
        <v>47</v>
      </c>
      <c r="AT29" s="10" t="s">
        <v>50</v>
      </c>
      <c r="AU29" s="10" t="s">
        <v>50</v>
      </c>
      <c r="AV29" s="10" t="s">
        <v>49</v>
      </c>
      <c r="AW29" s="10" t="s">
        <v>47</v>
      </c>
      <c r="AX29" s="10" t="s">
        <v>48</v>
      </c>
      <c r="AY29" s="10" t="s">
        <v>50</v>
      </c>
      <c r="AZ29" s="10" t="s">
        <v>48</v>
      </c>
      <c r="BA29" s="10">
        <v>1349</v>
      </c>
      <c r="BB29" s="10">
        <v>99</v>
      </c>
      <c r="BC29" s="10">
        <v>19.5</v>
      </c>
      <c r="BD29" s="10">
        <v>22.5</v>
      </c>
      <c r="BE29" s="10">
        <v>564</v>
      </c>
      <c r="BF29" s="10">
        <v>10.5</v>
      </c>
      <c r="BG29" s="10">
        <v>596</v>
      </c>
    </row>
    <row r="30" spans="1:59" x14ac:dyDescent="0.45">
      <c r="A30" s="6" t="s">
        <v>108</v>
      </c>
      <c r="B30" s="19">
        <v>4</v>
      </c>
      <c r="C30" s="7" t="s">
        <v>56</v>
      </c>
      <c r="D30" s="111" t="s">
        <v>69</v>
      </c>
      <c r="E30" s="112"/>
      <c r="F30" s="113"/>
      <c r="G30" t="s">
        <v>19</v>
      </c>
      <c r="H30" s="19">
        <v>15</v>
      </c>
      <c r="I30" s="19">
        <v>98</v>
      </c>
      <c r="J30" s="7">
        <v>0</v>
      </c>
      <c r="K30" s="7">
        <v>1</v>
      </c>
      <c r="L30" s="7">
        <v>0</v>
      </c>
      <c r="M30" s="7">
        <v>1</v>
      </c>
      <c r="N30" s="7">
        <v>0</v>
      </c>
      <c r="O30" s="7">
        <v>1</v>
      </c>
      <c r="P30" s="7">
        <v>0</v>
      </c>
      <c r="Q30" s="7">
        <v>1</v>
      </c>
      <c r="R30" s="7">
        <v>0</v>
      </c>
      <c r="S30" s="7">
        <v>1</v>
      </c>
      <c r="T30" s="7">
        <v>0</v>
      </c>
      <c r="U30" s="7">
        <v>1</v>
      </c>
      <c r="V30" s="7">
        <v>0</v>
      </c>
      <c r="W30" s="7">
        <v>1</v>
      </c>
      <c r="X30" s="7">
        <v>0</v>
      </c>
      <c r="Y30" s="7">
        <v>0</v>
      </c>
      <c r="Z30" s="7">
        <v>1</v>
      </c>
      <c r="AA30" s="7">
        <v>0</v>
      </c>
      <c r="AB30" s="7">
        <v>0</v>
      </c>
      <c r="AC30" s="7">
        <v>1</v>
      </c>
      <c r="AD30" s="7" t="s">
        <v>45</v>
      </c>
      <c r="AE30" s="7" t="s">
        <v>100</v>
      </c>
      <c r="AF30" s="7">
        <v>0</v>
      </c>
      <c r="AG30" s="7">
        <v>1</v>
      </c>
      <c r="AH30" s="7">
        <v>0</v>
      </c>
      <c r="AI30" s="7">
        <v>1</v>
      </c>
      <c r="AJ30" s="7">
        <v>0</v>
      </c>
      <c r="AK30" s="13">
        <v>1</v>
      </c>
      <c r="AL30" s="10" t="s">
        <v>47</v>
      </c>
      <c r="AM30" s="10" t="s">
        <v>48</v>
      </c>
      <c r="AN30" s="10" t="s">
        <v>47</v>
      </c>
      <c r="AO30" s="10" t="s">
        <v>48</v>
      </c>
      <c r="AP30" s="10" t="s">
        <v>48</v>
      </c>
      <c r="AQ30" s="10" t="s">
        <v>50</v>
      </c>
      <c r="AR30" s="10" t="s">
        <v>48</v>
      </c>
      <c r="AS30" s="10" t="s">
        <v>47</v>
      </c>
      <c r="AT30" s="10" t="s">
        <v>50</v>
      </c>
      <c r="AU30" s="10" t="s">
        <v>50</v>
      </c>
      <c r="AV30" s="10" t="s">
        <v>49</v>
      </c>
      <c r="AW30" s="10" t="s">
        <v>47</v>
      </c>
      <c r="AX30" s="10" t="s">
        <v>48</v>
      </c>
      <c r="AY30" s="10" t="s">
        <v>50</v>
      </c>
      <c r="AZ30" s="10" t="s">
        <v>49</v>
      </c>
      <c r="BA30" s="10">
        <v>1255</v>
      </c>
      <c r="BB30" s="10">
        <v>93</v>
      </c>
      <c r="BC30" s="10">
        <v>17.7</v>
      </c>
      <c r="BD30" s="10">
        <v>19.5</v>
      </c>
      <c r="BE30" s="10">
        <v>552</v>
      </c>
      <c r="BF30" s="10">
        <v>9</v>
      </c>
      <c r="BG30" s="10">
        <v>526</v>
      </c>
    </row>
    <row r="31" spans="1:59" x14ac:dyDescent="0.45">
      <c r="A31" s="6" t="s">
        <v>109</v>
      </c>
      <c r="B31" s="19">
        <v>2</v>
      </c>
      <c r="C31" s="7" t="s">
        <v>56</v>
      </c>
      <c r="D31" s="111" t="s">
        <v>69</v>
      </c>
      <c r="E31" s="112"/>
      <c r="F31" s="113"/>
      <c r="G31" t="s">
        <v>19</v>
      </c>
      <c r="H31" s="19">
        <v>11</v>
      </c>
      <c r="I31" s="19">
        <v>80</v>
      </c>
      <c r="J31" s="7">
        <v>0</v>
      </c>
      <c r="K31" s="7">
        <v>1</v>
      </c>
      <c r="L31" s="7">
        <v>0</v>
      </c>
      <c r="M31" s="7">
        <v>1</v>
      </c>
      <c r="N31" s="7">
        <v>0</v>
      </c>
      <c r="O31" s="7">
        <v>1</v>
      </c>
      <c r="P31" s="7">
        <v>0</v>
      </c>
      <c r="Q31" s="7">
        <v>1</v>
      </c>
      <c r="R31" s="7">
        <v>1</v>
      </c>
      <c r="S31" s="7">
        <v>0</v>
      </c>
      <c r="T31" s="7">
        <v>0</v>
      </c>
      <c r="U31" s="7">
        <v>1</v>
      </c>
      <c r="V31" s="7">
        <v>0</v>
      </c>
      <c r="W31" s="7">
        <v>0</v>
      </c>
      <c r="X31" s="7">
        <v>0</v>
      </c>
      <c r="Y31" s="7">
        <v>0</v>
      </c>
      <c r="Z31" s="7">
        <v>1</v>
      </c>
      <c r="AA31" s="7">
        <v>0</v>
      </c>
      <c r="AB31" s="7">
        <v>1</v>
      </c>
      <c r="AC31" s="7">
        <v>0</v>
      </c>
      <c r="AD31" s="7" t="s">
        <v>47</v>
      </c>
      <c r="AE31" s="7" t="s">
        <v>100</v>
      </c>
      <c r="AF31" s="7">
        <v>0</v>
      </c>
      <c r="AG31" s="7">
        <v>1</v>
      </c>
      <c r="AH31" s="7">
        <v>0</v>
      </c>
      <c r="AI31" s="7">
        <v>1</v>
      </c>
      <c r="AJ31" s="7">
        <v>0</v>
      </c>
      <c r="AK31" s="13">
        <v>1</v>
      </c>
      <c r="AL31" s="10" t="s">
        <v>48</v>
      </c>
      <c r="AM31" s="10" t="s">
        <v>48</v>
      </c>
      <c r="AN31" s="10" t="s">
        <v>47</v>
      </c>
      <c r="AO31" s="10" t="s">
        <v>48</v>
      </c>
      <c r="AP31" s="10" t="s">
        <v>48</v>
      </c>
      <c r="AQ31" s="10" t="s">
        <v>50</v>
      </c>
      <c r="AR31" s="10" t="s">
        <v>50</v>
      </c>
      <c r="AS31" s="10" t="s">
        <v>47</v>
      </c>
      <c r="AT31" s="10" t="s">
        <v>50</v>
      </c>
      <c r="AU31" s="10" t="s">
        <v>67</v>
      </c>
      <c r="AV31" s="10" t="s">
        <v>67</v>
      </c>
      <c r="AW31" s="10" t="s">
        <v>48</v>
      </c>
      <c r="AX31" s="10" t="s">
        <v>47</v>
      </c>
      <c r="AY31" s="10" t="s">
        <v>67</v>
      </c>
      <c r="AZ31" s="10" t="s">
        <v>67</v>
      </c>
      <c r="BA31" s="10">
        <v>1054</v>
      </c>
      <c r="BB31" s="10">
        <v>86</v>
      </c>
      <c r="BC31" s="10">
        <v>13.6</v>
      </c>
      <c r="BD31" s="10">
        <v>11.5</v>
      </c>
      <c r="BE31" s="10">
        <v>414</v>
      </c>
      <c r="BF31" s="10">
        <v>7.2</v>
      </c>
      <c r="BG31" s="10">
        <v>475</v>
      </c>
    </row>
    <row r="32" spans="1:59" x14ac:dyDescent="0.45">
      <c r="A32" s="6" t="s">
        <v>110</v>
      </c>
      <c r="B32" s="19">
        <v>4</v>
      </c>
      <c r="C32" s="7" t="s">
        <v>56</v>
      </c>
      <c r="D32" s="111" t="s">
        <v>44</v>
      </c>
      <c r="E32" s="112"/>
      <c r="F32" s="113"/>
      <c r="G32" t="s">
        <v>19</v>
      </c>
      <c r="H32" s="19">
        <v>16</v>
      </c>
      <c r="I32" s="19">
        <v>105</v>
      </c>
      <c r="J32" s="7">
        <v>0</v>
      </c>
      <c r="K32" s="7">
        <v>1</v>
      </c>
      <c r="L32" s="7">
        <v>0</v>
      </c>
      <c r="M32" s="7">
        <v>1</v>
      </c>
      <c r="N32" s="7">
        <v>0</v>
      </c>
      <c r="O32" s="7">
        <v>1</v>
      </c>
      <c r="P32" s="7">
        <v>0</v>
      </c>
      <c r="Q32" s="7">
        <v>1</v>
      </c>
      <c r="R32" s="7">
        <v>0</v>
      </c>
      <c r="S32" s="7">
        <v>1</v>
      </c>
      <c r="T32" s="7">
        <v>0</v>
      </c>
      <c r="U32" s="7">
        <v>1</v>
      </c>
      <c r="V32" s="7">
        <v>0</v>
      </c>
      <c r="W32" s="7">
        <v>1</v>
      </c>
      <c r="X32" s="7">
        <v>0</v>
      </c>
      <c r="Y32" s="7">
        <v>0</v>
      </c>
      <c r="Z32" s="7">
        <v>1</v>
      </c>
      <c r="AA32" s="7">
        <v>0</v>
      </c>
      <c r="AB32" s="7">
        <v>0</v>
      </c>
      <c r="AC32" s="7">
        <v>1</v>
      </c>
      <c r="AD32" s="7" t="s">
        <v>45</v>
      </c>
      <c r="AE32" s="7" t="s">
        <v>111</v>
      </c>
      <c r="AF32" s="7">
        <v>0</v>
      </c>
      <c r="AG32" s="7">
        <v>1</v>
      </c>
      <c r="AH32" s="7">
        <v>0</v>
      </c>
      <c r="AI32" s="7">
        <v>1</v>
      </c>
      <c r="AJ32" s="7">
        <v>0</v>
      </c>
      <c r="AK32" s="13">
        <v>1</v>
      </c>
      <c r="AL32" s="10" t="s">
        <v>47</v>
      </c>
      <c r="AM32" s="10" t="s">
        <v>48</v>
      </c>
      <c r="AN32" s="10" t="s">
        <v>47</v>
      </c>
      <c r="AO32" s="10" t="s">
        <v>48</v>
      </c>
      <c r="AP32" s="10" t="s">
        <v>47</v>
      </c>
      <c r="AQ32" s="10" t="s">
        <v>50</v>
      </c>
      <c r="AR32" s="10" t="s">
        <v>50</v>
      </c>
      <c r="AS32" s="10" t="s">
        <v>48</v>
      </c>
      <c r="AT32" s="10" t="s">
        <v>50</v>
      </c>
      <c r="AU32" s="10" t="s">
        <v>50</v>
      </c>
      <c r="AV32" s="10" t="s">
        <v>67</v>
      </c>
      <c r="AW32" s="10" t="s">
        <v>47</v>
      </c>
      <c r="AX32" s="10" t="s">
        <v>48</v>
      </c>
      <c r="AY32" s="10" t="s">
        <v>49</v>
      </c>
      <c r="AZ32" s="10" t="s">
        <v>50</v>
      </c>
      <c r="BA32" s="10">
        <v>1355</v>
      </c>
      <c r="BB32" s="10">
        <v>98</v>
      </c>
      <c r="BC32" s="10">
        <v>19.7</v>
      </c>
      <c r="BD32" s="10">
        <v>22.5</v>
      </c>
      <c r="BE32" s="10">
        <v>582</v>
      </c>
      <c r="BF32" s="10">
        <v>11</v>
      </c>
      <c r="BG32" s="10">
        <v>576</v>
      </c>
    </row>
    <row r="33" spans="1:59" x14ac:dyDescent="0.45">
      <c r="A33" s="6" t="s">
        <v>112</v>
      </c>
      <c r="B33" s="19">
        <v>3</v>
      </c>
      <c r="C33" s="7" t="s">
        <v>56</v>
      </c>
      <c r="D33" s="111" t="s">
        <v>69</v>
      </c>
      <c r="E33" s="112"/>
      <c r="F33" s="113"/>
      <c r="G33" t="s">
        <v>19</v>
      </c>
      <c r="H33" s="19">
        <v>12</v>
      </c>
      <c r="I33" s="19">
        <v>85</v>
      </c>
      <c r="J33" s="7">
        <v>0</v>
      </c>
      <c r="K33" s="7">
        <v>1</v>
      </c>
      <c r="L33" s="7">
        <v>0</v>
      </c>
      <c r="M33" s="7">
        <v>1</v>
      </c>
      <c r="N33" s="7">
        <v>0</v>
      </c>
      <c r="O33" s="7">
        <v>1</v>
      </c>
      <c r="P33" s="7">
        <v>0</v>
      </c>
      <c r="Q33" s="7">
        <v>1</v>
      </c>
      <c r="R33" s="7">
        <v>0</v>
      </c>
      <c r="S33" s="7">
        <v>1</v>
      </c>
      <c r="T33" s="7">
        <v>0</v>
      </c>
      <c r="U33" s="7">
        <v>1</v>
      </c>
      <c r="V33" s="7">
        <v>0</v>
      </c>
      <c r="W33" s="7">
        <v>1</v>
      </c>
      <c r="X33" s="7">
        <v>0</v>
      </c>
      <c r="Y33" s="7">
        <v>0</v>
      </c>
      <c r="Z33" s="7">
        <v>1</v>
      </c>
      <c r="AA33" s="7">
        <v>0</v>
      </c>
      <c r="AB33" s="7">
        <v>0</v>
      </c>
      <c r="AC33" s="7">
        <v>1</v>
      </c>
      <c r="AD33" s="7" t="s">
        <v>45</v>
      </c>
      <c r="AE33" s="7" t="s">
        <v>113</v>
      </c>
      <c r="AF33" s="7">
        <v>1</v>
      </c>
      <c r="AG33" s="7">
        <v>0</v>
      </c>
      <c r="AH33" s="7">
        <v>0</v>
      </c>
      <c r="AI33" s="7">
        <v>1</v>
      </c>
      <c r="AJ33" s="7">
        <v>0</v>
      </c>
      <c r="AK33" s="13">
        <v>1</v>
      </c>
      <c r="AL33" s="10" t="s">
        <v>47</v>
      </c>
      <c r="AM33" s="10" t="s">
        <v>48</v>
      </c>
      <c r="AN33" s="10" t="s">
        <v>47</v>
      </c>
      <c r="AO33" s="10" t="s">
        <v>48</v>
      </c>
      <c r="AP33" s="10" t="s">
        <v>48</v>
      </c>
      <c r="AQ33" s="10" t="s">
        <v>50</v>
      </c>
      <c r="AR33" s="10" t="s">
        <v>48</v>
      </c>
      <c r="AS33" s="10" t="s">
        <v>47</v>
      </c>
      <c r="AT33" s="10" t="s">
        <v>49</v>
      </c>
      <c r="AU33" s="10" t="s">
        <v>67</v>
      </c>
      <c r="AV33" s="10" t="s">
        <v>67</v>
      </c>
      <c r="AW33" s="10" t="s">
        <v>47</v>
      </c>
      <c r="AX33" s="10" t="s">
        <v>48</v>
      </c>
      <c r="AY33" s="10" t="s">
        <v>49</v>
      </c>
      <c r="AZ33" s="10" t="s">
        <v>49</v>
      </c>
      <c r="BA33" s="10">
        <v>1192</v>
      </c>
      <c r="BB33" s="10">
        <v>84</v>
      </c>
      <c r="BC33" s="10">
        <v>11.2</v>
      </c>
      <c r="BD33" s="10">
        <v>21.9</v>
      </c>
      <c r="BE33" s="10">
        <v>467</v>
      </c>
      <c r="BF33" s="10">
        <v>8</v>
      </c>
      <c r="BG33" s="10">
        <v>395</v>
      </c>
    </row>
    <row r="34" spans="1:59" x14ac:dyDescent="0.45">
      <c r="A34" s="6" t="s">
        <v>114</v>
      </c>
      <c r="B34" s="19">
        <v>3</v>
      </c>
      <c r="C34" s="7" t="s">
        <v>56</v>
      </c>
      <c r="D34" s="111" t="s">
        <v>44</v>
      </c>
      <c r="E34" s="112"/>
      <c r="F34" s="113"/>
      <c r="G34" t="s">
        <v>19</v>
      </c>
      <c r="H34" s="19">
        <v>16</v>
      </c>
      <c r="I34" s="19">
        <v>101</v>
      </c>
      <c r="J34" s="7">
        <v>0</v>
      </c>
      <c r="K34" s="7">
        <v>1</v>
      </c>
      <c r="L34" s="7">
        <v>0</v>
      </c>
      <c r="M34" s="7">
        <v>1</v>
      </c>
      <c r="N34" s="7">
        <v>0</v>
      </c>
      <c r="O34" s="7">
        <v>1</v>
      </c>
      <c r="P34" s="7">
        <v>0</v>
      </c>
      <c r="Q34" s="7">
        <v>1</v>
      </c>
      <c r="R34" s="7">
        <v>0</v>
      </c>
      <c r="S34" s="7">
        <v>1</v>
      </c>
      <c r="T34" s="7">
        <v>0</v>
      </c>
      <c r="U34" s="7">
        <v>1</v>
      </c>
      <c r="V34" s="7">
        <v>0</v>
      </c>
      <c r="W34" s="7">
        <v>1</v>
      </c>
      <c r="X34" s="7">
        <v>0</v>
      </c>
      <c r="Y34" s="7">
        <v>0</v>
      </c>
      <c r="Z34" s="7">
        <v>1</v>
      </c>
      <c r="AA34" s="7">
        <v>0</v>
      </c>
      <c r="AB34" s="7">
        <v>0</v>
      </c>
      <c r="AC34" s="7">
        <v>1</v>
      </c>
      <c r="AD34" s="7" t="s">
        <v>47</v>
      </c>
      <c r="AE34" s="7" t="s">
        <v>115</v>
      </c>
      <c r="AF34" s="7">
        <v>1</v>
      </c>
      <c r="AG34" s="7">
        <v>0</v>
      </c>
      <c r="AH34" s="7">
        <v>0</v>
      </c>
      <c r="AI34" s="7">
        <v>1</v>
      </c>
      <c r="AJ34" s="7">
        <v>0</v>
      </c>
      <c r="AK34" s="13">
        <v>1</v>
      </c>
      <c r="AL34" s="10" t="s">
        <v>47</v>
      </c>
      <c r="AM34" s="10" t="s">
        <v>48</v>
      </c>
      <c r="AN34" s="10" t="s">
        <v>47</v>
      </c>
      <c r="AO34" s="10" t="s">
        <v>48</v>
      </c>
      <c r="AP34" s="10" t="s">
        <v>48</v>
      </c>
      <c r="AQ34" s="10" t="s">
        <v>48</v>
      </c>
      <c r="AR34" s="10" t="s">
        <v>50</v>
      </c>
      <c r="AS34" s="10" t="s">
        <v>47</v>
      </c>
      <c r="AT34" s="10" t="s">
        <v>49</v>
      </c>
      <c r="AU34" s="10" t="s">
        <v>49</v>
      </c>
      <c r="AV34" s="10" t="s">
        <v>67</v>
      </c>
      <c r="AW34" s="10" t="s">
        <v>47</v>
      </c>
      <c r="AX34" s="10" t="s">
        <v>48</v>
      </c>
      <c r="AY34" s="10" t="s">
        <v>49</v>
      </c>
      <c r="AZ34" s="10" t="s">
        <v>50</v>
      </c>
      <c r="BA34" s="10">
        <v>1312</v>
      </c>
      <c r="BB34" s="10">
        <v>89</v>
      </c>
      <c r="BC34" s="10">
        <v>16.899999999999999</v>
      </c>
      <c r="BD34" s="10">
        <v>20.5</v>
      </c>
      <c r="BE34" s="10">
        <v>576</v>
      </c>
      <c r="BF34" s="10">
        <v>10.8</v>
      </c>
      <c r="BG34" s="10">
        <v>592</v>
      </c>
    </row>
    <row r="35" spans="1:59" x14ac:dyDescent="0.45">
      <c r="A35" s="6" t="s">
        <v>116</v>
      </c>
      <c r="B35" s="19">
        <v>5</v>
      </c>
      <c r="C35" s="7" t="s">
        <v>56</v>
      </c>
      <c r="D35" s="111" t="s">
        <v>57</v>
      </c>
      <c r="E35" s="112"/>
      <c r="F35" s="113"/>
      <c r="G35" t="s">
        <v>20</v>
      </c>
      <c r="H35" s="19">
        <v>16</v>
      </c>
      <c r="I35" s="19">
        <v>109</v>
      </c>
      <c r="J35" s="7">
        <v>0</v>
      </c>
      <c r="K35" s="7">
        <v>1</v>
      </c>
      <c r="L35" s="7">
        <v>0</v>
      </c>
      <c r="M35" s="7">
        <v>1</v>
      </c>
      <c r="N35" s="7">
        <v>0</v>
      </c>
      <c r="O35" s="7">
        <v>1</v>
      </c>
      <c r="P35" s="7">
        <v>0</v>
      </c>
      <c r="Q35" s="7">
        <v>1</v>
      </c>
      <c r="R35" s="7">
        <v>0</v>
      </c>
      <c r="S35" s="7">
        <v>1</v>
      </c>
      <c r="T35" s="7">
        <v>0</v>
      </c>
      <c r="U35" s="7">
        <v>1</v>
      </c>
      <c r="V35" s="7">
        <v>0</v>
      </c>
      <c r="W35" s="7">
        <v>1</v>
      </c>
      <c r="X35" s="7">
        <v>0</v>
      </c>
      <c r="Y35" s="7">
        <v>0</v>
      </c>
      <c r="Z35" s="7">
        <v>1</v>
      </c>
      <c r="AA35" s="7">
        <v>0</v>
      </c>
      <c r="AB35" s="7">
        <v>0</v>
      </c>
      <c r="AC35" s="7">
        <v>1</v>
      </c>
      <c r="AD35" s="7" t="s">
        <v>45</v>
      </c>
      <c r="AE35" s="7" t="s">
        <v>100</v>
      </c>
      <c r="AF35" s="7">
        <v>0</v>
      </c>
      <c r="AG35" s="7">
        <v>1</v>
      </c>
      <c r="AH35" s="7">
        <v>0</v>
      </c>
      <c r="AI35" s="7">
        <v>1</v>
      </c>
      <c r="AJ35" s="7">
        <v>0</v>
      </c>
      <c r="AK35" s="13">
        <v>1</v>
      </c>
      <c r="AL35" s="10" t="s">
        <v>47</v>
      </c>
      <c r="AM35" s="10" t="s">
        <v>48</v>
      </c>
      <c r="AN35" s="10" t="s">
        <v>48</v>
      </c>
      <c r="AO35" s="10" t="s">
        <v>48</v>
      </c>
      <c r="AP35" s="10" t="s">
        <v>47</v>
      </c>
      <c r="AQ35" s="10" t="s">
        <v>50</v>
      </c>
      <c r="AR35" s="10" t="s">
        <v>48</v>
      </c>
      <c r="AS35" s="10" t="s">
        <v>47</v>
      </c>
      <c r="AT35" s="10" t="s">
        <v>50</v>
      </c>
      <c r="AU35" s="10" t="s">
        <v>50</v>
      </c>
      <c r="AV35" s="10" t="s">
        <v>49</v>
      </c>
      <c r="AW35" s="10" t="s">
        <v>47</v>
      </c>
      <c r="AX35" s="10" t="s">
        <v>48</v>
      </c>
      <c r="AY35" s="10" t="s">
        <v>49</v>
      </c>
      <c r="AZ35" s="10" t="s">
        <v>50</v>
      </c>
      <c r="BA35" s="10">
        <v>1410</v>
      </c>
      <c r="BB35" s="10">
        <v>99</v>
      </c>
      <c r="BC35" s="10">
        <v>20.399999999999999</v>
      </c>
      <c r="BD35" s="10">
        <v>25.4</v>
      </c>
      <c r="BE35" s="10">
        <v>604</v>
      </c>
      <c r="BF35" s="10">
        <v>9.4</v>
      </c>
      <c r="BG35" s="10">
        <v>536</v>
      </c>
    </row>
    <row r="36" spans="1:59" x14ac:dyDescent="0.45">
      <c r="A36" s="6" t="s">
        <v>117</v>
      </c>
      <c r="B36" s="19">
        <v>2</v>
      </c>
      <c r="C36" s="7" t="s">
        <v>56</v>
      </c>
      <c r="D36" s="111" t="s">
        <v>44</v>
      </c>
      <c r="E36" s="112"/>
      <c r="F36" s="113"/>
      <c r="G36" t="s">
        <v>19</v>
      </c>
      <c r="H36" s="19">
        <v>10</v>
      </c>
      <c r="I36" s="19">
        <v>81</v>
      </c>
      <c r="J36" s="7">
        <v>0</v>
      </c>
      <c r="K36" s="7">
        <v>1</v>
      </c>
      <c r="L36" s="7">
        <v>0</v>
      </c>
      <c r="M36" s="7">
        <v>1</v>
      </c>
      <c r="N36" s="7">
        <v>0</v>
      </c>
      <c r="O36" s="7">
        <v>1</v>
      </c>
      <c r="P36" s="7">
        <v>0</v>
      </c>
      <c r="Q36" s="7">
        <v>1</v>
      </c>
      <c r="R36" s="7">
        <v>1</v>
      </c>
      <c r="S36" s="7">
        <v>0</v>
      </c>
      <c r="T36" s="7">
        <v>0</v>
      </c>
      <c r="U36" s="7">
        <v>1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0</v>
      </c>
      <c r="AC36" s="7">
        <v>0</v>
      </c>
      <c r="AD36" s="7" t="s">
        <v>47</v>
      </c>
      <c r="AE36" s="7" t="s">
        <v>118</v>
      </c>
      <c r="AF36" s="7">
        <v>1</v>
      </c>
      <c r="AG36" s="7">
        <v>0</v>
      </c>
      <c r="AH36" s="7">
        <v>0</v>
      </c>
      <c r="AI36" s="7">
        <v>1</v>
      </c>
      <c r="AJ36" s="7">
        <v>0</v>
      </c>
      <c r="AK36" s="13">
        <v>1</v>
      </c>
      <c r="AL36" s="10" t="s">
        <v>48</v>
      </c>
      <c r="AM36" s="10" t="s">
        <v>48</v>
      </c>
      <c r="AN36" s="10" t="s">
        <v>47</v>
      </c>
      <c r="AO36" s="10" t="s">
        <v>48</v>
      </c>
      <c r="AP36" s="10" t="s">
        <v>48</v>
      </c>
      <c r="AQ36" s="10" t="s">
        <v>50</v>
      </c>
      <c r="AR36" s="10" t="s">
        <v>48</v>
      </c>
      <c r="AS36" s="10" t="s">
        <v>47</v>
      </c>
      <c r="AT36" s="10" t="s">
        <v>50</v>
      </c>
      <c r="AU36" s="10" t="s">
        <v>49</v>
      </c>
      <c r="AV36" s="10" t="s">
        <v>67</v>
      </c>
      <c r="AW36" s="10" t="s">
        <v>48</v>
      </c>
      <c r="AX36" s="10" t="s">
        <v>48</v>
      </c>
      <c r="AY36" s="10" t="s">
        <v>49</v>
      </c>
      <c r="AZ36" s="10" t="s">
        <v>49</v>
      </c>
      <c r="BA36" s="10">
        <v>985</v>
      </c>
      <c r="BB36" s="10">
        <v>76</v>
      </c>
      <c r="BC36" s="10">
        <v>14.4</v>
      </c>
      <c r="BD36" s="10">
        <v>16.399999999999999</v>
      </c>
      <c r="BE36" s="10">
        <v>452</v>
      </c>
      <c r="BF36" s="10">
        <v>8.4</v>
      </c>
      <c r="BG36" s="10">
        <v>425</v>
      </c>
    </row>
    <row r="37" spans="1:59" x14ac:dyDescent="0.45">
      <c r="A37" s="6" t="s">
        <v>119</v>
      </c>
      <c r="B37" s="19">
        <v>2</v>
      </c>
      <c r="C37" s="7" t="s">
        <v>43</v>
      </c>
      <c r="D37" s="111" t="s">
        <v>69</v>
      </c>
      <c r="E37" s="112"/>
      <c r="F37" s="113"/>
      <c r="G37" t="s">
        <v>19</v>
      </c>
      <c r="H37" s="19">
        <v>12</v>
      </c>
      <c r="I37" s="19">
        <v>85</v>
      </c>
      <c r="J37" s="7">
        <v>0</v>
      </c>
      <c r="K37" s="7">
        <v>1</v>
      </c>
      <c r="L37" s="7">
        <v>0</v>
      </c>
      <c r="M37" s="7">
        <v>1</v>
      </c>
      <c r="N37" s="7">
        <v>0</v>
      </c>
      <c r="O37" s="7">
        <v>1</v>
      </c>
      <c r="P37" s="7">
        <v>0</v>
      </c>
      <c r="Q37" s="7">
        <v>1</v>
      </c>
      <c r="R37" s="7">
        <v>1</v>
      </c>
      <c r="S37" s="7">
        <v>0</v>
      </c>
      <c r="T37" s="7">
        <v>0</v>
      </c>
      <c r="U37" s="7">
        <v>1</v>
      </c>
      <c r="V37" s="7">
        <v>0</v>
      </c>
      <c r="W37" s="7">
        <v>0</v>
      </c>
      <c r="X37" s="7">
        <v>0</v>
      </c>
      <c r="Y37" s="7">
        <v>0</v>
      </c>
      <c r="Z37" s="7">
        <v>1</v>
      </c>
      <c r="AA37" s="7">
        <v>0</v>
      </c>
      <c r="AB37" s="7">
        <v>1</v>
      </c>
      <c r="AC37" s="7">
        <v>0</v>
      </c>
      <c r="AD37" s="7" t="s">
        <v>47</v>
      </c>
      <c r="AE37" s="7" t="s">
        <v>120</v>
      </c>
      <c r="AF37" s="7">
        <v>1</v>
      </c>
      <c r="AG37" s="7">
        <v>0</v>
      </c>
      <c r="AH37" s="7">
        <v>1</v>
      </c>
      <c r="AI37" s="7">
        <v>0</v>
      </c>
      <c r="AJ37" s="7">
        <v>0</v>
      </c>
      <c r="AK37" s="13">
        <v>1</v>
      </c>
      <c r="AL37" s="10" t="s">
        <v>48</v>
      </c>
      <c r="AM37" s="10" t="s">
        <v>48</v>
      </c>
      <c r="AN37" s="10" t="s">
        <v>47</v>
      </c>
      <c r="AO37" s="10" t="s">
        <v>48</v>
      </c>
      <c r="AP37" s="10" t="s">
        <v>48</v>
      </c>
      <c r="AQ37" s="10" t="s">
        <v>50</v>
      </c>
      <c r="AR37" s="10" t="s">
        <v>48</v>
      </c>
      <c r="AS37" s="10" t="s">
        <v>47</v>
      </c>
      <c r="AT37" s="10" t="s">
        <v>49</v>
      </c>
      <c r="AU37" s="10" t="s">
        <v>49</v>
      </c>
      <c r="AV37" s="10" t="s">
        <v>67</v>
      </c>
      <c r="AW37" s="10" t="s">
        <v>48</v>
      </c>
      <c r="AX37" s="10" t="s">
        <v>48</v>
      </c>
      <c r="AY37" s="10" t="s">
        <v>49</v>
      </c>
      <c r="AZ37" s="10" t="s">
        <v>49</v>
      </c>
      <c r="BA37" s="10">
        <v>1069</v>
      </c>
      <c r="BB37" s="10">
        <v>82</v>
      </c>
      <c r="BC37" s="10">
        <v>16.399999999999999</v>
      </c>
      <c r="BD37" s="10">
        <v>18.7</v>
      </c>
      <c r="BE37" s="10">
        <v>467</v>
      </c>
      <c r="BF37" s="10">
        <v>9.6999999999999993</v>
      </c>
      <c r="BG37" s="10">
        <v>459</v>
      </c>
    </row>
    <row r="38" spans="1:59" x14ac:dyDescent="0.45">
      <c r="A38" s="6" t="s">
        <v>121</v>
      </c>
      <c r="B38" s="19">
        <v>2</v>
      </c>
      <c r="C38" s="7" t="s">
        <v>43</v>
      </c>
      <c r="D38" s="111" t="s">
        <v>44</v>
      </c>
      <c r="E38" s="112"/>
      <c r="F38" s="113"/>
      <c r="G38" t="s">
        <v>19</v>
      </c>
      <c r="H38" s="19">
        <v>10</v>
      </c>
      <c r="I38" s="19">
        <v>80</v>
      </c>
      <c r="J38" s="7">
        <v>0</v>
      </c>
      <c r="K38" s="7">
        <v>1</v>
      </c>
      <c r="L38" s="7">
        <v>0</v>
      </c>
      <c r="M38" s="7">
        <v>1</v>
      </c>
      <c r="N38" s="7">
        <v>0</v>
      </c>
      <c r="O38" s="7">
        <v>1</v>
      </c>
      <c r="P38" s="7">
        <v>0</v>
      </c>
      <c r="Q38" s="7">
        <v>1</v>
      </c>
      <c r="R38" s="7">
        <v>1</v>
      </c>
      <c r="S38" s="7">
        <v>0</v>
      </c>
      <c r="T38" s="7">
        <v>0</v>
      </c>
      <c r="U38" s="7">
        <v>1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1</v>
      </c>
      <c r="AB38" s="7">
        <v>0</v>
      </c>
      <c r="AC38" s="7">
        <v>0</v>
      </c>
      <c r="AD38" s="7" t="s">
        <v>47</v>
      </c>
      <c r="AE38" s="7" t="s">
        <v>122</v>
      </c>
      <c r="AF38" s="7">
        <v>1</v>
      </c>
      <c r="AG38" s="7">
        <v>0</v>
      </c>
      <c r="AH38" s="7">
        <v>0</v>
      </c>
      <c r="AI38" s="7">
        <v>1</v>
      </c>
      <c r="AJ38" s="7">
        <v>1</v>
      </c>
      <c r="AK38" s="13">
        <v>0</v>
      </c>
      <c r="AL38" s="10" t="s">
        <v>48</v>
      </c>
      <c r="AM38" s="10" t="s">
        <v>48</v>
      </c>
      <c r="AN38" s="10" t="s">
        <v>47</v>
      </c>
      <c r="AO38" s="10" t="s">
        <v>48</v>
      </c>
      <c r="AP38" s="10" t="s">
        <v>48</v>
      </c>
      <c r="AQ38" s="10" t="s">
        <v>50</v>
      </c>
      <c r="AR38" s="10" t="s">
        <v>48</v>
      </c>
      <c r="AS38" s="10" t="s">
        <v>47</v>
      </c>
      <c r="AT38" s="10" t="s">
        <v>50</v>
      </c>
      <c r="AU38" s="10" t="s">
        <v>67</v>
      </c>
      <c r="AV38" s="10" t="s">
        <v>67</v>
      </c>
      <c r="AW38" s="10" t="s">
        <v>48</v>
      </c>
      <c r="AX38" s="10" t="s">
        <v>50</v>
      </c>
      <c r="AY38" s="10" t="s">
        <v>49</v>
      </c>
      <c r="AZ38" s="10" t="s">
        <v>67</v>
      </c>
      <c r="BA38" s="10">
        <v>1011</v>
      </c>
      <c r="BB38" s="10">
        <v>80</v>
      </c>
      <c r="BC38" s="10">
        <v>14.5</v>
      </c>
      <c r="BD38" s="10">
        <v>17.399999999999999</v>
      </c>
      <c r="BE38" s="10">
        <v>458</v>
      </c>
      <c r="BF38" s="10">
        <v>8.5</v>
      </c>
      <c r="BG38" s="10">
        <v>439</v>
      </c>
    </row>
    <row r="39" spans="1:59" x14ac:dyDescent="0.45">
      <c r="A39" s="6" t="s">
        <v>123</v>
      </c>
      <c r="B39" s="19">
        <v>3</v>
      </c>
      <c r="C39" s="7" t="s">
        <v>56</v>
      </c>
      <c r="D39" s="117" t="s">
        <v>81</v>
      </c>
      <c r="E39" s="112"/>
      <c r="F39" s="113"/>
      <c r="G39" t="s">
        <v>19</v>
      </c>
      <c r="H39" s="19">
        <v>14</v>
      </c>
      <c r="I39" s="19">
        <v>88</v>
      </c>
      <c r="J39" s="7">
        <v>0</v>
      </c>
      <c r="K39" s="7">
        <v>1</v>
      </c>
      <c r="L39" s="7">
        <v>0</v>
      </c>
      <c r="M39" s="7">
        <v>1</v>
      </c>
      <c r="N39" s="7">
        <v>0</v>
      </c>
      <c r="O39" s="7">
        <v>1</v>
      </c>
      <c r="P39" s="7">
        <v>0</v>
      </c>
      <c r="Q39" s="7">
        <v>1</v>
      </c>
      <c r="R39" s="7">
        <v>0</v>
      </c>
      <c r="S39" s="7">
        <v>1</v>
      </c>
      <c r="T39" s="7">
        <v>0</v>
      </c>
      <c r="U39" s="7">
        <v>1</v>
      </c>
      <c r="V39" s="7">
        <v>0</v>
      </c>
      <c r="W39" s="7">
        <v>1</v>
      </c>
      <c r="X39" s="7">
        <v>0</v>
      </c>
      <c r="Y39" s="7">
        <v>0</v>
      </c>
      <c r="Z39" s="7">
        <v>1</v>
      </c>
      <c r="AA39" s="7">
        <v>0</v>
      </c>
      <c r="AB39" s="7">
        <v>1</v>
      </c>
      <c r="AC39" s="7">
        <v>0</v>
      </c>
      <c r="AD39" s="7" t="s">
        <v>45</v>
      </c>
      <c r="AE39" s="7" t="s">
        <v>111</v>
      </c>
      <c r="AF39" s="7">
        <v>0</v>
      </c>
      <c r="AG39" s="7">
        <v>1</v>
      </c>
      <c r="AH39" s="7">
        <v>0</v>
      </c>
      <c r="AI39" s="7">
        <v>1</v>
      </c>
      <c r="AJ39" s="7">
        <v>0</v>
      </c>
      <c r="AK39" s="13">
        <v>1</v>
      </c>
      <c r="AL39" s="10" t="s">
        <v>47</v>
      </c>
      <c r="AM39" s="10" t="s">
        <v>48</v>
      </c>
      <c r="AN39" s="10" t="s">
        <v>47</v>
      </c>
      <c r="AO39" s="10" t="s">
        <v>48</v>
      </c>
      <c r="AP39" s="10" t="s">
        <v>47</v>
      </c>
      <c r="AQ39" s="10" t="s">
        <v>50</v>
      </c>
      <c r="AR39" s="10" t="s">
        <v>50</v>
      </c>
      <c r="AS39" s="10" t="s">
        <v>47</v>
      </c>
      <c r="AT39" s="10" t="s">
        <v>50</v>
      </c>
      <c r="AU39" s="10" t="s">
        <v>50</v>
      </c>
      <c r="AV39" s="10" t="s">
        <v>49</v>
      </c>
      <c r="AW39" s="10" t="s">
        <v>48</v>
      </c>
      <c r="AX39" s="10" t="s">
        <v>48</v>
      </c>
      <c r="AY39" s="10" t="s">
        <v>50</v>
      </c>
      <c r="AZ39" s="10" t="s">
        <v>50</v>
      </c>
      <c r="BA39" s="10">
        <v>1185</v>
      </c>
      <c r="BB39" s="10">
        <v>86</v>
      </c>
      <c r="BC39" s="10">
        <v>10.5</v>
      </c>
      <c r="BD39" s="10">
        <v>21.5</v>
      </c>
      <c r="BE39" s="10">
        <v>455</v>
      </c>
      <c r="BF39" s="10">
        <v>7.4</v>
      </c>
      <c r="BG39" s="10">
        <v>352</v>
      </c>
    </row>
    <row r="40" spans="1:59" x14ac:dyDescent="0.45">
      <c r="A40" s="6" t="s">
        <v>124</v>
      </c>
      <c r="B40" s="19">
        <v>4</v>
      </c>
      <c r="C40" s="7" t="s">
        <v>56</v>
      </c>
      <c r="D40" s="111" t="s">
        <v>74</v>
      </c>
      <c r="E40" s="112"/>
      <c r="F40" s="113"/>
      <c r="G40" t="s">
        <v>19</v>
      </c>
      <c r="H40" s="19">
        <v>17</v>
      </c>
      <c r="I40" s="19">
        <v>100</v>
      </c>
      <c r="J40" s="7">
        <v>0</v>
      </c>
      <c r="K40" s="7">
        <v>1</v>
      </c>
      <c r="L40" s="7">
        <v>0</v>
      </c>
      <c r="M40" s="7">
        <v>1</v>
      </c>
      <c r="N40" s="7">
        <v>0</v>
      </c>
      <c r="O40" s="7">
        <v>1</v>
      </c>
      <c r="P40" s="7">
        <v>0</v>
      </c>
      <c r="Q40" s="7">
        <v>1</v>
      </c>
      <c r="R40" s="7">
        <v>0</v>
      </c>
      <c r="S40" s="7">
        <v>1</v>
      </c>
      <c r="T40" s="7">
        <v>0</v>
      </c>
      <c r="U40" s="7">
        <v>1</v>
      </c>
      <c r="V40" s="7">
        <v>0</v>
      </c>
      <c r="W40" s="7">
        <v>1</v>
      </c>
      <c r="X40" s="7">
        <v>0</v>
      </c>
      <c r="Y40" s="7">
        <v>0</v>
      </c>
      <c r="Z40" s="7">
        <v>1</v>
      </c>
      <c r="AA40" s="7">
        <v>0</v>
      </c>
      <c r="AB40" s="7">
        <v>0</v>
      </c>
      <c r="AC40" s="7">
        <v>1</v>
      </c>
      <c r="AD40" s="7" t="s">
        <v>45</v>
      </c>
      <c r="AE40" s="7" t="s">
        <v>100</v>
      </c>
      <c r="AF40" s="7">
        <v>0</v>
      </c>
      <c r="AG40" s="7">
        <v>1</v>
      </c>
      <c r="AH40" s="7">
        <v>0</v>
      </c>
      <c r="AI40" s="7">
        <v>1</v>
      </c>
      <c r="AJ40" s="7">
        <v>0</v>
      </c>
      <c r="AK40" s="13">
        <v>1</v>
      </c>
      <c r="AL40" s="10" t="s">
        <v>47</v>
      </c>
      <c r="AM40" s="10" t="s">
        <v>48</v>
      </c>
      <c r="AN40" s="10" t="s">
        <v>47</v>
      </c>
      <c r="AO40" s="10" t="s">
        <v>48</v>
      </c>
      <c r="AP40" s="10" t="s">
        <v>47</v>
      </c>
      <c r="AQ40" s="10" t="s">
        <v>50</v>
      </c>
      <c r="AR40" s="10" t="s">
        <v>48</v>
      </c>
      <c r="AS40" s="10" t="s">
        <v>47</v>
      </c>
      <c r="AT40" s="10" t="s">
        <v>50</v>
      </c>
      <c r="AU40" s="10" t="s">
        <v>50</v>
      </c>
      <c r="AV40" s="10" t="s">
        <v>49</v>
      </c>
      <c r="AW40" s="10" t="s">
        <v>47</v>
      </c>
      <c r="AX40" s="10" t="s">
        <v>48</v>
      </c>
      <c r="AY40" s="10" t="s">
        <v>50</v>
      </c>
      <c r="AZ40" s="10" t="s">
        <v>50</v>
      </c>
      <c r="BA40" s="10">
        <v>1352</v>
      </c>
      <c r="BB40" s="10">
        <v>102</v>
      </c>
      <c r="BC40" s="10">
        <v>18.399999999999999</v>
      </c>
      <c r="BD40" s="10">
        <v>26.4</v>
      </c>
      <c r="BE40" s="10">
        <v>499</v>
      </c>
      <c r="BF40" s="10">
        <v>9.6999999999999993</v>
      </c>
      <c r="BG40" s="10">
        <v>563</v>
      </c>
    </row>
    <row r="41" spans="1:59" x14ac:dyDescent="0.45">
      <c r="A41" s="6" t="s">
        <v>125</v>
      </c>
      <c r="B41" s="19">
        <v>2</v>
      </c>
      <c r="C41" s="7" t="s">
        <v>56</v>
      </c>
      <c r="D41" s="111" t="s">
        <v>60</v>
      </c>
      <c r="E41" s="112"/>
      <c r="F41" s="113"/>
      <c r="G41" t="s">
        <v>19</v>
      </c>
      <c r="H41" s="19">
        <v>10</v>
      </c>
      <c r="I41" s="19">
        <v>85</v>
      </c>
      <c r="J41" s="7">
        <v>0</v>
      </c>
      <c r="K41" s="7">
        <v>1</v>
      </c>
      <c r="L41" s="7">
        <v>0</v>
      </c>
      <c r="M41" s="7">
        <v>1</v>
      </c>
      <c r="N41" s="7">
        <v>0</v>
      </c>
      <c r="O41" s="7">
        <v>1</v>
      </c>
      <c r="P41" s="7">
        <v>0</v>
      </c>
      <c r="Q41" s="7">
        <v>1</v>
      </c>
      <c r="R41" s="7">
        <v>1</v>
      </c>
      <c r="S41" s="7">
        <v>0</v>
      </c>
      <c r="T41" s="7">
        <v>0</v>
      </c>
      <c r="U41" s="7">
        <v>1</v>
      </c>
      <c r="V41" s="7">
        <v>0</v>
      </c>
      <c r="W41" s="7">
        <v>0</v>
      </c>
      <c r="X41" s="7">
        <v>0</v>
      </c>
      <c r="Y41" s="7">
        <v>0</v>
      </c>
      <c r="Z41" s="7">
        <v>1</v>
      </c>
      <c r="AA41" s="7">
        <v>0</v>
      </c>
      <c r="AB41" s="7">
        <v>1</v>
      </c>
      <c r="AC41" s="7">
        <v>0</v>
      </c>
      <c r="AD41" s="7" t="s">
        <v>47</v>
      </c>
      <c r="AE41" s="7" t="s">
        <v>126</v>
      </c>
      <c r="AF41" s="7">
        <v>1</v>
      </c>
      <c r="AG41" s="7">
        <v>0</v>
      </c>
      <c r="AH41" s="7">
        <v>0</v>
      </c>
      <c r="AI41" s="7">
        <v>1</v>
      </c>
      <c r="AJ41" s="7">
        <v>0</v>
      </c>
      <c r="AK41" s="13">
        <v>1</v>
      </c>
      <c r="AL41" s="10" t="s">
        <v>47</v>
      </c>
      <c r="AM41" s="10" t="s">
        <v>48</v>
      </c>
      <c r="AN41" s="10" t="s">
        <v>47</v>
      </c>
      <c r="AO41" s="10" t="s">
        <v>48</v>
      </c>
      <c r="AP41" s="10" t="s">
        <v>48</v>
      </c>
      <c r="AQ41" s="10" t="s">
        <v>50</v>
      </c>
      <c r="AR41" s="10" t="s">
        <v>50</v>
      </c>
      <c r="AS41" s="10" t="s">
        <v>48</v>
      </c>
      <c r="AT41" s="10" t="s">
        <v>49</v>
      </c>
      <c r="AU41" s="10" t="s">
        <v>49</v>
      </c>
      <c r="AV41" s="10" t="s">
        <v>67</v>
      </c>
      <c r="AW41" s="10" t="s">
        <v>48</v>
      </c>
      <c r="AX41" s="10" t="s">
        <v>48</v>
      </c>
      <c r="AY41" s="10" t="s">
        <v>49</v>
      </c>
      <c r="AZ41" s="10" t="s">
        <v>49</v>
      </c>
      <c r="BA41" s="10">
        <v>986</v>
      </c>
      <c r="BB41" s="10">
        <v>80</v>
      </c>
      <c r="BC41" s="10">
        <v>10.4</v>
      </c>
      <c r="BD41" s="10">
        <v>15.7</v>
      </c>
      <c r="BE41" s="10">
        <v>396</v>
      </c>
      <c r="BF41" s="10">
        <v>7.5</v>
      </c>
      <c r="BG41" s="10">
        <v>351</v>
      </c>
    </row>
    <row r="42" spans="1:59" x14ac:dyDescent="0.45">
      <c r="A42" s="6" t="s">
        <v>127</v>
      </c>
      <c r="B42" s="19">
        <v>3</v>
      </c>
      <c r="C42" s="7" t="s">
        <v>56</v>
      </c>
      <c r="D42" s="111" t="s">
        <v>44</v>
      </c>
      <c r="E42" s="112"/>
      <c r="F42" s="113"/>
      <c r="G42" t="s">
        <v>19</v>
      </c>
      <c r="H42" s="19">
        <v>13.5</v>
      </c>
      <c r="I42" s="19">
        <v>94</v>
      </c>
      <c r="J42" s="7">
        <v>0</v>
      </c>
      <c r="K42" s="7">
        <v>1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1</v>
      </c>
      <c r="R42" s="7">
        <v>0</v>
      </c>
      <c r="S42" s="7">
        <v>1</v>
      </c>
      <c r="T42" s="7">
        <v>0</v>
      </c>
      <c r="U42" s="7">
        <v>1</v>
      </c>
      <c r="V42" s="7">
        <v>0</v>
      </c>
      <c r="W42" s="7">
        <v>1</v>
      </c>
      <c r="X42" s="7">
        <v>0</v>
      </c>
      <c r="Y42" s="7">
        <v>0</v>
      </c>
      <c r="Z42" s="7">
        <v>1</v>
      </c>
      <c r="AA42" s="7">
        <v>0</v>
      </c>
      <c r="AB42" s="7">
        <v>0</v>
      </c>
      <c r="AC42" s="7">
        <v>1</v>
      </c>
      <c r="AD42" s="7" t="s">
        <v>45</v>
      </c>
      <c r="AE42" s="7" t="s">
        <v>128</v>
      </c>
      <c r="AF42" s="7">
        <v>1</v>
      </c>
      <c r="AG42" s="7">
        <v>0</v>
      </c>
      <c r="AH42" s="7">
        <v>0</v>
      </c>
      <c r="AI42" s="7">
        <v>1</v>
      </c>
      <c r="AJ42" s="7">
        <v>0</v>
      </c>
      <c r="AK42" s="13">
        <v>1</v>
      </c>
      <c r="AL42" s="10" t="s">
        <v>47</v>
      </c>
      <c r="AM42" s="10" t="s">
        <v>50</v>
      </c>
      <c r="AN42" s="10" t="s">
        <v>47</v>
      </c>
      <c r="AO42" s="10" t="s">
        <v>48</v>
      </c>
      <c r="AP42" s="10" t="s">
        <v>48</v>
      </c>
      <c r="AQ42" s="10" t="s">
        <v>50</v>
      </c>
      <c r="AR42" s="10" t="s">
        <v>49</v>
      </c>
      <c r="AS42" s="10" t="s">
        <v>48</v>
      </c>
      <c r="AT42" s="10" t="s">
        <v>67</v>
      </c>
      <c r="AU42" s="10" t="s">
        <v>67</v>
      </c>
      <c r="AV42" s="10" t="s">
        <v>67</v>
      </c>
      <c r="AW42" s="10" t="s">
        <v>48</v>
      </c>
      <c r="AX42" s="10" t="s">
        <v>48</v>
      </c>
      <c r="AY42" s="10" t="s">
        <v>67</v>
      </c>
      <c r="AZ42" s="10" t="s">
        <v>50</v>
      </c>
      <c r="BA42" s="10">
        <v>1152</v>
      </c>
      <c r="BB42" s="10">
        <v>86</v>
      </c>
      <c r="BC42" s="10">
        <v>11.4</v>
      </c>
      <c r="BD42" s="10">
        <v>18.5</v>
      </c>
      <c r="BE42" s="10">
        <v>399</v>
      </c>
      <c r="BF42" s="10">
        <v>8.9</v>
      </c>
      <c r="BG42" s="10">
        <v>395</v>
      </c>
    </row>
    <row r="43" spans="1:59" x14ac:dyDescent="0.45">
      <c r="A43" s="6" t="s">
        <v>129</v>
      </c>
      <c r="B43" s="19">
        <v>1</v>
      </c>
      <c r="C43" s="7" t="s">
        <v>56</v>
      </c>
      <c r="D43" s="111" t="s">
        <v>81</v>
      </c>
      <c r="E43" s="112"/>
      <c r="F43" s="113"/>
      <c r="G43" t="s">
        <v>20</v>
      </c>
      <c r="H43" s="19">
        <v>9</v>
      </c>
      <c r="I43" s="19">
        <v>75</v>
      </c>
      <c r="J43" s="7">
        <v>0</v>
      </c>
      <c r="K43" s="7">
        <v>1</v>
      </c>
      <c r="L43" s="7">
        <v>0</v>
      </c>
      <c r="M43" s="7">
        <v>1</v>
      </c>
      <c r="N43" s="7">
        <v>0</v>
      </c>
      <c r="O43" s="7">
        <v>1</v>
      </c>
      <c r="P43" s="7">
        <v>0</v>
      </c>
      <c r="Q43" s="7">
        <v>1</v>
      </c>
      <c r="R43" s="7">
        <v>1</v>
      </c>
      <c r="S43" s="7">
        <v>0</v>
      </c>
      <c r="T43" s="7">
        <v>0</v>
      </c>
      <c r="U43" s="7">
        <v>1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0</v>
      </c>
      <c r="AB43" s="7">
        <v>1</v>
      </c>
      <c r="AC43" s="7">
        <v>0</v>
      </c>
      <c r="AD43" s="7" t="s">
        <v>47</v>
      </c>
      <c r="AE43" s="7" t="s">
        <v>130</v>
      </c>
      <c r="AF43" s="7">
        <v>1</v>
      </c>
      <c r="AG43" s="7">
        <v>0</v>
      </c>
      <c r="AH43" s="7">
        <v>1</v>
      </c>
      <c r="AI43" s="7">
        <v>0</v>
      </c>
      <c r="AJ43" s="7">
        <v>1</v>
      </c>
      <c r="AK43" s="13">
        <v>0</v>
      </c>
      <c r="AL43" s="10" t="s">
        <v>48</v>
      </c>
      <c r="AM43" s="10" t="s">
        <v>48</v>
      </c>
      <c r="AN43" s="10" t="s">
        <v>48</v>
      </c>
      <c r="AO43" s="10" t="s">
        <v>48</v>
      </c>
      <c r="AP43" s="10" t="s">
        <v>48</v>
      </c>
      <c r="AQ43" s="10" t="s">
        <v>50</v>
      </c>
      <c r="AR43" s="10" t="s">
        <v>48</v>
      </c>
      <c r="AS43" s="10" t="s">
        <v>47</v>
      </c>
      <c r="AT43" s="10" t="s">
        <v>49</v>
      </c>
      <c r="AU43" s="10" t="s">
        <v>67</v>
      </c>
      <c r="AV43" s="10" t="s">
        <v>67</v>
      </c>
      <c r="AW43" s="10" t="s">
        <v>48</v>
      </c>
      <c r="AX43" s="10" t="s">
        <v>48</v>
      </c>
      <c r="AY43" s="10" t="s">
        <v>49</v>
      </c>
      <c r="AZ43" s="10" t="s">
        <v>67</v>
      </c>
      <c r="BA43" s="10">
        <v>896</v>
      </c>
      <c r="BB43" s="10">
        <v>75</v>
      </c>
      <c r="BC43" s="10">
        <v>9.5</v>
      </c>
      <c r="BD43" s="10">
        <v>11.4</v>
      </c>
      <c r="BE43" s="10">
        <v>304</v>
      </c>
      <c r="BF43" s="10">
        <v>6.7</v>
      </c>
      <c r="BG43" s="10">
        <v>304</v>
      </c>
    </row>
    <row r="44" spans="1:59" x14ac:dyDescent="0.45">
      <c r="A44" s="6" t="s">
        <v>131</v>
      </c>
      <c r="B44" s="19">
        <v>4</v>
      </c>
      <c r="C44" s="7" t="s">
        <v>43</v>
      </c>
      <c r="D44" s="111" t="s">
        <v>60</v>
      </c>
      <c r="E44" s="112"/>
      <c r="F44" s="113"/>
      <c r="G44" t="s">
        <v>19</v>
      </c>
      <c r="H44" s="19">
        <v>14</v>
      </c>
      <c r="I44" s="19">
        <v>98</v>
      </c>
      <c r="J44" s="7">
        <v>0</v>
      </c>
      <c r="K44" s="7">
        <v>1</v>
      </c>
      <c r="L44" s="7">
        <v>0</v>
      </c>
      <c r="M44" s="7">
        <v>1</v>
      </c>
      <c r="N44" s="7">
        <v>0</v>
      </c>
      <c r="O44" s="7">
        <v>1</v>
      </c>
      <c r="P44" s="7">
        <v>0</v>
      </c>
      <c r="Q44" s="7">
        <v>1</v>
      </c>
      <c r="R44" s="7">
        <v>0</v>
      </c>
      <c r="S44" s="7">
        <v>1</v>
      </c>
      <c r="T44" s="7">
        <v>0</v>
      </c>
      <c r="U44" s="7">
        <v>1</v>
      </c>
      <c r="V44" s="7">
        <v>0</v>
      </c>
      <c r="W44" s="7">
        <v>1</v>
      </c>
      <c r="X44" s="7">
        <v>0</v>
      </c>
      <c r="Y44" s="7">
        <v>0</v>
      </c>
      <c r="Z44" s="7">
        <v>1</v>
      </c>
      <c r="AA44" s="7">
        <v>0</v>
      </c>
      <c r="AB44" s="7">
        <v>0</v>
      </c>
      <c r="AC44" s="7">
        <v>1</v>
      </c>
      <c r="AD44" s="7" t="s">
        <v>61</v>
      </c>
      <c r="AE44" s="7" t="s">
        <v>132</v>
      </c>
      <c r="AF44" s="7">
        <v>0</v>
      </c>
      <c r="AG44" s="7">
        <v>1</v>
      </c>
      <c r="AH44" s="7">
        <v>0</v>
      </c>
      <c r="AI44" s="7">
        <v>1</v>
      </c>
      <c r="AJ44" s="7">
        <v>0</v>
      </c>
      <c r="AK44" s="13">
        <v>1</v>
      </c>
      <c r="AL44" s="10" t="s">
        <v>47</v>
      </c>
      <c r="AM44" s="10" t="s">
        <v>48</v>
      </c>
      <c r="AN44" s="10" t="s">
        <v>47</v>
      </c>
      <c r="AO44" s="10" t="s">
        <v>48</v>
      </c>
      <c r="AP44" s="10" t="s">
        <v>47</v>
      </c>
      <c r="AQ44" s="10" t="s">
        <v>48</v>
      </c>
      <c r="AR44" s="10" t="s">
        <v>50</v>
      </c>
      <c r="AS44" s="10" t="s">
        <v>47</v>
      </c>
      <c r="AT44" s="10" t="s">
        <v>50</v>
      </c>
      <c r="AU44" s="10" t="s">
        <v>67</v>
      </c>
      <c r="AV44" s="10" t="s">
        <v>67</v>
      </c>
      <c r="AW44" s="10" t="s">
        <v>47</v>
      </c>
      <c r="AX44" s="10" t="s">
        <v>48</v>
      </c>
      <c r="AY44" s="10" t="s">
        <v>49</v>
      </c>
      <c r="AZ44" s="10" t="s">
        <v>48</v>
      </c>
      <c r="BA44" s="10">
        <v>1320</v>
      </c>
      <c r="BB44" s="10">
        <v>96</v>
      </c>
      <c r="BC44" s="10">
        <v>8.4</v>
      </c>
      <c r="BD44" s="10">
        <v>15.4</v>
      </c>
      <c r="BE44" s="10">
        <v>425</v>
      </c>
      <c r="BF44" s="10">
        <v>9.4</v>
      </c>
      <c r="BG44" s="10">
        <v>552</v>
      </c>
    </row>
    <row r="45" spans="1:59" x14ac:dyDescent="0.45">
      <c r="A45" s="6" t="s">
        <v>133</v>
      </c>
      <c r="B45" s="19">
        <v>2</v>
      </c>
      <c r="C45" s="7" t="s">
        <v>56</v>
      </c>
      <c r="D45" s="111" t="s">
        <v>81</v>
      </c>
      <c r="E45" s="112"/>
      <c r="F45" s="113"/>
      <c r="G45" t="s">
        <v>19</v>
      </c>
      <c r="H45" s="19">
        <v>11</v>
      </c>
      <c r="I45" s="19">
        <v>83</v>
      </c>
      <c r="J45" s="7">
        <v>0</v>
      </c>
      <c r="K45" s="7">
        <v>1</v>
      </c>
      <c r="L45" s="7">
        <v>0</v>
      </c>
      <c r="M45" s="7">
        <v>1</v>
      </c>
      <c r="N45" s="7">
        <v>0</v>
      </c>
      <c r="O45" s="7">
        <v>1</v>
      </c>
      <c r="P45" s="7">
        <v>0</v>
      </c>
      <c r="Q45" s="7">
        <v>1</v>
      </c>
      <c r="R45" s="7">
        <v>1</v>
      </c>
      <c r="S45" s="7">
        <v>0</v>
      </c>
      <c r="T45" s="7">
        <v>0</v>
      </c>
      <c r="U45" s="7">
        <v>1</v>
      </c>
      <c r="V45" s="7">
        <v>0</v>
      </c>
      <c r="W45" s="7">
        <v>0</v>
      </c>
      <c r="X45" s="7">
        <v>0</v>
      </c>
      <c r="Y45" s="7">
        <v>0</v>
      </c>
      <c r="Z45" s="7">
        <v>1</v>
      </c>
      <c r="AA45" s="7">
        <v>0</v>
      </c>
      <c r="AB45" s="7">
        <v>1</v>
      </c>
      <c r="AC45" s="7">
        <v>0</v>
      </c>
      <c r="AD45" s="7" t="s">
        <v>47</v>
      </c>
      <c r="AE45" s="7" t="s">
        <v>134</v>
      </c>
      <c r="AF45" s="7">
        <v>1</v>
      </c>
      <c r="AG45" s="7">
        <v>0</v>
      </c>
      <c r="AH45" s="7">
        <v>0</v>
      </c>
      <c r="AI45" s="7">
        <v>1</v>
      </c>
      <c r="AJ45" s="7">
        <v>0</v>
      </c>
      <c r="AK45" s="13">
        <v>1</v>
      </c>
      <c r="AL45" s="10" t="s">
        <v>47</v>
      </c>
      <c r="AM45" s="10" t="s">
        <v>48</v>
      </c>
      <c r="AN45" s="10" t="s">
        <v>48</v>
      </c>
      <c r="AO45" s="10" t="s">
        <v>48</v>
      </c>
      <c r="AP45" s="10" t="s">
        <v>48</v>
      </c>
      <c r="AQ45" s="10" t="s">
        <v>48</v>
      </c>
      <c r="AR45" s="10" t="s">
        <v>49</v>
      </c>
      <c r="AS45" s="10" t="s">
        <v>47</v>
      </c>
      <c r="AT45" s="10" t="s">
        <v>49</v>
      </c>
      <c r="AU45" s="10" t="s">
        <v>50</v>
      </c>
      <c r="AV45" s="10" t="s">
        <v>50</v>
      </c>
      <c r="AW45" s="10" t="s">
        <v>48</v>
      </c>
      <c r="AX45" s="10" t="s">
        <v>48</v>
      </c>
      <c r="AY45" s="10" t="s">
        <v>49</v>
      </c>
      <c r="AZ45" s="10" t="s">
        <v>50</v>
      </c>
      <c r="BA45" s="10">
        <v>1011</v>
      </c>
      <c r="BB45" s="10">
        <v>75</v>
      </c>
      <c r="BC45" s="10">
        <v>8.4</v>
      </c>
      <c r="BD45" s="10">
        <v>11.4</v>
      </c>
      <c r="BE45" s="10">
        <v>399</v>
      </c>
      <c r="BF45" s="10">
        <v>6.4</v>
      </c>
      <c r="BG45" s="10">
        <v>305</v>
      </c>
    </row>
    <row r="46" spans="1:59" x14ac:dyDescent="0.45">
      <c r="A46" s="6" t="s">
        <v>135</v>
      </c>
      <c r="B46" s="19">
        <v>3</v>
      </c>
      <c r="C46" s="7" t="s">
        <v>43</v>
      </c>
      <c r="D46" s="111" t="s">
        <v>74</v>
      </c>
      <c r="E46" s="112"/>
      <c r="F46" s="113"/>
      <c r="G46" t="s">
        <v>19</v>
      </c>
      <c r="H46" s="19">
        <v>10</v>
      </c>
      <c r="I46" s="19">
        <v>85</v>
      </c>
      <c r="J46" s="7">
        <v>0</v>
      </c>
      <c r="K46" s="7">
        <v>1</v>
      </c>
      <c r="L46" s="7">
        <v>0</v>
      </c>
      <c r="M46" s="7">
        <v>1</v>
      </c>
      <c r="N46" s="7">
        <v>0</v>
      </c>
      <c r="O46" s="7">
        <v>1</v>
      </c>
      <c r="P46" s="7">
        <v>0</v>
      </c>
      <c r="Q46" s="7">
        <v>1</v>
      </c>
      <c r="R46" s="7">
        <v>0</v>
      </c>
      <c r="S46" s="7">
        <v>1</v>
      </c>
      <c r="T46" s="7">
        <v>0</v>
      </c>
      <c r="U46" s="7">
        <v>1</v>
      </c>
      <c r="V46" s="7">
        <v>0</v>
      </c>
      <c r="W46" s="7">
        <v>1</v>
      </c>
      <c r="X46" s="7">
        <v>0</v>
      </c>
      <c r="Y46" s="7">
        <v>0</v>
      </c>
      <c r="Z46" s="7">
        <v>1</v>
      </c>
      <c r="AA46" s="7">
        <v>0</v>
      </c>
      <c r="AB46" s="7">
        <v>0</v>
      </c>
      <c r="AC46" s="7">
        <v>1</v>
      </c>
      <c r="AD46" s="7" t="s">
        <v>45</v>
      </c>
      <c r="AE46" s="7" t="s">
        <v>136</v>
      </c>
      <c r="AF46" s="7">
        <v>1</v>
      </c>
      <c r="AG46" s="7">
        <v>0</v>
      </c>
      <c r="AH46" s="7">
        <v>0</v>
      </c>
      <c r="AI46" s="7">
        <v>1</v>
      </c>
      <c r="AJ46" s="7">
        <v>0</v>
      </c>
      <c r="AK46" s="13">
        <v>1</v>
      </c>
      <c r="AL46" s="10" t="s">
        <v>47</v>
      </c>
      <c r="AM46" s="10" t="s">
        <v>48</v>
      </c>
      <c r="AN46" s="10" t="s">
        <v>47</v>
      </c>
      <c r="AO46" s="10" t="s">
        <v>48</v>
      </c>
      <c r="AP46" s="10" t="s">
        <v>48</v>
      </c>
      <c r="AQ46" s="10" t="s">
        <v>50</v>
      </c>
      <c r="AR46" s="10" t="s">
        <v>49</v>
      </c>
      <c r="AS46" s="10" t="s">
        <v>48</v>
      </c>
      <c r="AT46" s="10" t="s">
        <v>50</v>
      </c>
      <c r="AU46" s="10" t="s">
        <v>49</v>
      </c>
      <c r="AV46" s="10" t="s">
        <v>49</v>
      </c>
      <c r="AW46" s="10" t="s">
        <v>47</v>
      </c>
      <c r="AX46" s="10" t="s">
        <v>48</v>
      </c>
      <c r="AY46" s="10" t="s">
        <v>49</v>
      </c>
      <c r="AZ46" s="10" t="s">
        <v>48</v>
      </c>
      <c r="BA46" s="10">
        <v>1014</v>
      </c>
      <c r="BB46" s="10">
        <v>77</v>
      </c>
      <c r="BC46" s="10">
        <v>8.1</v>
      </c>
      <c r="BD46" s="10">
        <v>12.4</v>
      </c>
      <c r="BE46" s="10">
        <v>412</v>
      </c>
      <c r="BF46" s="10">
        <v>7.4</v>
      </c>
      <c r="BG46" s="10">
        <v>315</v>
      </c>
    </row>
    <row r="47" spans="1:59" x14ac:dyDescent="0.45">
      <c r="A47" s="6" t="s">
        <v>137</v>
      </c>
      <c r="B47" s="19">
        <v>1</v>
      </c>
      <c r="C47" s="7" t="s">
        <v>56</v>
      </c>
      <c r="D47" s="111" t="s">
        <v>69</v>
      </c>
      <c r="E47" s="112"/>
      <c r="F47" s="113"/>
      <c r="G47" t="s">
        <v>19</v>
      </c>
      <c r="H47" s="19">
        <v>7</v>
      </c>
      <c r="I47" s="19">
        <v>70</v>
      </c>
      <c r="J47" s="7">
        <v>0</v>
      </c>
      <c r="K47" s="7">
        <v>1</v>
      </c>
      <c r="L47" s="7">
        <v>0</v>
      </c>
      <c r="M47" s="7">
        <v>1</v>
      </c>
      <c r="N47" s="7">
        <v>0</v>
      </c>
      <c r="O47" s="7">
        <v>1</v>
      </c>
      <c r="P47" s="7">
        <v>0</v>
      </c>
      <c r="Q47" s="7">
        <v>1</v>
      </c>
      <c r="R47" s="7">
        <v>1</v>
      </c>
      <c r="S47" s="7">
        <v>0</v>
      </c>
      <c r="T47" s="7">
        <v>0</v>
      </c>
      <c r="U47" s="7">
        <v>1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1</v>
      </c>
      <c r="AB47" s="7">
        <v>0</v>
      </c>
      <c r="AC47" s="7">
        <v>0</v>
      </c>
      <c r="AD47" s="7" t="s">
        <v>47</v>
      </c>
      <c r="AE47" s="7" t="s">
        <v>138</v>
      </c>
      <c r="AF47" s="7">
        <v>1</v>
      </c>
      <c r="AG47" s="7">
        <v>0</v>
      </c>
      <c r="AH47" s="7">
        <v>0</v>
      </c>
      <c r="AI47" s="7">
        <v>1</v>
      </c>
      <c r="AJ47" s="7">
        <v>0</v>
      </c>
      <c r="AK47" s="13">
        <v>1</v>
      </c>
      <c r="AL47" s="10" t="s">
        <v>48</v>
      </c>
      <c r="AM47" s="10" t="s">
        <v>48</v>
      </c>
      <c r="AN47" s="10" t="s">
        <v>47</v>
      </c>
      <c r="AO47" s="10" t="s">
        <v>48</v>
      </c>
      <c r="AP47" s="10" t="s">
        <v>48</v>
      </c>
      <c r="AQ47" s="10" t="s">
        <v>50</v>
      </c>
      <c r="AR47" s="10" t="s">
        <v>49</v>
      </c>
      <c r="AS47" s="10" t="s">
        <v>47</v>
      </c>
      <c r="AT47" s="10" t="s">
        <v>50</v>
      </c>
      <c r="AU47" s="10" t="s">
        <v>49</v>
      </c>
      <c r="AV47" s="10" t="s">
        <v>49</v>
      </c>
      <c r="AW47" s="10" t="s">
        <v>48</v>
      </c>
      <c r="AX47" s="10" t="s">
        <v>48</v>
      </c>
      <c r="AY47" s="10" t="s">
        <v>49</v>
      </c>
      <c r="AZ47" s="10" t="s">
        <v>49</v>
      </c>
      <c r="BA47" s="10">
        <v>702</v>
      </c>
      <c r="BB47" s="10">
        <v>52</v>
      </c>
      <c r="BC47" s="10">
        <v>5.9</v>
      </c>
      <c r="BD47" s="10">
        <v>8.5</v>
      </c>
      <c r="BE47" s="10">
        <v>304</v>
      </c>
      <c r="BF47" s="10">
        <v>5.7</v>
      </c>
      <c r="BG47" s="10">
        <v>256</v>
      </c>
    </row>
    <row r="48" spans="1:59" x14ac:dyDescent="0.45">
      <c r="A48" s="6" t="s">
        <v>139</v>
      </c>
      <c r="B48" s="19">
        <v>2</v>
      </c>
      <c r="C48" s="7" t="s">
        <v>43</v>
      </c>
      <c r="D48" s="111" t="s">
        <v>44</v>
      </c>
      <c r="E48" s="112"/>
      <c r="F48" s="113"/>
      <c r="G48" t="s">
        <v>19</v>
      </c>
      <c r="H48" s="19">
        <v>12</v>
      </c>
      <c r="I48" s="19">
        <v>84</v>
      </c>
      <c r="J48" s="7">
        <v>0</v>
      </c>
      <c r="K48" s="7">
        <v>1</v>
      </c>
      <c r="L48" s="7">
        <v>0</v>
      </c>
      <c r="M48" s="7">
        <v>1</v>
      </c>
      <c r="N48" s="7">
        <v>0</v>
      </c>
      <c r="O48" s="7">
        <v>1</v>
      </c>
      <c r="P48" s="7">
        <v>0</v>
      </c>
      <c r="Q48" s="7">
        <v>1</v>
      </c>
      <c r="R48" s="7">
        <v>0</v>
      </c>
      <c r="S48" s="7">
        <v>1</v>
      </c>
      <c r="T48" s="7">
        <v>0</v>
      </c>
      <c r="U48" s="7">
        <v>1</v>
      </c>
      <c r="V48" s="7">
        <v>0</v>
      </c>
      <c r="W48" s="7">
        <v>1</v>
      </c>
      <c r="X48" s="7">
        <v>0</v>
      </c>
      <c r="Y48" s="7">
        <v>0</v>
      </c>
      <c r="Z48" s="7">
        <v>1</v>
      </c>
      <c r="AA48" s="7">
        <v>0</v>
      </c>
      <c r="AB48" s="7">
        <v>1</v>
      </c>
      <c r="AC48" s="7">
        <v>0</v>
      </c>
      <c r="AD48" s="7" t="s">
        <v>45</v>
      </c>
      <c r="AE48" s="7" t="s">
        <v>100</v>
      </c>
      <c r="AF48" s="7">
        <v>0</v>
      </c>
      <c r="AG48" s="7">
        <v>1</v>
      </c>
      <c r="AH48" s="7">
        <v>0</v>
      </c>
      <c r="AI48" s="7">
        <v>1</v>
      </c>
      <c r="AJ48" s="7">
        <v>0</v>
      </c>
      <c r="AK48" s="13">
        <v>1</v>
      </c>
      <c r="AL48" s="10" t="s">
        <v>47</v>
      </c>
      <c r="AM48" s="10" t="s">
        <v>48</v>
      </c>
      <c r="AN48" s="10" t="s">
        <v>48</v>
      </c>
      <c r="AO48" s="10" t="s">
        <v>48</v>
      </c>
      <c r="AP48" s="10" t="s">
        <v>48</v>
      </c>
      <c r="AQ48" s="10" t="s">
        <v>50</v>
      </c>
      <c r="AR48" s="10" t="s">
        <v>49</v>
      </c>
      <c r="AS48" s="10" t="s">
        <v>47</v>
      </c>
      <c r="AT48" s="10" t="s">
        <v>49</v>
      </c>
      <c r="AU48" s="10" t="s">
        <v>49</v>
      </c>
      <c r="AV48" s="10" t="s">
        <v>49</v>
      </c>
      <c r="AW48" s="10" t="s">
        <v>48</v>
      </c>
      <c r="AX48" s="10" t="s">
        <v>48</v>
      </c>
      <c r="AY48" s="10" t="s">
        <v>49</v>
      </c>
      <c r="AZ48" s="10" t="s">
        <v>49</v>
      </c>
      <c r="BA48" s="10">
        <v>1120</v>
      </c>
      <c r="BB48" s="10">
        <v>72</v>
      </c>
      <c r="BC48" s="10">
        <v>12.5</v>
      </c>
      <c r="BD48" s="10">
        <v>15.4</v>
      </c>
      <c r="BE48" s="10">
        <v>405</v>
      </c>
      <c r="BF48" s="10">
        <v>8.5</v>
      </c>
      <c r="BG48" s="10">
        <v>301</v>
      </c>
    </row>
    <row r="49" spans="1:59" x14ac:dyDescent="0.45">
      <c r="A49" s="6" t="s">
        <v>140</v>
      </c>
      <c r="B49" s="19">
        <v>1</v>
      </c>
      <c r="C49" s="7" t="s">
        <v>56</v>
      </c>
      <c r="D49" s="111" t="s">
        <v>81</v>
      </c>
      <c r="E49" s="112"/>
      <c r="F49" s="113"/>
      <c r="G49" t="s">
        <v>19</v>
      </c>
      <c r="H49" s="19">
        <v>8</v>
      </c>
      <c r="I49" s="19">
        <v>72</v>
      </c>
      <c r="J49" s="7">
        <v>0</v>
      </c>
      <c r="K49" s="7">
        <v>1</v>
      </c>
      <c r="L49" s="7">
        <v>0</v>
      </c>
      <c r="M49" s="7">
        <v>1</v>
      </c>
      <c r="N49" s="7">
        <v>0</v>
      </c>
      <c r="O49" s="7">
        <v>1</v>
      </c>
      <c r="P49" s="7">
        <v>0</v>
      </c>
      <c r="Q49" s="7">
        <v>1</v>
      </c>
      <c r="R49" s="7">
        <v>1</v>
      </c>
      <c r="S49" s="7">
        <v>0</v>
      </c>
      <c r="T49" s="7">
        <v>0</v>
      </c>
      <c r="U49" s="7">
        <v>1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1</v>
      </c>
      <c r="AB49" s="7">
        <v>0</v>
      </c>
      <c r="AC49" s="7">
        <v>0</v>
      </c>
      <c r="AD49" s="7" t="s">
        <v>45</v>
      </c>
      <c r="AE49" s="7" t="s">
        <v>141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13">
        <v>1</v>
      </c>
      <c r="AL49" s="10" t="s">
        <v>47</v>
      </c>
      <c r="AM49" s="10" t="s">
        <v>48</v>
      </c>
      <c r="AN49" s="10" t="s">
        <v>47</v>
      </c>
      <c r="AO49" s="10" t="s">
        <v>48</v>
      </c>
      <c r="AP49" s="10" t="s">
        <v>48</v>
      </c>
      <c r="AQ49" s="10" t="s">
        <v>48</v>
      </c>
      <c r="AR49" s="10" t="s">
        <v>49</v>
      </c>
      <c r="AS49" s="10" t="s">
        <v>48</v>
      </c>
      <c r="AT49" s="10" t="s">
        <v>50</v>
      </c>
      <c r="AU49" s="10" t="s">
        <v>50</v>
      </c>
      <c r="AV49" s="10" t="s">
        <v>49</v>
      </c>
      <c r="AW49" s="10" t="s">
        <v>48</v>
      </c>
      <c r="AX49" s="10" t="s">
        <v>48</v>
      </c>
      <c r="AY49" s="10" t="s">
        <v>50</v>
      </c>
      <c r="AZ49" s="10" t="s">
        <v>49</v>
      </c>
      <c r="BA49" s="10">
        <v>851</v>
      </c>
      <c r="BB49" s="10">
        <v>75</v>
      </c>
      <c r="BC49" s="10">
        <v>11.4</v>
      </c>
      <c r="BD49" s="10">
        <v>10.4</v>
      </c>
      <c r="BE49" s="10">
        <v>324</v>
      </c>
      <c r="BF49" s="10">
        <v>7.4</v>
      </c>
      <c r="BG49" s="10">
        <v>322</v>
      </c>
    </row>
    <row r="50" spans="1:59" x14ac:dyDescent="0.45">
      <c r="A50" s="6" t="s">
        <v>142</v>
      </c>
      <c r="B50" s="19">
        <v>3</v>
      </c>
      <c r="C50" s="7" t="s">
        <v>56</v>
      </c>
      <c r="D50" s="111" t="s">
        <v>44</v>
      </c>
      <c r="E50" s="112"/>
      <c r="F50" s="113"/>
      <c r="G50" t="s">
        <v>19</v>
      </c>
      <c r="H50" s="19">
        <v>11</v>
      </c>
      <c r="I50" s="19">
        <v>88</v>
      </c>
      <c r="J50" s="7">
        <v>0</v>
      </c>
      <c r="K50" s="7">
        <v>1</v>
      </c>
      <c r="L50" s="7">
        <v>0</v>
      </c>
      <c r="M50" s="7">
        <v>1</v>
      </c>
      <c r="N50" s="7">
        <v>0</v>
      </c>
      <c r="O50" s="7">
        <v>1</v>
      </c>
      <c r="P50" s="7">
        <v>0</v>
      </c>
      <c r="Q50" s="7">
        <v>1</v>
      </c>
      <c r="R50" s="7">
        <v>0</v>
      </c>
      <c r="S50" s="7">
        <v>1</v>
      </c>
      <c r="T50" s="7">
        <v>0</v>
      </c>
      <c r="U50" s="7">
        <v>1</v>
      </c>
      <c r="V50" s="7">
        <v>0</v>
      </c>
      <c r="W50" s="7">
        <v>1</v>
      </c>
      <c r="X50" s="7">
        <v>0</v>
      </c>
      <c r="Y50" s="7">
        <v>0</v>
      </c>
      <c r="Z50" s="7">
        <v>1</v>
      </c>
      <c r="AA50" s="7">
        <v>0</v>
      </c>
      <c r="AB50" s="7">
        <v>1</v>
      </c>
      <c r="AC50" s="7">
        <v>0</v>
      </c>
      <c r="AD50" s="7" t="s">
        <v>45</v>
      </c>
      <c r="AE50" s="7" t="s">
        <v>143</v>
      </c>
      <c r="AF50" s="7">
        <v>1</v>
      </c>
      <c r="AG50" s="7">
        <v>0</v>
      </c>
      <c r="AH50" s="7">
        <v>0</v>
      </c>
      <c r="AI50" s="7">
        <v>1</v>
      </c>
      <c r="AJ50" s="7">
        <v>0</v>
      </c>
      <c r="AK50" s="13">
        <v>1</v>
      </c>
      <c r="AL50" s="10" t="s">
        <v>47</v>
      </c>
      <c r="AM50" s="10" t="s">
        <v>48</v>
      </c>
      <c r="AN50" s="10" t="s">
        <v>47</v>
      </c>
      <c r="AO50" s="10" t="s">
        <v>48</v>
      </c>
      <c r="AP50" s="10" t="s">
        <v>48</v>
      </c>
      <c r="AQ50" s="10" t="s">
        <v>48</v>
      </c>
      <c r="AR50" s="10" t="s">
        <v>50</v>
      </c>
      <c r="AS50" s="10" t="s">
        <v>47</v>
      </c>
      <c r="AT50" s="10" t="s">
        <v>49</v>
      </c>
      <c r="AU50" s="10" t="s">
        <v>49</v>
      </c>
      <c r="AV50" s="10" t="s">
        <v>49</v>
      </c>
      <c r="AW50" s="10" t="s">
        <v>47</v>
      </c>
      <c r="AX50" s="10" t="s">
        <v>48</v>
      </c>
      <c r="AY50" s="10" t="s">
        <v>49</v>
      </c>
      <c r="AZ50" s="10" t="s">
        <v>48</v>
      </c>
      <c r="BA50" s="10">
        <v>952</v>
      </c>
      <c r="BB50" s="10">
        <v>77</v>
      </c>
      <c r="BC50" s="10">
        <v>12.4</v>
      </c>
      <c r="BD50" s="10">
        <v>11.4</v>
      </c>
      <c r="BE50" s="10">
        <v>367</v>
      </c>
      <c r="BF50" s="10">
        <v>8.1</v>
      </c>
      <c r="BG50" s="10">
        <v>352</v>
      </c>
    </row>
    <row r="51" spans="1:59" x14ac:dyDescent="0.45">
      <c r="A51" s="6" t="s">
        <v>144</v>
      </c>
      <c r="B51" s="19">
        <v>4</v>
      </c>
      <c r="C51" s="7" t="s">
        <v>56</v>
      </c>
      <c r="D51" s="111" t="s">
        <v>69</v>
      </c>
      <c r="E51" s="112"/>
      <c r="F51" s="113"/>
      <c r="G51" t="s">
        <v>19</v>
      </c>
      <c r="H51" s="19">
        <v>13</v>
      </c>
      <c r="I51" s="19">
        <v>95</v>
      </c>
      <c r="J51" s="7">
        <v>0</v>
      </c>
      <c r="K51" s="7">
        <v>1</v>
      </c>
      <c r="L51" s="7">
        <v>0</v>
      </c>
      <c r="M51" s="7">
        <v>1</v>
      </c>
      <c r="N51" s="7">
        <v>0</v>
      </c>
      <c r="O51" s="7">
        <v>1</v>
      </c>
      <c r="P51" s="7">
        <v>0</v>
      </c>
      <c r="Q51" s="7">
        <v>1</v>
      </c>
      <c r="R51" s="7">
        <v>0</v>
      </c>
      <c r="S51" s="7">
        <v>1</v>
      </c>
      <c r="T51" s="7">
        <v>0</v>
      </c>
      <c r="U51" s="7">
        <v>1</v>
      </c>
      <c r="V51" s="7">
        <v>0</v>
      </c>
      <c r="W51" s="7">
        <v>1</v>
      </c>
      <c r="X51" s="7">
        <v>0</v>
      </c>
      <c r="Y51" s="7">
        <v>0</v>
      </c>
      <c r="Z51" s="7">
        <v>1</v>
      </c>
      <c r="AA51" s="7">
        <v>0</v>
      </c>
      <c r="AB51" s="7">
        <v>0</v>
      </c>
      <c r="AC51" s="7">
        <v>1</v>
      </c>
      <c r="AD51" s="7" t="s">
        <v>61</v>
      </c>
      <c r="AE51" s="7" t="s">
        <v>145</v>
      </c>
      <c r="AF51" s="7">
        <v>1</v>
      </c>
      <c r="AG51" s="7">
        <v>0</v>
      </c>
      <c r="AH51" s="7">
        <v>0</v>
      </c>
      <c r="AI51" s="7">
        <v>1</v>
      </c>
      <c r="AJ51" s="7">
        <v>0</v>
      </c>
      <c r="AK51" s="13">
        <v>1</v>
      </c>
      <c r="AL51" s="10" t="s">
        <v>47</v>
      </c>
      <c r="AM51" s="10" t="s">
        <v>48</v>
      </c>
      <c r="AN51" s="10" t="s">
        <v>47</v>
      </c>
      <c r="AO51" s="10" t="s">
        <v>48</v>
      </c>
      <c r="AP51" s="10" t="s">
        <v>48</v>
      </c>
      <c r="AQ51" s="10" t="s">
        <v>48</v>
      </c>
      <c r="AR51" s="10" t="s">
        <v>50</v>
      </c>
      <c r="AS51" s="10" t="s">
        <v>48</v>
      </c>
      <c r="AT51" s="10" t="s">
        <v>50</v>
      </c>
      <c r="AU51" s="10" t="s">
        <v>50</v>
      </c>
      <c r="AV51" s="10" t="s">
        <v>49</v>
      </c>
      <c r="AW51" s="10" t="s">
        <v>47</v>
      </c>
      <c r="AX51" s="10" t="s">
        <v>48</v>
      </c>
      <c r="AY51" s="10" t="s">
        <v>49</v>
      </c>
      <c r="AZ51" s="10" t="s">
        <v>49</v>
      </c>
      <c r="BA51" s="10">
        <v>1196</v>
      </c>
      <c r="BB51" s="10">
        <v>86</v>
      </c>
      <c r="BC51" s="10">
        <v>13.5</v>
      </c>
      <c r="BD51" s="10">
        <v>17.5</v>
      </c>
      <c r="BE51" s="10">
        <v>452</v>
      </c>
      <c r="BF51" s="10">
        <v>9.4</v>
      </c>
      <c r="BG51" s="10">
        <v>395</v>
      </c>
    </row>
    <row r="52" spans="1:59" x14ac:dyDescent="0.45">
      <c r="A52" s="6" t="s">
        <v>146</v>
      </c>
      <c r="B52" s="19">
        <v>2</v>
      </c>
      <c r="C52" s="7" t="s">
        <v>56</v>
      </c>
      <c r="D52" s="111" t="s">
        <v>69</v>
      </c>
      <c r="E52" s="112"/>
      <c r="F52" s="113"/>
      <c r="G52" t="s">
        <v>19</v>
      </c>
      <c r="H52" s="19">
        <v>10</v>
      </c>
      <c r="I52" s="19">
        <v>81</v>
      </c>
      <c r="J52" s="7">
        <v>0</v>
      </c>
      <c r="K52" s="7">
        <v>1</v>
      </c>
      <c r="L52" s="7">
        <v>0</v>
      </c>
      <c r="M52" s="7">
        <v>1</v>
      </c>
      <c r="N52" s="7">
        <v>0</v>
      </c>
      <c r="O52" s="7">
        <v>1</v>
      </c>
      <c r="P52" s="7">
        <v>0</v>
      </c>
      <c r="Q52" s="7">
        <v>1</v>
      </c>
      <c r="R52" s="7">
        <v>0</v>
      </c>
      <c r="S52" s="7">
        <v>1</v>
      </c>
      <c r="T52" s="7">
        <v>0</v>
      </c>
      <c r="U52" s="7">
        <v>1</v>
      </c>
      <c r="V52" s="7">
        <v>0</v>
      </c>
      <c r="W52" s="7">
        <v>1</v>
      </c>
      <c r="X52" s="7">
        <v>0</v>
      </c>
      <c r="Y52" s="7">
        <v>0</v>
      </c>
      <c r="Z52" s="7">
        <v>1</v>
      </c>
      <c r="AA52" s="7">
        <v>0</v>
      </c>
      <c r="AB52" s="7">
        <v>1</v>
      </c>
      <c r="AC52" s="7">
        <v>0</v>
      </c>
      <c r="AD52" s="7" t="s">
        <v>45</v>
      </c>
      <c r="AE52" s="7" t="s">
        <v>147</v>
      </c>
      <c r="AF52" s="7">
        <v>0</v>
      </c>
      <c r="AG52" s="7">
        <v>1</v>
      </c>
      <c r="AH52" s="7">
        <v>0</v>
      </c>
      <c r="AI52" s="7">
        <v>1</v>
      </c>
      <c r="AJ52" s="7">
        <v>0</v>
      </c>
      <c r="AK52" s="13">
        <v>1</v>
      </c>
      <c r="AL52" s="10" t="s">
        <v>47</v>
      </c>
      <c r="AM52" s="10" t="s">
        <v>48</v>
      </c>
      <c r="AN52" s="10" t="s">
        <v>48</v>
      </c>
      <c r="AO52" s="10" t="s">
        <v>47</v>
      </c>
      <c r="AP52" s="10" t="s">
        <v>48</v>
      </c>
      <c r="AQ52" s="10" t="s">
        <v>50</v>
      </c>
      <c r="AR52" s="10" t="s">
        <v>50</v>
      </c>
      <c r="AS52" s="10" t="s">
        <v>47</v>
      </c>
      <c r="AT52" s="10" t="s">
        <v>50</v>
      </c>
      <c r="AU52" s="10" t="s">
        <v>49</v>
      </c>
      <c r="AV52" s="10" t="s">
        <v>49</v>
      </c>
      <c r="AW52" s="10" t="s">
        <v>47</v>
      </c>
      <c r="AX52" s="10" t="s">
        <v>48</v>
      </c>
      <c r="AY52" s="10" t="s">
        <v>49</v>
      </c>
      <c r="AZ52" s="10" t="s">
        <v>50</v>
      </c>
      <c r="BA52" s="10">
        <v>1012</v>
      </c>
      <c r="BB52" s="10">
        <v>80</v>
      </c>
      <c r="BC52" s="10">
        <v>11.4</v>
      </c>
      <c r="BD52" s="10">
        <v>13.5</v>
      </c>
      <c r="BE52" s="10">
        <v>401</v>
      </c>
      <c r="BF52" s="10">
        <v>7.5</v>
      </c>
      <c r="BG52" s="10">
        <v>334</v>
      </c>
    </row>
    <row r="53" spans="1:59" x14ac:dyDescent="0.45">
      <c r="A53" s="6" t="s">
        <v>148</v>
      </c>
      <c r="B53" s="19">
        <v>3</v>
      </c>
      <c r="C53" s="7" t="s">
        <v>56</v>
      </c>
      <c r="D53" s="111" t="s">
        <v>149</v>
      </c>
      <c r="E53" s="112"/>
      <c r="F53" s="113"/>
      <c r="G53" t="s">
        <v>19</v>
      </c>
      <c r="H53" s="19">
        <v>9</v>
      </c>
      <c r="I53" s="19">
        <v>75</v>
      </c>
      <c r="J53" s="7"/>
      <c r="K53" s="7">
        <v>1</v>
      </c>
      <c r="L53" s="7"/>
      <c r="M53" s="7">
        <v>1</v>
      </c>
      <c r="N53" s="7"/>
      <c r="O53" s="7">
        <v>1</v>
      </c>
      <c r="P53" s="7"/>
      <c r="Q53" s="7">
        <v>1</v>
      </c>
      <c r="R53" s="7"/>
      <c r="S53" s="7">
        <v>1</v>
      </c>
      <c r="T53" s="7"/>
      <c r="U53" s="7">
        <v>1</v>
      </c>
      <c r="V53" s="7"/>
      <c r="W53" s="7">
        <v>1</v>
      </c>
      <c r="X53" s="7"/>
      <c r="Y53" s="7"/>
      <c r="Z53" s="7">
        <v>1</v>
      </c>
      <c r="AA53" s="7"/>
      <c r="AB53" s="7"/>
      <c r="AC53" s="7">
        <v>1</v>
      </c>
      <c r="AD53" s="7" t="s">
        <v>47</v>
      </c>
      <c r="AE53" s="7" t="s">
        <v>150</v>
      </c>
      <c r="AF53" s="7"/>
      <c r="AG53" s="7">
        <v>1</v>
      </c>
      <c r="AH53" s="7"/>
      <c r="AI53" s="7">
        <v>1</v>
      </c>
      <c r="AJ53" s="7"/>
      <c r="AK53" s="13">
        <v>1</v>
      </c>
      <c r="AL53" s="10" t="s">
        <v>47</v>
      </c>
      <c r="AM53" s="10" t="s">
        <v>48</v>
      </c>
      <c r="AN53" s="10" t="s">
        <v>48</v>
      </c>
      <c r="AO53" s="10" t="s">
        <v>48</v>
      </c>
      <c r="AP53" s="10" t="s">
        <v>48</v>
      </c>
      <c r="AQ53" s="10" t="s">
        <v>50</v>
      </c>
      <c r="AR53" s="10" t="s">
        <v>50</v>
      </c>
      <c r="AS53" s="10" t="s">
        <v>48</v>
      </c>
      <c r="AT53" s="10" t="s">
        <v>67</v>
      </c>
      <c r="AU53" s="10" t="s">
        <v>49</v>
      </c>
      <c r="AV53" s="10" t="s">
        <v>67</v>
      </c>
      <c r="AW53" s="10" t="s">
        <v>47</v>
      </c>
      <c r="AX53" s="10" t="s">
        <v>48</v>
      </c>
      <c r="AY53" s="10" t="s">
        <v>49</v>
      </c>
      <c r="AZ53" s="10" t="s">
        <v>49</v>
      </c>
      <c r="BA53" s="10">
        <v>793</v>
      </c>
      <c r="BB53" s="10">
        <v>74</v>
      </c>
      <c r="BC53" s="10">
        <v>9.4</v>
      </c>
      <c r="BD53" s="10">
        <v>14.4</v>
      </c>
      <c r="BE53" s="10">
        <v>365</v>
      </c>
      <c r="BF53" s="10">
        <v>5.8</v>
      </c>
      <c r="BG53" s="10">
        <v>299</v>
      </c>
    </row>
    <row r="54" spans="1:59" x14ac:dyDescent="0.45">
      <c r="A54" s="6" t="s">
        <v>151</v>
      </c>
      <c r="B54" s="19">
        <v>3</v>
      </c>
      <c r="C54" s="7" t="s">
        <v>56</v>
      </c>
      <c r="D54" s="111" t="s">
        <v>57</v>
      </c>
      <c r="E54" s="112"/>
      <c r="F54" s="113"/>
      <c r="G54" t="s">
        <v>19</v>
      </c>
      <c r="H54" s="19">
        <v>11</v>
      </c>
      <c r="I54" s="19">
        <v>83</v>
      </c>
      <c r="J54" s="7"/>
      <c r="K54" s="7">
        <v>1</v>
      </c>
      <c r="L54" s="7"/>
      <c r="M54" s="7">
        <v>1</v>
      </c>
      <c r="N54" s="7"/>
      <c r="O54" s="7">
        <v>1</v>
      </c>
      <c r="P54" s="7"/>
      <c r="Q54" s="7">
        <v>1</v>
      </c>
      <c r="R54" s="7"/>
      <c r="S54" s="7">
        <v>1</v>
      </c>
      <c r="T54" s="7"/>
      <c r="U54" s="7">
        <v>1</v>
      </c>
      <c r="V54" s="7"/>
      <c r="W54" s="7">
        <v>1</v>
      </c>
      <c r="X54" s="7"/>
      <c r="Y54" s="7"/>
      <c r="Z54" s="7">
        <v>1</v>
      </c>
      <c r="AA54" s="7"/>
      <c r="AB54" s="7"/>
      <c r="AC54" s="7">
        <v>1</v>
      </c>
      <c r="AD54" s="7" t="s">
        <v>47</v>
      </c>
      <c r="AE54" s="7" t="s">
        <v>152</v>
      </c>
      <c r="AF54" s="7">
        <v>1</v>
      </c>
      <c r="AG54" s="7"/>
      <c r="AH54" s="7"/>
      <c r="AI54" s="7">
        <v>1</v>
      </c>
      <c r="AJ54" s="7"/>
      <c r="AK54" s="13">
        <v>1</v>
      </c>
      <c r="AL54" s="10" t="s">
        <v>47</v>
      </c>
      <c r="AM54" s="10" t="s">
        <v>48</v>
      </c>
      <c r="AN54" s="10" t="s">
        <v>48</v>
      </c>
      <c r="AO54" s="10" t="s">
        <v>48</v>
      </c>
      <c r="AP54" s="10" t="s">
        <v>48</v>
      </c>
      <c r="AQ54" s="10" t="s">
        <v>50</v>
      </c>
      <c r="AR54" s="10" t="s">
        <v>50</v>
      </c>
      <c r="AS54" s="10" t="s">
        <v>48</v>
      </c>
      <c r="AT54" s="10" t="s">
        <v>67</v>
      </c>
      <c r="AU54" s="10" t="s">
        <v>67</v>
      </c>
      <c r="AV54" s="10" t="s">
        <v>67</v>
      </c>
      <c r="AW54" s="10" t="s">
        <v>47</v>
      </c>
      <c r="AX54" s="10" t="s">
        <v>48</v>
      </c>
      <c r="AY54" s="10" t="s">
        <v>49</v>
      </c>
      <c r="AZ54" s="10" t="s">
        <v>49</v>
      </c>
      <c r="BA54" s="10">
        <v>1009</v>
      </c>
      <c r="BB54" s="10">
        <v>81</v>
      </c>
      <c r="BC54" s="10">
        <v>10.4</v>
      </c>
      <c r="BD54" s="10">
        <v>13.9</v>
      </c>
      <c r="BE54" s="10">
        <v>411</v>
      </c>
      <c r="BF54" s="10">
        <v>6.5</v>
      </c>
      <c r="BG54" s="10">
        <v>329</v>
      </c>
    </row>
    <row r="55" spans="1:59" x14ac:dyDescent="0.45">
      <c r="A55" s="8" t="s">
        <v>153</v>
      </c>
      <c r="B55" s="20">
        <v>3</v>
      </c>
      <c r="C55" s="9" t="s">
        <v>56</v>
      </c>
      <c r="D55" s="114" t="s">
        <v>57</v>
      </c>
      <c r="E55" s="115"/>
      <c r="F55" s="116"/>
      <c r="G55" t="s">
        <v>19</v>
      </c>
      <c r="H55" s="20">
        <v>11</v>
      </c>
      <c r="I55" s="20">
        <v>88</v>
      </c>
      <c r="J55" s="9"/>
      <c r="K55" s="9">
        <v>1</v>
      </c>
      <c r="L55" s="9"/>
      <c r="M55" s="9">
        <v>1</v>
      </c>
      <c r="N55" s="9"/>
      <c r="O55" s="9">
        <v>1</v>
      </c>
      <c r="P55" s="9"/>
      <c r="Q55" s="9">
        <v>1</v>
      </c>
      <c r="R55" s="9"/>
      <c r="S55" s="9">
        <v>1</v>
      </c>
      <c r="T55" s="9"/>
      <c r="U55" s="9">
        <v>1</v>
      </c>
      <c r="V55" s="9"/>
      <c r="W55" s="9">
        <v>1</v>
      </c>
      <c r="X55" s="9"/>
      <c r="Y55" s="9"/>
      <c r="Z55" s="9">
        <v>1</v>
      </c>
      <c r="AA55" s="9"/>
      <c r="AB55" s="9"/>
      <c r="AC55" s="9">
        <v>1</v>
      </c>
      <c r="AD55" s="9" t="s">
        <v>47</v>
      </c>
      <c r="AE55" s="9" t="s">
        <v>154</v>
      </c>
      <c r="AF55" s="9">
        <v>1</v>
      </c>
      <c r="AG55" s="9"/>
      <c r="AH55" s="9"/>
      <c r="AI55" s="9">
        <v>1</v>
      </c>
      <c r="AJ55" s="9"/>
      <c r="AK55" s="14">
        <v>1</v>
      </c>
      <c r="AL55" s="10" t="s">
        <v>47</v>
      </c>
      <c r="AM55" s="10" t="s">
        <v>48</v>
      </c>
      <c r="AN55" s="10" t="s">
        <v>47</v>
      </c>
      <c r="AO55" s="10" t="s">
        <v>48</v>
      </c>
      <c r="AP55" s="10" t="s">
        <v>48</v>
      </c>
      <c r="AQ55" s="10" t="s">
        <v>50</v>
      </c>
      <c r="AR55" s="10" t="s">
        <v>50</v>
      </c>
      <c r="AS55" s="10" t="s">
        <v>48</v>
      </c>
      <c r="AT55" s="10" t="s">
        <v>49</v>
      </c>
      <c r="AU55" s="10" t="s">
        <v>49</v>
      </c>
      <c r="AV55" s="10" t="s">
        <v>49</v>
      </c>
      <c r="AW55" s="10" t="s">
        <v>47</v>
      </c>
      <c r="AX55" s="10" t="s">
        <v>48</v>
      </c>
      <c r="AY55" s="10" t="s">
        <v>49</v>
      </c>
      <c r="AZ55" s="10" t="s">
        <v>67</v>
      </c>
      <c r="BA55" s="10">
        <v>1011</v>
      </c>
      <c r="BB55" s="10">
        <v>83</v>
      </c>
      <c r="BC55" s="10">
        <v>11.5</v>
      </c>
      <c r="BD55" s="10">
        <v>14.5</v>
      </c>
      <c r="BE55" s="10">
        <v>429</v>
      </c>
      <c r="BF55" s="10">
        <v>7.8</v>
      </c>
      <c r="BG55" s="10">
        <v>369</v>
      </c>
    </row>
    <row r="56" spans="1:59" x14ac:dyDescent="0.45">
      <c r="A56" s="10" t="s">
        <v>155</v>
      </c>
      <c r="B56" s="21">
        <v>3</v>
      </c>
      <c r="C56" s="10" t="s">
        <v>56</v>
      </c>
      <c r="D56" s="110" t="s">
        <v>57</v>
      </c>
      <c r="E56" s="110"/>
      <c r="F56" s="110"/>
      <c r="G56" t="s">
        <v>19</v>
      </c>
      <c r="H56" s="21">
        <v>11</v>
      </c>
      <c r="I56" s="21">
        <v>87.2</v>
      </c>
      <c r="J56" s="10"/>
      <c r="K56" s="10">
        <v>1</v>
      </c>
      <c r="L56" s="10"/>
      <c r="M56" s="10">
        <v>1</v>
      </c>
      <c r="N56" s="10"/>
      <c r="O56" s="10">
        <v>1</v>
      </c>
      <c r="P56" s="10"/>
      <c r="Q56" s="10">
        <v>1</v>
      </c>
      <c r="R56" s="10"/>
      <c r="S56" s="10">
        <v>1</v>
      </c>
      <c r="T56" s="10"/>
      <c r="U56" s="10">
        <v>1</v>
      </c>
      <c r="V56" s="10"/>
      <c r="W56" s="10">
        <v>1</v>
      </c>
      <c r="X56" s="10"/>
      <c r="Y56" s="10"/>
      <c r="Z56" s="10">
        <v>1</v>
      </c>
      <c r="AA56" s="10"/>
      <c r="AB56" s="10">
        <v>1</v>
      </c>
      <c r="AC56" s="10"/>
      <c r="AD56" s="11" t="s">
        <v>47</v>
      </c>
      <c r="AE56" s="10" t="s">
        <v>156</v>
      </c>
      <c r="AF56" s="10">
        <v>1</v>
      </c>
      <c r="AG56" s="10"/>
      <c r="AH56" s="10"/>
      <c r="AI56" s="10">
        <v>1</v>
      </c>
      <c r="AJ56" s="10"/>
      <c r="AK56" s="10">
        <v>1</v>
      </c>
      <c r="AL56" s="10" t="s">
        <v>47</v>
      </c>
      <c r="AM56" s="10" t="s">
        <v>48</v>
      </c>
      <c r="AN56" s="10" t="s">
        <v>48</v>
      </c>
      <c r="AO56" s="10" t="s">
        <v>48</v>
      </c>
      <c r="AP56" s="10" t="s">
        <v>48</v>
      </c>
      <c r="AQ56" s="10" t="s">
        <v>50</v>
      </c>
      <c r="AR56" s="10" t="s">
        <v>50</v>
      </c>
      <c r="AS56" s="10" t="s">
        <v>48</v>
      </c>
      <c r="AT56" s="10" t="s">
        <v>49</v>
      </c>
      <c r="AU56" s="10" t="s">
        <v>49</v>
      </c>
      <c r="AV56" s="10" t="s">
        <v>67</v>
      </c>
      <c r="AW56" s="10" t="s">
        <v>47</v>
      </c>
      <c r="AX56" s="10" t="s">
        <v>48</v>
      </c>
      <c r="AY56" s="10" t="s">
        <v>49</v>
      </c>
      <c r="AZ56" s="10" t="s">
        <v>49</v>
      </c>
      <c r="BA56" s="10">
        <v>1029</v>
      </c>
      <c r="BB56" s="10">
        <v>86</v>
      </c>
      <c r="BC56" s="10">
        <v>15.4</v>
      </c>
      <c r="BD56" s="10">
        <v>17.5</v>
      </c>
      <c r="BE56" s="10">
        <v>469</v>
      </c>
      <c r="BF56" s="10">
        <v>8.6999999999999993</v>
      </c>
      <c r="BG56" s="10">
        <v>395</v>
      </c>
    </row>
    <row r="57" spans="1:59" x14ac:dyDescent="0.45">
      <c r="A57" s="10" t="s">
        <v>157</v>
      </c>
      <c r="B57" s="21">
        <v>3</v>
      </c>
      <c r="C57" s="10" t="s">
        <v>56</v>
      </c>
      <c r="D57" s="107" t="s">
        <v>57</v>
      </c>
      <c r="E57" s="107"/>
      <c r="F57" s="107"/>
      <c r="G57" t="s">
        <v>19</v>
      </c>
      <c r="H57" s="21">
        <v>12</v>
      </c>
      <c r="I57" s="21">
        <v>80.5</v>
      </c>
      <c r="J57" s="10"/>
      <c r="K57" s="10">
        <v>1</v>
      </c>
      <c r="L57" s="10"/>
      <c r="M57" s="10">
        <v>1</v>
      </c>
      <c r="N57" s="10"/>
      <c r="O57" s="10">
        <v>1</v>
      </c>
      <c r="P57" s="10"/>
      <c r="Q57" s="10">
        <v>1</v>
      </c>
      <c r="R57" s="10"/>
      <c r="S57" s="10">
        <v>1</v>
      </c>
      <c r="T57" s="10"/>
      <c r="U57" s="10">
        <v>1</v>
      </c>
      <c r="V57" s="10"/>
      <c r="W57" s="10">
        <v>1</v>
      </c>
      <c r="X57" s="10"/>
      <c r="Y57" s="10"/>
      <c r="Z57" s="10">
        <v>1</v>
      </c>
      <c r="AA57" s="10"/>
      <c r="AB57" s="10"/>
      <c r="AC57" s="10">
        <v>1</v>
      </c>
      <c r="AD57" s="11" t="s">
        <v>45</v>
      </c>
      <c r="AE57" s="10" t="s">
        <v>132</v>
      </c>
      <c r="AF57" s="10"/>
      <c r="AG57" s="10">
        <v>1</v>
      </c>
      <c r="AH57" s="10"/>
      <c r="AI57" s="10">
        <v>1</v>
      </c>
      <c r="AJ57" s="10"/>
      <c r="AK57" s="10">
        <v>1</v>
      </c>
      <c r="AL57" s="10" t="s">
        <v>47</v>
      </c>
      <c r="AM57" s="10" t="s">
        <v>48</v>
      </c>
      <c r="AN57" s="10" t="s">
        <v>48</v>
      </c>
      <c r="AO57" s="10" t="s">
        <v>48</v>
      </c>
      <c r="AP57" s="10" t="s">
        <v>48</v>
      </c>
      <c r="AQ57" s="10" t="s">
        <v>50</v>
      </c>
      <c r="AR57" s="10" t="s">
        <v>50</v>
      </c>
      <c r="AS57" s="10" t="s">
        <v>48</v>
      </c>
      <c r="AT57" s="10" t="s">
        <v>49</v>
      </c>
      <c r="AU57" s="10" t="s">
        <v>49</v>
      </c>
      <c r="AV57" s="10" t="s">
        <v>49</v>
      </c>
      <c r="AW57" s="10" t="s">
        <v>47</v>
      </c>
      <c r="AX57" s="10" t="s">
        <v>48</v>
      </c>
      <c r="AY57" s="10" t="s">
        <v>49</v>
      </c>
      <c r="AZ57" s="10" t="s">
        <v>49</v>
      </c>
      <c r="BA57" s="10">
        <v>1015</v>
      </c>
      <c r="BB57" s="10">
        <v>82</v>
      </c>
      <c r="BC57" s="10">
        <v>12.4</v>
      </c>
      <c r="BD57" s="10">
        <v>15.4</v>
      </c>
      <c r="BE57" s="10">
        <v>468</v>
      </c>
      <c r="BF57" s="10">
        <v>8.9</v>
      </c>
      <c r="BG57" s="10">
        <v>409</v>
      </c>
    </row>
    <row r="58" spans="1:59" x14ac:dyDescent="0.45">
      <c r="A58" s="10" t="s">
        <v>158</v>
      </c>
      <c r="B58" s="21">
        <v>3</v>
      </c>
      <c r="C58" s="10" t="s">
        <v>56</v>
      </c>
      <c r="D58" s="107" t="s">
        <v>57</v>
      </c>
      <c r="E58" s="107"/>
      <c r="F58" s="107"/>
      <c r="G58" t="s">
        <v>19</v>
      </c>
      <c r="H58" s="21">
        <v>12</v>
      </c>
      <c r="I58" s="21">
        <v>85</v>
      </c>
      <c r="J58" s="10">
        <v>1</v>
      </c>
      <c r="K58" s="10"/>
      <c r="L58" s="10">
        <v>1</v>
      </c>
      <c r="M58" s="10"/>
      <c r="N58" s="10"/>
      <c r="O58" s="10">
        <v>1</v>
      </c>
      <c r="P58" s="10"/>
      <c r="Q58" s="10">
        <v>1</v>
      </c>
      <c r="R58" s="10"/>
      <c r="S58" s="10">
        <v>1</v>
      </c>
      <c r="T58" s="10"/>
      <c r="U58" s="10">
        <v>1</v>
      </c>
      <c r="V58" s="10"/>
      <c r="W58" s="10">
        <v>1</v>
      </c>
      <c r="X58" s="10"/>
      <c r="Y58" s="10"/>
      <c r="Z58" s="10">
        <v>1</v>
      </c>
      <c r="AA58" s="10"/>
      <c r="AB58" s="10">
        <v>1</v>
      </c>
      <c r="AC58" s="10"/>
      <c r="AD58" s="11" t="s">
        <v>45</v>
      </c>
      <c r="AE58" s="10" t="s">
        <v>159</v>
      </c>
      <c r="AF58" s="10"/>
      <c r="AG58" s="10">
        <v>1</v>
      </c>
      <c r="AH58" s="10"/>
      <c r="AI58" s="10">
        <v>1</v>
      </c>
      <c r="AJ58" s="10"/>
      <c r="AK58" s="10">
        <v>1</v>
      </c>
      <c r="AL58" s="10" t="s">
        <v>47</v>
      </c>
      <c r="AM58" s="10" t="s">
        <v>48</v>
      </c>
      <c r="AN58" s="10" t="s">
        <v>50</v>
      </c>
      <c r="AO58" s="10" t="s">
        <v>50</v>
      </c>
      <c r="AP58" s="10" t="s">
        <v>48</v>
      </c>
      <c r="AQ58" s="10" t="s">
        <v>50</v>
      </c>
      <c r="AR58" s="10" t="s">
        <v>48</v>
      </c>
      <c r="AS58" s="10" t="s">
        <v>48</v>
      </c>
      <c r="AT58" s="10" t="s">
        <v>49</v>
      </c>
      <c r="AU58" s="10" t="s">
        <v>49</v>
      </c>
      <c r="AV58" s="10" t="s">
        <v>49</v>
      </c>
      <c r="AW58" s="10" t="s">
        <v>47</v>
      </c>
      <c r="AX58" s="10" t="s">
        <v>47</v>
      </c>
      <c r="AY58" s="10" t="s">
        <v>49</v>
      </c>
      <c r="AZ58" s="10" t="s">
        <v>49</v>
      </c>
      <c r="BA58" s="10">
        <v>1019</v>
      </c>
      <c r="BB58" s="10">
        <v>79</v>
      </c>
      <c r="BC58" s="10">
        <v>11.4</v>
      </c>
      <c r="BD58" s="10">
        <v>16.399999999999999</v>
      </c>
      <c r="BE58" s="10">
        <v>452</v>
      </c>
      <c r="BF58" s="10">
        <v>9</v>
      </c>
      <c r="BG58" s="10">
        <v>521</v>
      </c>
    </row>
    <row r="59" spans="1:59" x14ac:dyDescent="0.45">
      <c r="A59" s="10" t="s">
        <v>160</v>
      </c>
      <c r="B59" s="21">
        <v>3</v>
      </c>
      <c r="C59" s="10" t="s">
        <v>56</v>
      </c>
      <c r="D59" s="107" t="s">
        <v>57</v>
      </c>
      <c r="E59" s="107"/>
      <c r="F59" s="107"/>
      <c r="G59" t="s">
        <v>19</v>
      </c>
      <c r="H59" s="21">
        <v>12</v>
      </c>
      <c r="I59" s="21">
        <v>82</v>
      </c>
      <c r="J59" s="10"/>
      <c r="K59" s="10">
        <v>1</v>
      </c>
      <c r="L59" s="10"/>
      <c r="M59" s="10">
        <v>1</v>
      </c>
      <c r="N59" s="10"/>
      <c r="O59" s="10">
        <v>1</v>
      </c>
      <c r="P59" s="10"/>
      <c r="Q59" s="10">
        <v>1</v>
      </c>
      <c r="R59" s="10"/>
      <c r="S59" s="10">
        <v>1</v>
      </c>
      <c r="T59" s="10"/>
      <c r="U59" s="10">
        <v>1</v>
      </c>
      <c r="V59" s="10"/>
      <c r="W59" s="10">
        <v>1</v>
      </c>
      <c r="X59" s="10"/>
      <c r="Y59" s="10"/>
      <c r="Z59" s="10">
        <v>1</v>
      </c>
      <c r="AA59" s="10"/>
      <c r="AB59" s="10">
        <v>1</v>
      </c>
      <c r="AC59" s="10"/>
      <c r="AD59" s="11" t="s">
        <v>47</v>
      </c>
      <c r="AE59" s="10" t="s">
        <v>161</v>
      </c>
      <c r="AF59" s="10">
        <v>1</v>
      </c>
      <c r="AG59" s="10"/>
      <c r="AH59" s="10"/>
      <c r="AI59" s="10">
        <v>1</v>
      </c>
      <c r="AJ59" s="10"/>
      <c r="AK59" s="10">
        <v>1</v>
      </c>
      <c r="AL59" s="10" t="s">
        <v>47</v>
      </c>
      <c r="AM59" s="10" t="s">
        <v>48</v>
      </c>
      <c r="AN59" s="10" t="s">
        <v>47</v>
      </c>
      <c r="AO59" s="10" t="s">
        <v>48</v>
      </c>
      <c r="AP59" s="10" t="s">
        <v>48</v>
      </c>
      <c r="AQ59" s="10" t="s">
        <v>50</v>
      </c>
      <c r="AR59" s="10" t="s">
        <v>48</v>
      </c>
      <c r="AS59" s="10" t="s">
        <v>47</v>
      </c>
      <c r="AT59" s="10" t="s">
        <v>50</v>
      </c>
      <c r="AU59" s="10" t="s">
        <v>67</v>
      </c>
      <c r="AV59" s="10" t="s">
        <v>49</v>
      </c>
      <c r="AW59" s="10" t="s">
        <v>48</v>
      </c>
      <c r="AX59" s="10" t="s">
        <v>48</v>
      </c>
      <c r="AY59" s="10" t="s">
        <v>49</v>
      </c>
      <c r="AZ59" s="10" t="s">
        <v>48</v>
      </c>
      <c r="BA59" s="10">
        <v>1158</v>
      </c>
      <c r="BB59" s="10">
        <v>75</v>
      </c>
      <c r="BC59" s="10">
        <v>9.5</v>
      </c>
      <c r="BD59" s="10">
        <v>16.8</v>
      </c>
      <c r="BE59" s="10">
        <v>469</v>
      </c>
      <c r="BF59" s="10">
        <v>8.5</v>
      </c>
      <c r="BG59" s="10">
        <v>498</v>
      </c>
    </row>
    <row r="60" spans="1:59" x14ac:dyDescent="0.45">
      <c r="A60" s="10" t="s">
        <v>162</v>
      </c>
      <c r="B60" s="21">
        <v>3</v>
      </c>
      <c r="C60" s="10" t="s">
        <v>56</v>
      </c>
      <c r="D60" s="107" t="s">
        <v>57</v>
      </c>
      <c r="E60" s="107"/>
      <c r="F60" s="107"/>
      <c r="G60" t="s">
        <v>19</v>
      </c>
      <c r="H60" s="21">
        <v>12</v>
      </c>
      <c r="I60" s="21">
        <v>80.5</v>
      </c>
      <c r="J60" s="10"/>
      <c r="K60" s="10">
        <v>1</v>
      </c>
      <c r="L60" s="10"/>
      <c r="M60" s="10">
        <v>1</v>
      </c>
      <c r="N60" s="10"/>
      <c r="O60" s="10">
        <v>1</v>
      </c>
      <c r="P60" s="10"/>
      <c r="Q60" s="10">
        <v>1</v>
      </c>
      <c r="R60" s="10"/>
      <c r="S60" s="10">
        <v>1</v>
      </c>
      <c r="T60" s="10"/>
      <c r="U60" s="10">
        <v>1</v>
      </c>
      <c r="V60" s="10"/>
      <c r="W60" s="10">
        <v>1</v>
      </c>
      <c r="X60" s="10"/>
      <c r="Y60" s="10"/>
      <c r="Z60" s="10">
        <v>1</v>
      </c>
      <c r="AA60" s="10"/>
      <c r="AB60" s="10">
        <v>1</v>
      </c>
      <c r="AC60" s="10"/>
      <c r="AD60" s="11" t="s">
        <v>45</v>
      </c>
      <c r="AE60" s="10" t="s">
        <v>163</v>
      </c>
      <c r="AF60" s="10"/>
      <c r="AG60" s="10">
        <v>1</v>
      </c>
      <c r="AH60" s="10"/>
      <c r="AI60" s="10">
        <v>1</v>
      </c>
      <c r="AJ60" s="10"/>
      <c r="AK60" s="10">
        <v>1</v>
      </c>
      <c r="AL60" s="10" t="s">
        <v>47</v>
      </c>
      <c r="AM60" s="10" t="s">
        <v>48</v>
      </c>
      <c r="AN60" s="10" t="s">
        <v>48</v>
      </c>
      <c r="AO60" s="10" t="s">
        <v>48</v>
      </c>
      <c r="AP60" s="10" t="s">
        <v>48</v>
      </c>
      <c r="AQ60" s="10" t="s">
        <v>50</v>
      </c>
      <c r="AR60" s="10" t="s">
        <v>50</v>
      </c>
      <c r="AS60" s="10" t="s">
        <v>48</v>
      </c>
      <c r="AT60" s="10" t="s">
        <v>49</v>
      </c>
      <c r="AU60" s="10" t="s">
        <v>49</v>
      </c>
      <c r="AV60" s="10" t="s">
        <v>49</v>
      </c>
      <c r="AW60" s="10" t="s">
        <v>47</v>
      </c>
      <c r="AX60" s="10" t="s">
        <v>47</v>
      </c>
      <c r="AY60" s="10" t="s">
        <v>49</v>
      </c>
      <c r="AZ60" s="10" t="s">
        <v>50</v>
      </c>
      <c r="BA60" s="10">
        <v>1196</v>
      </c>
      <c r="BB60" s="10">
        <v>81</v>
      </c>
      <c r="BC60" s="10">
        <v>9.9</v>
      </c>
      <c r="BD60" s="10">
        <v>17.899999999999999</v>
      </c>
      <c r="BE60" s="10">
        <v>496</v>
      </c>
      <c r="BF60" s="10">
        <v>8.9</v>
      </c>
      <c r="BG60" s="10">
        <v>436</v>
      </c>
    </row>
    <row r="61" spans="1:59" x14ac:dyDescent="0.45">
      <c r="A61" s="10" t="s">
        <v>164</v>
      </c>
      <c r="B61" s="21">
        <v>3</v>
      </c>
      <c r="C61" s="10" t="s">
        <v>56</v>
      </c>
      <c r="D61" s="107" t="s">
        <v>57</v>
      </c>
      <c r="E61" s="107"/>
      <c r="F61" s="107"/>
      <c r="G61" t="s">
        <v>19</v>
      </c>
      <c r="H61" s="21">
        <v>11</v>
      </c>
      <c r="I61" s="21">
        <v>80</v>
      </c>
      <c r="J61" s="10"/>
      <c r="K61" s="10">
        <v>1</v>
      </c>
      <c r="L61" s="10"/>
      <c r="M61" s="10">
        <v>1</v>
      </c>
      <c r="N61" s="10"/>
      <c r="O61" s="10">
        <v>1</v>
      </c>
      <c r="P61" s="10"/>
      <c r="Q61" s="10">
        <v>1</v>
      </c>
      <c r="R61" s="10"/>
      <c r="S61" s="10">
        <v>1</v>
      </c>
      <c r="T61" s="10"/>
      <c r="U61" s="10">
        <v>1</v>
      </c>
      <c r="V61" s="10"/>
      <c r="W61" s="10">
        <v>1</v>
      </c>
      <c r="X61" s="10"/>
      <c r="Y61" s="10"/>
      <c r="Z61" s="10">
        <v>1</v>
      </c>
      <c r="AA61" s="10"/>
      <c r="AB61" s="10">
        <v>1</v>
      </c>
      <c r="AC61" s="10"/>
      <c r="AD61" s="11" t="s">
        <v>47</v>
      </c>
      <c r="AE61" s="10" t="s">
        <v>165</v>
      </c>
      <c r="AF61" s="10">
        <v>1</v>
      </c>
      <c r="AG61" s="10"/>
      <c r="AH61" s="10"/>
      <c r="AI61" s="10">
        <v>1</v>
      </c>
      <c r="AJ61" s="10"/>
      <c r="AK61" s="10">
        <v>1</v>
      </c>
      <c r="AL61" s="10" t="s">
        <v>47</v>
      </c>
      <c r="AM61" s="10" t="s">
        <v>48</v>
      </c>
      <c r="AN61" s="10" t="s">
        <v>48</v>
      </c>
      <c r="AO61" s="10" t="s">
        <v>48</v>
      </c>
      <c r="AP61" s="10" t="s">
        <v>48</v>
      </c>
      <c r="AQ61" s="10" t="s">
        <v>50</v>
      </c>
      <c r="AR61" s="10" t="s">
        <v>50</v>
      </c>
      <c r="AS61" s="10" t="s">
        <v>48</v>
      </c>
      <c r="AT61" s="10" t="s">
        <v>49</v>
      </c>
      <c r="AU61" s="10" t="s">
        <v>49</v>
      </c>
      <c r="AV61" s="10" t="s">
        <v>49</v>
      </c>
      <c r="AW61" s="10" t="s">
        <v>47</v>
      </c>
      <c r="AX61" s="10" t="s">
        <v>48</v>
      </c>
      <c r="AY61" s="10" t="s">
        <v>49</v>
      </c>
      <c r="AZ61" s="10" t="s">
        <v>49</v>
      </c>
      <c r="BA61" s="10">
        <v>1134</v>
      </c>
      <c r="BB61" s="10">
        <v>59</v>
      </c>
      <c r="BC61" s="10">
        <v>14.9</v>
      </c>
      <c r="BD61" s="10">
        <v>20.5</v>
      </c>
      <c r="BE61" s="10">
        <v>492</v>
      </c>
      <c r="BF61" s="10">
        <v>7.2</v>
      </c>
      <c r="BG61" s="10">
        <v>405</v>
      </c>
    </row>
    <row r="62" spans="1:59" x14ac:dyDescent="0.45">
      <c r="A62" s="10" t="s">
        <v>166</v>
      </c>
      <c r="B62" s="21">
        <v>4</v>
      </c>
      <c r="C62" s="10" t="s">
        <v>56</v>
      </c>
      <c r="D62" s="107" t="s">
        <v>57</v>
      </c>
      <c r="E62" s="107"/>
      <c r="F62" s="107"/>
      <c r="G62" t="s">
        <v>19</v>
      </c>
      <c r="H62" s="21">
        <v>14</v>
      </c>
      <c r="I62" s="21">
        <v>85</v>
      </c>
      <c r="J62" s="10"/>
      <c r="K62" s="10">
        <v>1</v>
      </c>
      <c r="L62" s="10"/>
      <c r="M62" s="10">
        <v>1</v>
      </c>
      <c r="N62" s="10"/>
      <c r="O62" s="10">
        <v>1</v>
      </c>
      <c r="P62" s="10"/>
      <c r="Q62" s="10">
        <v>1</v>
      </c>
      <c r="R62" s="10"/>
      <c r="S62" s="10">
        <v>1</v>
      </c>
      <c r="T62" s="10"/>
      <c r="U62" s="10">
        <v>1</v>
      </c>
      <c r="V62" s="10"/>
      <c r="W62" s="10">
        <v>1</v>
      </c>
      <c r="X62" s="10"/>
      <c r="Y62" s="10"/>
      <c r="Z62" s="10">
        <v>1</v>
      </c>
      <c r="AA62" s="10"/>
      <c r="AB62" s="10"/>
      <c r="AC62" s="10">
        <v>1</v>
      </c>
      <c r="AD62" s="11" t="s">
        <v>45</v>
      </c>
      <c r="AE62" s="10" t="s">
        <v>100</v>
      </c>
      <c r="AF62" s="10"/>
      <c r="AG62" s="10">
        <v>1</v>
      </c>
      <c r="AH62" s="10"/>
      <c r="AI62" s="10">
        <v>1</v>
      </c>
      <c r="AJ62" s="10"/>
      <c r="AK62" s="10">
        <v>1</v>
      </c>
      <c r="AL62" s="10" t="s">
        <v>47</v>
      </c>
      <c r="AM62" s="10" t="s">
        <v>48</v>
      </c>
      <c r="AN62" s="10" t="s">
        <v>48</v>
      </c>
      <c r="AO62" s="10" t="s">
        <v>48</v>
      </c>
      <c r="AP62" s="10" t="s">
        <v>48</v>
      </c>
      <c r="AQ62" s="10" t="s">
        <v>50</v>
      </c>
      <c r="AR62" s="10" t="s">
        <v>50</v>
      </c>
      <c r="AS62" s="10" t="s">
        <v>48</v>
      </c>
      <c r="AT62" s="10" t="s">
        <v>50</v>
      </c>
      <c r="AU62" s="10" t="s">
        <v>49</v>
      </c>
      <c r="AV62" s="10" t="s">
        <v>49</v>
      </c>
      <c r="AW62" s="10" t="s">
        <v>47</v>
      </c>
      <c r="AX62" s="10" t="s">
        <v>48</v>
      </c>
      <c r="AY62" s="10" t="s">
        <v>49</v>
      </c>
      <c r="AZ62" s="10" t="s">
        <v>50</v>
      </c>
      <c r="BA62" s="10">
        <v>1295</v>
      </c>
      <c r="BB62" s="10">
        <v>95</v>
      </c>
      <c r="BC62" s="10">
        <v>15.9</v>
      </c>
      <c r="BD62" s="10">
        <v>21.8</v>
      </c>
      <c r="BE62" s="10">
        <v>539</v>
      </c>
      <c r="BF62" s="10">
        <v>9.5</v>
      </c>
      <c r="BG62" s="10">
        <v>521</v>
      </c>
    </row>
    <row r="63" spans="1:59" x14ac:dyDescent="0.45">
      <c r="A63" s="10" t="s">
        <v>167</v>
      </c>
      <c r="B63" s="21">
        <v>4</v>
      </c>
      <c r="C63" s="10" t="s">
        <v>56</v>
      </c>
      <c r="D63" s="107" t="s">
        <v>57</v>
      </c>
      <c r="E63" s="107"/>
      <c r="F63" s="107"/>
      <c r="G63" t="s">
        <v>19</v>
      </c>
      <c r="H63" s="21">
        <v>12</v>
      </c>
      <c r="I63" s="21">
        <v>85</v>
      </c>
      <c r="J63" s="10"/>
      <c r="K63" s="10">
        <v>1</v>
      </c>
      <c r="L63" s="10"/>
      <c r="M63" s="10">
        <v>1</v>
      </c>
      <c r="N63" s="10"/>
      <c r="O63" s="10">
        <v>1</v>
      </c>
      <c r="P63" s="10"/>
      <c r="Q63" s="10">
        <v>1</v>
      </c>
      <c r="R63" s="10"/>
      <c r="S63" s="10">
        <v>1</v>
      </c>
      <c r="T63" s="10"/>
      <c r="U63" s="10">
        <v>1</v>
      </c>
      <c r="V63" s="10"/>
      <c r="W63" s="10">
        <v>1</v>
      </c>
      <c r="X63" s="10"/>
      <c r="Y63" s="10"/>
      <c r="Z63" s="10">
        <v>1</v>
      </c>
      <c r="AA63" s="10"/>
      <c r="AB63" s="10"/>
      <c r="AC63" s="10">
        <v>1</v>
      </c>
      <c r="AD63" s="11" t="s">
        <v>45</v>
      </c>
      <c r="AE63" s="10" t="s">
        <v>111</v>
      </c>
      <c r="AF63" s="10"/>
      <c r="AG63" s="10">
        <v>1</v>
      </c>
      <c r="AH63" s="10"/>
      <c r="AI63" s="10">
        <v>1</v>
      </c>
      <c r="AJ63" s="10"/>
      <c r="AK63" s="10">
        <v>1</v>
      </c>
      <c r="AL63" s="10" t="s">
        <v>47</v>
      </c>
      <c r="AM63" s="10" t="s">
        <v>48</v>
      </c>
      <c r="AN63" s="10" t="s">
        <v>48</v>
      </c>
      <c r="AO63" s="10" t="s">
        <v>48</v>
      </c>
      <c r="AP63" s="10" t="s">
        <v>48</v>
      </c>
      <c r="AQ63" s="10" t="s">
        <v>50</v>
      </c>
      <c r="AR63" s="10" t="s">
        <v>48</v>
      </c>
      <c r="AS63" s="10" t="s">
        <v>48</v>
      </c>
      <c r="AT63" s="10" t="s">
        <v>49</v>
      </c>
      <c r="AU63" s="10" t="s">
        <v>50</v>
      </c>
      <c r="AV63" s="10" t="s">
        <v>49</v>
      </c>
      <c r="AW63" s="10" t="s">
        <v>47</v>
      </c>
      <c r="AX63" s="10" t="s">
        <v>47</v>
      </c>
      <c r="AY63" s="10" t="s">
        <v>49</v>
      </c>
      <c r="AZ63" s="10" t="s">
        <v>50</v>
      </c>
      <c r="BA63" s="10">
        <v>1154</v>
      </c>
      <c r="BB63" s="10">
        <v>82</v>
      </c>
      <c r="BC63" s="10">
        <v>11.5</v>
      </c>
      <c r="BD63" s="10">
        <v>16.5</v>
      </c>
      <c r="BE63" s="10">
        <v>511</v>
      </c>
      <c r="BF63" s="10">
        <v>8</v>
      </c>
      <c r="BG63" s="10">
        <v>508</v>
      </c>
    </row>
    <row r="64" spans="1:59" x14ac:dyDescent="0.45">
      <c r="A64" s="10" t="s">
        <v>168</v>
      </c>
      <c r="B64" s="21">
        <v>4</v>
      </c>
      <c r="C64" s="10" t="s">
        <v>56</v>
      </c>
      <c r="D64" s="107" t="s">
        <v>57</v>
      </c>
      <c r="E64" s="107"/>
      <c r="F64" s="107"/>
      <c r="G64" t="s">
        <v>19</v>
      </c>
      <c r="H64" s="21">
        <v>11</v>
      </c>
      <c r="I64" s="21">
        <v>85</v>
      </c>
      <c r="J64" s="10"/>
      <c r="K64" s="10">
        <v>1</v>
      </c>
      <c r="L64" s="10"/>
      <c r="M64" s="10">
        <v>1</v>
      </c>
      <c r="N64" s="10"/>
      <c r="O64" s="10">
        <v>1</v>
      </c>
      <c r="P64" s="10"/>
      <c r="Q64" s="10">
        <v>1</v>
      </c>
      <c r="R64" s="10"/>
      <c r="S64" s="10">
        <v>1</v>
      </c>
      <c r="T64" s="10"/>
      <c r="U64" s="10">
        <v>1</v>
      </c>
      <c r="V64" s="10"/>
      <c r="W64" s="10">
        <v>1</v>
      </c>
      <c r="X64" s="10"/>
      <c r="Y64" s="10"/>
      <c r="Z64" s="10">
        <v>1</v>
      </c>
      <c r="AA64" s="10"/>
      <c r="AB64" s="10"/>
      <c r="AC64" s="10">
        <v>1</v>
      </c>
      <c r="AD64" s="11" t="s">
        <v>47</v>
      </c>
      <c r="AE64" s="10" t="s">
        <v>169</v>
      </c>
      <c r="AF64" s="10"/>
      <c r="AG64" s="10">
        <v>1</v>
      </c>
      <c r="AH64" s="10"/>
      <c r="AI64" s="10">
        <v>1</v>
      </c>
      <c r="AJ64" s="10"/>
      <c r="AK64" s="10">
        <v>1</v>
      </c>
      <c r="AL64" s="10" t="s">
        <v>47</v>
      </c>
      <c r="AM64" s="10" t="s">
        <v>50</v>
      </c>
      <c r="AN64" s="10" t="s">
        <v>48</v>
      </c>
      <c r="AO64" s="10" t="s">
        <v>48</v>
      </c>
      <c r="AP64" s="10" t="s">
        <v>48</v>
      </c>
      <c r="AQ64" s="10" t="s">
        <v>50</v>
      </c>
      <c r="AR64" s="10" t="s">
        <v>50</v>
      </c>
      <c r="AS64" s="10" t="s">
        <v>48</v>
      </c>
      <c r="AT64" s="10" t="s">
        <v>49</v>
      </c>
      <c r="AU64" s="10" t="s">
        <v>50</v>
      </c>
      <c r="AV64" s="10" t="s">
        <v>67</v>
      </c>
      <c r="AW64" s="10" t="s">
        <v>47</v>
      </c>
      <c r="AX64" s="10" t="s">
        <v>47</v>
      </c>
      <c r="AY64" s="10" t="s">
        <v>49</v>
      </c>
      <c r="AZ64" s="10" t="s">
        <v>49</v>
      </c>
      <c r="BA64" s="10">
        <v>1059</v>
      </c>
      <c r="BB64" s="10">
        <v>79</v>
      </c>
      <c r="BC64" s="10">
        <v>9.6</v>
      </c>
      <c r="BD64" s="10">
        <v>14.8</v>
      </c>
      <c r="BE64" s="10">
        <v>459</v>
      </c>
      <c r="BF64" s="10">
        <v>7.5</v>
      </c>
      <c r="BG64" s="10">
        <v>456</v>
      </c>
    </row>
    <row r="65" spans="1:59" x14ac:dyDescent="0.45">
      <c r="A65" s="10" t="s">
        <v>170</v>
      </c>
      <c r="B65" s="21">
        <v>3</v>
      </c>
      <c r="C65" s="10" t="s">
        <v>56</v>
      </c>
      <c r="D65" s="107" t="s">
        <v>57</v>
      </c>
      <c r="E65" s="107"/>
      <c r="F65" s="107"/>
      <c r="G65" t="s">
        <v>19</v>
      </c>
      <c r="H65" s="21">
        <v>13</v>
      </c>
      <c r="I65" s="21">
        <v>85</v>
      </c>
      <c r="J65" s="10"/>
      <c r="K65" s="10">
        <v>1</v>
      </c>
      <c r="L65" s="10"/>
      <c r="M65" s="10">
        <v>1</v>
      </c>
      <c r="N65" s="10"/>
      <c r="O65" s="10">
        <v>1</v>
      </c>
      <c r="P65" s="10"/>
      <c r="Q65" s="10">
        <v>1</v>
      </c>
      <c r="R65" s="10"/>
      <c r="S65" s="10">
        <v>1</v>
      </c>
      <c r="T65" s="10"/>
      <c r="U65" s="10">
        <v>1</v>
      </c>
      <c r="V65" s="10"/>
      <c r="W65" s="10">
        <v>1</v>
      </c>
      <c r="X65" s="10"/>
      <c r="Y65" s="10"/>
      <c r="Z65" s="10">
        <v>1</v>
      </c>
      <c r="AA65" s="10"/>
      <c r="AB65" s="10"/>
      <c r="AC65" s="10">
        <v>1</v>
      </c>
      <c r="AD65" s="11" t="s">
        <v>47</v>
      </c>
      <c r="AE65" s="10" t="s">
        <v>171</v>
      </c>
      <c r="AF65" s="10"/>
      <c r="AG65" s="10">
        <v>1</v>
      </c>
      <c r="AH65" s="10"/>
      <c r="AI65" s="10">
        <v>1</v>
      </c>
      <c r="AJ65" s="10"/>
      <c r="AK65" s="10">
        <v>1</v>
      </c>
      <c r="AL65" s="10" t="s">
        <v>47</v>
      </c>
      <c r="AM65" s="10" t="s">
        <v>48</v>
      </c>
      <c r="AN65" s="10" t="s">
        <v>47</v>
      </c>
      <c r="AO65" s="10" t="s">
        <v>48</v>
      </c>
      <c r="AP65" s="10" t="s">
        <v>48</v>
      </c>
      <c r="AQ65" s="10" t="s">
        <v>50</v>
      </c>
      <c r="AR65" s="10" t="s">
        <v>50</v>
      </c>
      <c r="AS65" s="10" t="s">
        <v>48</v>
      </c>
      <c r="AT65" s="10" t="s">
        <v>49</v>
      </c>
      <c r="AU65" s="10" t="s">
        <v>49</v>
      </c>
      <c r="AV65" s="10" t="s">
        <v>49</v>
      </c>
      <c r="AW65" s="10" t="s">
        <v>47</v>
      </c>
      <c r="AX65" s="10" t="s">
        <v>48</v>
      </c>
      <c r="AY65" s="10" t="s">
        <v>49</v>
      </c>
      <c r="AZ65" s="10" t="s">
        <v>49</v>
      </c>
      <c r="BA65" s="10">
        <v>1169</v>
      </c>
      <c r="BB65" s="10">
        <v>86</v>
      </c>
      <c r="BC65" s="10">
        <v>10.5</v>
      </c>
      <c r="BD65" s="10">
        <v>21.4</v>
      </c>
      <c r="BE65" s="10">
        <v>454</v>
      </c>
      <c r="BF65" s="10">
        <v>8</v>
      </c>
      <c r="BG65" s="10">
        <v>369</v>
      </c>
    </row>
    <row r="66" spans="1:59" x14ac:dyDescent="0.45">
      <c r="A66" s="10" t="s">
        <v>172</v>
      </c>
      <c r="B66" s="21">
        <v>2</v>
      </c>
      <c r="C66" s="10" t="s">
        <v>56</v>
      </c>
      <c r="D66" s="107" t="s">
        <v>57</v>
      </c>
      <c r="E66" s="107"/>
      <c r="F66" s="107"/>
      <c r="G66" t="s">
        <v>19</v>
      </c>
      <c r="H66" s="21">
        <v>9</v>
      </c>
      <c r="I66" s="21">
        <v>80</v>
      </c>
      <c r="J66" s="10"/>
      <c r="K66" s="10">
        <v>1</v>
      </c>
      <c r="L66" s="10"/>
      <c r="M66" s="10">
        <v>1</v>
      </c>
      <c r="N66" s="10"/>
      <c r="O66" s="10">
        <v>1</v>
      </c>
      <c r="P66" s="10"/>
      <c r="Q66" s="10">
        <v>1</v>
      </c>
      <c r="R66" s="10">
        <v>1</v>
      </c>
      <c r="S66" s="10"/>
      <c r="T66" s="10"/>
      <c r="U66" s="10">
        <v>1</v>
      </c>
      <c r="V66" s="10"/>
      <c r="W66" s="10"/>
      <c r="X66" s="10"/>
      <c r="Y66" s="10"/>
      <c r="Z66" s="10">
        <v>1</v>
      </c>
      <c r="AA66" s="10"/>
      <c r="AB66" s="10">
        <v>1</v>
      </c>
      <c r="AC66" s="10"/>
      <c r="AD66" s="11" t="s">
        <v>47</v>
      </c>
      <c r="AE66" s="10" t="s">
        <v>173</v>
      </c>
      <c r="AF66" s="10"/>
      <c r="AG66" s="10">
        <v>1</v>
      </c>
      <c r="AH66" s="10"/>
      <c r="AI66" s="10">
        <v>1</v>
      </c>
      <c r="AJ66" s="10"/>
      <c r="AK66" s="10">
        <v>1</v>
      </c>
      <c r="AL66" s="10" t="s">
        <v>47</v>
      </c>
      <c r="AM66" s="10" t="s">
        <v>48</v>
      </c>
      <c r="AN66" s="10" t="s">
        <v>48</v>
      </c>
      <c r="AO66" s="10" t="s">
        <v>48</v>
      </c>
      <c r="AP66" s="10" t="s">
        <v>48</v>
      </c>
      <c r="AQ66" s="10" t="s">
        <v>50</v>
      </c>
      <c r="AR66" s="10" t="s">
        <v>50</v>
      </c>
      <c r="AS66" s="10" t="s">
        <v>48</v>
      </c>
      <c r="AT66" s="10" t="s">
        <v>50</v>
      </c>
      <c r="AU66" s="10" t="s">
        <v>49</v>
      </c>
      <c r="AV66" s="10" t="s">
        <v>49</v>
      </c>
      <c r="AW66" s="10" t="s">
        <v>48</v>
      </c>
      <c r="AX66" s="10" t="s">
        <v>48</v>
      </c>
      <c r="AY66" s="10" t="s">
        <v>49</v>
      </c>
      <c r="AZ66" s="10" t="s">
        <v>50</v>
      </c>
      <c r="BA66" s="10">
        <v>956</v>
      </c>
      <c r="BB66" s="10">
        <v>75</v>
      </c>
      <c r="BC66" s="10">
        <v>11.4</v>
      </c>
      <c r="BD66" s="10">
        <v>15.9</v>
      </c>
      <c r="BE66" s="10">
        <v>395</v>
      </c>
      <c r="BF66" s="10">
        <v>7.5</v>
      </c>
      <c r="BG66" s="10">
        <v>304</v>
      </c>
    </row>
    <row r="67" spans="1:59" x14ac:dyDescent="0.45">
      <c r="A67" s="10" t="s">
        <v>174</v>
      </c>
      <c r="B67" s="21">
        <v>2</v>
      </c>
      <c r="C67" s="10" t="s">
        <v>56</v>
      </c>
      <c r="D67" s="107" t="s">
        <v>149</v>
      </c>
      <c r="E67" s="107"/>
      <c r="F67" s="107"/>
      <c r="G67" t="s">
        <v>20</v>
      </c>
      <c r="H67" s="21">
        <v>7</v>
      </c>
      <c r="I67" s="21">
        <v>69</v>
      </c>
      <c r="J67" s="10"/>
      <c r="K67" s="10">
        <v>1</v>
      </c>
      <c r="L67" s="10"/>
      <c r="M67" s="10">
        <v>1</v>
      </c>
      <c r="N67" s="10"/>
      <c r="O67" s="10">
        <v>1</v>
      </c>
      <c r="P67" s="10"/>
      <c r="Q67" s="10">
        <v>1</v>
      </c>
      <c r="R67" s="10"/>
      <c r="S67" s="10">
        <v>1</v>
      </c>
      <c r="T67" s="10"/>
      <c r="U67" s="10">
        <v>1</v>
      </c>
      <c r="V67" s="10"/>
      <c r="W67" s="10">
        <v>1</v>
      </c>
      <c r="X67" s="10"/>
      <c r="Y67" s="10"/>
      <c r="Z67" s="10">
        <v>1</v>
      </c>
      <c r="AA67" s="10"/>
      <c r="AB67" s="10">
        <v>1</v>
      </c>
      <c r="AC67" s="10"/>
      <c r="AD67" s="11" t="s">
        <v>47</v>
      </c>
      <c r="AE67" s="10" t="s">
        <v>175</v>
      </c>
      <c r="AF67" s="10"/>
      <c r="AG67" s="10">
        <v>1</v>
      </c>
      <c r="AH67" s="10"/>
      <c r="AI67" s="10">
        <v>1</v>
      </c>
      <c r="AJ67" s="10"/>
      <c r="AK67" s="10">
        <v>1</v>
      </c>
      <c r="AL67" s="10" t="s">
        <v>47</v>
      </c>
      <c r="AM67" s="10" t="s">
        <v>50</v>
      </c>
      <c r="AN67" s="10" t="s">
        <v>48</v>
      </c>
      <c r="AO67" s="10" t="s">
        <v>48</v>
      </c>
      <c r="AP67" s="10" t="s">
        <v>48</v>
      </c>
      <c r="AQ67" s="10" t="s">
        <v>50</v>
      </c>
      <c r="AR67" s="10" t="s">
        <v>50</v>
      </c>
      <c r="AS67" s="10" t="s">
        <v>48</v>
      </c>
      <c r="AT67" s="10" t="s">
        <v>67</v>
      </c>
      <c r="AU67" s="10" t="s">
        <v>67</v>
      </c>
      <c r="AV67" s="10" t="s">
        <v>67</v>
      </c>
      <c r="AW67" s="10" t="s">
        <v>48</v>
      </c>
      <c r="AX67" s="10" t="s">
        <v>48</v>
      </c>
      <c r="AY67" s="10" t="s">
        <v>67</v>
      </c>
      <c r="AZ67" s="10" t="s">
        <v>67</v>
      </c>
      <c r="BA67" s="10">
        <v>899</v>
      </c>
      <c r="BB67" s="10">
        <v>69</v>
      </c>
      <c r="BC67" s="10">
        <v>9.4</v>
      </c>
      <c r="BD67" s="10">
        <v>12.5</v>
      </c>
      <c r="BE67" s="10">
        <v>305</v>
      </c>
      <c r="BF67" s="10">
        <v>6.4</v>
      </c>
      <c r="BG67" s="10">
        <v>299</v>
      </c>
    </row>
    <row r="68" spans="1:59" x14ac:dyDescent="0.45">
      <c r="A68" s="10" t="s">
        <v>176</v>
      </c>
      <c r="B68" s="21">
        <v>1</v>
      </c>
      <c r="C68" s="10" t="s">
        <v>56</v>
      </c>
      <c r="D68" s="107" t="s">
        <v>57</v>
      </c>
      <c r="E68" s="107"/>
      <c r="F68" s="107"/>
      <c r="G68" t="s">
        <v>19</v>
      </c>
      <c r="H68" s="21">
        <v>8</v>
      </c>
      <c r="I68" s="21">
        <v>72</v>
      </c>
      <c r="J68" s="10"/>
      <c r="K68" s="10">
        <v>1</v>
      </c>
      <c r="L68" s="10"/>
      <c r="M68" s="10">
        <v>1</v>
      </c>
      <c r="N68" s="10"/>
      <c r="O68" s="10">
        <v>1</v>
      </c>
      <c r="P68" s="10"/>
      <c r="Q68" s="10">
        <v>1</v>
      </c>
      <c r="R68" s="10">
        <v>1</v>
      </c>
      <c r="S68" s="10"/>
      <c r="T68" s="10"/>
      <c r="U68" s="10">
        <v>1</v>
      </c>
      <c r="V68" s="10"/>
      <c r="W68" s="10"/>
      <c r="X68" s="10"/>
      <c r="Y68" s="10"/>
      <c r="Z68" s="10"/>
      <c r="AA68" s="10">
        <v>1</v>
      </c>
      <c r="AB68" s="10"/>
      <c r="AC68" s="10"/>
      <c r="AD68" s="11" t="s">
        <v>47</v>
      </c>
      <c r="AE68" s="10" t="s">
        <v>177</v>
      </c>
      <c r="AF68" s="10"/>
      <c r="AG68" s="10">
        <v>1</v>
      </c>
      <c r="AH68" s="10"/>
      <c r="AI68" s="10">
        <v>1</v>
      </c>
      <c r="AJ68" s="10"/>
      <c r="AK68" s="10">
        <v>1</v>
      </c>
      <c r="AL68" s="10" t="s">
        <v>48</v>
      </c>
      <c r="AM68" s="10" t="s">
        <v>48</v>
      </c>
      <c r="AN68" s="10" t="s">
        <v>47</v>
      </c>
      <c r="AO68" s="10" t="s">
        <v>48</v>
      </c>
      <c r="AP68" s="10" t="s">
        <v>48</v>
      </c>
      <c r="AQ68" s="10" t="s">
        <v>50</v>
      </c>
      <c r="AR68" s="10" t="s">
        <v>50</v>
      </c>
      <c r="AS68" s="10" t="s">
        <v>47</v>
      </c>
      <c r="AT68" s="10" t="s">
        <v>49</v>
      </c>
      <c r="AU68" s="10" t="s">
        <v>49</v>
      </c>
      <c r="AV68" s="10" t="s">
        <v>49</v>
      </c>
      <c r="AW68" s="10" t="s">
        <v>48</v>
      </c>
      <c r="AX68" s="10" t="s">
        <v>49</v>
      </c>
      <c r="AY68" s="10" t="s">
        <v>49</v>
      </c>
      <c r="AZ68" s="10" t="s">
        <v>49</v>
      </c>
      <c r="BA68" s="10">
        <v>959</v>
      </c>
      <c r="BB68" s="10">
        <v>75</v>
      </c>
      <c r="BC68" s="10">
        <v>11.5</v>
      </c>
      <c r="BD68" s="10">
        <v>16.399999999999999</v>
      </c>
      <c r="BE68" s="10">
        <v>569</v>
      </c>
      <c r="BF68" s="10">
        <v>8</v>
      </c>
      <c r="BG68" s="10">
        <v>395</v>
      </c>
    </row>
    <row r="69" spans="1:59" x14ac:dyDescent="0.45">
      <c r="A69" s="10" t="s">
        <v>178</v>
      </c>
      <c r="B69" s="21">
        <v>2</v>
      </c>
      <c r="C69" s="10" t="s">
        <v>56</v>
      </c>
      <c r="D69" s="107" t="s">
        <v>57</v>
      </c>
      <c r="E69" s="107"/>
      <c r="F69" s="107"/>
      <c r="G69" t="s">
        <v>19</v>
      </c>
      <c r="H69" s="21">
        <v>9</v>
      </c>
      <c r="I69" s="21">
        <v>79.5</v>
      </c>
      <c r="J69" s="10"/>
      <c r="K69" s="10">
        <v>1</v>
      </c>
      <c r="L69" s="10"/>
      <c r="M69" s="10">
        <v>1</v>
      </c>
      <c r="N69" s="10"/>
      <c r="O69" s="10">
        <v>1</v>
      </c>
      <c r="P69" s="10"/>
      <c r="Q69" s="10">
        <v>1</v>
      </c>
      <c r="R69" s="10">
        <v>1</v>
      </c>
      <c r="S69" s="10"/>
      <c r="T69" s="10"/>
      <c r="U69" s="10">
        <v>1</v>
      </c>
      <c r="V69" s="10"/>
      <c r="W69" s="10"/>
      <c r="X69" s="10"/>
      <c r="Y69" s="10"/>
      <c r="Z69" s="10"/>
      <c r="AA69" s="10">
        <v>1</v>
      </c>
      <c r="AB69" s="10"/>
      <c r="AC69" s="10"/>
      <c r="AD69" s="11" t="s">
        <v>47</v>
      </c>
      <c r="AE69" s="10" t="s">
        <v>179</v>
      </c>
      <c r="AF69" s="10"/>
      <c r="AG69" s="10">
        <v>1</v>
      </c>
      <c r="AH69" s="10"/>
      <c r="AI69" s="10">
        <v>1</v>
      </c>
      <c r="AJ69" s="10"/>
      <c r="AK69" s="10">
        <v>1</v>
      </c>
      <c r="AL69" s="10" t="s">
        <v>48</v>
      </c>
      <c r="AM69" s="10" t="s">
        <v>48</v>
      </c>
      <c r="AN69" s="10" t="s">
        <v>48</v>
      </c>
      <c r="AO69" s="10" t="s">
        <v>48</v>
      </c>
      <c r="AP69" s="10" t="s">
        <v>48</v>
      </c>
      <c r="AQ69" s="10" t="s">
        <v>50</v>
      </c>
      <c r="AR69" s="10" t="s">
        <v>48</v>
      </c>
      <c r="AS69" s="10" t="s">
        <v>48</v>
      </c>
      <c r="AT69" s="10" t="s">
        <v>49</v>
      </c>
      <c r="AU69" s="10" t="s">
        <v>49</v>
      </c>
      <c r="AV69" s="10" t="s">
        <v>49</v>
      </c>
      <c r="AW69" s="10" t="s">
        <v>48</v>
      </c>
      <c r="AX69" s="10" t="s">
        <v>48</v>
      </c>
      <c r="AY69" s="10" t="s">
        <v>49</v>
      </c>
      <c r="AZ69" s="10" t="s">
        <v>49</v>
      </c>
      <c r="BA69" s="10">
        <v>1015</v>
      </c>
      <c r="BB69" s="10">
        <v>79</v>
      </c>
      <c r="BC69" s="10">
        <v>12.4</v>
      </c>
      <c r="BD69" s="10">
        <v>15.4</v>
      </c>
      <c r="BE69" s="10">
        <v>425</v>
      </c>
      <c r="BF69" s="10">
        <v>7.4</v>
      </c>
      <c r="BG69" s="10">
        <v>429</v>
      </c>
    </row>
    <row r="70" spans="1:59" x14ac:dyDescent="0.45">
      <c r="A70" s="10" t="s">
        <v>180</v>
      </c>
      <c r="B70" s="21">
        <v>5</v>
      </c>
      <c r="C70" s="10" t="s">
        <v>43</v>
      </c>
      <c r="D70" s="107" t="s">
        <v>96</v>
      </c>
      <c r="E70" s="107"/>
      <c r="F70" s="107"/>
      <c r="G70" t="s">
        <v>19</v>
      </c>
      <c r="H70" s="21">
        <v>18</v>
      </c>
      <c r="I70" s="21">
        <v>110</v>
      </c>
      <c r="J70" s="10"/>
      <c r="K70" s="10">
        <v>1</v>
      </c>
      <c r="L70" s="10"/>
      <c r="M70" s="10">
        <v>1</v>
      </c>
      <c r="N70" s="10"/>
      <c r="O70" s="10">
        <v>1</v>
      </c>
      <c r="P70" s="10"/>
      <c r="Q70" s="10">
        <v>1</v>
      </c>
      <c r="R70" s="10"/>
      <c r="S70" s="10">
        <v>1</v>
      </c>
      <c r="T70" s="10"/>
      <c r="U70" s="10">
        <v>1</v>
      </c>
      <c r="V70" s="10"/>
      <c r="W70" s="10">
        <v>1</v>
      </c>
      <c r="X70" s="10"/>
      <c r="Y70" s="10"/>
      <c r="Z70" s="10">
        <v>1</v>
      </c>
      <c r="AA70" s="10"/>
      <c r="AB70" s="10"/>
      <c r="AC70" s="10">
        <v>1</v>
      </c>
      <c r="AD70" s="11" t="s">
        <v>45</v>
      </c>
      <c r="AE70" s="10" t="s">
        <v>132</v>
      </c>
      <c r="AF70" s="10"/>
      <c r="AG70" s="10">
        <v>1</v>
      </c>
      <c r="AH70" s="10"/>
      <c r="AI70" s="10">
        <v>1</v>
      </c>
      <c r="AJ70" s="10"/>
      <c r="AK70" s="10">
        <v>1</v>
      </c>
      <c r="AL70" s="10" t="s">
        <v>47</v>
      </c>
      <c r="AM70" s="10" t="s">
        <v>48</v>
      </c>
      <c r="AN70" s="10" t="s">
        <v>47</v>
      </c>
      <c r="AO70" s="10" t="s">
        <v>48</v>
      </c>
      <c r="AP70" s="10" t="s">
        <v>48</v>
      </c>
      <c r="AQ70" s="10" t="s">
        <v>50</v>
      </c>
      <c r="AR70" s="10" t="s">
        <v>48</v>
      </c>
      <c r="AS70" s="10" t="s">
        <v>47</v>
      </c>
      <c r="AT70" s="10" t="s">
        <v>48</v>
      </c>
      <c r="AU70" s="10" t="s">
        <v>50</v>
      </c>
      <c r="AV70" s="10" t="s">
        <v>50</v>
      </c>
      <c r="AW70" s="10" t="s">
        <v>47</v>
      </c>
      <c r="AX70" s="10" t="s">
        <v>47</v>
      </c>
      <c r="AY70" s="10" t="s">
        <v>50</v>
      </c>
      <c r="AZ70" s="10" t="s">
        <v>49</v>
      </c>
      <c r="BA70" s="10">
        <v>1450</v>
      </c>
      <c r="BB70" s="10">
        <v>95</v>
      </c>
      <c r="BC70" s="10">
        <v>14.6</v>
      </c>
      <c r="BD70" s="10">
        <v>22.5</v>
      </c>
      <c r="BE70" s="10">
        <v>539</v>
      </c>
      <c r="BF70" s="10">
        <v>9</v>
      </c>
      <c r="BG70" s="10">
        <v>526</v>
      </c>
    </row>
    <row r="71" spans="1:59" x14ac:dyDescent="0.45">
      <c r="A71" s="10" t="s">
        <v>181</v>
      </c>
      <c r="B71" s="21">
        <v>3</v>
      </c>
      <c r="C71" s="10" t="s">
        <v>56</v>
      </c>
      <c r="D71" s="107" t="s">
        <v>96</v>
      </c>
      <c r="E71" s="107"/>
      <c r="F71" s="107"/>
      <c r="G71" t="s">
        <v>19</v>
      </c>
      <c r="H71" s="21">
        <v>17</v>
      </c>
      <c r="I71" s="21">
        <v>82</v>
      </c>
      <c r="J71" s="10"/>
      <c r="K71" s="10">
        <v>1</v>
      </c>
      <c r="L71" s="10"/>
      <c r="M71" s="10">
        <v>1</v>
      </c>
      <c r="N71" s="10"/>
      <c r="O71" s="10">
        <v>1</v>
      </c>
      <c r="P71" s="10"/>
      <c r="Q71" s="10">
        <v>1</v>
      </c>
      <c r="R71" s="10"/>
      <c r="S71" s="10">
        <v>1</v>
      </c>
      <c r="T71" s="10"/>
      <c r="U71" s="10">
        <v>1</v>
      </c>
      <c r="V71" s="10"/>
      <c r="W71" s="10">
        <v>1</v>
      </c>
      <c r="X71" s="10"/>
      <c r="Y71" s="10"/>
      <c r="Z71" s="10">
        <v>1</v>
      </c>
      <c r="AA71" s="10"/>
      <c r="AB71" s="10"/>
      <c r="AC71" s="10">
        <v>1</v>
      </c>
      <c r="AD71" s="11" t="s">
        <v>45</v>
      </c>
      <c r="AE71" s="10" t="s">
        <v>182</v>
      </c>
      <c r="AF71" s="10">
        <v>1</v>
      </c>
      <c r="AG71" s="10"/>
      <c r="AH71" s="10"/>
      <c r="AI71" s="10">
        <v>1</v>
      </c>
      <c r="AJ71" s="10"/>
      <c r="AK71" s="10">
        <v>1</v>
      </c>
      <c r="AL71" s="10" t="s">
        <v>47</v>
      </c>
      <c r="AM71" s="10" t="s">
        <v>48</v>
      </c>
      <c r="AN71" s="10" t="s">
        <v>47</v>
      </c>
      <c r="AO71" s="10" t="s">
        <v>48</v>
      </c>
      <c r="AP71" s="10" t="s">
        <v>48</v>
      </c>
      <c r="AQ71" s="10" t="s">
        <v>50</v>
      </c>
      <c r="AR71" s="10" t="s">
        <v>50</v>
      </c>
      <c r="AS71" s="10" t="s">
        <v>47</v>
      </c>
      <c r="AT71" s="10" t="s">
        <v>48</v>
      </c>
      <c r="AU71" s="10" t="s">
        <v>50</v>
      </c>
      <c r="AV71" s="10" t="s">
        <v>49</v>
      </c>
      <c r="AW71" s="10" t="s">
        <v>47</v>
      </c>
      <c r="AX71" s="10" t="s">
        <v>48</v>
      </c>
      <c r="AY71" s="10" t="s">
        <v>49</v>
      </c>
      <c r="AZ71" s="10" t="s">
        <v>50</v>
      </c>
      <c r="BA71" s="10">
        <v>1354</v>
      </c>
      <c r="BB71" s="10">
        <v>91</v>
      </c>
      <c r="BC71" s="10">
        <v>15.4</v>
      </c>
      <c r="BD71" s="10">
        <v>20.399999999999999</v>
      </c>
      <c r="BE71" s="10">
        <v>511</v>
      </c>
      <c r="BF71" s="10">
        <v>8.5</v>
      </c>
      <c r="BG71" s="10">
        <v>514</v>
      </c>
    </row>
    <row r="72" spans="1:59" x14ac:dyDescent="0.45">
      <c r="A72" s="10" t="s">
        <v>183</v>
      </c>
      <c r="B72" s="21">
        <v>3</v>
      </c>
      <c r="C72" s="10" t="s">
        <v>56</v>
      </c>
      <c r="D72" s="107" t="s">
        <v>96</v>
      </c>
      <c r="E72" s="107"/>
      <c r="F72" s="107"/>
      <c r="G72" t="s">
        <v>19</v>
      </c>
      <c r="H72" s="21">
        <v>12</v>
      </c>
      <c r="I72" s="21">
        <v>85</v>
      </c>
      <c r="J72" s="10"/>
      <c r="K72" s="10">
        <v>1</v>
      </c>
      <c r="L72" s="10"/>
      <c r="M72" s="10">
        <v>1</v>
      </c>
      <c r="N72" s="10"/>
      <c r="O72" s="10">
        <v>1</v>
      </c>
      <c r="P72" s="10"/>
      <c r="Q72" s="10">
        <v>1</v>
      </c>
      <c r="R72" s="10"/>
      <c r="S72" s="10">
        <v>1</v>
      </c>
      <c r="T72" s="10"/>
      <c r="U72" s="10">
        <v>1</v>
      </c>
      <c r="V72" s="10"/>
      <c r="W72" s="10">
        <v>1</v>
      </c>
      <c r="X72" s="10"/>
      <c r="Y72" s="10"/>
      <c r="Z72" s="10">
        <v>1</v>
      </c>
      <c r="AA72" s="10"/>
      <c r="AB72" s="10"/>
      <c r="AC72" s="10">
        <v>1</v>
      </c>
      <c r="AD72" s="11" t="s">
        <v>45</v>
      </c>
      <c r="AE72" s="10" t="s">
        <v>100</v>
      </c>
      <c r="AF72" s="10"/>
      <c r="AG72" s="10">
        <v>1</v>
      </c>
      <c r="AH72" s="10"/>
      <c r="AI72" s="10">
        <v>1</v>
      </c>
      <c r="AJ72" s="10"/>
      <c r="AK72" s="10">
        <v>1</v>
      </c>
      <c r="AL72" s="10" t="s">
        <v>47</v>
      </c>
      <c r="AM72" s="10" t="s">
        <v>48</v>
      </c>
      <c r="AN72" s="10" t="s">
        <v>47</v>
      </c>
      <c r="AO72" s="10" t="s">
        <v>48</v>
      </c>
      <c r="AP72" s="10" t="s">
        <v>48</v>
      </c>
      <c r="AQ72" s="10" t="s">
        <v>50</v>
      </c>
      <c r="AR72" s="10" t="s">
        <v>48</v>
      </c>
      <c r="AS72" s="10" t="s">
        <v>47</v>
      </c>
      <c r="AT72" s="10" t="s">
        <v>48</v>
      </c>
      <c r="AU72" s="10" t="s">
        <v>50</v>
      </c>
      <c r="AV72" s="10" t="s">
        <v>49</v>
      </c>
      <c r="AW72" s="10" t="s">
        <v>47</v>
      </c>
      <c r="AX72" s="10" t="s">
        <v>48</v>
      </c>
      <c r="AY72" s="10" t="s">
        <v>49</v>
      </c>
      <c r="AZ72" s="10" t="s">
        <v>49</v>
      </c>
      <c r="BA72" s="10">
        <v>1156</v>
      </c>
      <c r="BB72" s="10">
        <v>84</v>
      </c>
      <c r="BC72" s="10">
        <v>14.4</v>
      </c>
      <c r="BD72" s="10">
        <v>16.8</v>
      </c>
      <c r="BE72" s="10">
        <v>457</v>
      </c>
      <c r="BF72" s="10">
        <v>7.4</v>
      </c>
      <c r="BG72" s="10">
        <v>401</v>
      </c>
    </row>
    <row r="73" spans="1:59" x14ac:dyDescent="0.45">
      <c r="A73" s="10" t="s">
        <v>184</v>
      </c>
      <c r="B73" s="21">
        <v>5</v>
      </c>
      <c r="C73" s="10" t="s">
        <v>43</v>
      </c>
      <c r="D73" s="107" t="s">
        <v>81</v>
      </c>
      <c r="E73" s="107"/>
      <c r="F73" s="107"/>
      <c r="G73" t="s">
        <v>19</v>
      </c>
      <c r="H73" s="21">
        <v>17</v>
      </c>
      <c r="I73" s="21">
        <v>104</v>
      </c>
      <c r="J73" s="10"/>
      <c r="K73" s="10">
        <v>1</v>
      </c>
      <c r="L73" s="10"/>
      <c r="M73" s="10">
        <v>1</v>
      </c>
      <c r="N73" s="10"/>
      <c r="O73" s="10">
        <v>1</v>
      </c>
      <c r="P73" s="10"/>
      <c r="Q73" s="10">
        <v>1</v>
      </c>
      <c r="R73" s="10"/>
      <c r="S73" s="10">
        <v>1</v>
      </c>
      <c r="T73" s="10"/>
      <c r="U73" s="10">
        <v>1</v>
      </c>
      <c r="V73" s="10"/>
      <c r="W73" s="10">
        <v>1</v>
      </c>
      <c r="X73" s="10"/>
      <c r="Y73" s="10"/>
      <c r="Z73" s="10">
        <v>1</v>
      </c>
      <c r="AA73" s="10"/>
      <c r="AB73" s="10"/>
      <c r="AC73" s="10">
        <v>1</v>
      </c>
      <c r="AD73" s="11" t="s">
        <v>45</v>
      </c>
      <c r="AE73" s="10" t="s">
        <v>185</v>
      </c>
      <c r="AF73" s="10"/>
      <c r="AG73" s="10">
        <v>1</v>
      </c>
      <c r="AH73" s="10"/>
      <c r="AI73" s="10">
        <v>1</v>
      </c>
      <c r="AJ73" s="10"/>
      <c r="AK73" s="10">
        <v>1</v>
      </c>
      <c r="AL73" s="10" t="s">
        <v>47</v>
      </c>
      <c r="AM73" s="10" t="s">
        <v>47</v>
      </c>
      <c r="AN73" s="10" t="s">
        <v>47</v>
      </c>
      <c r="AO73" s="10" t="s">
        <v>48</v>
      </c>
      <c r="AP73" s="10" t="s">
        <v>48</v>
      </c>
      <c r="AQ73" s="10" t="s">
        <v>50</v>
      </c>
      <c r="AR73" s="10" t="s">
        <v>48</v>
      </c>
      <c r="AS73" s="10" t="s">
        <v>47</v>
      </c>
      <c r="AT73" s="10" t="s">
        <v>48</v>
      </c>
      <c r="AU73" s="10" t="s">
        <v>50</v>
      </c>
      <c r="AV73" s="10" t="s">
        <v>49</v>
      </c>
      <c r="AW73" s="10" t="s">
        <v>47</v>
      </c>
      <c r="AX73" s="10" t="s">
        <v>48</v>
      </c>
      <c r="AY73" s="10" t="s">
        <v>49</v>
      </c>
      <c r="AZ73" s="10" t="s">
        <v>49</v>
      </c>
      <c r="BA73" s="10">
        <v>1399</v>
      </c>
      <c r="BB73" s="10">
        <v>94</v>
      </c>
      <c r="BC73" s="10">
        <v>15.4</v>
      </c>
      <c r="BD73" s="10">
        <v>20.399999999999999</v>
      </c>
      <c r="BE73" s="10">
        <v>511</v>
      </c>
      <c r="BF73" s="10">
        <v>8.9</v>
      </c>
      <c r="BG73" s="10">
        <v>524</v>
      </c>
    </row>
    <row r="74" spans="1:59" x14ac:dyDescent="0.45">
      <c r="A74" s="10" t="s">
        <v>186</v>
      </c>
      <c r="B74" s="21">
        <v>3</v>
      </c>
      <c r="C74" s="10" t="s">
        <v>43</v>
      </c>
      <c r="D74" s="107" t="s">
        <v>81</v>
      </c>
      <c r="E74" s="107"/>
      <c r="F74" s="107"/>
      <c r="G74" t="s">
        <v>19</v>
      </c>
      <c r="H74" s="21">
        <v>11</v>
      </c>
      <c r="I74" s="21">
        <v>85</v>
      </c>
      <c r="J74" s="10"/>
      <c r="K74" s="10">
        <v>1</v>
      </c>
      <c r="L74" s="10"/>
      <c r="M74" s="10">
        <v>1</v>
      </c>
      <c r="N74" s="10"/>
      <c r="O74" s="10">
        <v>1</v>
      </c>
      <c r="P74" s="10"/>
      <c r="Q74" s="10">
        <v>1</v>
      </c>
      <c r="R74" s="10"/>
      <c r="S74" s="10">
        <v>1</v>
      </c>
      <c r="T74" s="10"/>
      <c r="U74" s="10">
        <v>1</v>
      </c>
      <c r="V74" s="10"/>
      <c r="W74" s="10">
        <v>1</v>
      </c>
      <c r="X74" s="10"/>
      <c r="Y74" s="10"/>
      <c r="Z74" s="10">
        <v>1</v>
      </c>
      <c r="AA74" s="10"/>
      <c r="AB74" s="10">
        <v>1</v>
      </c>
      <c r="AC74" s="10"/>
      <c r="AD74" s="11" t="s">
        <v>45</v>
      </c>
      <c r="AE74" s="10" t="s">
        <v>132</v>
      </c>
      <c r="AF74" s="10"/>
      <c r="AG74" s="10">
        <v>1</v>
      </c>
      <c r="AH74" s="10"/>
      <c r="AI74" s="10">
        <v>1</v>
      </c>
      <c r="AJ74" s="10"/>
      <c r="AK74" s="10">
        <v>1</v>
      </c>
      <c r="AL74" s="10" t="s">
        <v>47</v>
      </c>
      <c r="AM74" s="10" t="s">
        <v>48</v>
      </c>
      <c r="AN74" s="10" t="s">
        <v>47</v>
      </c>
      <c r="AO74" s="10" t="s">
        <v>48</v>
      </c>
      <c r="AP74" s="10" t="s">
        <v>48</v>
      </c>
      <c r="AQ74" s="10" t="s">
        <v>50</v>
      </c>
      <c r="AR74" s="10" t="s">
        <v>48</v>
      </c>
      <c r="AS74" s="10" t="s">
        <v>47</v>
      </c>
      <c r="AT74" s="10" t="s">
        <v>50</v>
      </c>
      <c r="AU74" s="10" t="s">
        <v>50</v>
      </c>
      <c r="AV74" s="10" t="s">
        <v>49</v>
      </c>
      <c r="AW74" s="10" t="s">
        <v>48</v>
      </c>
      <c r="AX74" s="10" t="s">
        <v>48</v>
      </c>
      <c r="AY74" s="10" t="s">
        <v>49</v>
      </c>
      <c r="AZ74" s="10" t="s">
        <v>49</v>
      </c>
      <c r="BA74" s="10">
        <v>1059</v>
      </c>
      <c r="BB74" s="10">
        <v>79</v>
      </c>
      <c r="BC74" s="10">
        <v>14.4</v>
      </c>
      <c r="BD74" s="10">
        <v>14.8</v>
      </c>
      <c r="BE74" s="10">
        <v>411</v>
      </c>
      <c r="BF74" s="10">
        <v>7.7</v>
      </c>
      <c r="BG74" s="10">
        <v>395</v>
      </c>
    </row>
    <row r="75" spans="1:59" x14ac:dyDescent="0.45">
      <c r="A75" s="10" t="s">
        <v>187</v>
      </c>
      <c r="B75" s="21">
        <v>4</v>
      </c>
      <c r="C75" s="10" t="s">
        <v>43</v>
      </c>
      <c r="D75" s="107" t="s">
        <v>60</v>
      </c>
      <c r="E75" s="107"/>
      <c r="F75" s="107"/>
      <c r="G75" t="s">
        <v>19</v>
      </c>
      <c r="H75" s="21">
        <v>16</v>
      </c>
      <c r="I75" s="21">
        <v>98</v>
      </c>
      <c r="J75" s="10"/>
      <c r="K75" s="10">
        <v>1</v>
      </c>
      <c r="L75" s="10"/>
      <c r="M75" s="10">
        <v>1</v>
      </c>
      <c r="N75" s="10"/>
      <c r="O75" s="10">
        <v>1</v>
      </c>
      <c r="P75" s="10"/>
      <c r="Q75" s="10">
        <v>1</v>
      </c>
      <c r="R75" s="10"/>
      <c r="S75" s="10">
        <v>1</v>
      </c>
      <c r="T75" s="10"/>
      <c r="U75" s="10">
        <v>1</v>
      </c>
      <c r="V75" s="10"/>
      <c r="W75" s="10">
        <v>1</v>
      </c>
      <c r="X75" s="10"/>
      <c r="Y75" s="10"/>
      <c r="Z75" s="10">
        <v>1</v>
      </c>
      <c r="AA75" s="10"/>
      <c r="AB75" s="10">
        <v>1</v>
      </c>
      <c r="AC75" s="10"/>
      <c r="AD75" s="11" t="s">
        <v>61</v>
      </c>
      <c r="AE75" s="10" t="s">
        <v>188</v>
      </c>
      <c r="AF75" s="10"/>
      <c r="AG75" s="10">
        <v>1</v>
      </c>
      <c r="AH75" s="10"/>
      <c r="AI75" s="10">
        <v>1</v>
      </c>
      <c r="AJ75" s="10"/>
      <c r="AK75" s="10">
        <v>1</v>
      </c>
      <c r="AL75" s="10" t="s">
        <v>47</v>
      </c>
      <c r="AM75" s="10" t="s">
        <v>48</v>
      </c>
      <c r="AN75" s="10" t="s">
        <v>47</v>
      </c>
      <c r="AO75" s="10" t="s">
        <v>48</v>
      </c>
      <c r="AP75" s="10" t="s">
        <v>48</v>
      </c>
      <c r="AQ75" s="10" t="s">
        <v>50</v>
      </c>
      <c r="AR75" s="10" t="s">
        <v>48</v>
      </c>
      <c r="AS75" s="10" t="s">
        <v>47</v>
      </c>
      <c r="AT75" s="10" t="s">
        <v>50</v>
      </c>
      <c r="AU75" s="10" t="s">
        <v>49</v>
      </c>
      <c r="AV75" s="10" t="s">
        <v>49</v>
      </c>
      <c r="AW75" s="10" t="s">
        <v>48</v>
      </c>
      <c r="AX75" s="10" t="s">
        <v>47</v>
      </c>
      <c r="AY75" s="10" t="s">
        <v>49</v>
      </c>
      <c r="AZ75" s="10" t="s">
        <v>67</v>
      </c>
      <c r="BA75" s="10">
        <v>1345</v>
      </c>
      <c r="BB75" s="10">
        <v>91</v>
      </c>
      <c r="BC75" s="10">
        <v>17.7</v>
      </c>
      <c r="BD75" s="10">
        <v>18.7</v>
      </c>
      <c r="BE75" s="10">
        <v>514</v>
      </c>
      <c r="BF75" s="10">
        <v>9</v>
      </c>
      <c r="BG75" s="10">
        <v>514</v>
      </c>
    </row>
    <row r="76" spans="1:59" x14ac:dyDescent="0.45">
      <c r="A76" s="10" t="s">
        <v>189</v>
      </c>
      <c r="B76" s="21">
        <v>3</v>
      </c>
      <c r="C76" s="10" t="s">
        <v>43</v>
      </c>
      <c r="D76" s="107" t="s">
        <v>57</v>
      </c>
      <c r="E76" s="107"/>
      <c r="F76" s="107"/>
      <c r="G76" t="s">
        <v>19</v>
      </c>
      <c r="H76" s="21">
        <v>10</v>
      </c>
      <c r="I76" s="21">
        <v>81</v>
      </c>
      <c r="J76" s="10"/>
      <c r="K76" s="10">
        <v>1</v>
      </c>
      <c r="L76" s="10"/>
      <c r="M76" s="10">
        <v>1</v>
      </c>
      <c r="N76" s="10"/>
      <c r="O76" s="10">
        <v>1</v>
      </c>
      <c r="P76" s="10"/>
      <c r="Q76" s="10">
        <v>1</v>
      </c>
      <c r="R76" s="10"/>
      <c r="S76" s="10">
        <v>1</v>
      </c>
      <c r="T76" s="10"/>
      <c r="U76" s="10">
        <v>1</v>
      </c>
      <c r="V76" s="10"/>
      <c r="W76" s="10">
        <v>1</v>
      </c>
      <c r="X76" s="10"/>
      <c r="Y76" s="10"/>
      <c r="Z76" s="10">
        <v>1</v>
      </c>
      <c r="AA76" s="10"/>
      <c r="AB76" s="10">
        <v>1</v>
      </c>
      <c r="AC76" s="10"/>
      <c r="AD76" s="11" t="s">
        <v>45</v>
      </c>
      <c r="AE76" s="10" t="s">
        <v>100</v>
      </c>
      <c r="AF76" s="10"/>
      <c r="AG76" s="10">
        <v>1</v>
      </c>
      <c r="AH76" s="10"/>
      <c r="AI76" s="10">
        <v>1</v>
      </c>
      <c r="AJ76" s="10"/>
      <c r="AK76" s="10">
        <v>1</v>
      </c>
      <c r="AL76" s="10" t="s">
        <v>47</v>
      </c>
      <c r="AM76" s="10" t="s">
        <v>50</v>
      </c>
      <c r="AN76" s="10" t="s">
        <v>48</v>
      </c>
      <c r="AO76" s="10" t="s">
        <v>48</v>
      </c>
      <c r="AP76" s="10" t="s">
        <v>48</v>
      </c>
      <c r="AQ76" s="10" t="s">
        <v>50</v>
      </c>
      <c r="AR76" s="10" t="s">
        <v>50</v>
      </c>
      <c r="AS76" s="10" t="s">
        <v>48</v>
      </c>
      <c r="AT76" s="10" t="s">
        <v>49</v>
      </c>
      <c r="AU76" s="10" t="s">
        <v>49</v>
      </c>
      <c r="AV76" s="10" t="s">
        <v>49</v>
      </c>
      <c r="AW76" s="10" t="s">
        <v>48</v>
      </c>
      <c r="AX76" s="10" t="s">
        <v>48</v>
      </c>
      <c r="AY76" s="10" t="s">
        <v>49</v>
      </c>
      <c r="AZ76" s="10" t="s">
        <v>49</v>
      </c>
      <c r="BA76" s="10">
        <v>1124</v>
      </c>
      <c r="BB76" s="10">
        <v>81</v>
      </c>
      <c r="BC76" s="10">
        <v>11.4</v>
      </c>
      <c r="BD76" s="10">
        <v>10.4</v>
      </c>
      <c r="BE76" s="10">
        <v>396</v>
      </c>
      <c r="BF76" s="10">
        <v>7</v>
      </c>
      <c r="BG76" s="10">
        <v>327</v>
      </c>
    </row>
    <row r="77" spans="1:59" x14ac:dyDescent="0.45">
      <c r="A77" s="10" t="s">
        <v>190</v>
      </c>
      <c r="B77" s="21">
        <v>3</v>
      </c>
      <c r="C77" s="10" t="s">
        <v>43</v>
      </c>
      <c r="D77" s="107" t="s">
        <v>57</v>
      </c>
      <c r="E77" s="107"/>
      <c r="F77" s="107"/>
      <c r="G77" t="s">
        <v>19</v>
      </c>
      <c r="H77" s="21">
        <v>10</v>
      </c>
      <c r="I77" s="21">
        <v>80</v>
      </c>
      <c r="J77" s="10"/>
      <c r="K77" s="10">
        <v>1</v>
      </c>
      <c r="L77" s="10"/>
      <c r="M77" s="10">
        <v>1</v>
      </c>
      <c r="N77" s="10"/>
      <c r="O77" s="10">
        <v>1</v>
      </c>
      <c r="P77" s="10"/>
      <c r="Q77" s="10">
        <v>1</v>
      </c>
      <c r="R77" s="10"/>
      <c r="S77" s="10">
        <v>1</v>
      </c>
      <c r="T77" s="10"/>
      <c r="U77" s="10">
        <v>1</v>
      </c>
      <c r="V77" s="10"/>
      <c r="W77" s="10">
        <v>1</v>
      </c>
      <c r="X77" s="10"/>
      <c r="Y77" s="10"/>
      <c r="Z77" s="10">
        <v>1</v>
      </c>
      <c r="AA77" s="10"/>
      <c r="AB77" s="10"/>
      <c r="AC77" s="10">
        <v>1</v>
      </c>
      <c r="AD77" s="11" t="s">
        <v>47</v>
      </c>
      <c r="AE77" s="10" t="s">
        <v>111</v>
      </c>
      <c r="AF77" s="10"/>
      <c r="AG77" s="10">
        <v>1</v>
      </c>
      <c r="AH77" s="10"/>
      <c r="AI77" s="10">
        <v>1</v>
      </c>
      <c r="AJ77" s="10"/>
      <c r="AK77" s="10">
        <v>1</v>
      </c>
      <c r="AL77" s="10" t="s">
        <v>47</v>
      </c>
      <c r="AM77" s="10" t="s">
        <v>48</v>
      </c>
      <c r="AN77" s="10" t="s">
        <v>48</v>
      </c>
      <c r="AO77" s="10" t="s">
        <v>48</v>
      </c>
      <c r="AP77" s="10" t="s">
        <v>48</v>
      </c>
      <c r="AQ77" s="10" t="s">
        <v>50</v>
      </c>
      <c r="AR77" s="10" t="s">
        <v>50</v>
      </c>
      <c r="AS77" s="10" t="s">
        <v>48</v>
      </c>
      <c r="AT77" s="10" t="s">
        <v>49</v>
      </c>
      <c r="AU77" s="10" t="s">
        <v>49</v>
      </c>
      <c r="AV77" s="10" t="s">
        <v>49</v>
      </c>
      <c r="AW77" s="10" t="s">
        <v>48</v>
      </c>
      <c r="AX77" s="10" t="s">
        <v>48</v>
      </c>
      <c r="AY77" s="10" t="s">
        <v>49</v>
      </c>
      <c r="AZ77" s="10" t="s">
        <v>49</v>
      </c>
      <c r="BA77" s="10">
        <v>1096</v>
      </c>
      <c r="BB77" s="10">
        <v>79</v>
      </c>
      <c r="BC77" s="10">
        <v>10.4</v>
      </c>
      <c r="BD77" s="10">
        <v>11.9</v>
      </c>
      <c r="BE77" s="10">
        <v>359</v>
      </c>
      <c r="BF77" s="10">
        <v>7</v>
      </c>
      <c r="BG77" s="10">
        <v>339</v>
      </c>
    </row>
    <row r="78" spans="1:59" x14ac:dyDescent="0.45">
      <c r="A78" s="10" t="s">
        <v>191</v>
      </c>
      <c r="B78" s="21">
        <v>3</v>
      </c>
      <c r="C78" s="10" t="s">
        <v>43</v>
      </c>
      <c r="D78" s="107" t="s">
        <v>57</v>
      </c>
      <c r="E78" s="107"/>
      <c r="F78" s="107"/>
      <c r="G78" t="s">
        <v>19</v>
      </c>
      <c r="H78" s="21">
        <v>11</v>
      </c>
      <c r="I78" s="21">
        <v>80</v>
      </c>
      <c r="J78" s="10"/>
      <c r="K78" s="10">
        <v>1</v>
      </c>
      <c r="L78" s="10"/>
      <c r="M78" s="10">
        <v>1</v>
      </c>
      <c r="N78" s="10"/>
      <c r="O78" s="10">
        <v>1</v>
      </c>
      <c r="P78" s="10"/>
      <c r="Q78" s="10">
        <v>1</v>
      </c>
      <c r="R78" s="10"/>
      <c r="S78" s="10">
        <v>1</v>
      </c>
      <c r="T78" s="10"/>
      <c r="U78" s="10">
        <v>1</v>
      </c>
      <c r="V78" s="10"/>
      <c r="W78" s="10">
        <v>1</v>
      </c>
      <c r="X78" s="10"/>
      <c r="Y78" s="10"/>
      <c r="Z78" s="10">
        <v>1</v>
      </c>
      <c r="AA78" s="10"/>
      <c r="AB78" s="10">
        <v>1</v>
      </c>
      <c r="AC78" s="10"/>
      <c r="AD78" s="11" t="s">
        <v>45</v>
      </c>
      <c r="AE78" s="10" t="s">
        <v>192</v>
      </c>
      <c r="AF78" s="10"/>
      <c r="AG78" s="10">
        <v>1</v>
      </c>
      <c r="AH78" s="10"/>
      <c r="AI78" s="10"/>
      <c r="AJ78" s="10"/>
      <c r="AK78" s="10">
        <v>1</v>
      </c>
      <c r="AL78" s="10" t="s">
        <v>47</v>
      </c>
      <c r="AM78" s="10" t="s">
        <v>48</v>
      </c>
      <c r="AN78" s="10" t="s">
        <v>48</v>
      </c>
      <c r="AO78" s="10" t="s">
        <v>48</v>
      </c>
      <c r="AP78" s="10" t="s">
        <v>48</v>
      </c>
      <c r="AQ78" s="10" t="s">
        <v>50</v>
      </c>
      <c r="AR78" s="10" t="s">
        <v>50</v>
      </c>
      <c r="AS78" s="10" t="s">
        <v>48</v>
      </c>
      <c r="AT78" s="10" t="s">
        <v>49</v>
      </c>
      <c r="AU78" s="10" t="s">
        <v>49</v>
      </c>
      <c r="AV78" s="10" t="s">
        <v>49</v>
      </c>
      <c r="AW78" s="10" t="s">
        <v>47</v>
      </c>
      <c r="AX78" s="10" t="s">
        <v>48</v>
      </c>
      <c r="AY78" s="10" t="s">
        <v>49</v>
      </c>
      <c r="AZ78" s="10" t="s">
        <v>50</v>
      </c>
      <c r="BA78" s="10">
        <v>1102</v>
      </c>
      <c r="BB78" s="10">
        <v>80</v>
      </c>
      <c r="BC78" s="10">
        <v>11.4</v>
      </c>
      <c r="BD78" s="10">
        <v>14.4</v>
      </c>
      <c r="BE78" s="10">
        <v>368</v>
      </c>
      <c r="BF78" s="10">
        <v>7.7</v>
      </c>
      <c r="BG78" s="10">
        <v>351</v>
      </c>
    </row>
    <row r="79" spans="1:59" x14ac:dyDescent="0.45">
      <c r="A79" s="10" t="s">
        <v>193</v>
      </c>
      <c r="B79" s="21">
        <v>3</v>
      </c>
      <c r="C79" s="10" t="s">
        <v>43</v>
      </c>
      <c r="D79" s="107" t="s">
        <v>149</v>
      </c>
      <c r="E79" s="107"/>
      <c r="F79" s="107"/>
      <c r="G79" t="s">
        <v>19</v>
      </c>
      <c r="H79" s="21">
        <v>9</v>
      </c>
      <c r="I79" s="21">
        <v>72</v>
      </c>
      <c r="J79" s="10"/>
      <c r="K79" s="10">
        <v>1</v>
      </c>
      <c r="L79" s="10"/>
      <c r="M79" s="10">
        <v>1</v>
      </c>
      <c r="N79" s="10"/>
      <c r="O79" s="10">
        <v>1</v>
      </c>
      <c r="P79" s="10"/>
      <c r="Q79" s="10">
        <v>1</v>
      </c>
      <c r="R79" s="10"/>
      <c r="S79" s="10">
        <v>1</v>
      </c>
      <c r="T79" s="10"/>
      <c r="U79" s="10">
        <v>1</v>
      </c>
      <c r="V79" s="10"/>
      <c r="W79" s="10">
        <v>1</v>
      </c>
      <c r="X79" s="10"/>
      <c r="Y79" s="10"/>
      <c r="Z79" s="10"/>
      <c r="AA79" s="10">
        <v>1</v>
      </c>
      <c r="AB79" s="10"/>
      <c r="AC79" s="10"/>
      <c r="AD79" s="11" t="s">
        <v>47</v>
      </c>
      <c r="AE79" s="10" t="s">
        <v>194</v>
      </c>
      <c r="AF79" s="10">
        <v>1</v>
      </c>
      <c r="AG79" s="10"/>
      <c r="AH79" s="10"/>
      <c r="AI79" s="10">
        <v>1</v>
      </c>
      <c r="AJ79" s="10"/>
      <c r="AK79" s="10">
        <v>1</v>
      </c>
      <c r="AL79" s="10" t="s">
        <v>47</v>
      </c>
      <c r="AM79" s="10" t="s">
        <v>50</v>
      </c>
      <c r="AN79" s="10" t="s">
        <v>67</v>
      </c>
      <c r="AO79" s="10" t="s">
        <v>48</v>
      </c>
      <c r="AP79" s="10" t="s">
        <v>48</v>
      </c>
      <c r="AQ79" s="10" t="s">
        <v>49</v>
      </c>
      <c r="AR79" s="10" t="s">
        <v>49</v>
      </c>
      <c r="AS79" s="10" t="s">
        <v>50</v>
      </c>
      <c r="AT79" s="10" t="s">
        <v>49</v>
      </c>
      <c r="AU79" s="10" t="s">
        <v>49</v>
      </c>
      <c r="AV79" s="10" t="s">
        <v>49</v>
      </c>
      <c r="AW79" s="10" t="s">
        <v>48</v>
      </c>
      <c r="AX79" s="10" t="s">
        <v>49</v>
      </c>
      <c r="AY79" s="10" t="s">
        <v>49</v>
      </c>
      <c r="AZ79" s="10" t="s">
        <v>49</v>
      </c>
      <c r="BA79" s="10">
        <v>895</v>
      </c>
      <c r="BB79" s="10">
        <v>71</v>
      </c>
      <c r="BC79" s="10">
        <v>10.4</v>
      </c>
      <c r="BD79" s="10">
        <v>14.9</v>
      </c>
      <c r="BE79" s="10">
        <v>296</v>
      </c>
      <c r="BF79" s="10">
        <v>6.7</v>
      </c>
      <c r="BG79" s="10">
        <v>301</v>
      </c>
    </row>
    <row r="80" spans="1:59" x14ac:dyDescent="0.45">
      <c r="A80" s="10" t="s">
        <v>195</v>
      </c>
      <c r="B80" s="21">
        <v>4</v>
      </c>
      <c r="C80" s="10" t="s">
        <v>43</v>
      </c>
      <c r="D80" s="107" t="s">
        <v>57</v>
      </c>
      <c r="E80" s="107"/>
      <c r="F80" s="107"/>
      <c r="G80" t="s">
        <v>19</v>
      </c>
      <c r="H80" s="21">
        <v>16</v>
      </c>
      <c r="I80" s="21">
        <v>101</v>
      </c>
      <c r="J80" s="10"/>
      <c r="K80" s="10">
        <v>1</v>
      </c>
      <c r="L80" s="10"/>
      <c r="M80" s="10">
        <v>1</v>
      </c>
      <c r="N80" s="10"/>
      <c r="O80" s="10">
        <v>1</v>
      </c>
      <c r="P80" s="10"/>
      <c r="Q80" s="10">
        <v>1</v>
      </c>
      <c r="R80" s="10"/>
      <c r="S80" s="10">
        <v>1</v>
      </c>
      <c r="T80" s="10"/>
      <c r="U80" s="10">
        <v>1</v>
      </c>
      <c r="V80" s="10"/>
      <c r="W80" s="10">
        <v>1</v>
      </c>
      <c r="X80" s="10"/>
      <c r="Y80" s="10"/>
      <c r="Z80" s="10">
        <v>1</v>
      </c>
      <c r="AA80" s="10"/>
      <c r="AB80" s="10"/>
      <c r="AC80" s="10">
        <v>1</v>
      </c>
      <c r="AD80" s="11" t="s">
        <v>45</v>
      </c>
      <c r="AE80" s="10" t="s">
        <v>100</v>
      </c>
      <c r="AF80" s="10"/>
      <c r="AG80" s="10">
        <v>1</v>
      </c>
      <c r="AH80" s="10"/>
      <c r="AI80" s="10">
        <v>1</v>
      </c>
      <c r="AJ80" s="10"/>
      <c r="AK80" s="10">
        <v>1</v>
      </c>
      <c r="AL80" s="10" t="s">
        <v>47</v>
      </c>
      <c r="AM80" s="10" t="s">
        <v>48</v>
      </c>
      <c r="AN80" s="10" t="s">
        <v>48</v>
      </c>
      <c r="AO80" s="10" t="s">
        <v>48</v>
      </c>
      <c r="AP80" s="10" t="s">
        <v>48</v>
      </c>
      <c r="AQ80" s="10" t="s">
        <v>50</v>
      </c>
      <c r="AR80" s="10" t="s">
        <v>50</v>
      </c>
      <c r="AS80" s="10" t="s">
        <v>48</v>
      </c>
      <c r="AT80" s="10" t="s">
        <v>49</v>
      </c>
      <c r="AU80" s="10" t="s">
        <v>50</v>
      </c>
      <c r="AV80" s="10" t="s">
        <v>49</v>
      </c>
      <c r="AW80" s="10" t="s">
        <v>47</v>
      </c>
      <c r="AX80" s="10" t="s">
        <v>48</v>
      </c>
      <c r="AY80" s="10" t="s">
        <v>49</v>
      </c>
      <c r="AZ80" s="10" t="s">
        <v>49</v>
      </c>
      <c r="BA80" s="10">
        <v>1324</v>
      </c>
      <c r="BB80" s="10">
        <v>94</v>
      </c>
      <c r="BC80" s="10">
        <v>18.899999999999999</v>
      </c>
      <c r="BD80" s="10">
        <v>19.8</v>
      </c>
      <c r="BE80" s="10">
        <v>538</v>
      </c>
      <c r="BF80" s="10">
        <v>9.6999999999999993</v>
      </c>
      <c r="BG80" s="10">
        <v>529</v>
      </c>
    </row>
    <row r="81" spans="1:59" x14ac:dyDescent="0.45">
      <c r="A81" s="10" t="s">
        <v>196</v>
      </c>
      <c r="B81" s="21">
        <v>4</v>
      </c>
      <c r="C81" s="10" t="s">
        <v>43</v>
      </c>
      <c r="D81" s="107" t="s">
        <v>57</v>
      </c>
      <c r="E81" s="107"/>
      <c r="F81" s="107"/>
      <c r="G81" t="s">
        <v>19</v>
      </c>
      <c r="H81" s="21">
        <v>13</v>
      </c>
      <c r="I81" s="21">
        <v>85</v>
      </c>
      <c r="J81" s="10">
        <v>1</v>
      </c>
      <c r="K81" s="10"/>
      <c r="L81" s="10">
        <v>1</v>
      </c>
      <c r="M81" s="10"/>
      <c r="N81" s="10"/>
      <c r="O81" s="10">
        <v>1</v>
      </c>
      <c r="P81" s="10"/>
      <c r="Q81" s="10">
        <v>1</v>
      </c>
      <c r="R81" s="10"/>
      <c r="S81" s="10">
        <v>1</v>
      </c>
      <c r="T81" s="10"/>
      <c r="U81" s="10">
        <v>1</v>
      </c>
      <c r="V81" s="10"/>
      <c r="W81" s="10">
        <v>1</v>
      </c>
      <c r="X81" s="10"/>
      <c r="Y81" s="10"/>
      <c r="Z81" s="10">
        <v>1</v>
      </c>
      <c r="AA81" s="10"/>
      <c r="AB81" s="10">
        <v>1</v>
      </c>
      <c r="AC81" s="10"/>
      <c r="AD81" s="11" t="s">
        <v>45</v>
      </c>
      <c r="AE81" s="10" t="s">
        <v>197</v>
      </c>
      <c r="AF81" s="10"/>
      <c r="AG81" s="10">
        <v>1</v>
      </c>
      <c r="AH81" s="10"/>
      <c r="AI81" s="10">
        <v>1</v>
      </c>
      <c r="AJ81" s="10"/>
      <c r="AK81" s="10">
        <v>1</v>
      </c>
      <c r="AL81" s="10" t="s">
        <v>47</v>
      </c>
      <c r="AM81" s="10" t="s">
        <v>48</v>
      </c>
      <c r="AN81" s="10" t="s">
        <v>48</v>
      </c>
      <c r="AO81" s="10" t="s">
        <v>48</v>
      </c>
      <c r="AP81" s="10" t="s">
        <v>48</v>
      </c>
      <c r="AQ81" s="10" t="s">
        <v>50</v>
      </c>
      <c r="AR81" s="10" t="s">
        <v>50</v>
      </c>
      <c r="AS81" s="10" t="s">
        <v>48</v>
      </c>
      <c r="AT81" s="10" t="s">
        <v>49</v>
      </c>
      <c r="AU81" s="10" t="s">
        <v>49</v>
      </c>
      <c r="AV81" s="10" t="s">
        <v>49</v>
      </c>
      <c r="AW81" s="10" t="s">
        <v>47</v>
      </c>
      <c r="AX81" s="10" t="s">
        <v>47</v>
      </c>
      <c r="AY81" s="10" t="s">
        <v>49</v>
      </c>
      <c r="AZ81" s="10" t="s">
        <v>50</v>
      </c>
      <c r="BA81" s="10">
        <v>1145</v>
      </c>
      <c r="BB81" s="10">
        <v>85</v>
      </c>
      <c r="BC81" s="10">
        <v>14.4</v>
      </c>
      <c r="BD81" s="10">
        <v>14.5</v>
      </c>
      <c r="BE81" s="10">
        <v>421</v>
      </c>
      <c r="BF81" s="10">
        <v>8.4</v>
      </c>
      <c r="BG81" s="10">
        <v>459</v>
      </c>
    </row>
    <row r="82" spans="1:59" x14ac:dyDescent="0.45">
      <c r="A82" s="10" t="s">
        <v>198</v>
      </c>
      <c r="B82" s="21">
        <v>2</v>
      </c>
      <c r="C82" s="10" t="s">
        <v>43</v>
      </c>
      <c r="D82" s="107" t="s">
        <v>57</v>
      </c>
      <c r="E82" s="107"/>
      <c r="F82" s="107"/>
      <c r="G82" t="s">
        <v>19</v>
      </c>
      <c r="H82" s="21">
        <v>9</v>
      </c>
      <c r="I82" s="21">
        <v>80</v>
      </c>
      <c r="J82" s="10"/>
      <c r="K82" s="10">
        <v>1</v>
      </c>
      <c r="L82" s="10"/>
      <c r="M82" s="10">
        <v>1</v>
      </c>
      <c r="N82" s="10"/>
      <c r="O82" s="10">
        <v>1</v>
      </c>
      <c r="P82" s="10"/>
      <c r="Q82" s="10">
        <v>1</v>
      </c>
      <c r="R82" s="10"/>
      <c r="S82" s="10">
        <v>1</v>
      </c>
      <c r="T82" s="10"/>
      <c r="U82" s="10">
        <v>1</v>
      </c>
      <c r="V82" s="10"/>
      <c r="W82" s="10">
        <v>1</v>
      </c>
      <c r="X82" s="10"/>
      <c r="Y82" s="10"/>
      <c r="Z82" s="10">
        <v>1</v>
      </c>
      <c r="AA82" s="10"/>
      <c r="AB82" s="10">
        <v>1</v>
      </c>
      <c r="AC82" s="10"/>
      <c r="AD82" s="11" t="s">
        <v>47</v>
      </c>
      <c r="AE82" s="10" t="s">
        <v>132</v>
      </c>
      <c r="AF82" s="10"/>
      <c r="AG82" s="10">
        <v>1</v>
      </c>
      <c r="AH82" s="10"/>
      <c r="AI82" s="10">
        <v>1</v>
      </c>
      <c r="AJ82" s="10"/>
      <c r="AK82" s="10">
        <v>1</v>
      </c>
      <c r="AL82" s="10" t="s">
        <v>47</v>
      </c>
      <c r="AM82" s="10" t="s">
        <v>48</v>
      </c>
      <c r="AN82" s="10" t="s">
        <v>47</v>
      </c>
      <c r="AO82" s="10" t="s">
        <v>48</v>
      </c>
      <c r="AP82" s="10" t="s">
        <v>48</v>
      </c>
      <c r="AQ82" s="10" t="s">
        <v>50</v>
      </c>
      <c r="AR82" s="10" t="s">
        <v>50</v>
      </c>
      <c r="AS82" s="10" t="s">
        <v>48</v>
      </c>
      <c r="AT82" s="10" t="s">
        <v>49</v>
      </c>
      <c r="AU82" s="10" t="s">
        <v>49</v>
      </c>
      <c r="AV82" s="10" t="s">
        <v>49</v>
      </c>
      <c r="AW82" s="10" t="s">
        <v>48</v>
      </c>
      <c r="AX82" s="10" t="s">
        <v>48</v>
      </c>
      <c r="AY82" s="10" t="s">
        <v>49</v>
      </c>
      <c r="AZ82" s="10" t="s">
        <v>49</v>
      </c>
      <c r="BA82" s="10">
        <v>956</v>
      </c>
      <c r="BB82" s="10">
        <v>74</v>
      </c>
      <c r="BC82" s="10">
        <v>11.4</v>
      </c>
      <c r="BD82" s="10">
        <v>12.5</v>
      </c>
      <c r="BE82" s="10">
        <v>395</v>
      </c>
      <c r="BF82" s="10">
        <v>7</v>
      </c>
      <c r="BG82" s="10">
        <v>318</v>
      </c>
    </row>
    <row r="83" spans="1:59" x14ac:dyDescent="0.45">
      <c r="A83" s="10" t="s">
        <v>199</v>
      </c>
      <c r="B83" s="21">
        <v>2</v>
      </c>
      <c r="C83" s="10" t="s">
        <v>43</v>
      </c>
      <c r="D83" s="107" t="s">
        <v>57</v>
      </c>
      <c r="E83" s="107"/>
      <c r="F83" s="107"/>
      <c r="G83" t="s">
        <v>19</v>
      </c>
      <c r="H83" s="21">
        <v>12</v>
      </c>
      <c r="I83" s="21">
        <v>80</v>
      </c>
      <c r="J83" s="10"/>
      <c r="K83" s="10">
        <v>1</v>
      </c>
      <c r="L83" s="10"/>
      <c r="M83" s="10">
        <v>1</v>
      </c>
      <c r="N83" s="10"/>
      <c r="O83" s="10">
        <v>1</v>
      </c>
      <c r="P83" s="10"/>
      <c r="Q83" s="10">
        <v>1</v>
      </c>
      <c r="R83" s="10"/>
      <c r="S83" s="10">
        <v>1</v>
      </c>
      <c r="T83" s="10"/>
      <c r="U83" s="10">
        <v>1</v>
      </c>
      <c r="V83" s="10"/>
      <c r="W83" s="10">
        <v>1</v>
      </c>
      <c r="X83" s="10"/>
      <c r="Y83" s="10"/>
      <c r="Z83" s="10">
        <v>1</v>
      </c>
      <c r="AA83" s="10"/>
      <c r="AB83" s="10"/>
      <c r="AC83" s="10">
        <v>1</v>
      </c>
      <c r="AD83" s="10" t="s">
        <v>45</v>
      </c>
      <c r="AE83" s="10" t="s">
        <v>100</v>
      </c>
      <c r="AF83" s="10"/>
      <c r="AG83" s="10">
        <v>1</v>
      </c>
      <c r="AH83" s="10"/>
      <c r="AI83" s="10">
        <v>1</v>
      </c>
      <c r="AJ83" s="10"/>
      <c r="AK83" s="10">
        <v>1</v>
      </c>
      <c r="AL83" s="10" t="s">
        <v>47</v>
      </c>
      <c r="AM83" s="10" t="s">
        <v>48</v>
      </c>
      <c r="AN83" s="10" t="s">
        <v>47</v>
      </c>
      <c r="AO83" s="10" t="s">
        <v>48</v>
      </c>
      <c r="AP83" s="10" t="s">
        <v>48</v>
      </c>
      <c r="AQ83" s="10" t="s">
        <v>50</v>
      </c>
      <c r="AR83" s="10" t="s">
        <v>50</v>
      </c>
      <c r="AS83" s="10" t="s">
        <v>48</v>
      </c>
      <c r="AT83" s="10" t="s">
        <v>49</v>
      </c>
      <c r="AU83" s="10" t="s">
        <v>49</v>
      </c>
      <c r="AV83" s="10" t="s">
        <v>49</v>
      </c>
      <c r="AW83" s="10" t="s">
        <v>47</v>
      </c>
      <c r="AX83" s="10" t="s">
        <v>48</v>
      </c>
      <c r="AY83" s="10" t="s">
        <v>49</v>
      </c>
      <c r="AZ83" s="10" t="s">
        <v>49</v>
      </c>
      <c r="BA83" s="10">
        <v>1096</v>
      </c>
      <c r="BB83" s="10">
        <v>80</v>
      </c>
      <c r="BC83" s="10">
        <v>14.4</v>
      </c>
      <c r="BD83" s="10">
        <v>15.8</v>
      </c>
      <c r="BE83" s="10">
        <v>452</v>
      </c>
      <c r="BF83" s="10">
        <v>9.5</v>
      </c>
      <c r="BG83" s="10">
        <v>395</v>
      </c>
    </row>
    <row r="84" spans="1:59" x14ac:dyDescent="0.45">
      <c r="A84" s="10" t="s">
        <v>200</v>
      </c>
      <c r="B84" s="21">
        <v>2</v>
      </c>
      <c r="C84" s="10" t="s">
        <v>43</v>
      </c>
      <c r="D84" s="107" t="s">
        <v>57</v>
      </c>
      <c r="E84" s="107"/>
      <c r="F84" s="107"/>
      <c r="G84" t="s">
        <v>19</v>
      </c>
      <c r="H84" s="21">
        <v>7</v>
      </c>
      <c r="I84" s="21">
        <v>75</v>
      </c>
      <c r="J84" s="10">
        <v>1</v>
      </c>
      <c r="K84" s="10"/>
      <c r="L84" s="10">
        <v>1</v>
      </c>
      <c r="M84" s="10"/>
      <c r="N84" s="10"/>
      <c r="O84" s="10">
        <v>1</v>
      </c>
      <c r="P84" s="10">
        <v>1</v>
      </c>
      <c r="Q84" s="10"/>
      <c r="R84" s="10">
        <v>1</v>
      </c>
      <c r="S84" s="10"/>
      <c r="T84" s="10"/>
      <c r="U84" s="10">
        <v>1</v>
      </c>
      <c r="V84" s="10"/>
      <c r="W84" s="10"/>
      <c r="X84" s="10"/>
      <c r="Y84" s="10"/>
      <c r="Z84" s="10"/>
      <c r="AA84" s="10">
        <v>1</v>
      </c>
      <c r="AB84" s="10"/>
      <c r="AC84" s="10"/>
      <c r="AD84" s="10" t="s">
        <v>47</v>
      </c>
      <c r="AE84" s="10" t="s">
        <v>201</v>
      </c>
      <c r="AF84" s="10"/>
      <c r="AG84" s="10">
        <v>1</v>
      </c>
      <c r="AH84" s="10"/>
      <c r="AI84" s="10">
        <v>1</v>
      </c>
      <c r="AJ84" s="10">
        <v>1</v>
      </c>
      <c r="AK84" s="10"/>
      <c r="AL84" s="10" t="s">
        <v>47</v>
      </c>
      <c r="AM84" s="10" t="s">
        <v>48</v>
      </c>
      <c r="AN84" s="10" t="s">
        <v>67</v>
      </c>
      <c r="AO84" s="10" t="s">
        <v>48</v>
      </c>
      <c r="AP84" s="10" t="s">
        <v>48</v>
      </c>
      <c r="AQ84" s="10" t="s">
        <v>49</v>
      </c>
      <c r="AR84" s="10" t="s">
        <v>50</v>
      </c>
      <c r="AS84" s="10" t="s">
        <v>48</v>
      </c>
      <c r="AT84" s="10" t="s">
        <v>49</v>
      </c>
      <c r="AU84" s="10" t="s">
        <v>49</v>
      </c>
      <c r="AV84" s="10" t="s">
        <v>49</v>
      </c>
      <c r="AW84" s="10" t="s">
        <v>48</v>
      </c>
      <c r="AX84" s="10" t="s">
        <v>49</v>
      </c>
      <c r="AY84" s="10" t="s">
        <v>49</v>
      </c>
      <c r="AZ84" s="10" t="s">
        <v>49</v>
      </c>
      <c r="BA84" s="10">
        <v>854</v>
      </c>
      <c r="BB84" s="10">
        <v>69</v>
      </c>
      <c r="BC84" s="10">
        <v>10.4</v>
      </c>
      <c r="BD84" s="10">
        <v>11.5</v>
      </c>
      <c r="BE84" s="10">
        <v>347</v>
      </c>
      <c r="BF84" s="10">
        <v>5.4</v>
      </c>
      <c r="BG84" s="10">
        <v>259</v>
      </c>
    </row>
    <row r="85" spans="1:59" x14ac:dyDescent="0.45">
      <c r="A85" s="10" t="s">
        <v>202</v>
      </c>
      <c r="B85" s="21">
        <v>4</v>
      </c>
      <c r="C85" s="10" t="s">
        <v>43</v>
      </c>
      <c r="D85" s="107" t="s">
        <v>57</v>
      </c>
      <c r="E85" s="107"/>
      <c r="F85" s="107"/>
      <c r="G85" t="s">
        <v>19</v>
      </c>
      <c r="H85" s="21">
        <v>10</v>
      </c>
      <c r="I85" s="21">
        <v>82</v>
      </c>
      <c r="J85" s="10"/>
      <c r="K85" s="10">
        <v>1</v>
      </c>
      <c r="L85" s="10"/>
      <c r="M85" s="10">
        <v>1</v>
      </c>
      <c r="N85" s="10"/>
      <c r="O85" s="10">
        <v>1</v>
      </c>
      <c r="P85" s="10"/>
      <c r="Q85" s="10">
        <v>1</v>
      </c>
      <c r="R85" s="10"/>
      <c r="S85" s="10">
        <v>1</v>
      </c>
      <c r="T85" s="10"/>
      <c r="U85" s="10">
        <v>1</v>
      </c>
      <c r="V85" s="10"/>
      <c r="W85" s="10">
        <v>1</v>
      </c>
      <c r="X85" s="10"/>
      <c r="Y85" s="10"/>
      <c r="Z85" s="10"/>
      <c r="AA85" s="10">
        <v>1</v>
      </c>
      <c r="AB85" s="10"/>
      <c r="AC85" s="10"/>
      <c r="AD85" s="10" t="s">
        <v>47</v>
      </c>
      <c r="AE85" s="10" t="s">
        <v>100</v>
      </c>
      <c r="AF85" s="10"/>
      <c r="AG85" s="10">
        <v>1</v>
      </c>
      <c r="AH85" s="10"/>
      <c r="AI85" s="10">
        <v>1</v>
      </c>
      <c r="AJ85" s="10"/>
      <c r="AK85" s="10">
        <v>1</v>
      </c>
      <c r="AL85" s="10" t="s">
        <v>47</v>
      </c>
      <c r="AM85" s="10" t="s">
        <v>50</v>
      </c>
      <c r="AN85" s="10" t="s">
        <v>67</v>
      </c>
      <c r="AO85" s="10" t="s">
        <v>48</v>
      </c>
      <c r="AP85" s="10" t="s">
        <v>48</v>
      </c>
      <c r="AQ85" s="10" t="s">
        <v>50</v>
      </c>
      <c r="AR85" s="10" t="s">
        <v>50</v>
      </c>
      <c r="AS85" s="10" t="s">
        <v>50</v>
      </c>
      <c r="AT85" s="10" t="s">
        <v>49</v>
      </c>
      <c r="AU85" s="10" t="s">
        <v>49</v>
      </c>
      <c r="AV85" s="10" t="s">
        <v>49</v>
      </c>
      <c r="AW85" s="10" t="s">
        <v>47</v>
      </c>
      <c r="AX85" s="10" t="s">
        <v>47</v>
      </c>
      <c r="AY85" s="10" t="s">
        <v>49</v>
      </c>
      <c r="AZ85" s="10" t="s">
        <v>49</v>
      </c>
      <c r="BA85" s="10">
        <v>969</v>
      </c>
      <c r="BB85" s="10">
        <v>64</v>
      </c>
      <c r="BC85" s="10">
        <v>9.5</v>
      </c>
      <c r="BD85" s="10">
        <v>12.4</v>
      </c>
      <c r="BE85" s="10">
        <v>321</v>
      </c>
      <c r="BF85" s="10">
        <v>6.7</v>
      </c>
      <c r="BG85" s="10">
        <v>298</v>
      </c>
    </row>
    <row r="86" spans="1:59" x14ac:dyDescent="0.45">
      <c r="A86" s="10" t="s">
        <v>203</v>
      </c>
      <c r="B86" s="21">
        <v>4</v>
      </c>
      <c r="C86" s="10" t="s">
        <v>43</v>
      </c>
      <c r="D86" s="107" t="s">
        <v>57</v>
      </c>
      <c r="E86" s="107"/>
      <c r="F86" s="107"/>
      <c r="G86" t="s">
        <v>19</v>
      </c>
      <c r="H86" s="21">
        <v>11</v>
      </c>
      <c r="I86" s="21">
        <v>80</v>
      </c>
      <c r="J86" s="10"/>
      <c r="K86" s="10">
        <v>1</v>
      </c>
      <c r="L86" s="10"/>
      <c r="M86" s="10">
        <v>1</v>
      </c>
      <c r="N86" s="10"/>
      <c r="O86" s="10">
        <v>1</v>
      </c>
      <c r="P86" s="10"/>
      <c r="Q86" s="10">
        <v>1</v>
      </c>
      <c r="R86" s="10"/>
      <c r="S86" s="10">
        <v>1</v>
      </c>
      <c r="T86" s="10"/>
      <c r="U86" s="10">
        <v>1</v>
      </c>
      <c r="V86" s="10"/>
      <c r="W86" s="10">
        <v>1</v>
      </c>
      <c r="X86" s="10"/>
      <c r="Y86" s="10"/>
      <c r="Z86" s="10"/>
      <c r="AA86" s="10">
        <v>1</v>
      </c>
      <c r="AB86" s="10"/>
      <c r="AC86" s="10"/>
      <c r="AD86" s="10" t="s">
        <v>47</v>
      </c>
      <c r="AE86" s="10" t="s">
        <v>204</v>
      </c>
      <c r="AF86" s="10"/>
      <c r="AG86" s="10">
        <v>1</v>
      </c>
      <c r="AH86" s="10"/>
      <c r="AI86" s="10">
        <v>1</v>
      </c>
      <c r="AJ86" s="10"/>
      <c r="AK86" s="10">
        <v>1</v>
      </c>
      <c r="AL86" s="10" t="s">
        <v>47</v>
      </c>
      <c r="AM86" s="10" t="s">
        <v>50</v>
      </c>
      <c r="AN86" s="10" t="s">
        <v>50</v>
      </c>
      <c r="AO86" s="10" t="s">
        <v>48</v>
      </c>
      <c r="AP86" s="10" t="s">
        <v>48</v>
      </c>
      <c r="AQ86" s="10" t="s">
        <v>49</v>
      </c>
      <c r="AR86" s="10" t="s">
        <v>50</v>
      </c>
      <c r="AS86" s="10" t="s">
        <v>50</v>
      </c>
      <c r="AT86" s="10" t="s">
        <v>49</v>
      </c>
      <c r="AU86" s="10" t="s">
        <v>49</v>
      </c>
      <c r="AV86" s="10" t="s">
        <v>49</v>
      </c>
      <c r="AW86" s="10" t="s">
        <v>47</v>
      </c>
      <c r="AX86" s="10" t="s">
        <v>47</v>
      </c>
      <c r="AY86" s="10" t="s">
        <v>49</v>
      </c>
      <c r="AZ86" s="10" t="s">
        <v>49</v>
      </c>
      <c r="BA86" s="10">
        <v>924</v>
      </c>
      <c r="BB86" s="10">
        <v>67</v>
      </c>
      <c r="BC86" s="10">
        <v>8.9</v>
      </c>
      <c r="BD86" s="10">
        <v>11.5</v>
      </c>
      <c r="BE86" s="10">
        <v>317</v>
      </c>
      <c r="BF86" s="10">
        <v>7.7</v>
      </c>
      <c r="BG86" s="10">
        <v>304</v>
      </c>
    </row>
    <row r="87" spans="1:59" x14ac:dyDescent="0.45">
      <c r="A87" s="10" t="s">
        <v>205</v>
      </c>
      <c r="B87" s="21">
        <v>2</v>
      </c>
      <c r="C87" s="10" t="s">
        <v>43</v>
      </c>
      <c r="D87" s="107" t="s">
        <v>149</v>
      </c>
      <c r="E87" s="107"/>
      <c r="F87" s="107"/>
      <c r="G87" t="s">
        <v>19</v>
      </c>
      <c r="H87" s="21">
        <v>8</v>
      </c>
      <c r="I87" s="21">
        <v>72</v>
      </c>
      <c r="J87" s="10"/>
      <c r="K87" s="10">
        <v>1</v>
      </c>
      <c r="L87" s="10"/>
      <c r="M87" s="10">
        <v>1</v>
      </c>
      <c r="N87" s="10"/>
      <c r="O87" s="10">
        <v>1</v>
      </c>
      <c r="P87" s="10"/>
      <c r="Q87" s="10">
        <v>1</v>
      </c>
      <c r="R87" s="10"/>
      <c r="S87" s="10">
        <v>1</v>
      </c>
      <c r="T87" s="10"/>
      <c r="U87" s="10">
        <v>1</v>
      </c>
      <c r="V87" s="10"/>
      <c r="W87" s="10">
        <v>1</v>
      </c>
      <c r="X87" s="10"/>
      <c r="Y87" s="10"/>
      <c r="Z87" s="10">
        <v>1</v>
      </c>
      <c r="AA87" s="10"/>
      <c r="AB87" s="10">
        <v>1</v>
      </c>
      <c r="AC87" s="10"/>
      <c r="AD87" s="10" t="s">
        <v>47</v>
      </c>
      <c r="AE87" s="10" t="s">
        <v>206</v>
      </c>
      <c r="AF87" s="10"/>
      <c r="AG87" s="10">
        <v>1</v>
      </c>
      <c r="AH87" s="10"/>
      <c r="AI87" s="10">
        <v>1</v>
      </c>
      <c r="AJ87" s="10"/>
      <c r="AK87" s="10">
        <v>1</v>
      </c>
      <c r="AL87" s="10" t="s">
        <v>47</v>
      </c>
      <c r="AM87" s="10" t="s">
        <v>50</v>
      </c>
      <c r="AN87" s="10" t="s">
        <v>48</v>
      </c>
      <c r="AO87" s="10" t="s">
        <v>48</v>
      </c>
      <c r="AP87" s="10" t="s">
        <v>48</v>
      </c>
      <c r="AQ87" s="10" t="s">
        <v>50</v>
      </c>
      <c r="AR87" s="10" t="s">
        <v>50</v>
      </c>
      <c r="AS87" s="10" t="s">
        <v>48</v>
      </c>
      <c r="AT87" s="10" t="s">
        <v>49</v>
      </c>
      <c r="AU87" s="10" t="s">
        <v>49</v>
      </c>
      <c r="AV87" s="10" t="s">
        <v>49</v>
      </c>
      <c r="AW87" s="10" t="s">
        <v>48</v>
      </c>
      <c r="AX87" s="10" t="s">
        <v>48</v>
      </c>
      <c r="AY87" s="10" t="s">
        <v>49</v>
      </c>
      <c r="AZ87" s="10" t="s">
        <v>50</v>
      </c>
      <c r="BA87" s="10">
        <v>842</v>
      </c>
      <c r="BB87" s="10">
        <v>64</v>
      </c>
      <c r="BC87" s="10">
        <v>9.4</v>
      </c>
      <c r="BD87" s="10">
        <v>12.4</v>
      </c>
      <c r="BE87" s="10">
        <v>369</v>
      </c>
      <c r="BF87" s="10">
        <v>7.2</v>
      </c>
      <c r="BG87" s="10">
        <v>314</v>
      </c>
    </row>
    <row r="88" spans="1:59" x14ac:dyDescent="0.45">
      <c r="A88" s="10" t="s">
        <v>207</v>
      </c>
      <c r="B88" s="21">
        <v>4</v>
      </c>
      <c r="C88" s="10" t="s">
        <v>43</v>
      </c>
      <c r="D88" s="107" t="s">
        <v>57</v>
      </c>
      <c r="E88" s="107"/>
      <c r="F88" s="107"/>
      <c r="G88" t="s">
        <v>19</v>
      </c>
      <c r="H88" s="21">
        <v>13</v>
      </c>
      <c r="I88" s="21">
        <v>90</v>
      </c>
      <c r="J88" s="10"/>
      <c r="K88" s="10">
        <v>1</v>
      </c>
      <c r="L88" s="10"/>
      <c r="M88" s="10">
        <v>1</v>
      </c>
      <c r="N88" s="10"/>
      <c r="O88" s="10">
        <v>1</v>
      </c>
      <c r="P88" s="10"/>
      <c r="Q88" s="10">
        <v>1</v>
      </c>
      <c r="R88" s="10"/>
      <c r="S88" s="10">
        <v>1</v>
      </c>
      <c r="T88" s="10"/>
      <c r="U88" s="10">
        <v>1</v>
      </c>
      <c r="V88" s="10"/>
      <c r="W88" s="10">
        <v>1</v>
      </c>
      <c r="X88" s="10"/>
      <c r="Y88" s="10"/>
      <c r="Z88" s="10">
        <v>1</v>
      </c>
      <c r="AA88" s="10"/>
      <c r="AB88" s="10"/>
      <c r="AC88" s="10">
        <v>1</v>
      </c>
      <c r="AD88" s="10" t="s">
        <v>45</v>
      </c>
      <c r="AE88" s="10" t="s">
        <v>208</v>
      </c>
      <c r="AF88" s="10"/>
      <c r="AG88" s="10">
        <v>1</v>
      </c>
      <c r="AH88" s="10"/>
      <c r="AI88" s="10">
        <v>1</v>
      </c>
      <c r="AJ88" s="10"/>
      <c r="AK88" s="10">
        <v>1</v>
      </c>
      <c r="AL88" s="10" t="s">
        <v>47</v>
      </c>
      <c r="AM88" s="10" t="s">
        <v>48</v>
      </c>
      <c r="AN88" s="10" t="s">
        <v>48</v>
      </c>
      <c r="AO88" s="10" t="s">
        <v>48</v>
      </c>
      <c r="AP88" s="10" t="s">
        <v>48</v>
      </c>
      <c r="AQ88" s="10" t="s">
        <v>50</v>
      </c>
      <c r="AR88" s="10" t="s">
        <v>48</v>
      </c>
      <c r="AS88" s="10" t="s">
        <v>48</v>
      </c>
      <c r="AT88" s="10" t="s">
        <v>49</v>
      </c>
      <c r="AU88" s="10" t="s">
        <v>49</v>
      </c>
      <c r="AV88" s="10" t="s">
        <v>49</v>
      </c>
      <c r="AW88" s="10" t="s">
        <v>47</v>
      </c>
      <c r="AX88" s="10" t="s">
        <v>47</v>
      </c>
      <c r="AY88" s="10" t="s">
        <v>49</v>
      </c>
      <c r="AZ88" s="10" t="s">
        <v>50</v>
      </c>
      <c r="BA88" s="10">
        <v>1210</v>
      </c>
      <c r="BB88" s="10">
        <v>89</v>
      </c>
      <c r="BC88" s="10">
        <v>15.4</v>
      </c>
      <c r="BD88" s="10">
        <v>19.399999999999999</v>
      </c>
      <c r="BE88" s="10">
        <v>456</v>
      </c>
      <c r="BF88" s="10">
        <v>8</v>
      </c>
      <c r="BG88" s="10">
        <v>496</v>
      </c>
    </row>
    <row r="89" spans="1:59" x14ac:dyDescent="0.45">
      <c r="A89" s="10" t="s">
        <v>209</v>
      </c>
      <c r="B89" s="21">
        <v>3</v>
      </c>
      <c r="C89" s="10" t="s">
        <v>43</v>
      </c>
      <c r="D89" s="107" t="s">
        <v>57</v>
      </c>
      <c r="E89" s="107"/>
      <c r="F89" s="107"/>
      <c r="G89" t="s">
        <v>19</v>
      </c>
      <c r="H89" s="21">
        <v>11</v>
      </c>
      <c r="I89" s="21">
        <v>85</v>
      </c>
      <c r="J89" s="10"/>
      <c r="K89" s="10">
        <v>1</v>
      </c>
      <c r="L89" s="10"/>
      <c r="M89" s="10">
        <v>1</v>
      </c>
      <c r="N89" s="10"/>
      <c r="O89" s="10">
        <v>1</v>
      </c>
      <c r="P89" s="10"/>
      <c r="Q89" s="10">
        <v>1</v>
      </c>
      <c r="R89" s="10"/>
      <c r="S89" s="10">
        <v>1</v>
      </c>
      <c r="T89" s="10"/>
      <c r="U89" s="10">
        <v>1</v>
      </c>
      <c r="V89" s="10"/>
      <c r="W89" s="10">
        <v>1</v>
      </c>
      <c r="X89" s="10"/>
      <c r="Y89" s="10"/>
      <c r="Z89" s="10">
        <v>1</v>
      </c>
      <c r="AA89" s="10"/>
      <c r="AB89" s="10">
        <v>1</v>
      </c>
      <c r="AC89" s="10"/>
      <c r="AD89" s="10" t="s">
        <v>47</v>
      </c>
      <c r="AE89" s="10" t="s">
        <v>150</v>
      </c>
      <c r="AF89" s="10"/>
      <c r="AG89" s="10">
        <v>1</v>
      </c>
      <c r="AH89" s="10"/>
      <c r="AI89" s="10">
        <v>1</v>
      </c>
      <c r="AJ89" s="10"/>
      <c r="AK89" s="10">
        <v>1</v>
      </c>
      <c r="AL89" s="10" t="s">
        <v>47</v>
      </c>
      <c r="AM89" s="10" t="s">
        <v>48</v>
      </c>
      <c r="AN89" s="10" t="s">
        <v>48</v>
      </c>
      <c r="AO89" s="10" t="s">
        <v>48</v>
      </c>
      <c r="AP89" s="10" t="s">
        <v>50</v>
      </c>
      <c r="AQ89" s="10" t="s">
        <v>50</v>
      </c>
      <c r="AR89" s="10" t="s">
        <v>48</v>
      </c>
      <c r="AS89" s="10" t="s">
        <v>48</v>
      </c>
      <c r="AT89" s="10" t="s">
        <v>49</v>
      </c>
      <c r="AU89" s="10" t="s">
        <v>49</v>
      </c>
      <c r="AV89" s="10" t="s">
        <v>49</v>
      </c>
      <c r="AW89" s="10" t="s">
        <v>47</v>
      </c>
      <c r="AX89" s="10" t="s">
        <v>48</v>
      </c>
      <c r="AY89" s="10" t="s">
        <v>49</v>
      </c>
      <c r="AZ89" s="10" t="s">
        <v>50</v>
      </c>
      <c r="BA89" s="10">
        <v>1114</v>
      </c>
      <c r="BB89" s="10">
        <v>76</v>
      </c>
      <c r="BC89" s="10">
        <v>14.4</v>
      </c>
      <c r="BD89" s="10">
        <v>15.9</v>
      </c>
      <c r="BE89" s="10">
        <v>399</v>
      </c>
      <c r="BF89" s="10">
        <v>8</v>
      </c>
      <c r="BG89" s="10">
        <v>368</v>
      </c>
    </row>
    <row r="90" spans="1:59" x14ac:dyDescent="0.45">
      <c r="A90" s="10" t="s">
        <v>210</v>
      </c>
      <c r="B90" s="21">
        <v>4</v>
      </c>
      <c r="C90" s="10" t="s">
        <v>43</v>
      </c>
      <c r="D90" s="107" t="s">
        <v>57</v>
      </c>
      <c r="E90" s="107"/>
      <c r="F90" s="107"/>
      <c r="G90" t="s">
        <v>19</v>
      </c>
      <c r="H90" s="21">
        <v>12</v>
      </c>
      <c r="I90" s="21">
        <v>82</v>
      </c>
      <c r="J90" s="10">
        <v>1</v>
      </c>
      <c r="K90" s="10"/>
      <c r="L90" s="10">
        <v>1</v>
      </c>
      <c r="M90" s="10"/>
      <c r="N90" s="10"/>
      <c r="O90" s="10">
        <v>1</v>
      </c>
      <c r="P90" s="10"/>
      <c r="Q90" s="10">
        <v>1</v>
      </c>
      <c r="R90" s="10"/>
      <c r="S90" s="10">
        <v>1</v>
      </c>
      <c r="T90" s="10"/>
      <c r="U90" s="10">
        <v>1</v>
      </c>
      <c r="V90" s="10"/>
      <c r="W90" s="10">
        <v>1</v>
      </c>
      <c r="X90" s="10"/>
      <c r="Y90" s="10"/>
      <c r="Z90" s="10">
        <v>1</v>
      </c>
      <c r="AA90" s="10"/>
      <c r="AB90" s="10"/>
      <c r="AC90" s="10">
        <v>1</v>
      </c>
      <c r="AD90" s="10" t="s">
        <v>45</v>
      </c>
      <c r="AE90" s="10" t="s">
        <v>100</v>
      </c>
      <c r="AF90" s="10"/>
      <c r="AG90" s="10">
        <v>1</v>
      </c>
      <c r="AH90" s="10"/>
      <c r="AI90" s="10">
        <v>1</v>
      </c>
      <c r="AJ90" s="10"/>
      <c r="AK90" s="10">
        <v>1</v>
      </c>
      <c r="AL90" s="10" t="s">
        <v>47</v>
      </c>
      <c r="AM90" s="10" t="s">
        <v>50</v>
      </c>
      <c r="AN90" s="10" t="s">
        <v>48</v>
      </c>
      <c r="AO90" s="10" t="s">
        <v>48</v>
      </c>
      <c r="AP90" s="10" t="s">
        <v>48</v>
      </c>
      <c r="AQ90" s="10" t="s">
        <v>50</v>
      </c>
      <c r="AR90" s="10" t="s">
        <v>50</v>
      </c>
      <c r="AS90" s="10" t="s">
        <v>48</v>
      </c>
      <c r="AT90" s="10" t="s">
        <v>49</v>
      </c>
      <c r="AU90" s="10" t="s">
        <v>49</v>
      </c>
      <c r="AV90" s="10" t="s">
        <v>49</v>
      </c>
      <c r="AW90" s="10" t="s">
        <v>47</v>
      </c>
      <c r="AX90" s="10" t="s">
        <v>48</v>
      </c>
      <c r="AY90" s="10" t="s">
        <v>49</v>
      </c>
      <c r="AZ90" s="10" t="s">
        <v>49</v>
      </c>
      <c r="BA90" s="10">
        <v>1196</v>
      </c>
      <c r="BB90" s="10">
        <v>87</v>
      </c>
      <c r="BC90" s="10">
        <v>14.5</v>
      </c>
      <c r="BD90" s="10">
        <v>16.8</v>
      </c>
      <c r="BE90" s="10">
        <v>429</v>
      </c>
      <c r="BF90" s="10">
        <v>7.5</v>
      </c>
      <c r="BG90" s="10">
        <v>352</v>
      </c>
    </row>
    <row r="91" spans="1:59" x14ac:dyDescent="0.45">
      <c r="A91" s="10" t="s">
        <v>211</v>
      </c>
      <c r="B91" s="21">
        <v>2</v>
      </c>
      <c r="C91" s="10" t="s">
        <v>43</v>
      </c>
      <c r="D91" s="107" t="s">
        <v>57</v>
      </c>
      <c r="E91" s="107"/>
      <c r="F91" s="107"/>
      <c r="G91" t="s">
        <v>19</v>
      </c>
      <c r="H91" s="21">
        <v>9</v>
      </c>
      <c r="I91" s="21">
        <v>78</v>
      </c>
      <c r="J91" s="10">
        <v>1</v>
      </c>
      <c r="K91" s="10"/>
      <c r="L91" s="10">
        <v>1</v>
      </c>
      <c r="M91" s="10"/>
      <c r="N91" s="10"/>
      <c r="O91" s="10">
        <v>1</v>
      </c>
      <c r="P91" s="10"/>
      <c r="Q91" s="10">
        <v>1</v>
      </c>
      <c r="R91" s="10">
        <v>1</v>
      </c>
      <c r="S91" s="10"/>
      <c r="T91" s="10"/>
      <c r="U91" s="10">
        <v>1</v>
      </c>
      <c r="V91" s="10"/>
      <c r="W91" s="10"/>
      <c r="X91" s="10"/>
      <c r="Y91" s="10"/>
      <c r="Z91" s="10">
        <v>1</v>
      </c>
      <c r="AA91" s="10"/>
      <c r="AB91" s="10">
        <v>1</v>
      </c>
      <c r="AC91" s="10"/>
      <c r="AD91" s="10" t="s">
        <v>47</v>
      </c>
      <c r="AE91" s="10" t="s">
        <v>212</v>
      </c>
      <c r="AF91" s="10"/>
      <c r="AG91" s="10">
        <v>1</v>
      </c>
      <c r="AH91" s="10"/>
      <c r="AI91" s="10">
        <v>1</v>
      </c>
      <c r="AJ91" s="10"/>
      <c r="AK91" s="10">
        <v>1</v>
      </c>
      <c r="AL91" s="10" t="s">
        <v>47</v>
      </c>
      <c r="AM91" s="10" t="s">
        <v>48</v>
      </c>
      <c r="AN91" s="10" t="s">
        <v>48</v>
      </c>
      <c r="AO91" s="10" t="s">
        <v>48</v>
      </c>
      <c r="AP91" s="10" t="s">
        <v>48</v>
      </c>
      <c r="AQ91" s="10" t="s">
        <v>50</v>
      </c>
      <c r="AR91" s="10" t="s">
        <v>50</v>
      </c>
      <c r="AS91" s="10" t="s">
        <v>48</v>
      </c>
      <c r="AT91" s="10" t="s">
        <v>49</v>
      </c>
      <c r="AU91" s="10" t="s">
        <v>49</v>
      </c>
      <c r="AV91" s="10" t="s">
        <v>49</v>
      </c>
      <c r="AW91" s="10" t="s">
        <v>48</v>
      </c>
      <c r="AX91" s="10" t="s">
        <v>48</v>
      </c>
      <c r="AY91" s="10" t="s">
        <v>49</v>
      </c>
      <c r="AZ91" s="10" t="s">
        <v>50</v>
      </c>
      <c r="BA91" s="10">
        <v>956</v>
      </c>
      <c r="BB91" s="10">
        <v>71</v>
      </c>
      <c r="BC91" s="10">
        <v>11.4</v>
      </c>
      <c r="BD91" s="10">
        <v>14.4</v>
      </c>
      <c r="BE91" s="10">
        <v>352</v>
      </c>
      <c r="BF91" s="10">
        <v>6</v>
      </c>
      <c r="BG91" s="10">
        <v>314</v>
      </c>
    </row>
    <row r="92" spans="1:59" x14ac:dyDescent="0.45">
      <c r="A92" s="10" t="s">
        <v>213</v>
      </c>
      <c r="B92" s="21">
        <v>2</v>
      </c>
      <c r="C92" s="10" t="s">
        <v>43</v>
      </c>
      <c r="D92" s="107" t="s">
        <v>214</v>
      </c>
      <c r="E92" s="107"/>
      <c r="F92" s="107"/>
      <c r="G92" t="s">
        <v>19</v>
      </c>
      <c r="H92" s="21">
        <v>10</v>
      </c>
      <c r="I92" s="21">
        <v>75</v>
      </c>
      <c r="J92" s="10"/>
      <c r="K92" s="10">
        <v>1</v>
      </c>
      <c r="L92" s="10"/>
      <c r="M92" s="10">
        <v>1</v>
      </c>
      <c r="N92" s="10"/>
      <c r="O92" s="10">
        <v>1</v>
      </c>
      <c r="P92" s="10"/>
      <c r="Q92" s="10">
        <v>1</v>
      </c>
      <c r="R92" s="10">
        <v>1</v>
      </c>
      <c r="S92" s="10"/>
      <c r="T92" s="10"/>
      <c r="U92" s="10">
        <v>1</v>
      </c>
      <c r="V92" s="10"/>
      <c r="W92" s="10"/>
      <c r="X92" s="10"/>
      <c r="Y92" s="10"/>
      <c r="Z92" s="10">
        <v>1</v>
      </c>
      <c r="AA92" s="10"/>
      <c r="AB92" s="10">
        <v>1</v>
      </c>
      <c r="AC92" s="10"/>
      <c r="AD92" s="10" t="s">
        <v>45</v>
      </c>
      <c r="AE92" s="10" t="s">
        <v>215</v>
      </c>
      <c r="AF92" s="10"/>
      <c r="AG92" s="10">
        <v>1</v>
      </c>
      <c r="AH92" s="10"/>
      <c r="AI92" s="10">
        <v>1</v>
      </c>
      <c r="AJ92" s="10"/>
      <c r="AK92" s="10">
        <v>1</v>
      </c>
      <c r="AL92" s="10" t="s">
        <v>47</v>
      </c>
      <c r="AM92" s="10" t="s">
        <v>48</v>
      </c>
      <c r="AN92" s="10" t="s">
        <v>48</v>
      </c>
      <c r="AO92" s="10" t="s">
        <v>48</v>
      </c>
      <c r="AP92" s="10" t="s">
        <v>48</v>
      </c>
      <c r="AQ92" s="10" t="s">
        <v>50</v>
      </c>
      <c r="AR92" s="10" t="s">
        <v>48</v>
      </c>
      <c r="AS92" s="10" t="s">
        <v>48</v>
      </c>
      <c r="AT92" s="10" t="s">
        <v>49</v>
      </c>
      <c r="AU92" s="10" t="s">
        <v>49</v>
      </c>
      <c r="AV92" s="10" t="s">
        <v>49</v>
      </c>
      <c r="AW92" s="10" t="s">
        <v>47</v>
      </c>
      <c r="AX92" s="10" t="s">
        <v>48</v>
      </c>
      <c r="AY92" s="10" t="s">
        <v>49</v>
      </c>
      <c r="AZ92" s="10" t="s">
        <v>49</v>
      </c>
      <c r="BA92" s="10">
        <v>918</v>
      </c>
      <c r="BB92" s="10">
        <v>69</v>
      </c>
      <c r="BC92" s="10">
        <v>10.5</v>
      </c>
      <c r="BD92" s="10">
        <v>14.9</v>
      </c>
      <c r="BE92" s="10">
        <v>324</v>
      </c>
      <c r="BF92" s="10">
        <v>7</v>
      </c>
      <c r="BG92" s="10">
        <v>309</v>
      </c>
    </row>
    <row r="93" spans="1:59" x14ac:dyDescent="0.45">
      <c r="A93" s="10" t="s">
        <v>216</v>
      </c>
      <c r="B93" s="21">
        <v>4</v>
      </c>
      <c r="C93" s="10" t="s">
        <v>43</v>
      </c>
      <c r="D93" s="107" t="s">
        <v>57</v>
      </c>
      <c r="E93" s="107"/>
      <c r="F93" s="107"/>
      <c r="G93" t="s">
        <v>19</v>
      </c>
      <c r="H93" s="21">
        <v>14</v>
      </c>
      <c r="I93" s="21">
        <v>95</v>
      </c>
      <c r="J93" s="10"/>
      <c r="K93" s="10">
        <v>1</v>
      </c>
      <c r="L93" s="10"/>
      <c r="M93" s="10">
        <v>1</v>
      </c>
      <c r="N93" s="10"/>
      <c r="O93" s="10">
        <v>1</v>
      </c>
      <c r="P93" s="10"/>
      <c r="Q93" s="10">
        <v>1</v>
      </c>
      <c r="R93" s="10"/>
      <c r="S93" s="10">
        <v>1</v>
      </c>
      <c r="T93" s="10"/>
      <c r="U93" s="10">
        <v>1</v>
      </c>
      <c r="V93" s="10"/>
      <c r="W93" s="10">
        <v>1</v>
      </c>
      <c r="X93" s="10"/>
      <c r="Y93" s="10"/>
      <c r="Z93" s="10"/>
      <c r="AA93" s="10">
        <v>1</v>
      </c>
      <c r="AB93" s="10"/>
      <c r="AC93" s="10"/>
      <c r="AD93" s="10" t="s">
        <v>45</v>
      </c>
      <c r="AE93" s="10" t="s">
        <v>100</v>
      </c>
      <c r="AF93" s="10">
        <v>1</v>
      </c>
      <c r="AG93" s="10"/>
      <c r="AH93" s="10"/>
      <c r="AI93" s="10">
        <v>1</v>
      </c>
      <c r="AJ93" s="10"/>
      <c r="AK93" s="10">
        <v>1</v>
      </c>
      <c r="AL93" s="10" t="s">
        <v>47</v>
      </c>
      <c r="AM93" s="10" t="s">
        <v>50</v>
      </c>
      <c r="AN93" s="10" t="s">
        <v>67</v>
      </c>
      <c r="AO93" s="10" t="s">
        <v>48</v>
      </c>
      <c r="AP93" s="10" t="s">
        <v>48</v>
      </c>
      <c r="AQ93" s="10" t="s">
        <v>49</v>
      </c>
      <c r="AR93" s="10" t="s">
        <v>49</v>
      </c>
      <c r="AS93" s="10" t="s">
        <v>48</v>
      </c>
      <c r="AT93" s="10" t="s">
        <v>49</v>
      </c>
      <c r="AU93" s="10" t="s">
        <v>49</v>
      </c>
      <c r="AV93" s="10" t="s">
        <v>49</v>
      </c>
      <c r="AW93" s="10" t="s">
        <v>48</v>
      </c>
      <c r="AX93" s="10" t="s">
        <v>48</v>
      </c>
      <c r="AY93" s="10" t="s">
        <v>49</v>
      </c>
      <c r="AZ93" s="10" t="s">
        <v>50</v>
      </c>
      <c r="BA93" s="10">
        <v>1294</v>
      </c>
      <c r="BB93" s="10">
        <v>89</v>
      </c>
      <c r="BC93" s="10">
        <v>15.4</v>
      </c>
      <c r="BD93" s="10">
        <v>19.2</v>
      </c>
      <c r="BE93" s="10">
        <v>527</v>
      </c>
      <c r="BF93" s="10">
        <v>9</v>
      </c>
      <c r="BG93" s="10">
        <v>526</v>
      </c>
    </row>
    <row r="94" spans="1:59" x14ac:dyDescent="0.45">
      <c r="A94" s="10" t="s">
        <v>217</v>
      </c>
      <c r="B94" s="21">
        <v>2</v>
      </c>
      <c r="C94" s="10" t="s">
        <v>43</v>
      </c>
      <c r="D94" s="107" t="s">
        <v>57</v>
      </c>
      <c r="E94" s="107"/>
      <c r="F94" s="107"/>
      <c r="G94" t="s">
        <v>19</v>
      </c>
      <c r="H94" s="21">
        <v>11</v>
      </c>
      <c r="I94" s="21">
        <v>79</v>
      </c>
      <c r="J94" s="10"/>
      <c r="K94" s="10">
        <v>1</v>
      </c>
      <c r="L94" s="10"/>
      <c r="M94" s="10">
        <v>1</v>
      </c>
      <c r="N94" s="10"/>
      <c r="O94" s="10">
        <v>1</v>
      </c>
      <c r="P94" s="10"/>
      <c r="Q94" s="10">
        <v>1</v>
      </c>
      <c r="R94" s="10"/>
      <c r="S94" s="10">
        <v>1</v>
      </c>
      <c r="T94" s="10"/>
      <c r="U94" s="10">
        <v>1</v>
      </c>
      <c r="V94" s="10"/>
      <c r="W94" s="10">
        <v>1</v>
      </c>
      <c r="X94" s="10"/>
      <c r="Y94" s="10"/>
      <c r="Z94" s="10">
        <v>1</v>
      </c>
      <c r="AA94" s="10"/>
      <c r="AB94" s="10"/>
      <c r="AC94" s="10">
        <v>1</v>
      </c>
      <c r="AD94" s="10" t="s">
        <v>45</v>
      </c>
      <c r="AE94" s="10" t="s">
        <v>111</v>
      </c>
      <c r="AF94" s="10"/>
      <c r="AG94" s="10">
        <v>1</v>
      </c>
      <c r="AH94" s="10"/>
      <c r="AI94" s="10">
        <v>1</v>
      </c>
      <c r="AJ94" s="10"/>
      <c r="AK94" s="10">
        <v>1</v>
      </c>
      <c r="AL94" s="10" t="s">
        <v>47</v>
      </c>
      <c r="AM94" s="10" t="s">
        <v>50</v>
      </c>
      <c r="AN94" s="10" t="s">
        <v>48</v>
      </c>
      <c r="AO94" s="10" t="s">
        <v>48</v>
      </c>
      <c r="AP94" s="10" t="s">
        <v>48</v>
      </c>
      <c r="AQ94" s="10" t="s">
        <v>50</v>
      </c>
      <c r="AR94" s="10" t="s">
        <v>50</v>
      </c>
      <c r="AS94" s="10" t="s">
        <v>48</v>
      </c>
      <c r="AT94" s="10" t="s">
        <v>49</v>
      </c>
      <c r="AU94" s="10" t="s">
        <v>49</v>
      </c>
      <c r="AV94" s="10" t="s">
        <v>49</v>
      </c>
      <c r="AW94" s="10" t="s">
        <v>48</v>
      </c>
      <c r="AX94" s="10" t="s">
        <v>49</v>
      </c>
      <c r="AY94" s="10" t="s">
        <v>49</v>
      </c>
      <c r="AZ94" s="10" t="s">
        <v>49</v>
      </c>
      <c r="BA94" s="10">
        <v>1101</v>
      </c>
      <c r="BB94" s="10">
        <v>75</v>
      </c>
      <c r="BC94" s="10">
        <v>14.4</v>
      </c>
      <c r="BD94" s="10">
        <v>16.899999999999999</v>
      </c>
      <c r="BE94" s="10">
        <v>409</v>
      </c>
      <c r="BF94" s="10">
        <v>7</v>
      </c>
      <c r="BG94" s="10">
        <v>401</v>
      </c>
    </row>
    <row r="95" spans="1:59" x14ac:dyDescent="0.45">
      <c r="A95" s="10" t="s">
        <v>218</v>
      </c>
      <c r="B95" s="21">
        <v>4</v>
      </c>
      <c r="C95" s="10" t="s">
        <v>43</v>
      </c>
      <c r="D95" s="107" t="s">
        <v>57</v>
      </c>
      <c r="E95" s="107"/>
      <c r="F95" s="107"/>
      <c r="G95" t="s">
        <v>20</v>
      </c>
      <c r="H95" s="21">
        <v>13</v>
      </c>
      <c r="I95" s="21">
        <v>99</v>
      </c>
      <c r="J95" s="10"/>
      <c r="K95" s="10">
        <v>1</v>
      </c>
      <c r="L95" s="10"/>
      <c r="M95" s="10">
        <v>1</v>
      </c>
      <c r="N95" s="10"/>
      <c r="O95" s="10">
        <v>1</v>
      </c>
      <c r="P95" s="10"/>
      <c r="Q95" s="10">
        <v>1</v>
      </c>
      <c r="R95" s="10"/>
      <c r="S95" s="10">
        <v>1</v>
      </c>
      <c r="T95" s="10"/>
      <c r="U95" s="10">
        <v>1</v>
      </c>
      <c r="V95" s="10"/>
      <c r="W95" s="10">
        <v>1</v>
      </c>
      <c r="X95" s="10"/>
      <c r="Y95" s="10"/>
      <c r="Z95" s="10">
        <v>1</v>
      </c>
      <c r="AA95" s="10"/>
      <c r="AB95" s="10"/>
      <c r="AC95" s="10">
        <v>1</v>
      </c>
      <c r="AD95" s="10" t="s">
        <v>45</v>
      </c>
      <c r="AE95" s="10" t="s">
        <v>100</v>
      </c>
      <c r="AF95" s="10"/>
      <c r="AG95" s="10">
        <v>1</v>
      </c>
      <c r="AH95" s="10"/>
      <c r="AI95" s="10">
        <v>1</v>
      </c>
      <c r="AJ95" s="10"/>
      <c r="AK95" s="10">
        <v>1</v>
      </c>
      <c r="AL95" s="10" t="s">
        <v>47</v>
      </c>
      <c r="AM95" s="10" t="s">
        <v>48</v>
      </c>
      <c r="AN95" s="10" t="s">
        <v>48</v>
      </c>
      <c r="AO95" s="10" t="s">
        <v>48</v>
      </c>
      <c r="AP95" s="10" t="s">
        <v>48</v>
      </c>
      <c r="AQ95" s="10" t="s">
        <v>50</v>
      </c>
      <c r="AR95" s="10" t="s">
        <v>50</v>
      </c>
      <c r="AS95" s="10" t="s">
        <v>48</v>
      </c>
      <c r="AT95" s="10" t="s">
        <v>49</v>
      </c>
      <c r="AU95" s="10" t="s">
        <v>50</v>
      </c>
      <c r="AV95" s="10" t="s">
        <v>49</v>
      </c>
      <c r="AW95" s="10" t="s">
        <v>48</v>
      </c>
      <c r="AX95" s="10" t="s">
        <v>48</v>
      </c>
      <c r="AY95" s="10" t="s">
        <v>49</v>
      </c>
      <c r="AZ95" s="10" t="s">
        <v>50</v>
      </c>
      <c r="BA95" s="10">
        <v>1249</v>
      </c>
      <c r="BB95" s="10">
        <v>84</v>
      </c>
      <c r="BC95" s="10">
        <v>15.8</v>
      </c>
      <c r="BD95" s="10">
        <v>18.5</v>
      </c>
      <c r="BE95" s="10">
        <v>514</v>
      </c>
      <c r="BF95" s="10">
        <v>9</v>
      </c>
      <c r="BG95" s="10">
        <v>519</v>
      </c>
    </row>
    <row r="96" spans="1:59" x14ac:dyDescent="0.45">
      <c r="A96" s="10" t="s">
        <v>219</v>
      </c>
      <c r="B96" s="21">
        <v>2</v>
      </c>
      <c r="C96" s="10" t="s">
        <v>56</v>
      </c>
      <c r="D96" s="107" t="s">
        <v>69</v>
      </c>
      <c r="E96" s="107"/>
      <c r="F96" s="107"/>
      <c r="G96" t="s">
        <v>20</v>
      </c>
      <c r="H96" s="21">
        <v>10</v>
      </c>
      <c r="I96" s="21">
        <v>80</v>
      </c>
      <c r="J96" s="10"/>
      <c r="K96" s="10">
        <v>1</v>
      </c>
      <c r="L96" s="10"/>
      <c r="M96" s="10">
        <v>1</v>
      </c>
      <c r="N96" s="10"/>
      <c r="O96" s="10">
        <v>1</v>
      </c>
      <c r="P96" s="10"/>
      <c r="Q96" s="10">
        <v>1</v>
      </c>
      <c r="R96" s="10"/>
      <c r="S96" s="10">
        <v>1</v>
      </c>
      <c r="T96" s="10"/>
      <c r="U96" s="10">
        <v>1</v>
      </c>
      <c r="V96" s="10"/>
      <c r="W96" s="10">
        <v>1</v>
      </c>
      <c r="X96" s="10"/>
      <c r="Y96" s="10"/>
      <c r="Z96" s="10">
        <v>1</v>
      </c>
      <c r="AA96" s="10"/>
      <c r="AB96" s="10">
        <v>1</v>
      </c>
      <c r="AC96" s="10"/>
      <c r="AD96" s="10" t="s">
        <v>47</v>
      </c>
      <c r="AE96" s="10" t="s">
        <v>220</v>
      </c>
      <c r="AF96" s="10"/>
      <c r="AG96" s="10">
        <v>1</v>
      </c>
      <c r="AH96" s="10"/>
      <c r="AI96" s="10">
        <v>1</v>
      </c>
      <c r="AJ96" s="10"/>
      <c r="AK96" s="10">
        <v>1</v>
      </c>
      <c r="AL96" s="10" t="s">
        <v>47</v>
      </c>
      <c r="AM96" s="10" t="s">
        <v>48</v>
      </c>
      <c r="AN96" s="10" t="s">
        <v>47</v>
      </c>
      <c r="AO96" s="10" t="s">
        <v>48</v>
      </c>
      <c r="AP96" s="10" t="s">
        <v>48</v>
      </c>
      <c r="AQ96" s="10" t="s">
        <v>50</v>
      </c>
      <c r="AR96" s="10" t="s">
        <v>48</v>
      </c>
      <c r="AS96" s="10" t="s">
        <v>48</v>
      </c>
      <c r="AT96" s="10" t="s">
        <v>48</v>
      </c>
      <c r="AU96" s="10" t="s">
        <v>67</v>
      </c>
      <c r="AV96" s="10" t="s">
        <v>67</v>
      </c>
      <c r="AW96" s="10" t="s">
        <v>48</v>
      </c>
      <c r="AX96" s="10" t="s">
        <v>48</v>
      </c>
      <c r="AY96" s="10" t="s">
        <v>67</v>
      </c>
      <c r="AZ96" s="10" t="s">
        <v>67</v>
      </c>
      <c r="BA96" s="10">
        <v>1016</v>
      </c>
      <c r="BB96" s="10">
        <v>74</v>
      </c>
      <c r="BC96" s="10">
        <v>11.5</v>
      </c>
      <c r="BD96" s="10">
        <v>15.8</v>
      </c>
      <c r="BE96" s="10">
        <v>417</v>
      </c>
      <c r="BF96" s="10">
        <v>7</v>
      </c>
      <c r="BG96" s="10">
        <v>391</v>
      </c>
    </row>
    <row r="97" spans="1:59" x14ac:dyDescent="0.45">
      <c r="A97" s="10" t="s">
        <v>221</v>
      </c>
      <c r="B97" s="21">
        <v>3</v>
      </c>
      <c r="C97" s="10" t="s">
        <v>56</v>
      </c>
      <c r="D97" s="107" t="s">
        <v>44</v>
      </c>
      <c r="E97" s="107"/>
      <c r="F97" s="107"/>
      <c r="G97" t="s">
        <v>19</v>
      </c>
      <c r="H97" s="21">
        <v>14</v>
      </c>
      <c r="I97" s="21">
        <v>86</v>
      </c>
      <c r="J97" s="10"/>
      <c r="K97" s="10">
        <v>1</v>
      </c>
      <c r="L97" s="10"/>
      <c r="M97" s="10">
        <v>1</v>
      </c>
      <c r="N97" s="10"/>
      <c r="O97" s="10">
        <v>1</v>
      </c>
      <c r="P97" s="10"/>
      <c r="Q97" s="10">
        <v>1</v>
      </c>
      <c r="R97" s="10"/>
      <c r="S97" s="10">
        <v>1</v>
      </c>
      <c r="T97" s="10"/>
      <c r="U97" s="10">
        <v>1</v>
      </c>
      <c r="V97" s="10"/>
      <c r="W97" s="10">
        <v>1</v>
      </c>
      <c r="X97" s="10"/>
      <c r="Y97" s="10"/>
      <c r="Z97" s="10">
        <v>1</v>
      </c>
      <c r="AA97" s="10"/>
      <c r="AB97" s="10"/>
      <c r="AC97" s="10">
        <v>1</v>
      </c>
      <c r="AD97" s="10" t="s">
        <v>47</v>
      </c>
      <c r="AE97" s="10" t="s">
        <v>222</v>
      </c>
      <c r="AF97" s="10">
        <v>1</v>
      </c>
      <c r="AG97" s="10"/>
      <c r="AH97" s="10"/>
      <c r="AI97" s="10">
        <v>1</v>
      </c>
      <c r="AJ97" s="10"/>
      <c r="AK97" s="10">
        <v>1</v>
      </c>
      <c r="AL97" s="10" t="s">
        <v>48</v>
      </c>
      <c r="AM97" s="10" t="s">
        <v>48</v>
      </c>
      <c r="AN97" s="10" t="s">
        <v>47</v>
      </c>
      <c r="AO97" s="10" t="s">
        <v>48</v>
      </c>
      <c r="AP97" s="10" t="s">
        <v>48</v>
      </c>
      <c r="AQ97" s="10" t="s">
        <v>50</v>
      </c>
      <c r="AR97" s="10" t="s">
        <v>50</v>
      </c>
      <c r="AS97" s="10" t="s">
        <v>47</v>
      </c>
      <c r="AT97" s="10" t="s">
        <v>50</v>
      </c>
      <c r="AU97" s="10" t="s">
        <v>67</v>
      </c>
      <c r="AV97" s="10" t="s">
        <v>67</v>
      </c>
      <c r="AW97" s="10" t="s">
        <v>48</v>
      </c>
      <c r="AX97" s="10" t="s">
        <v>48</v>
      </c>
      <c r="AY97" s="10" t="s">
        <v>49</v>
      </c>
      <c r="AZ97" s="10" t="s">
        <v>50</v>
      </c>
      <c r="BA97" s="10">
        <v>1324</v>
      </c>
      <c r="BB97" s="10">
        <v>96</v>
      </c>
      <c r="BC97" s="10">
        <v>15.9</v>
      </c>
      <c r="BD97" s="10">
        <v>20.5</v>
      </c>
      <c r="BE97" s="10">
        <v>539</v>
      </c>
      <c r="BF97" s="10">
        <v>9</v>
      </c>
      <c r="BG97" s="10">
        <v>396</v>
      </c>
    </row>
    <row r="98" spans="1:59" x14ac:dyDescent="0.45">
      <c r="A98" s="10" t="s">
        <v>223</v>
      </c>
      <c r="B98" s="21">
        <v>3</v>
      </c>
      <c r="C98" s="10" t="s">
        <v>56</v>
      </c>
      <c r="D98" s="107" t="s">
        <v>74</v>
      </c>
      <c r="E98" s="107"/>
      <c r="F98" s="107"/>
      <c r="G98" t="s">
        <v>19</v>
      </c>
      <c r="H98" s="21">
        <v>12</v>
      </c>
      <c r="I98" s="21">
        <v>88</v>
      </c>
      <c r="J98" s="10"/>
      <c r="K98" s="10">
        <v>1</v>
      </c>
      <c r="L98" s="10"/>
      <c r="M98" s="10">
        <v>1</v>
      </c>
      <c r="N98" s="10"/>
      <c r="O98" s="10">
        <v>1</v>
      </c>
      <c r="P98" s="10"/>
      <c r="Q98" s="10">
        <v>1</v>
      </c>
      <c r="R98" s="10"/>
      <c r="S98" s="10">
        <v>1</v>
      </c>
      <c r="T98" s="10"/>
      <c r="U98" s="10">
        <v>1</v>
      </c>
      <c r="V98" s="10"/>
      <c r="W98" s="10">
        <v>1</v>
      </c>
      <c r="X98" s="10"/>
      <c r="Y98" s="10"/>
      <c r="Z98" s="10">
        <v>1</v>
      </c>
      <c r="AA98" s="10"/>
      <c r="AB98" s="10"/>
      <c r="AC98" s="10">
        <v>1</v>
      </c>
      <c r="AD98" s="10" t="s">
        <v>45</v>
      </c>
      <c r="AE98" s="10" t="s">
        <v>132</v>
      </c>
      <c r="AF98" s="10"/>
      <c r="AG98" s="10">
        <v>1</v>
      </c>
      <c r="AH98" s="10"/>
      <c r="AI98" s="10">
        <v>1</v>
      </c>
      <c r="AJ98" s="10"/>
      <c r="AK98" s="10">
        <v>1</v>
      </c>
      <c r="AL98" s="10" t="s">
        <v>47</v>
      </c>
      <c r="AM98" s="10" t="s">
        <v>47</v>
      </c>
      <c r="AN98" s="10" t="s">
        <v>47</v>
      </c>
      <c r="AO98" s="10" t="s">
        <v>48</v>
      </c>
      <c r="AP98" s="10" t="s">
        <v>48</v>
      </c>
      <c r="AQ98" s="10" t="s">
        <v>50</v>
      </c>
      <c r="AR98" s="10" t="s">
        <v>48</v>
      </c>
      <c r="AS98" s="10" t="s">
        <v>47</v>
      </c>
      <c r="AT98" s="10" t="s">
        <v>50</v>
      </c>
      <c r="AU98" s="10" t="s">
        <v>50</v>
      </c>
      <c r="AV98" s="10" t="s">
        <v>49</v>
      </c>
      <c r="AW98" s="10" t="s">
        <v>47</v>
      </c>
      <c r="AX98" s="10" t="s">
        <v>47</v>
      </c>
      <c r="AY98" s="10" t="s">
        <v>49</v>
      </c>
      <c r="AZ98" s="10" t="s">
        <v>49</v>
      </c>
      <c r="BA98" s="10">
        <v>1159</v>
      </c>
      <c r="BB98" s="10">
        <v>81</v>
      </c>
      <c r="BC98" s="10">
        <v>14.5</v>
      </c>
      <c r="BD98" s="10">
        <v>19.399999999999999</v>
      </c>
      <c r="BE98" s="10">
        <v>496</v>
      </c>
      <c r="BF98" s="10">
        <v>10</v>
      </c>
      <c r="BG98" s="10">
        <v>368</v>
      </c>
    </row>
    <row r="99" spans="1:59" x14ac:dyDescent="0.45">
      <c r="A99" s="10" t="s">
        <v>224</v>
      </c>
      <c r="B99" s="21">
        <v>3</v>
      </c>
      <c r="C99" s="10" t="s">
        <v>56</v>
      </c>
      <c r="D99" s="107" t="s">
        <v>69</v>
      </c>
      <c r="E99" s="107"/>
      <c r="F99" s="107"/>
      <c r="G99" t="s">
        <v>19</v>
      </c>
      <c r="H99" s="21">
        <v>11.7</v>
      </c>
      <c r="I99" s="21">
        <v>89.2</v>
      </c>
      <c r="J99" s="10"/>
      <c r="K99" s="10">
        <v>1</v>
      </c>
      <c r="L99" s="10"/>
      <c r="M99" s="10">
        <v>1</v>
      </c>
      <c r="N99" s="10"/>
      <c r="O99" s="10">
        <v>1</v>
      </c>
      <c r="P99" s="10"/>
      <c r="Q99" s="10">
        <v>1</v>
      </c>
      <c r="R99" s="10"/>
      <c r="S99" s="10">
        <v>1</v>
      </c>
      <c r="T99" s="10"/>
      <c r="U99" s="10">
        <v>1</v>
      </c>
      <c r="V99" s="10"/>
      <c r="W99" s="10">
        <v>1</v>
      </c>
      <c r="X99" s="10"/>
      <c r="Y99" s="10"/>
      <c r="Z99" s="10">
        <v>1</v>
      </c>
      <c r="AA99" s="10"/>
      <c r="AB99" s="10"/>
      <c r="AC99" s="10">
        <v>1</v>
      </c>
      <c r="AD99" s="10" t="s">
        <v>45</v>
      </c>
      <c r="AE99" s="10" t="s">
        <v>225</v>
      </c>
      <c r="AF99" s="10"/>
      <c r="AG99" s="10">
        <v>1</v>
      </c>
      <c r="AH99" s="10"/>
      <c r="AI99" s="10">
        <v>1</v>
      </c>
      <c r="AJ99" s="10"/>
      <c r="AK99" s="10">
        <v>1</v>
      </c>
      <c r="AL99" s="10" t="s">
        <v>47</v>
      </c>
      <c r="AM99" s="10" t="s">
        <v>48</v>
      </c>
      <c r="AN99" s="10" t="s">
        <v>47</v>
      </c>
      <c r="AO99" s="10" t="s">
        <v>48</v>
      </c>
      <c r="AP99" s="10" t="s">
        <v>48</v>
      </c>
      <c r="AQ99" s="10" t="s">
        <v>48</v>
      </c>
      <c r="AR99" s="10" t="s">
        <v>50</v>
      </c>
      <c r="AS99" s="10" t="s">
        <v>47</v>
      </c>
      <c r="AT99" s="10" t="s">
        <v>50</v>
      </c>
      <c r="AU99" s="10" t="s">
        <v>50</v>
      </c>
      <c r="AV99" s="10" t="s">
        <v>49</v>
      </c>
      <c r="AW99" s="10" t="s">
        <v>48</v>
      </c>
      <c r="AX99" s="10" t="s">
        <v>48</v>
      </c>
      <c r="AY99" s="10" t="s">
        <v>49</v>
      </c>
      <c r="AZ99" s="10" t="s">
        <v>49</v>
      </c>
      <c r="BA99" s="10">
        <v>1147</v>
      </c>
      <c r="BB99" s="10">
        <v>82</v>
      </c>
      <c r="BC99" s="10">
        <v>13.8</v>
      </c>
      <c r="BD99" s="10">
        <v>17.5</v>
      </c>
      <c r="BE99" s="10">
        <v>511</v>
      </c>
      <c r="BF99" s="10">
        <v>9</v>
      </c>
      <c r="BG99" s="10">
        <v>394</v>
      </c>
    </row>
    <row r="100" spans="1:59" x14ac:dyDescent="0.45">
      <c r="A100" s="10" t="s">
        <v>226</v>
      </c>
      <c r="B100" s="21">
        <v>3</v>
      </c>
      <c r="C100" s="10" t="s">
        <v>56</v>
      </c>
      <c r="D100" s="107" t="s">
        <v>69</v>
      </c>
      <c r="E100" s="107"/>
      <c r="F100" s="107"/>
      <c r="G100" t="s">
        <v>19</v>
      </c>
      <c r="H100" s="21">
        <v>11.5</v>
      </c>
      <c r="I100" s="21">
        <v>90</v>
      </c>
      <c r="J100" s="10"/>
      <c r="K100" s="10">
        <v>1</v>
      </c>
      <c r="L100" s="10"/>
      <c r="M100" s="10">
        <v>1</v>
      </c>
      <c r="N100" s="10"/>
      <c r="O100" s="10">
        <v>1</v>
      </c>
      <c r="P100" s="10"/>
      <c r="Q100" s="10">
        <v>1</v>
      </c>
      <c r="R100" s="10"/>
      <c r="S100" s="10">
        <v>1</v>
      </c>
      <c r="T100" s="10"/>
      <c r="U100" s="10">
        <v>1</v>
      </c>
      <c r="V100" s="10"/>
      <c r="W100" s="10">
        <v>1</v>
      </c>
      <c r="X100" s="10"/>
      <c r="Y100" s="10"/>
      <c r="Z100" s="10">
        <v>1</v>
      </c>
      <c r="AA100" s="10"/>
      <c r="AB100" s="10"/>
      <c r="AC100" s="10">
        <v>1</v>
      </c>
      <c r="AD100" s="10" t="s">
        <v>45</v>
      </c>
      <c r="AE100" s="10" t="s">
        <v>227</v>
      </c>
      <c r="AF100" s="10"/>
      <c r="AG100" s="10">
        <v>1</v>
      </c>
      <c r="AH100" s="10"/>
      <c r="AI100" s="10">
        <v>1</v>
      </c>
      <c r="AJ100" s="10"/>
      <c r="AK100" s="10">
        <v>1</v>
      </c>
      <c r="AL100" s="10" t="s">
        <v>47</v>
      </c>
      <c r="AM100" s="10" t="s">
        <v>48</v>
      </c>
      <c r="AN100" s="10" t="s">
        <v>47</v>
      </c>
      <c r="AO100" s="10" t="s">
        <v>48</v>
      </c>
      <c r="AP100" s="10" t="s">
        <v>48</v>
      </c>
      <c r="AQ100" s="10" t="s">
        <v>50</v>
      </c>
      <c r="AR100" s="10" t="s">
        <v>48</v>
      </c>
      <c r="AS100" s="10" t="s">
        <v>47</v>
      </c>
      <c r="AT100" s="10" t="s">
        <v>48</v>
      </c>
      <c r="AU100" s="10" t="s">
        <v>50</v>
      </c>
      <c r="AV100" s="10" t="s">
        <v>50</v>
      </c>
      <c r="AW100" s="10" t="s">
        <v>47</v>
      </c>
      <c r="AX100" s="10" t="s">
        <v>48</v>
      </c>
      <c r="AY100" s="10" t="s">
        <v>49</v>
      </c>
      <c r="AZ100" s="10" t="s">
        <v>49</v>
      </c>
      <c r="BA100" s="10">
        <v>1129</v>
      </c>
      <c r="BB100" s="10">
        <v>86</v>
      </c>
      <c r="BC100" s="10">
        <v>11.5</v>
      </c>
      <c r="BD100" s="10">
        <v>16</v>
      </c>
      <c r="BE100" s="10">
        <v>456</v>
      </c>
      <c r="BF100" s="10">
        <v>8.4</v>
      </c>
      <c r="BG100" s="10">
        <v>392</v>
      </c>
    </row>
    <row r="101" spans="1:59" x14ac:dyDescent="0.45">
      <c r="A101" s="10" t="s">
        <v>228</v>
      </c>
      <c r="B101" s="21">
        <v>3</v>
      </c>
      <c r="C101" s="10" t="s">
        <v>56</v>
      </c>
      <c r="D101" s="107" t="s">
        <v>69</v>
      </c>
      <c r="E101" s="107"/>
      <c r="F101" s="107"/>
      <c r="G101" t="s">
        <v>19</v>
      </c>
      <c r="H101" s="21">
        <v>12</v>
      </c>
      <c r="I101" s="21">
        <v>89</v>
      </c>
      <c r="J101" s="10"/>
      <c r="K101" s="10">
        <v>1</v>
      </c>
      <c r="L101" s="10"/>
      <c r="M101" s="10">
        <v>1</v>
      </c>
      <c r="N101" s="10"/>
      <c r="O101" s="10">
        <v>1</v>
      </c>
      <c r="P101" s="10"/>
      <c r="Q101" s="10">
        <v>1</v>
      </c>
      <c r="R101" s="10"/>
      <c r="S101" s="10">
        <v>1</v>
      </c>
      <c r="T101" s="10"/>
      <c r="U101" s="10">
        <v>1</v>
      </c>
      <c r="V101" s="10"/>
      <c r="W101" s="10">
        <v>1</v>
      </c>
      <c r="X101" s="10"/>
      <c r="Y101" s="10"/>
      <c r="Z101" s="10">
        <v>1</v>
      </c>
      <c r="AA101" s="10"/>
      <c r="AB101" s="10">
        <v>1</v>
      </c>
      <c r="AC101" s="10"/>
      <c r="AD101" s="10" t="s">
        <v>45</v>
      </c>
      <c r="AE101" s="10" t="s">
        <v>100</v>
      </c>
      <c r="AF101" s="10"/>
      <c r="AG101" s="10">
        <v>1</v>
      </c>
      <c r="AH101" s="10"/>
      <c r="AI101" s="10">
        <v>1</v>
      </c>
      <c r="AJ101" s="10"/>
      <c r="AK101" s="10">
        <v>1</v>
      </c>
      <c r="AL101" s="10" t="s">
        <v>47</v>
      </c>
      <c r="AM101" s="10" t="s">
        <v>50</v>
      </c>
      <c r="AN101" s="10" t="s">
        <v>48</v>
      </c>
      <c r="AO101" s="10" t="s">
        <v>48</v>
      </c>
      <c r="AP101" s="10" t="s">
        <v>48</v>
      </c>
      <c r="AQ101" s="10" t="s">
        <v>50</v>
      </c>
      <c r="AR101" s="10" t="s">
        <v>48</v>
      </c>
      <c r="AS101" s="10" t="s">
        <v>48</v>
      </c>
      <c r="AT101" s="10" t="s">
        <v>49</v>
      </c>
      <c r="AU101" s="10" t="s">
        <v>50</v>
      </c>
      <c r="AV101" s="10" t="s">
        <v>49</v>
      </c>
      <c r="AW101" s="10" t="s">
        <v>47</v>
      </c>
      <c r="AX101" s="10" t="s">
        <v>48</v>
      </c>
      <c r="AY101" s="10" t="s">
        <v>49</v>
      </c>
      <c r="AZ101" s="10" t="s">
        <v>50</v>
      </c>
      <c r="BA101" s="10">
        <v>1210</v>
      </c>
      <c r="BB101" s="10">
        <v>87</v>
      </c>
      <c r="BC101" s="10">
        <v>10.9</v>
      </c>
      <c r="BD101" s="10">
        <v>14.9</v>
      </c>
      <c r="BE101" s="10">
        <v>496</v>
      </c>
      <c r="BF101" s="10">
        <v>7.9</v>
      </c>
      <c r="BG101" s="10">
        <v>345</v>
      </c>
    </row>
    <row r="102" spans="1:59" x14ac:dyDescent="0.45">
      <c r="A102" s="10" t="s">
        <v>229</v>
      </c>
      <c r="B102" s="21">
        <v>3</v>
      </c>
      <c r="C102" s="10" t="s">
        <v>56</v>
      </c>
      <c r="D102" s="107" t="s">
        <v>69</v>
      </c>
      <c r="E102" s="107"/>
      <c r="F102" s="107"/>
      <c r="G102" t="s">
        <v>19</v>
      </c>
      <c r="H102" s="21">
        <v>12</v>
      </c>
      <c r="I102" s="21">
        <v>88</v>
      </c>
      <c r="J102" s="10"/>
      <c r="K102" s="10">
        <v>1</v>
      </c>
      <c r="L102" s="10"/>
      <c r="M102" s="10">
        <v>1</v>
      </c>
      <c r="N102" s="10"/>
      <c r="O102" s="10">
        <v>1</v>
      </c>
      <c r="P102" s="10"/>
      <c r="Q102" s="10">
        <v>1</v>
      </c>
      <c r="R102" s="10"/>
      <c r="S102" s="10">
        <v>1</v>
      </c>
      <c r="T102" s="10"/>
      <c r="U102" s="10">
        <v>1</v>
      </c>
      <c r="V102" s="10"/>
      <c r="W102" s="10">
        <v>1</v>
      </c>
      <c r="X102" s="10"/>
      <c r="Y102" s="10"/>
      <c r="Z102" s="10">
        <v>1</v>
      </c>
      <c r="AA102" s="10"/>
      <c r="AB102" s="10">
        <v>1</v>
      </c>
      <c r="AC102" s="10"/>
      <c r="AD102" s="10" t="s">
        <v>45</v>
      </c>
      <c r="AE102" s="10" t="s">
        <v>230</v>
      </c>
      <c r="AF102" s="10"/>
      <c r="AG102" s="10">
        <v>1</v>
      </c>
      <c r="AH102" s="10"/>
      <c r="AI102" s="10">
        <v>1</v>
      </c>
      <c r="AJ102" s="10"/>
      <c r="AK102" s="10">
        <v>1</v>
      </c>
      <c r="AL102" s="10" t="s">
        <v>47</v>
      </c>
      <c r="AM102" s="10" t="s">
        <v>47</v>
      </c>
      <c r="AN102" s="10" t="s">
        <v>47</v>
      </c>
      <c r="AO102" s="10" t="s">
        <v>48</v>
      </c>
      <c r="AP102" s="10" t="s">
        <v>48</v>
      </c>
      <c r="AQ102" s="10" t="s">
        <v>50</v>
      </c>
      <c r="AR102" s="10" t="s">
        <v>48</v>
      </c>
      <c r="AS102" s="10" t="s">
        <v>47</v>
      </c>
      <c r="AT102" s="10" t="s">
        <v>50</v>
      </c>
      <c r="AU102" s="10" t="s">
        <v>50</v>
      </c>
      <c r="AV102" s="10" t="s">
        <v>49</v>
      </c>
      <c r="AW102" s="10" t="s">
        <v>47</v>
      </c>
      <c r="AX102" s="10" t="s">
        <v>48</v>
      </c>
      <c r="AY102" s="10" t="s">
        <v>49</v>
      </c>
      <c r="AZ102" s="10" t="s">
        <v>48</v>
      </c>
      <c r="BA102" s="10">
        <v>1199</v>
      </c>
      <c r="BB102" s="10">
        <v>84</v>
      </c>
      <c r="BC102" s="10">
        <v>12.8</v>
      </c>
      <c r="BD102" s="10">
        <v>16.7</v>
      </c>
      <c r="BE102" s="10">
        <v>487</v>
      </c>
      <c r="BF102" s="10">
        <v>7.4</v>
      </c>
      <c r="BG102" s="10">
        <v>329</v>
      </c>
    </row>
    <row r="103" spans="1:59" x14ac:dyDescent="0.45">
      <c r="A103" s="10" t="s">
        <v>231</v>
      </c>
      <c r="B103" s="21">
        <v>2</v>
      </c>
      <c r="C103" s="10" t="s">
        <v>56</v>
      </c>
      <c r="D103" s="107" t="s">
        <v>44</v>
      </c>
      <c r="E103" s="107"/>
      <c r="F103" s="107"/>
      <c r="G103" t="s">
        <v>19</v>
      </c>
      <c r="H103" s="21">
        <v>8</v>
      </c>
      <c r="I103" s="21">
        <v>75</v>
      </c>
      <c r="J103" s="10"/>
      <c r="K103" s="10">
        <v>1</v>
      </c>
      <c r="L103" s="10"/>
      <c r="M103" s="10">
        <v>1</v>
      </c>
      <c r="N103" s="10"/>
      <c r="O103" s="10">
        <v>1</v>
      </c>
      <c r="P103" s="10"/>
      <c r="Q103" s="10">
        <v>1</v>
      </c>
      <c r="R103" s="10">
        <v>1</v>
      </c>
      <c r="S103" s="10"/>
      <c r="T103" s="10"/>
      <c r="U103" s="10">
        <v>1</v>
      </c>
      <c r="V103" s="10"/>
      <c r="W103" s="10"/>
      <c r="X103" s="10"/>
      <c r="Y103" s="10"/>
      <c r="Z103" s="10">
        <v>1</v>
      </c>
      <c r="AA103" s="10"/>
      <c r="AB103" s="10">
        <v>1</v>
      </c>
      <c r="AC103" s="10"/>
      <c r="AD103" s="10" t="s">
        <v>47</v>
      </c>
      <c r="AE103" s="10" t="s">
        <v>232</v>
      </c>
      <c r="AF103" s="10">
        <v>1</v>
      </c>
      <c r="AG103" s="10"/>
      <c r="AH103" s="10"/>
      <c r="AI103" s="10">
        <v>1</v>
      </c>
      <c r="AJ103" s="10"/>
      <c r="AK103" s="10">
        <v>1</v>
      </c>
      <c r="AL103" s="10" t="s">
        <v>47</v>
      </c>
      <c r="AM103" s="10" t="s">
        <v>48</v>
      </c>
      <c r="AN103" s="10" t="s">
        <v>47</v>
      </c>
      <c r="AO103" s="10" t="s">
        <v>48</v>
      </c>
      <c r="AP103" s="10" t="s">
        <v>48</v>
      </c>
      <c r="AQ103" s="10" t="s">
        <v>50</v>
      </c>
      <c r="AR103" s="10" t="s">
        <v>50</v>
      </c>
      <c r="AS103" s="10" t="s">
        <v>48</v>
      </c>
      <c r="AT103" s="10" t="s">
        <v>49</v>
      </c>
      <c r="AU103" s="10" t="s">
        <v>49</v>
      </c>
      <c r="AV103" s="10" t="s">
        <v>49</v>
      </c>
      <c r="AW103" s="10" t="s">
        <v>47</v>
      </c>
      <c r="AX103" s="10" t="s">
        <v>48</v>
      </c>
      <c r="AY103" s="10" t="s">
        <v>49</v>
      </c>
      <c r="AZ103" s="10" t="s">
        <v>49</v>
      </c>
      <c r="BA103" s="10">
        <v>795</v>
      </c>
      <c r="BB103" s="10">
        <v>61</v>
      </c>
      <c r="BC103" s="10">
        <v>9.4</v>
      </c>
      <c r="BD103" s="10">
        <v>11.4</v>
      </c>
      <c r="BE103" s="10">
        <v>317</v>
      </c>
      <c r="BF103" s="10">
        <v>5</v>
      </c>
      <c r="BG103" s="10">
        <v>300</v>
      </c>
    </row>
    <row r="104" spans="1:59" x14ac:dyDescent="0.45">
      <c r="A104" s="10" t="s">
        <v>233</v>
      </c>
      <c r="B104" s="21">
        <v>2</v>
      </c>
      <c r="C104" s="10" t="s">
        <v>56</v>
      </c>
      <c r="D104" s="107" t="s">
        <v>69</v>
      </c>
      <c r="E104" s="107"/>
      <c r="F104" s="107"/>
      <c r="G104" t="s">
        <v>19</v>
      </c>
      <c r="H104" s="21">
        <v>10</v>
      </c>
      <c r="I104" s="21">
        <v>75</v>
      </c>
      <c r="J104" s="10"/>
      <c r="K104" s="10">
        <v>1</v>
      </c>
      <c r="L104" s="10"/>
      <c r="M104" s="10">
        <v>1</v>
      </c>
      <c r="N104" s="10"/>
      <c r="O104" s="10">
        <v>1</v>
      </c>
      <c r="P104" s="10"/>
      <c r="Q104" s="10">
        <v>1</v>
      </c>
      <c r="R104" s="10">
        <v>1</v>
      </c>
      <c r="S104" s="10"/>
      <c r="T104" s="10"/>
      <c r="U104" s="10">
        <v>1</v>
      </c>
      <c r="V104" s="10"/>
      <c r="W104" s="10"/>
      <c r="X104" s="10"/>
      <c r="Y104" s="10"/>
      <c r="Z104" s="10">
        <v>1</v>
      </c>
      <c r="AA104" s="10"/>
      <c r="AB104" s="10">
        <v>1</v>
      </c>
      <c r="AC104" s="10"/>
      <c r="AD104" s="10" t="s">
        <v>47</v>
      </c>
      <c r="AE104" s="10" t="s">
        <v>234</v>
      </c>
      <c r="AF104" s="10"/>
      <c r="AG104" s="10">
        <v>1</v>
      </c>
      <c r="AH104" s="10"/>
      <c r="AI104" s="10">
        <v>1</v>
      </c>
      <c r="AJ104" s="10"/>
      <c r="AK104" s="10">
        <v>1</v>
      </c>
      <c r="AL104" s="10" t="s">
        <v>47</v>
      </c>
      <c r="AM104" s="10" t="s">
        <v>48</v>
      </c>
      <c r="AN104" s="10" t="s">
        <v>48</v>
      </c>
      <c r="AO104" s="10" t="s">
        <v>48</v>
      </c>
      <c r="AP104" s="10" t="s">
        <v>48</v>
      </c>
      <c r="AQ104" s="10" t="s">
        <v>50</v>
      </c>
      <c r="AR104" s="10" t="s">
        <v>50</v>
      </c>
      <c r="AS104" s="10" t="s">
        <v>48</v>
      </c>
      <c r="AT104" s="10" t="s">
        <v>49</v>
      </c>
      <c r="AU104" s="10" t="s">
        <v>50</v>
      </c>
      <c r="AV104" s="10" t="s">
        <v>49</v>
      </c>
      <c r="AW104" s="10" t="s">
        <v>48</v>
      </c>
      <c r="AX104" s="10" t="s">
        <v>48</v>
      </c>
      <c r="AY104" s="10" t="s">
        <v>49</v>
      </c>
      <c r="AZ104" s="10" t="s">
        <v>49</v>
      </c>
      <c r="BA104" s="10">
        <v>1095</v>
      </c>
      <c r="BB104" s="10">
        <v>74</v>
      </c>
      <c r="BC104" s="10">
        <v>11.4</v>
      </c>
      <c r="BD104" s="10">
        <v>15.4</v>
      </c>
      <c r="BE104" s="10">
        <v>359</v>
      </c>
      <c r="BF104" s="10">
        <v>6</v>
      </c>
      <c r="BG104" s="10">
        <v>317</v>
      </c>
    </row>
    <row r="105" spans="1:59" x14ac:dyDescent="0.45">
      <c r="A105" s="10" t="s">
        <v>235</v>
      </c>
      <c r="B105" s="21">
        <v>2</v>
      </c>
      <c r="C105" s="10" t="s">
        <v>56</v>
      </c>
      <c r="D105" s="107" t="s">
        <v>44</v>
      </c>
      <c r="E105" s="107"/>
      <c r="F105" s="107"/>
      <c r="G105" t="s">
        <v>19</v>
      </c>
      <c r="H105" s="21">
        <v>10</v>
      </c>
      <c r="I105" s="21">
        <v>80</v>
      </c>
      <c r="J105" s="10"/>
      <c r="K105" s="10">
        <v>1</v>
      </c>
      <c r="L105" s="10"/>
      <c r="M105" s="10">
        <v>1</v>
      </c>
      <c r="N105" s="10"/>
      <c r="O105" s="10">
        <v>1</v>
      </c>
      <c r="P105" s="10"/>
      <c r="Q105" s="10">
        <v>1</v>
      </c>
      <c r="R105" s="10"/>
      <c r="S105" s="10">
        <v>1</v>
      </c>
      <c r="T105" s="10"/>
      <c r="U105" s="10">
        <v>1</v>
      </c>
      <c r="V105" s="10"/>
      <c r="W105" s="10">
        <v>1</v>
      </c>
      <c r="X105" s="10"/>
      <c r="Y105" s="10"/>
      <c r="Z105" s="10">
        <v>1</v>
      </c>
      <c r="AA105" s="10"/>
      <c r="AB105" s="10">
        <v>1</v>
      </c>
      <c r="AC105" s="10"/>
      <c r="AD105" s="10" t="s">
        <v>47</v>
      </c>
      <c r="AE105" s="10" t="s">
        <v>100</v>
      </c>
      <c r="AF105" s="10"/>
      <c r="AG105" s="10">
        <v>1</v>
      </c>
      <c r="AH105" s="10"/>
      <c r="AI105" s="10">
        <v>1</v>
      </c>
      <c r="AJ105" s="10"/>
      <c r="AK105" s="10">
        <v>1</v>
      </c>
      <c r="AL105" s="10" t="s">
        <v>47</v>
      </c>
      <c r="AM105" s="10" t="s">
        <v>48</v>
      </c>
      <c r="AN105" s="10" t="s">
        <v>47</v>
      </c>
      <c r="AO105" s="10" t="s">
        <v>48</v>
      </c>
      <c r="AP105" s="10" t="s">
        <v>48</v>
      </c>
      <c r="AQ105" s="10" t="s">
        <v>50</v>
      </c>
      <c r="AR105" s="10" t="s">
        <v>50</v>
      </c>
      <c r="AS105" s="10" t="s">
        <v>47</v>
      </c>
      <c r="AT105" s="10" t="s">
        <v>49</v>
      </c>
      <c r="AU105" s="10" t="s">
        <v>49</v>
      </c>
      <c r="AV105" s="10" t="s">
        <v>49</v>
      </c>
      <c r="AW105" s="10" t="s">
        <v>48</v>
      </c>
      <c r="AX105" s="10" t="s">
        <v>48</v>
      </c>
      <c r="AY105" s="10" t="s">
        <v>49</v>
      </c>
      <c r="AZ105" s="10" t="s">
        <v>50</v>
      </c>
      <c r="BA105" s="10">
        <v>1045</v>
      </c>
      <c r="BB105" s="10">
        <v>71</v>
      </c>
      <c r="BC105" s="10">
        <v>12.9</v>
      </c>
      <c r="BD105" s="10">
        <v>14.9</v>
      </c>
      <c r="BE105" s="10">
        <v>354</v>
      </c>
      <c r="BF105" s="10">
        <v>6</v>
      </c>
      <c r="BG105" s="10">
        <v>345</v>
      </c>
    </row>
    <row r="106" spans="1:59" x14ac:dyDescent="0.45">
      <c r="A106" s="10" t="s">
        <v>236</v>
      </c>
      <c r="B106" s="21">
        <v>2</v>
      </c>
      <c r="C106" s="10" t="s">
        <v>56</v>
      </c>
      <c r="D106" s="107" t="s">
        <v>69</v>
      </c>
      <c r="E106" s="107"/>
      <c r="F106" s="107"/>
      <c r="G106" t="s">
        <v>19</v>
      </c>
      <c r="H106" s="21">
        <v>10</v>
      </c>
      <c r="I106" s="21">
        <v>82</v>
      </c>
      <c r="J106" s="10"/>
      <c r="K106" s="10">
        <v>1</v>
      </c>
      <c r="L106" s="10"/>
      <c r="M106" s="10">
        <v>1</v>
      </c>
      <c r="N106" s="10"/>
      <c r="O106" s="10">
        <v>1</v>
      </c>
      <c r="P106" s="10"/>
      <c r="Q106" s="10">
        <v>1</v>
      </c>
      <c r="R106" s="10"/>
      <c r="S106" s="10">
        <v>1</v>
      </c>
      <c r="T106" s="10"/>
      <c r="U106" s="10">
        <v>1</v>
      </c>
      <c r="V106" s="10"/>
      <c r="W106" s="10">
        <v>1</v>
      </c>
      <c r="X106" s="10"/>
      <c r="Y106" s="10"/>
      <c r="Z106" s="10">
        <v>1</v>
      </c>
      <c r="AA106" s="10"/>
      <c r="AB106" s="10">
        <v>1</v>
      </c>
      <c r="AC106" s="10"/>
      <c r="AD106" s="10" t="s">
        <v>45</v>
      </c>
      <c r="AE106" s="10" t="s">
        <v>222</v>
      </c>
      <c r="AF106" s="10"/>
      <c r="AG106" s="10">
        <v>1</v>
      </c>
      <c r="AH106" s="10"/>
      <c r="AI106" s="10">
        <v>1</v>
      </c>
      <c r="AJ106" s="10"/>
      <c r="AK106" s="10">
        <v>1</v>
      </c>
      <c r="AL106" s="10" t="s">
        <v>48</v>
      </c>
      <c r="AM106" s="10" t="s">
        <v>48</v>
      </c>
      <c r="AN106" s="10" t="s">
        <v>47</v>
      </c>
      <c r="AO106" s="10" t="s">
        <v>48</v>
      </c>
      <c r="AP106" s="10" t="s">
        <v>48</v>
      </c>
      <c r="AQ106" s="10" t="s">
        <v>50</v>
      </c>
      <c r="AR106" s="10" t="s">
        <v>50</v>
      </c>
      <c r="AS106" s="10" t="s">
        <v>47</v>
      </c>
      <c r="AT106" s="10" t="s">
        <v>50</v>
      </c>
      <c r="AU106" s="10" t="s">
        <v>49</v>
      </c>
      <c r="AV106" s="10" t="s">
        <v>49</v>
      </c>
      <c r="AW106" s="10" t="s">
        <v>47</v>
      </c>
      <c r="AX106" s="10" t="s">
        <v>47</v>
      </c>
      <c r="AY106" s="10" t="s">
        <v>49</v>
      </c>
      <c r="AZ106" s="10" t="s">
        <v>49</v>
      </c>
      <c r="BA106" s="10">
        <v>1010</v>
      </c>
      <c r="BB106" s="10">
        <v>72</v>
      </c>
      <c r="BC106" s="10">
        <v>13.4</v>
      </c>
      <c r="BD106" s="10">
        <v>15.7</v>
      </c>
      <c r="BE106" s="10">
        <v>368</v>
      </c>
      <c r="BF106" s="10">
        <v>5</v>
      </c>
      <c r="BG106" s="10">
        <v>327</v>
      </c>
    </row>
    <row r="107" spans="1:59" x14ac:dyDescent="0.45">
      <c r="A107" s="10" t="s">
        <v>237</v>
      </c>
      <c r="B107" s="21">
        <v>1</v>
      </c>
      <c r="C107" s="10" t="s">
        <v>56</v>
      </c>
      <c r="D107" s="107" t="s">
        <v>44</v>
      </c>
      <c r="E107" s="107"/>
      <c r="F107" s="107"/>
      <c r="G107" t="s">
        <v>19</v>
      </c>
      <c r="H107" s="21">
        <v>7</v>
      </c>
      <c r="I107" s="21">
        <v>77</v>
      </c>
      <c r="J107" s="10"/>
      <c r="K107" s="10">
        <v>1</v>
      </c>
      <c r="L107" s="10"/>
      <c r="M107" s="10">
        <v>1</v>
      </c>
      <c r="N107" s="10"/>
      <c r="O107" s="10">
        <v>1</v>
      </c>
      <c r="P107" s="10"/>
      <c r="Q107" s="10">
        <v>1</v>
      </c>
      <c r="R107" s="10">
        <v>1</v>
      </c>
      <c r="S107" s="10"/>
      <c r="T107" s="10"/>
      <c r="U107" s="10">
        <v>1</v>
      </c>
      <c r="V107" s="10"/>
      <c r="W107" s="10"/>
      <c r="X107" s="10"/>
      <c r="Y107" s="10"/>
      <c r="Z107" s="10"/>
      <c r="AA107" s="10">
        <v>1</v>
      </c>
      <c r="AB107" s="10"/>
      <c r="AC107" s="10"/>
      <c r="AD107" s="10" t="s">
        <v>47</v>
      </c>
      <c r="AE107" s="10" t="s">
        <v>238</v>
      </c>
      <c r="AF107" s="10"/>
      <c r="AG107" s="10">
        <v>1</v>
      </c>
      <c r="AH107" s="10"/>
      <c r="AI107" s="10">
        <v>1</v>
      </c>
      <c r="AJ107" s="10"/>
      <c r="AK107" s="10">
        <v>1</v>
      </c>
      <c r="AL107" s="10" t="s">
        <v>48</v>
      </c>
      <c r="AM107" s="10" t="s">
        <v>50</v>
      </c>
      <c r="AN107" s="10" t="s">
        <v>67</v>
      </c>
      <c r="AO107" s="10" t="s">
        <v>48</v>
      </c>
      <c r="AP107" s="10" t="s">
        <v>48</v>
      </c>
      <c r="AQ107" s="10" t="s">
        <v>50</v>
      </c>
      <c r="AR107" s="10" t="s">
        <v>48</v>
      </c>
      <c r="AS107" s="10" t="s">
        <v>48</v>
      </c>
      <c r="AT107" s="10" t="s">
        <v>49</v>
      </c>
      <c r="AU107" s="10" t="s">
        <v>49</v>
      </c>
      <c r="AV107" s="10" t="s">
        <v>49</v>
      </c>
      <c r="AW107" s="10" t="s">
        <v>48</v>
      </c>
      <c r="AX107" s="10" t="s">
        <v>48</v>
      </c>
      <c r="AY107" s="10" t="s">
        <v>49</v>
      </c>
      <c r="AZ107" s="10" t="s">
        <v>49</v>
      </c>
      <c r="BA107" s="10">
        <v>814</v>
      </c>
      <c r="BB107" s="10">
        <v>59</v>
      </c>
      <c r="BC107" s="10">
        <v>8.5</v>
      </c>
      <c r="BD107" s="10">
        <v>11.4</v>
      </c>
      <c r="BE107" s="10">
        <v>296</v>
      </c>
      <c r="BF107" s="10">
        <v>5</v>
      </c>
      <c r="BG107" s="10">
        <v>319</v>
      </c>
    </row>
    <row r="108" spans="1:59" x14ac:dyDescent="0.45">
      <c r="A108" s="10" t="s">
        <v>239</v>
      </c>
      <c r="B108" s="21">
        <v>1.5</v>
      </c>
      <c r="C108" s="10" t="s">
        <v>56</v>
      </c>
      <c r="D108" s="107" t="s">
        <v>44</v>
      </c>
      <c r="E108" s="107"/>
      <c r="F108" s="107"/>
      <c r="G108" t="s">
        <v>19</v>
      </c>
      <c r="H108" s="21">
        <v>9</v>
      </c>
      <c r="I108" s="21">
        <v>80</v>
      </c>
      <c r="J108" s="10"/>
      <c r="K108" s="10">
        <v>1</v>
      </c>
      <c r="L108" s="10"/>
      <c r="M108" s="10">
        <v>1</v>
      </c>
      <c r="N108" s="10"/>
      <c r="O108" s="10">
        <v>1</v>
      </c>
      <c r="P108" s="10"/>
      <c r="Q108" s="10">
        <v>1</v>
      </c>
      <c r="R108" s="10">
        <v>1</v>
      </c>
      <c r="S108" s="10"/>
      <c r="T108" s="10"/>
      <c r="U108" s="10">
        <v>1</v>
      </c>
      <c r="V108" s="10"/>
      <c r="W108" s="10"/>
      <c r="X108" s="10"/>
      <c r="Y108" s="10"/>
      <c r="Z108" s="10">
        <v>1</v>
      </c>
      <c r="AA108" s="10"/>
      <c r="AB108" s="10">
        <v>1</v>
      </c>
      <c r="AC108" s="10"/>
      <c r="AD108" s="10" t="s">
        <v>47</v>
      </c>
      <c r="AE108" s="10" t="s">
        <v>240</v>
      </c>
      <c r="AF108" s="10"/>
      <c r="AG108" s="10">
        <v>1</v>
      </c>
      <c r="AH108" s="10"/>
      <c r="AI108" s="10">
        <v>1</v>
      </c>
      <c r="AJ108" s="10">
        <v>1</v>
      </c>
      <c r="AK108" s="10"/>
      <c r="AL108" s="10" t="s">
        <v>48</v>
      </c>
      <c r="AM108" s="10" t="s">
        <v>48</v>
      </c>
      <c r="AN108" s="10" t="s">
        <v>47</v>
      </c>
      <c r="AO108" s="10" t="s">
        <v>48</v>
      </c>
      <c r="AP108" s="10" t="s">
        <v>48</v>
      </c>
      <c r="AQ108" s="10" t="s">
        <v>50</v>
      </c>
      <c r="AR108" s="10" t="s">
        <v>50</v>
      </c>
      <c r="AS108" s="10" t="s">
        <v>48</v>
      </c>
      <c r="AT108" s="10" t="s">
        <v>49</v>
      </c>
      <c r="AU108" s="10" t="s">
        <v>49</v>
      </c>
      <c r="AV108" s="10" t="s">
        <v>49</v>
      </c>
      <c r="AW108" s="10" t="s">
        <v>48</v>
      </c>
      <c r="AX108" s="10" t="s">
        <v>48</v>
      </c>
      <c r="AY108" s="10" t="s">
        <v>49</v>
      </c>
      <c r="AZ108" s="10" t="s">
        <v>49</v>
      </c>
      <c r="BA108" s="10">
        <v>1014</v>
      </c>
      <c r="BB108" s="10">
        <v>61</v>
      </c>
      <c r="BC108" s="10">
        <v>9</v>
      </c>
      <c r="BD108" s="10">
        <v>12.4</v>
      </c>
      <c r="BE108" s="10">
        <v>304</v>
      </c>
      <c r="BF108" s="10">
        <v>6</v>
      </c>
      <c r="BG108" s="10">
        <v>347</v>
      </c>
    </row>
    <row r="109" spans="1:59" x14ac:dyDescent="0.45">
      <c r="A109" s="10" t="s">
        <v>241</v>
      </c>
      <c r="B109" s="21">
        <v>1.5</v>
      </c>
      <c r="C109" s="10" t="s">
        <v>43</v>
      </c>
      <c r="D109" s="107" t="s">
        <v>69</v>
      </c>
      <c r="E109" s="107"/>
      <c r="F109" s="107"/>
      <c r="G109" t="s">
        <v>19</v>
      </c>
      <c r="H109" s="21">
        <v>10</v>
      </c>
      <c r="I109" s="21">
        <v>83</v>
      </c>
      <c r="J109" s="10"/>
      <c r="K109" s="10">
        <v>1</v>
      </c>
      <c r="L109" s="10"/>
      <c r="M109" s="10">
        <v>1</v>
      </c>
      <c r="N109" s="10"/>
      <c r="O109" s="10">
        <v>1</v>
      </c>
      <c r="P109" s="10"/>
      <c r="Q109" s="10">
        <v>1</v>
      </c>
      <c r="R109" s="10">
        <v>1</v>
      </c>
      <c r="S109" s="10"/>
      <c r="T109" s="10"/>
      <c r="U109" s="10">
        <v>1</v>
      </c>
      <c r="V109" s="10"/>
      <c r="W109" s="10"/>
      <c r="X109" s="10"/>
      <c r="Y109" s="10"/>
      <c r="Z109" s="10">
        <v>1</v>
      </c>
      <c r="AA109" s="10"/>
      <c r="AB109" s="10">
        <v>1</v>
      </c>
      <c r="AC109" s="10"/>
      <c r="AD109" s="10" t="s">
        <v>45</v>
      </c>
      <c r="AE109" s="10" t="s">
        <v>242</v>
      </c>
      <c r="AF109" s="10"/>
      <c r="AG109" s="10">
        <v>1</v>
      </c>
      <c r="AH109" s="10"/>
      <c r="AI109" s="10">
        <v>1</v>
      </c>
      <c r="AJ109" s="10">
        <v>1</v>
      </c>
      <c r="AK109" s="10"/>
      <c r="AL109" s="10" t="s">
        <v>48</v>
      </c>
      <c r="AM109" s="10" t="s">
        <v>48</v>
      </c>
      <c r="AN109" s="10" t="s">
        <v>47</v>
      </c>
      <c r="AO109" s="10" t="s">
        <v>48</v>
      </c>
      <c r="AP109" s="10" t="s">
        <v>48</v>
      </c>
      <c r="AQ109" s="10" t="s">
        <v>50</v>
      </c>
      <c r="AR109" s="10" t="s">
        <v>48</v>
      </c>
      <c r="AS109" s="10" t="s">
        <v>47</v>
      </c>
      <c r="AT109" s="10" t="s">
        <v>50</v>
      </c>
      <c r="AU109" s="10" t="s">
        <v>49</v>
      </c>
      <c r="AV109" s="10" t="s">
        <v>67</v>
      </c>
      <c r="AW109" s="10" t="s">
        <v>48</v>
      </c>
      <c r="AX109" s="10" t="s">
        <v>48</v>
      </c>
      <c r="AY109" s="10" t="s">
        <v>49</v>
      </c>
      <c r="AZ109" s="10" t="s">
        <v>67</v>
      </c>
      <c r="BA109" s="10">
        <v>1142</v>
      </c>
      <c r="BB109" s="10">
        <v>69</v>
      </c>
      <c r="BC109" s="10">
        <v>10.5</v>
      </c>
      <c r="BD109" s="10">
        <v>15.4</v>
      </c>
      <c r="BE109" s="10">
        <v>356</v>
      </c>
      <c r="BF109" s="10">
        <v>6</v>
      </c>
      <c r="BG109" s="10">
        <v>354</v>
      </c>
    </row>
    <row r="110" spans="1:59" x14ac:dyDescent="0.45">
      <c r="A110" s="10" t="s">
        <v>243</v>
      </c>
      <c r="B110" s="21">
        <v>2</v>
      </c>
      <c r="C110" s="10" t="s">
        <v>56</v>
      </c>
      <c r="D110" s="107" t="s">
        <v>44</v>
      </c>
      <c r="E110" s="107"/>
      <c r="F110" s="107"/>
      <c r="G110" t="s">
        <v>19</v>
      </c>
      <c r="H110" s="21">
        <v>10</v>
      </c>
      <c r="I110" s="21">
        <v>80.5</v>
      </c>
      <c r="J110" s="10">
        <v>1</v>
      </c>
      <c r="K110" s="10"/>
      <c r="L110" s="10">
        <v>1</v>
      </c>
      <c r="M110" s="10"/>
      <c r="N110" s="10"/>
      <c r="O110" s="10">
        <v>1</v>
      </c>
      <c r="P110" s="10"/>
      <c r="Q110" s="10">
        <v>1</v>
      </c>
      <c r="R110" s="10"/>
      <c r="S110" s="10">
        <v>1</v>
      </c>
      <c r="T110" s="10"/>
      <c r="U110" s="10">
        <v>1</v>
      </c>
      <c r="V110" s="10"/>
      <c r="W110" s="10">
        <v>1</v>
      </c>
      <c r="X110" s="10"/>
      <c r="Y110" s="10"/>
      <c r="Z110" s="10">
        <v>1</v>
      </c>
      <c r="AA110" s="10"/>
      <c r="AB110" s="10">
        <v>1</v>
      </c>
      <c r="AC110" s="10"/>
      <c r="AD110" s="10" t="s">
        <v>47</v>
      </c>
      <c r="AE110" s="10" t="s">
        <v>244</v>
      </c>
      <c r="AF110" s="10">
        <v>1</v>
      </c>
      <c r="AG110" s="10"/>
      <c r="AH110" s="10"/>
      <c r="AI110" s="10">
        <v>1</v>
      </c>
      <c r="AJ110" s="10"/>
      <c r="AK110" s="10">
        <v>1</v>
      </c>
      <c r="AL110" s="10" t="s">
        <v>48</v>
      </c>
      <c r="AM110" s="10" t="s">
        <v>48</v>
      </c>
      <c r="AN110" s="10" t="s">
        <v>47</v>
      </c>
      <c r="AO110" s="10" t="s">
        <v>48</v>
      </c>
      <c r="AP110" s="10" t="s">
        <v>48</v>
      </c>
      <c r="AQ110" s="10" t="s">
        <v>50</v>
      </c>
      <c r="AR110" s="10" t="s">
        <v>50</v>
      </c>
      <c r="AS110" s="10" t="s">
        <v>48</v>
      </c>
      <c r="AT110" s="10" t="s">
        <v>49</v>
      </c>
      <c r="AU110" s="10" t="s">
        <v>49</v>
      </c>
      <c r="AV110" s="10" t="s">
        <v>49</v>
      </c>
      <c r="AW110" s="10" t="s">
        <v>48</v>
      </c>
      <c r="AX110" s="10" t="s">
        <v>48</v>
      </c>
      <c r="AY110" s="10" t="s">
        <v>49</v>
      </c>
      <c r="AZ110" s="10" t="s">
        <v>49</v>
      </c>
      <c r="BA110" s="10">
        <v>1124</v>
      </c>
      <c r="BB110" s="10">
        <v>71</v>
      </c>
      <c r="BC110" s="10">
        <v>11.4</v>
      </c>
      <c r="BD110" s="10">
        <v>16.399999999999999</v>
      </c>
      <c r="BE110" s="10">
        <v>395</v>
      </c>
      <c r="BF110" s="10">
        <v>7</v>
      </c>
      <c r="BG110" s="10">
        <v>324</v>
      </c>
    </row>
    <row r="111" spans="1:59" x14ac:dyDescent="0.45">
      <c r="A111" s="10" t="s">
        <v>245</v>
      </c>
      <c r="B111" s="21">
        <v>2</v>
      </c>
      <c r="C111" s="10" t="s">
        <v>56</v>
      </c>
      <c r="D111" s="107" t="s">
        <v>69</v>
      </c>
      <c r="E111" s="107"/>
      <c r="F111" s="107"/>
      <c r="G111" t="s">
        <v>19</v>
      </c>
      <c r="H111" s="21">
        <v>10</v>
      </c>
      <c r="I111" s="21">
        <v>78.5</v>
      </c>
      <c r="J111" s="10"/>
      <c r="K111" s="10">
        <v>1</v>
      </c>
      <c r="L111" s="10"/>
      <c r="M111" s="10">
        <v>1</v>
      </c>
      <c r="N111" s="10"/>
      <c r="O111" s="10">
        <v>1</v>
      </c>
      <c r="P111" s="10"/>
      <c r="Q111" s="10">
        <v>1</v>
      </c>
      <c r="R111" s="10">
        <v>1</v>
      </c>
      <c r="S111" s="10"/>
      <c r="T111" s="10"/>
      <c r="U111" s="10">
        <v>1</v>
      </c>
      <c r="V111" s="10"/>
      <c r="W111" s="10"/>
      <c r="X111" s="10"/>
      <c r="Y111" s="10"/>
      <c r="Z111" s="10">
        <v>1</v>
      </c>
      <c r="AA111" s="10"/>
      <c r="AB111" s="10">
        <v>1</v>
      </c>
      <c r="AC111" s="10"/>
      <c r="AD111" s="10" t="s">
        <v>47</v>
      </c>
      <c r="AE111" s="10" t="s">
        <v>100</v>
      </c>
      <c r="AF111" s="10"/>
      <c r="AG111" s="10">
        <v>1</v>
      </c>
      <c r="AH111" s="10"/>
      <c r="AI111" s="10">
        <v>1</v>
      </c>
      <c r="AJ111" s="10"/>
      <c r="AK111" s="10">
        <v>1</v>
      </c>
      <c r="AL111" s="10" t="s">
        <v>48</v>
      </c>
      <c r="AM111" s="10" t="s">
        <v>50</v>
      </c>
      <c r="AN111" s="10" t="s">
        <v>48</v>
      </c>
      <c r="AO111" s="10" t="s">
        <v>47</v>
      </c>
      <c r="AP111" s="10" t="s">
        <v>48</v>
      </c>
      <c r="AQ111" s="10" t="s">
        <v>50</v>
      </c>
      <c r="AR111" s="10" t="s">
        <v>48</v>
      </c>
      <c r="AS111" s="10" t="s">
        <v>48</v>
      </c>
      <c r="AT111" s="10" t="s">
        <v>49</v>
      </c>
      <c r="AU111" s="10" t="s">
        <v>50</v>
      </c>
      <c r="AV111" s="10" t="s">
        <v>67</v>
      </c>
      <c r="AW111" s="10" t="s">
        <v>48</v>
      </c>
      <c r="AX111" s="10" t="s">
        <v>48</v>
      </c>
      <c r="AY111" s="10" t="s">
        <v>49</v>
      </c>
      <c r="AZ111" s="10" t="s">
        <v>49</v>
      </c>
      <c r="BA111" s="10">
        <v>1056</v>
      </c>
      <c r="BB111" s="10">
        <v>75</v>
      </c>
      <c r="BC111" s="10">
        <v>12.6</v>
      </c>
      <c r="BD111" s="10">
        <v>13.4</v>
      </c>
      <c r="BE111" s="10">
        <v>401</v>
      </c>
      <c r="BF111" s="10">
        <v>7</v>
      </c>
      <c r="BG111" s="10">
        <v>359</v>
      </c>
    </row>
    <row r="112" spans="1:59" x14ac:dyDescent="0.45">
      <c r="A112" s="10" t="s">
        <v>246</v>
      </c>
      <c r="B112" s="21">
        <v>2</v>
      </c>
      <c r="C112" s="10" t="s">
        <v>56</v>
      </c>
      <c r="D112" s="107" t="s">
        <v>69</v>
      </c>
      <c r="E112" s="107"/>
      <c r="F112" s="107"/>
      <c r="G112" t="s">
        <v>19</v>
      </c>
      <c r="H112" s="21">
        <v>9</v>
      </c>
      <c r="I112" s="21">
        <v>80</v>
      </c>
      <c r="J112" s="10"/>
      <c r="K112" s="10">
        <v>1</v>
      </c>
      <c r="L112" s="10"/>
      <c r="M112" s="10">
        <v>1</v>
      </c>
      <c r="N112" s="10"/>
      <c r="O112" s="10">
        <v>1</v>
      </c>
      <c r="P112" s="10"/>
      <c r="Q112" s="10">
        <v>1</v>
      </c>
      <c r="R112" s="10">
        <v>1</v>
      </c>
      <c r="S112" s="10"/>
      <c r="T112" s="10"/>
      <c r="U112" s="10">
        <v>1</v>
      </c>
      <c r="V112" s="10"/>
      <c r="W112" s="10"/>
      <c r="X112" s="10"/>
      <c r="Y112" s="10"/>
      <c r="Z112" s="10">
        <v>1</v>
      </c>
      <c r="AA112" s="10"/>
      <c r="AB112" s="10">
        <v>1</v>
      </c>
      <c r="AC112" s="10"/>
      <c r="AD112" s="10" t="s">
        <v>47</v>
      </c>
      <c r="AE112" s="10" t="s">
        <v>247</v>
      </c>
      <c r="AF112" s="10">
        <v>1</v>
      </c>
      <c r="AG112" s="10"/>
      <c r="AH112" s="10"/>
      <c r="AI112" s="10">
        <v>1</v>
      </c>
      <c r="AJ112" s="10"/>
      <c r="AK112" s="10">
        <v>1</v>
      </c>
      <c r="AL112" s="10" t="s">
        <v>48</v>
      </c>
      <c r="AM112" s="10" t="s">
        <v>48</v>
      </c>
      <c r="AN112" s="10" t="s">
        <v>48</v>
      </c>
      <c r="AO112" s="10" t="s">
        <v>48</v>
      </c>
      <c r="AP112" s="10" t="s">
        <v>48</v>
      </c>
      <c r="AQ112" s="10" t="s">
        <v>50</v>
      </c>
      <c r="AR112" s="10" t="s">
        <v>48</v>
      </c>
      <c r="AS112" s="10" t="s">
        <v>47</v>
      </c>
      <c r="AT112" s="10" t="s">
        <v>50</v>
      </c>
      <c r="AU112" s="10" t="s">
        <v>49</v>
      </c>
      <c r="AV112" s="10" t="s">
        <v>67</v>
      </c>
      <c r="AW112" s="10" t="s">
        <v>48</v>
      </c>
      <c r="AX112" s="10" t="s">
        <v>48</v>
      </c>
      <c r="AY112" s="10" t="s">
        <v>49</v>
      </c>
      <c r="AZ112" s="10" t="s">
        <v>49</v>
      </c>
      <c r="BA112" s="10">
        <v>1028</v>
      </c>
      <c r="BB112" s="10">
        <v>76</v>
      </c>
      <c r="BC112" s="10">
        <v>11.9</v>
      </c>
      <c r="BD112" s="10">
        <v>15.4</v>
      </c>
      <c r="BE112" s="10">
        <v>412</v>
      </c>
      <c r="BF112" s="10">
        <v>7.4</v>
      </c>
      <c r="BG112" s="10">
        <v>374</v>
      </c>
    </row>
    <row r="113" spans="1:59" x14ac:dyDescent="0.45">
      <c r="A113" s="10" t="s">
        <v>248</v>
      </c>
      <c r="B113" s="21">
        <v>2</v>
      </c>
      <c r="C113" s="10" t="s">
        <v>56</v>
      </c>
      <c r="D113" s="107" t="s">
        <v>69</v>
      </c>
      <c r="E113" s="107"/>
      <c r="F113" s="107"/>
      <c r="G113" t="s">
        <v>19</v>
      </c>
      <c r="H113" s="21">
        <v>10</v>
      </c>
      <c r="I113" s="21">
        <v>81</v>
      </c>
      <c r="J113" s="10"/>
      <c r="K113" s="10">
        <v>1</v>
      </c>
      <c r="L113" s="10"/>
      <c r="M113" s="10">
        <v>1</v>
      </c>
      <c r="N113" s="10"/>
      <c r="O113" s="10">
        <v>1</v>
      </c>
      <c r="P113" s="10"/>
      <c r="Q113" s="10">
        <v>1</v>
      </c>
      <c r="R113" s="10">
        <v>1</v>
      </c>
      <c r="S113" s="10"/>
      <c r="T113" s="10"/>
      <c r="U113" s="10">
        <v>1</v>
      </c>
      <c r="V113" s="10"/>
      <c r="W113" s="10"/>
      <c r="X113" s="10"/>
      <c r="Y113" s="10"/>
      <c r="Z113" s="10">
        <v>1</v>
      </c>
      <c r="AA113" s="10"/>
      <c r="AB113" s="10">
        <v>1</v>
      </c>
      <c r="AC113" s="10"/>
      <c r="AD113" s="10" t="s">
        <v>47</v>
      </c>
      <c r="AE113" s="10" t="s">
        <v>249</v>
      </c>
      <c r="AF113" s="10">
        <v>1</v>
      </c>
      <c r="AG113" s="10"/>
      <c r="AH113" s="10"/>
      <c r="AI113" s="10">
        <v>1</v>
      </c>
      <c r="AJ113" s="10"/>
      <c r="AK113" s="10">
        <v>1</v>
      </c>
      <c r="AL113" s="10" t="s">
        <v>47</v>
      </c>
      <c r="AM113" s="10" t="s">
        <v>48</v>
      </c>
      <c r="AN113" s="10" t="s">
        <v>48</v>
      </c>
      <c r="AO113" s="10" t="s">
        <v>48</v>
      </c>
      <c r="AP113" s="10" t="s">
        <v>48</v>
      </c>
      <c r="AQ113" s="10" t="s">
        <v>49</v>
      </c>
      <c r="AR113" s="10" t="s">
        <v>50</v>
      </c>
      <c r="AS113" s="10" t="s">
        <v>47</v>
      </c>
      <c r="AT113" s="10" t="s">
        <v>50</v>
      </c>
      <c r="AU113" s="10" t="s">
        <v>50</v>
      </c>
      <c r="AV113" s="10" t="s">
        <v>49</v>
      </c>
      <c r="AW113" s="10" t="s">
        <v>47</v>
      </c>
      <c r="AX113" s="10" t="s">
        <v>48</v>
      </c>
      <c r="AY113" s="10" t="s">
        <v>49</v>
      </c>
      <c r="AZ113" s="10" t="s">
        <v>49</v>
      </c>
      <c r="BA113" s="10">
        <v>1098</v>
      </c>
      <c r="BB113" s="10">
        <v>79</v>
      </c>
      <c r="BC113" s="10">
        <v>12.5</v>
      </c>
      <c r="BD113" s="10">
        <v>13.8</v>
      </c>
      <c r="BE113" s="10">
        <v>419</v>
      </c>
      <c r="BF113" s="10">
        <v>7</v>
      </c>
      <c r="BG113" s="10">
        <v>328</v>
      </c>
    </row>
    <row r="114" spans="1:59" x14ac:dyDescent="0.45">
      <c r="A114" s="10" t="s">
        <v>250</v>
      </c>
      <c r="B114" s="21">
        <v>2</v>
      </c>
      <c r="C114" s="10" t="s">
        <v>43</v>
      </c>
      <c r="D114" s="107" t="s">
        <v>69</v>
      </c>
      <c r="E114" s="107"/>
      <c r="F114" s="107"/>
      <c r="G114" t="s">
        <v>19</v>
      </c>
      <c r="H114" s="21">
        <v>12</v>
      </c>
      <c r="I114" s="21">
        <v>80</v>
      </c>
      <c r="J114" s="10"/>
      <c r="K114" s="10">
        <v>1</v>
      </c>
      <c r="L114" s="10"/>
      <c r="M114" s="10">
        <v>1</v>
      </c>
      <c r="N114" s="10"/>
      <c r="O114" s="10">
        <v>1</v>
      </c>
      <c r="P114" s="10"/>
      <c r="Q114" s="10">
        <v>1</v>
      </c>
      <c r="R114" s="10">
        <v>1</v>
      </c>
      <c r="S114" s="10"/>
      <c r="T114" s="10"/>
      <c r="U114" s="10">
        <v>1</v>
      </c>
      <c r="V114" s="10"/>
      <c r="W114" s="10"/>
      <c r="X114" s="10"/>
      <c r="Y114" s="10"/>
      <c r="Z114" s="10">
        <v>1</v>
      </c>
      <c r="AA114" s="10"/>
      <c r="AB114" s="10">
        <v>1</v>
      </c>
      <c r="AC114" s="10"/>
      <c r="AD114" s="10" t="s">
        <v>45</v>
      </c>
      <c r="AE114" s="10" t="s">
        <v>156</v>
      </c>
      <c r="AF114" s="10">
        <v>1</v>
      </c>
      <c r="AG114" s="10"/>
      <c r="AH114" s="10"/>
      <c r="AI114" s="10">
        <v>1</v>
      </c>
      <c r="AJ114" s="10"/>
      <c r="AK114" s="10">
        <v>1</v>
      </c>
      <c r="AL114" s="10" t="s">
        <v>47</v>
      </c>
      <c r="AM114" s="10" t="s">
        <v>50</v>
      </c>
      <c r="AN114" s="10" t="s">
        <v>48</v>
      </c>
      <c r="AO114" s="10" t="s">
        <v>48</v>
      </c>
      <c r="AP114" s="10" t="s">
        <v>48</v>
      </c>
      <c r="AQ114" s="10" t="s">
        <v>50</v>
      </c>
      <c r="AR114" s="10" t="s">
        <v>50</v>
      </c>
      <c r="AS114" s="10" t="s">
        <v>48</v>
      </c>
      <c r="AT114" s="10" t="s">
        <v>49</v>
      </c>
      <c r="AU114" s="10" t="s">
        <v>49</v>
      </c>
      <c r="AV114" s="10" t="s">
        <v>49</v>
      </c>
      <c r="AW114" s="10" t="s">
        <v>48</v>
      </c>
      <c r="AX114" s="10" t="s">
        <v>49</v>
      </c>
      <c r="AY114" s="10" t="s">
        <v>49</v>
      </c>
      <c r="AZ114" s="10" t="s">
        <v>49</v>
      </c>
      <c r="BA114" s="10">
        <v>1210</v>
      </c>
      <c r="BB114" s="10">
        <v>82</v>
      </c>
      <c r="BC114" s="10">
        <v>14.5</v>
      </c>
      <c r="BD114" s="10">
        <v>16.8</v>
      </c>
      <c r="BE114" s="10">
        <v>468</v>
      </c>
      <c r="BF114" s="10">
        <v>8</v>
      </c>
      <c r="BG114" s="10">
        <v>358</v>
      </c>
    </row>
    <row r="115" spans="1:59" x14ac:dyDescent="0.45">
      <c r="A115" s="10" t="s">
        <v>251</v>
      </c>
      <c r="B115" s="21">
        <v>5</v>
      </c>
      <c r="C115" s="10" t="s">
        <v>43</v>
      </c>
      <c r="D115" s="107" t="s">
        <v>57</v>
      </c>
      <c r="E115" s="107"/>
      <c r="F115" s="107"/>
      <c r="G115" t="s">
        <v>19</v>
      </c>
      <c r="H115" s="21">
        <v>15</v>
      </c>
      <c r="I115" s="21">
        <v>99</v>
      </c>
      <c r="J115" s="10"/>
      <c r="K115" s="10">
        <v>1</v>
      </c>
      <c r="L115" s="10"/>
      <c r="M115" s="10">
        <v>1</v>
      </c>
      <c r="N115" s="10"/>
      <c r="O115" s="10">
        <v>1</v>
      </c>
      <c r="P115" s="10"/>
      <c r="Q115" s="10">
        <v>1</v>
      </c>
      <c r="R115" s="10"/>
      <c r="S115" s="10">
        <v>1</v>
      </c>
      <c r="T115" s="10"/>
      <c r="U115" s="10">
        <v>1</v>
      </c>
      <c r="V115" s="10"/>
      <c r="W115" s="10">
        <v>1</v>
      </c>
      <c r="X115" s="10"/>
      <c r="Y115" s="10"/>
      <c r="Z115" s="10"/>
      <c r="AA115" s="10">
        <v>1</v>
      </c>
      <c r="AB115" s="10"/>
      <c r="AC115" s="10"/>
      <c r="AD115" s="10" t="s">
        <v>45</v>
      </c>
      <c r="AE115" s="10" t="s">
        <v>252</v>
      </c>
      <c r="AF115" s="10">
        <v>1</v>
      </c>
      <c r="AG115" s="10"/>
      <c r="AH115" s="10"/>
      <c r="AI115" s="10">
        <v>1</v>
      </c>
      <c r="AJ115" s="10"/>
      <c r="AK115" s="10">
        <v>1</v>
      </c>
      <c r="AL115" s="10" t="s">
        <v>47</v>
      </c>
      <c r="AM115" s="10" t="s">
        <v>48</v>
      </c>
      <c r="AN115" s="10" t="s">
        <v>67</v>
      </c>
      <c r="AO115" s="10" t="s">
        <v>48</v>
      </c>
      <c r="AP115" s="10" t="s">
        <v>48</v>
      </c>
      <c r="AQ115" s="10" t="s">
        <v>50</v>
      </c>
      <c r="AR115" s="10" t="s">
        <v>48</v>
      </c>
      <c r="AS115" s="10" t="s">
        <v>48</v>
      </c>
      <c r="AT115" s="10" t="s">
        <v>49</v>
      </c>
      <c r="AU115" s="10" t="s">
        <v>49</v>
      </c>
      <c r="AV115" s="10" t="s">
        <v>49</v>
      </c>
      <c r="AW115" s="10" t="s">
        <v>47</v>
      </c>
      <c r="AX115" s="10" t="s">
        <v>48</v>
      </c>
      <c r="AY115" s="10" t="s">
        <v>49</v>
      </c>
      <c r="AZ115" s="10" t="s">
        <v>49</v>
      </c>
      <c r="BA115" s="10">
        <v>1325</v>
      </c>
      <c r="BB115" s="10">
        <v>97</v>
      </c>
      <c r="BC115" s="10">
        <v>16.8</v>
      </c>
      <c r="BD115" s="10">
        <v>21.7</v>
      </c>
      <c r="BE115" s="10">
        <v>569</v>
      </c>
      <c r="BF115" s="10">
        <v>11</v>
      </c>
      <c r="BG115" s="10">
        <v>519</v>
      </c>
    </row>
    <row r="116" spans="1:59" x14ac:dyDescent="0.45">
      <c r="A116" s="10" t="s">
        <v>253</v>
      </c>
      <c r="B116" s="21">
        <v>3</v>
      </c>
      <c r="C116" s="10" t="s">
        <v>43</v>
      </c>
      <c r="D116" s="107" t="s">
        <v>57</v>
      </c>
      <c r="E116" s="107"/>
      <c r="F116" s="107"/>
      <c r="G116" t="s">
        <v>19</v>
      </c>
      <c r="H116" s="21">
        <v>12</v>
      </c>
      <c r="I116" s="21">
        <v>89</v>
      </c>
      <c r="J116" s="10"/>
      <c r="K116" s="10">
        <v>1</v>
      </c>
      <c r="L116" s="10"/>
      <c r="M116" s="10">
        <v>1</v>
      </c>
      <c r="N116" s="10"/>
      <c r="O116" s="10">
        <v>1</v>
      </c>
      <c r="P116" s="10"/>
      <c r="Q116" s="10">
        <v>1</v>
      </c>
      <c r="R116" s="10"/>
      <c r="S116" s="10">
        <v>1</v>
      </c>
      <c r="T116" s="10"/>
      <c r="U116" s="10">
        <v>1</v>
      </c>
      <c r="V116" s="10"/>
      <c r="W116" s="10">
        <v>1</v>
      </c>
      <c r="X116" s="10"/>
      <c r="Y116" s="10"/>
      <c r="Z116" s="10">
        <v>1</v>
      </c>
      <c r="AA116" s="10"/>
      <c r="AB116" s="10"/>
      <c r="AC116" s="10">
        <v>1</v>
      </c>
      <c r="AD116" s="10" t="s">
        <v>45</v>
      </c>
      <c r="AE116" s="10" t="s">
        <v>138</v>
      </c>
      <c r="AF116" s="10"/>
      <c r="AG116" s="10">
        <v>1</v>
      </c>
      <c r="AH116" s="10"/>
      <c r="AI116" s="10">
        <v>1</v>
      </c>
      <c r="AJ116" s="10"/>
      <c r="AK116" s="10">
        <v>1</v>
      </c>
      <c r="AL116" s="10" t="s">
        <v>47</v>
      </c>
      <c r="AM116" s="10" t="s">
        <v>48</v>
      </c>
      <c r="AN116" s="10" t="s">
        <v>47</v>
      </c>
      <c r="AO116" s="10" t="s">
        <v>48</v>
      </c>
      <c r="AP116" s="10" t="s">
        <v>48</v>
      </c>
      <c r="AQ116" s="10" t="s">
        <v>50</v>
      </c>
      <c r="AR116" s="10" t="s">
        <v>50</v>
      </c>
      <c r="AS116" s="10" t="s">
        <v>48</v>
      </c>
      <c r="AT116" s="10" t="s">
        <v>49</v>
      </c>
      <c r="AU116" s="10" t="s">
        <v>49</v>
      </c>
      <c r="AV116" s="10" t="s">
        <v>49</v>
      </c>
      <c r="AW116" s="10" t="s">
        <v>47</v>
      </c>
      <c r="AX116" s="10" t="s">
        <v>47</v>
      </c>
      <c r="AY116" s="10" t="s">
        <v>49</v>
      </c>
      <c r="AZ116" s="10" t="s">
        <v>49</v>
      </c>
      <c r="BA116" s="10">
        <v>1059</v>
      </c>
      <c r="BB116" s="10">
        <v>86</v>
      </c>
      <c r="BC116" s="10">
        <v>14.7</v>
      </c>
      <c r="BD116" s="10">
        <v>19.7</v>
      </c>
      <c r="BE116" s="10">
        <v>486</v>
      </c>
      <c r="BF116" s="10">
        <v>8</v>
      </c>
      <c r="BG116" s="10">
        <v>394</v>
      </c>
    </row>
    <row r="117" spans="1:59" x14ac:dyDescent="0.45">
      <c r="A117" s="10" t="s">
        <v>254</v>
      </c>
      <c r="B117" s="21">
        <v>3</v>
      </c>
      <c r="C117" s="10" t="s">
        <v>43</v>
      </c>
      <c r="D117" s="107" t="s">
        <v>57</v>
      </c>
      <c r="E117" s="107"/>
      <c r="F117" s="107"/>
      <c r="G117" t="s">
        <v>19</v>
      </c>
      <c r="H117" s="21">
        <v>11</v>
      </c>
      <c r="I117" s="21">
        <v>79</v>
      </c>
      <c r="J117" s="10">
        <v>1</v>
      </c>
      <c r="K117" s="10"/>
      <c r="L117" s="10">
        <v>1</v>
      </c>
      <c r="M117" s="10"/>
      <c r="N117" s="10"/>
      <c r="O117" s="10">
        <v>1</v>
      </c>
      <c r="P117" s="10"/>
      <c r="Q117" s="10">
        <v>1</v>
      </c>
      <c r="R117" s="10"/>
      <c r="S117" s="10">
        <v>1</v>
      </c>
      <c r="T117" s="10"/>
      <c r="U117" s="10">
        <v>1</v>
      </c>
      <c r="V117" s="10"/>
      <c r="W117" s="10">
        <v>1</v>
      </c>
      <c r="X117" s="10"/>
      <c r="Y117" s="10"/>
      <c r="Z117" s="10">
        <v>1</v>
      </c>
      <c r="AA117" s="10"/>
      <c r="AB117" s="10">
        <v>1</v>
      </c>
      <c r="AC117" s="10"/>
      <c r="AD117" s="10" t="s">
        <v>45</v>
      </c>
      <c r="AE117" s="10" t="s">
        <v>255</v>
      </c>
      <c r="AF117" s="10"/>
      <c r="AG117" s="10">
        <v>1</v>
      </c>
      <c r="AH117" s="10"/>
      <c r="AI117" s="10">
        <v>1</v>
      </c>
      <c r="AJ117" s="10"/>
      <c r="AK117" s="10">
        <v>1</v>
      </c>
      <c r="AL117" s="10" t="s">
        <v>47</v>
      </c>
      <c r="AM117" s="10" t="s">
        <v>48</v>
      </c>
      <c r="AN117" s="10" t="s">
        <v>48</v>
      </c>
      <c r="AO117" s="10" t="s">
        <v>48</v>
      </c>
      <c r="AP117" s="10" t="s">
        <v>48</v>
      </c>
      <c r="AQ117" s="10" t="s">
        <v>50</v>
      </c>
      <c r="AR117" s="10" t="s">
        <v>48</v>
      </c>
      <c r="AS117" s="10" t="s">
        <v>48</v>
      </c>
      <c r="AT117" s="10" t="s">
        <v>49</v>
      </c>
      <c r="AU117" s="10" t="s">
        <v>49</v>
      </c>
      <c r="AV117" s="10" t="s">
        <v>49</v>
      </c>
      <c r="AW117" s="10" t="s">
        <v>47</v>
      </c>
      <c r="AX117" s="10" t="s">
        <v>48</v>
      </c>
      <c r="AY117" s="10" t="s">
        <v>49</v>
      </c>
      <c r="AZ117" s="10" t="s">
        <v>50</v>
      </c>
      <c r="BA117" s="10">
        <v>1124</v>
      </c>
      <c r="BB117" s="10">
        <v>84</v>
      </c>
      <c r="BC117" s="10">
        <v>15.4</v>
      </c>
      <c r="BD117" s="10">
        <v>16.8</v>
      </c>
      <c r="BE117" s="10">
        <v>457</v>
      </c>
      <c r="BF117" s="10">
        <v>7</v>
      </c>
      <c r="BG117" s="10">
        <v>358</v>
      </c>
    </row>
    <row r="118" spans="1:59" x14ac:dyDescent="0.45">
      <c r="A118" s="10" t="s">
        <v>256</v>
      </c>
      <c r="B118" s="21">
        <v>3</v>
      </c>
      <c r="C118" s="10" t="s">
        <v>43</v>
      </c>
      <c r="D118" s="107" t="s">
        <v>57</v>
      </c>
      <c r="E118" s="107"/>
      <c r="F118" s="107"/>
      <c r="G118" t="s">
        <v>19</v>
      </c>
      <c r="H118" s="21">
        <v>11</v>
      </c>
      <c r="I118" s="21">
        <v>78</v>
      </c>
      <c r="J118" s="10">
        <v>1</v>
      </c>
      <c r="K118" s="10"/>
      <c r="L118" s="10">
        <v>1</v>
      </c>
      <c r="M118" s="10"/>
      <c r="N118" s="10"/>
      <c r="O118" s="10">
        <v>1</v>
      </c>
      <c r="P118" s="10"/>
      <c r="Q118" s="10">
        <v>1</v>
      </c>
      <c r="R118" s="10"/>
      <c r="S118" s="10">
        <v>1</v>
      </c>
      <c r="T118" s="10"/>
      <c r="U118" s="10">
        <v>1</v>
      </c>
      <c r="V118" s="10"/>
      <c r="W118" s="10">
        <v>1</v>
      </c>
      <c r="X118" s="10"/>
      <c r="Y118" s="10"/>
      <c r="Z118" s="10">
        <v>1</v>
      </c>
      <c r="AA118" s="10"/>
      <c r="AB118" s="10">
        <v>1</v>
      </c>
      <c r="AC118" s="10"/>
      <c r="AD118" s="10" t="s">
        <v>45</v>
      </c>
      <c r="AE118" s="10" t="s">
        <v>100</v>
      </c>
      <c r="AF118" s="10"/>
      <c r="AG118" s="10">
        <v>1</v>
      </c>
      <c r="AH118" s="10"/>
      <c r="AI118" s="10">
        <v>1</v>
      </c>
      <c r="AJ118" s="10"/>
      <c r="AK118" s="10">
        <v>1</v>
      </c>
      <c r="AL118" s="10" t="s">
        <v>47</v>
      </c>
      <c r="AM118" s="10" t="s">
        <v>50</v>
      </c>
      <c r="AN118" s="10" t="s">
        <v>48</v>
      </c>
      <c r="AO118" s="10" t="s">
        <v>48</v>
      </c>
      <c r="AP118" s="10" t="s">
        <v>48</v>
      </c>
      <c r="AQ118" s="10" t="s">
        <v>50</v>
      </c>
      <c r="AR118" s="10" t="s">
        <v>50</v>
      </c>
      <c r="AS118" s="10" t="s">
        <v>48</v>
      </c>
      <c r="AT118" s="10" t="s">
        <v>49</v>
      </c>
      <c r="AU118" s="10" t="s">
        <v>49</v>
      </c>
      <c r="AV118" s="10" t="s">
        <v>49</v>
      </c>
      <c r="AW118" s="10" t="s">
        <v>47</v>
      </c>
      <c r="AX118" s="10" t="s">
        <v>48</v>
      </c>
      <c r="AY118" s="10" t="s">
        <v>49</v>
      </c>
      <c r="AZ118" s="10" t="s">
        <v>50</v>
      </c>
      <c r="BA118" s="10">
        <v>1156</v>
      </c>
      <c r="BB118" s="10">
        <v>89</v>
      </c>
      <c r="BC118" s="10">
        <v>16.899999999999999</v>
      </c>
      <c r="BD118" s="10">
        <v>19.5</v>
      </c>
      <c r="BE118" s="10">
        <v>416</v>
      </c>
      <c r="BF118" s="10">
        <v>8</v>
      </c>
      <c r="BG118" s="10">
        <v>349</v>
      </c>
    </row>
    <row r="119" spans="1:59" x14ac:dyDescent="0.45">
      <c r="A119" s="10" t="s">
        <v>257</v>
      </c>
      <c r="B119" s="21">
        <v>4</v>
      </c>
      <c r="C119" s="10" t="s">
        <v>43</v>
      </c>
      <c r="D119" s="107" t="s">
        <v>69</v>
      </c>
      <c r="E119" s="107"/>
      <c r="F119" s="107"/>
      <c r="G119" t="s">
        <v>19</v>
      </c>
      <c r="H119" s="21">
        <v>14</v>
      </c>
      <c r="I119" s="21">
        <v>98</v>
      </c>
      <c r="J119" s="10"/>
      <c r="K119" s="10">
        <v>1</v>
      </c>
      <c r="L119" s="10"/>
      <c r="M119" s="10">
        <v>1</v>
      </c>
      <c r="N119" s="10"/>
      <c r="O119" s="10">
        <v>1</v>
      </c>
      <c r="P119" s="10"/>
      <c r="Q119" s="10">
        <v>1</v>
      </c>
      <c r="R119" s="10"/>
      <c r="S119" s="10">
        <v>1</v>
      </c>
      <c r="T119" s="10"/>
      <c r="U119" s="10">
        <v>1</v>
      </c>
      <c r="V119" s="10"/>
      <c r="W119" s="10">
        <v>1</v>
      </c>
      <c r="X119" s="10"/>
      <c r="Y119" s="10"/>
      <c r="Z119" s="10">
        <v>1</v>
      </c>
      <c r="AA119" s="10"/>
      <c r="AB119" s="10">
        <v>1</v>
      </c>
      <c r="AC119" s="10"/>
      <c r="AD119" s="10" t="s">
        <v>45</v>
      </c>
      <c r="AE119" s="10" t="s">
        <v>258</v>
      </c>
      <c r="AF119" s="10"/>
      <c r="AG119" s="10">
        <v>1</v>
      </c>
      <c r="AH119" s="10"/>
      <c r="AI119" s="10">
        <v>1</v>
      </c>
      <c r="AJ119" s="10"/>
      <c r="AK119" s="10">
        <v>1</v>
      </c>
      <c r="AL119" s="10" t="s">
        <v>47</v>
      </c>
      <c r="AM119" s="10" t="s">
        <v>48</v>
      </c>
      <c r="AN119" s="10" t="s">
        <v>48</v>
      </c>
      <c r="AO119" s="10" t="s">
        <v>48</v>
      </c>
      <c r="AP119" s="10" t="s">
        <v>48</v>
      </c>
      <c r="AQ119" s="10" t="s">
        <v>50</v>
      </c>
      <c r="AR119" s="10" t="s">
        <v>48</v>
      </c>
      <c r="AS119" s="10" t="s">
        <v>47</v>
      </c>
      <c r="AT119" s="10" t="s">
        <v>50</v>
      </c>
      <c r="AU119" s="10" t="s">
        <v>50</v>
      </c>
      <c r="AV119" s="10" t="s">
        <v>67</v>
      </c>
      <c r="AW119" s="10" t="s">
        <v>47</v>
      </c>
      <c r="AX119" s="10" t="s">
        <v>48</v>
      </c>
      <c r="AY119" s="10" t="s">
        <v>49</v>
      </c>
      <c r="AZ119" s="10" t="s">
        <v>49</v>
      </c>
      <c r="BA119" s="10">
        <v>1314</v>
      </c>
      <c r="BB119" s="10">
        <v>91</v>
      </c>
      <c r="BC119" s="10">
        <v>16.8</v>
      </c>
      <c r="BD119" s="10">
        <v>20.9</v>
      </c>
      <c r="BE119" s="10">
        <v>511</v>
      </c>
      <c r="BF119" s="10">
        <v>8</v>
      </c>
      <c r="BG119" s="10">
        <v>514</v>
      </c>
    </row>
    <row r="120" spans="1:59" x14ac:dyDescent="0.45">
      <c r="A120" s="10" t="s">
        <v>259</v>
      </c>
      <c r="B120" s="21">
        <v>4</v>
      </c>
      <c r="C120" s="10" t="s">
        <v>43</v>
      </c>
      <c r="D120" s="107" t="s">
        <v>69</v>
      </c>
      <c r="E120" s="107"/>
      <c r="F120" s="107"/>
      <c r="G120" t="s">
        <v>19</v>
      </c>
      <c r="H120" s="21">
        <v>15</v>
      </c>
      <c r="I120" s="21">
        <v>94</v>
      </c>
      <c r="J120" s="10"/>
      <c r="K120" s="10">
        <v>1</v>
      </c>
      <c r="L120" s="10"/>
      <c r="M120" s="10">
        <v>1</v>
      </c>
      <c r="N120" s="10"/>
      <c r="O120" s="10">
        <v>1</v>
      </c>
      <c r="P120" s="10"/>
      <c r="Q120" s="10">
        <v>1</v>
      </c>
      <c r="R120" s="10"/>
      <c r="S120" s="10">
        <v>1</v>
      </c>
      <c r="T120" s="10"/>
      <c r="U120" s="10">
        <v>1</v>
      </c>
      <c r="V120" s="10"/>
      <c r="W120" s="10">
        <v>1</v>
      </c>
      <c r="X120" s="10"/>
      <c r="Y120" s="10"/>
      <c r="Z120" s="10">
        <v>1</v>
      </c>
      <c r="AA120" s="10"/>
      <c r="AB120" s="10"/>
      <c r="AC120" s="10">
        <v>1</v>
      </c>
      <c r="AD120" s="10" t="s">
        <v>45</v>
      </c>
      <c r="AE120" s="10" t="s">
        <v>260</v>
      </c>
      <c r="AF120" s="10">
        <v>1</v>
      </c>
      <c r="AG120" s="10"/>
      <c r="AH120" s="10"/>
      <c r="AI120" s="10">
        <v>1</v>
      </c>
      <c r="AJ120" s="10"/>
      <c r="AK120" s="10">
        <v>1</v>
      </c>
      <c r="AL120" s="10" t="s">
        <v>47</v>
      </c>
      <c r="AM120" s="10" t="s">
        <v>48</v>
      </c>
      <c r="AN120" s="10" t="s">
        <v>48</v>
      </c>
      <c r="AO120" s="10" t="s">
        <v>67</v>
      </c>
      <c r="AP120" s="10" t="s">
        <v>48</v>
      </c>
      <c r="AQ120" s="10" t="s">
        <v>50</v>
      </c>
      <c r="AR120" s="10" t="s">
        <v>50</v>
      </c>
      <c r="AS120" s="10" t="s">
        <v>48</v>
      </c>
      <c r="AT120" s="10" t="s">
        <v>49</v>
      </c>
      <c r="AU120" s="10" t="s">
        <v>49</v>
      </c>
      <c r="AV120" s="10" t="s">
        <v>67</v>
      </c>
      <c r="AW120" s="10" t="s">
        <v>47</v>
      </c>
      <c r="AX120" s="10" t="s">
        <v>48</v>
      </c>
      <c r="AY120" s="10" t="s">
        <v>49</v>
      </c>
      <c r="AZ120" s="10" t="s">
        <v>48</v>
      </c>
      <c r="BA120" s="10">
        <v>1357</v>
      </c>
      <c r="BB120" s="10">
        <v>95</v>
      </c>
      <c r="BC120" s="10">
        <v>17.8</v>
      </c>
      <c r="BD120" s="10">
        <v>21.4</v>
      </c>
      <c r="BE120" s="10">
        <v>514</v>
      </c>
      <c r="BF120" s="10">
        <v>9</v>
      </c>
      <c r="BG120" s="10">
        <v>495</v>
      </c>
    </row>
    <row r="121" spans="1:59" x14ac:dyDescent="0.45">
      <c r="A121" s="10" t="s">
        <v>261</v>
      </c>
      <c r="B121" s="21">
        <v>5</v>
      </c>
      <c r="C121" s="10" t="s">
        <v>56</v>
      </c>
      <c r="D121" s="107" t="s">
        <v>74</v>
      </c>
      <c r="E121" s="107"/>
      <c r="F121" s="107"/>
      <c r="G121" t="s">
        <v>19</v>
      </c>
      <c r="H121" s="21">
        <v>16</v>
      </c>
      <c r="I121" s="21">
        <v>102.5</v>
      </c>
      <c r="J121" s="10"/>
      <c r="K121" s="10">
        <v>1</v>
      </c>
      <c r="L121" s="10"/>
      <c r="M121" s="10">
        <v>1</v>
      </c>
      <c r="N121" s="10"/>
      <c r="O121" s="10">
        <v>1</v>
      </c>
      <c r="P121" s="10"/>
      <c r="Q121" s="10">
        <v>1</v>
      </c>
      <c r="R121" s="10"/>
      <c r="S121" s="10">
        <v>1</v>
      </c>
      <c r="T121" s="10"/>
      <c r="U121" s="10">
        <v>1</v>
      </c>
      <c r="V121" s="10"/>
      <c r="W121" s="10">
        <v>1</v>
      </c>
      <c r="X121" s="10"/>
      <c r="Y121" s="10"/>
      <c r="Z121" s="10">
        <v>1</v>
      </c>
      <c r="AA121" s="10"/>
      <c r="AB121" s="10"/>
      <c r="AC121" s="10">
        <v>1</v>
      </c>
      <c r="AD121" s="10" t="s">
        <v>45</v>
      </c>
      <c r="AE121" s="10" t="s">
        <v>262</v>
      </c>
      <c r="AF121" s="10"/>
      <c r="AG121" s="10">
        <v>1</v>
      </c>
      <c r="AH121" s="10"/>
      <c r="AI121" s="10">
        <v>1</v>
      </c>
      <c r="AJ121" s="10"/>
      <c r="AK121" s="10">
        <v>1</v>
      </c>
      <c r="AL121" s="10" t="s">
        <v>47</v>
      </c>
      <c r="AM121" s="10" t="s">
        <v>48</v>
      </c>
      <c r="AN121" s="10" t="s">
        <v>47</v>
      </c>
      <c r="AO121" s="10" t="s">
        <v>48</v>
      </c>
      <c r="AP121" s="10" t="s">
        <v>48</v>
      </c>
      <c r="AQ121" s="10" t="s">
        <v>50</v>
      </c>
      <c r="AR121" s="10" t="s">
        <v>48</v>
      </c>
      <c r="AS121" s="10" t="s">
        <v>47</v>
      </c>
      <c r="AT121" s="10" t="s">
        <v>50</v>
      </c>
      <c r="AU121" s="10" t="s">
        <v>50</v>
      </c>
      <c r="AV121" s="10" t="s">
        <v>50</v>
      </c>
      <c r="AW121" s="10" t="s">
        <v>47</v>
      </c>
      <c r="AX121" s="10" t="s">
        <v>48</v>
      </c>
      <c r="AY121" s="10" t="s">
        <v>49</v>
      </c>
      <c r="AZ121" s="10" t="s">
        <v>50</v>
      </c>
      <c r="BA121" s="10">
        <v>1324</v>
      </c>
      <c r="BB121" s="10">
        <v>93</v>
      </c>
      <c r="BC121" s="10">
        <v>19.399999999999999</v>
      </c>
      <c r="BD121" s="10">
        <v>22.5</v>
      </c>
      <c r="BE121" s="10">
        <v>517</v>
      </c>
      <c r="BF121" s="10">
        <v>9</v>
      </c>
      <c r="BG121" s="10">
        <v>534</v>
      </c>
    </row>
    <row r="122" spans="1:59" x14ac:dyDescent="0.45">
      <c r="A122" s="10" t="s">
        <v>263</v>
      </c>
      <c r="B122" s="21">
        <v>4</v>
      </c>
      <c r="C122" s="10" t="s">
        <v>56</v>
      </c>
      <c r="D122" s="107" t="s">
        <v>264</v>
      </c>
      <c r="E122" s="107"/>
      <c r="F122" s="107"/>
      <c r="G122" t="s">
        <v>19</v>
      </c>
      <c r="H122" s="21">
        <v>12</v>
      </c>
      <c r="I122" s="21">
        <v>92</v>
      </c>
      <c r="J122" s="10"/>
      <c r="K122" s="10">
        <v>1</v>
      </c>
      <c r="L122" s="10"/>
      <c r="M122" s="10">
        <v>1</v>
      </c>
      <c r="N122" s="10"/>
      <c r="O122" s="10">
        <v>1</v>
      </c>
      <c r="P122" s="10"/>
      <c r="Q122" s="10">
        <v>1</v>
      </c>
      <c r="R122" s="10"/>
      <c r="S122" s="10">
        <v>1</v>
      </c>
      <c r="T122" s="10"/>
      <c r="U122" s="10">
        <v>1</v>
      </c>
      <c r="V122" s="10"/>
      <c r="W122" s="10">
        <v>1</v>
      </c>
      <c r="X122" s="10"/>
      <c r="Y122" s="10"/>
      <c r="Z122" s="10">
        <v>1</v>
      </c>
      <c r="AA122" s="10"/>
      <c r="AB122" s="10">
        <v>1</v>
      </c>
      <c r="AC122" s="10"/>
      <c r="AD122" s="10" t="s">
        <v>61</v>
      </c>
      <c r="AE122" s="10" t="s">
        <v>265</v>
      </c>
      <c r="AF122" s="10"/>
      <c r="AG122" s="10">
        <v>1</v>
      </c>
      <c r="AH122" s="10"/>
      <c r="AI122" s="10">
        <v>1</v>
      </c>
      <c r="AJ122" s="10"/>
      <c r="AK122" s="10">
        <v>1</v>
      </c>
      <c r="AL122" s="10" t="s">
        <v>47</v>
      </c>
      <c r="AM122" s="10" t="s">
        <v>47</v>
      </c>
      <c r="AN122" s="10" t="s">
        <v>48</v>
      </c>
      <c r="AO122" s="10" t="s">
        <v>48</v>
      </c>
      <c r="AP122" s="10" t="s">
        <v>48</v>
      </c>
      <c r="AQ122" s="10" t="s">
        <v>50</v>
      </c>
      <c r="AR122" s="10" t="s">
        <v>50</v>
      </c>
      <c r="AS122" s="10" t="s">
        <v>48</v>
      </c>
      <c r="AT122" s="10" t="s">
        <v>50</v>
      </c>
      <c r="AU122" s="10" t="s">
        <v>50</v>
      </c>
      <c r="AV122" s="10" t="s">
        <v>49</v>
      </c>
      <c r="AW122" s="10" t="s">
        <v>47</v>
      </c>
      <c r="AX122" s="10" t="s">
        <v>48</v>
      </c>
      <c r="AY122" s="10" t="s">
        <v>49</v>
      </c>
      <c r="AZ122" s="10" t="s">
        <v>50</v>
      </c>
      <c r="BA122" s="10">
        <v>1412</v>
      </c>
      <c r="BB122" s="10">
        <v>104</v>
      </c>
      <c r="BC122" s="10">
        <v>14.4</v>
      </c>
      <c r="BD122" s="10">
        <v>23.4</v>
      </c>
      <c r="BE122" s="10">
        <v>552</v>
      </c>
      <c r="BF122" s="10">
        <v>11</v>
      </c>
      <c r="BG122" s="10">
        <v>514</v>
      </c>
    </row>
    <row r="123" spans="1:59" x14ac:dyDescent="0.45">
      <c r="A123" s="10" t="s">
        <v>266</v>
      </c>
      <c r="B123" s="21">
        <v>4</v>
      </c>
      <c r="C123" s="10" t="s">
        <v>56</v>
      </c>
      <c r="D123" s="107" t="s">
        <v>69</v>
      </c>
      <c r="E123" s="107"/>
      <c r="F123" s="107"/>
      <c r="G123" t="s">
        <v>19</v>
      </c>
      <c r="H123" s="21">
        <v>14</v>
      </c>
      <c r="I123" s="21">
        <v>95</v>
      </c>
      <c r="J123" s="10"/>
      <c r="K123" s="10">
        <v>1</v>
      </c>
      <c r="L123" s="10"/>
      <c r="M123" s="10">
        <v>1</v>
      </c>
      <c r="N123" s="10"/>
      <c r="O123" s="10">
        <v>1</v>
      </c>
      <c r="P123" s="10"/>
      <c r="Q123" s="10">
        <v>1</v>
      </c>
      <c r="R123" s="10"/>
      <c r="S123" s="10">
        <v>1</v>
      </c>
      <c r="T123" s="10"/>
      <c r="U123" s="10">
        <v>1</v>
      </c>
      <c r="V123" s="10"/>
      <c r="W123" s="10">
        <v>1</v>
      </c>
      <c r="X123" s="10"/>
      <c r="Y123" s="10"/>
      <c r="Z123" s="10">
        <v>1</v>
      </c>
      <c r="AA123" s="10"/>
      <c r="AB123" s="10"/>
      <c r="AC123" s="10">
        <v>1</v>
      </c>
      <c r="AD123" s="10" t="s">
        <v>45</v>
      </c>
      <c r="AE123" s="10" t="s">
        <v>111</v>
      </c>
      <c r="AF123" s="10"/>
      <c r="AG123" s="10">
        <v>1</v>
      </c>
      <c r="AH123" s="10"/>
      <c r="AI123" s="10">
        <v>1</v>
      </c>
      <c r="AJ123" s="10"/>
      <c r="AK123" s="10">
        <v>1</v>
      </c>
      <c r="AL123" s="10" t="s">
        <v>47</v>
      </c>
      <c r="AM123" s="10" t="s">
        <v>48</v>
      </c>
      <c r="AN123" s="10" t="s">
        <v>47</v>
      </c>
      <c r="AO123" s="10" t="s">
        <v>47</v>
      </c>
      <c r="AP123" s="10" t="s">
        <v>48</v>
      </c>
      <c r="AQ123" s="10" t="s">
        <v>50</v>
      </c>
      <c r="AR123" s="10" t="s">
        <v>50</v>
      </c>
      <c r="AS123" s="10" t="s">
        <v>47</v>
      </c>
      <c r="AT123" s="10" t="s">
        <v>50</v>
      </c>
      <c r="AU123" s="10" t="s">
        <v>50</v>
      </c>
      <c r="AV123" s="10" t="s">
        <v>67</v>
      </c>
      <c r="AW123" s="10" t="s">
        <v>47</v>
      </c>
      <c r="AX123" s="10" t="s">
        <v>48</v>
      </c>
      <c r="AY123" s="10" t="s">
        <v>49</v>
      </c>
      <c r="AZ123" s="10" t="s">
        <v>48</v>
      </c>
      <c r="BA123" s="10">
        <v>1296</v>
      </c>
      <c r="BB123" s="10">
        <v>94</v>
      </c>
      <c r="BC123" s="10">
        <v>15.4</v>
      </c>
      <c r="BD123" s="10">
        <v>21.4</v>
      </c>
      <c r="BE123" s="10">
        <v>501</v>
      </c>
      <c r="BF123" s="10">
        <v>9</v>
      </c>
      <c r="BG123" s="10">
        <v>469</v>
      </c>
    </row>
    <row r="124" spans="1:59" x14ac:dyDescent="0.45">
      <c r="A124" s="10" t="s">
        <v>267</v>
      </c>
      <c r="B124" s="21">
        <v>4</v>
      </c>
      <c r="C124" s="10" t="s">
        <v>56</v>
      </c>
      <c r="D124" s="107" t="s">
        <v>69</v>
      </c>
      <c r="E124" s="107"/>
      <c r="F124" s="107"/>
      <c r="G124" t="s">
        <v>19</v>
      </c>
      <c r="H124" s="21">
        <v>14</v>
      </c>
      <c r="I124" s="21">
        <v>97.5</v>
      </c>
      <c r="J124" s="10"/>
      <c r="K124" s="10">
        <v>1</v>
      </c>
      <c r="L124" s="10"/>
      <c r="M124" s="10">
        <v>1</v>
      </c>
      <c r="N124" s="10"/>
      <c r="O124" s="10">
        <v>1</v>
      </c>
      <c r="P124" s="10"/>
      <c r="Q124" s="10">
        <v>1</v>
      </c>
      <c r="R124" s="10"/>
      <c r="S124" s="10">
        <v>1</v>
      </c>
      <c r="T124" s="10"/>
      <c r="U124" s="10">
        <v>1</v>
      </c>
      <c r="V124" s="10"/>
      <c r="W124" s="10">
        <v>1</v>
      </c>
      <c r="X124" s="10"/>
      <c r="Y124" s="10"/>
      <c r="Z124" s="10">
        <v>1</v>
      </c>
      <c r="AA124" s="10"/>
      <c r="AB124" s="10"/>
      <c r="AC124" s="10">
        <v>1</v>
      </c>
      <c r="AD124" s="10" t="s">
        <v>47</v>
      </c>
      <c r="AE124" s="10" t="s">
        <v>268</v>
      </c>
      <c r="AF124" s="10"/>
      <c r="AG124" s="10">
        <v>1</v>
      </c>
      <c r="AH124" s="10"/>
      <c r="AI124" s="10">
        <v>1</v>
      </c>
      <c r="AJ124" s="10"/>
      <c r="AK124" s="10">
        <v>1</v>
      </c>
      <c r="AL124" s="10" t="s">
        <v>47</v>
      </c>
      <c r="AM124" s="10" t="s">
        <v>48</v>
      </c>
      <c r="AN124" s="10" t="s">
        <v>47</v>
      </c>
      <c r="AO124" s="10" t="s">
        <v>48</v>
      </c>
      <c r="AP124" s="10" t="s">
        <v>48</v>
      </c>
      <c r="AQ124" s="10" t="s">
        <v>48</v>
      </c>
      <c r="AR124" s="10" t="s">
        <v>48</v>
      </c>
      <c r="AS124" s="10" t="s">
        <v>47</v>
      </c>
      <c r="AT124" s="10" t="s">
        <v>49</v>
      </c>
      <c r="AU124" s="10" t="s">
        <v>67</v>
      </c>
      <c r="AV124" s="10" t="s">
        <v>67</v>
      </c>
      <c r="AW124" s="10" t="s">
        <v>47</v>
      </c>
      <c r="AX124" s="10" t="s">
        <v>48</v>
      </c>
      <c r="AY124" s="10" t="s">
        <v>49</v>
      </c>
      <c r="AZ124" s="10" t="s">
        <v>49</v>
      </c>
      <c r="BA124" s="10">
        <v>1296</v>
      </c>
      <c r="BB124" s="10">
        <v>96</v>
      </c>
      <c r="BC124" s="10">
        <v>14.7</v>
      </c>
      <c r="BD124" s="10">
        <v>20.399999999999999</v>
      </c>
      <c r="BE124" s="10">
        <v>511</v>
      </c>
      <c r="BF124" s="10">
        <v>9</v>
      </c>
      <c r="BG124" s="10">
        <v>511</v>
      </c>
    </row>
    <row r="125" spans="1:59" x14ac:dyDescent="0.45">
      <c r="A125" s="10" t="s">
        <v>269</v>
      </c>
      <c r="B125" s="21">
        <v>4</v>
      </c>
      <c r="C125" s="10" t="s">
        <v>56</v>
      </c>
      <c r="D125" s="107" t="s">
        <v>44</v>
      </c>
      <c r="E125" s="107"/>
      <c r="F125" s="107"/>
      <c r="G125" t="s">
        <v>19</v>
      </c>
      <c r="H125" s="21">
        <v>13.2</v>
      </c>
      <c r="I125" s="21">
        <v>95.9</v>
      </c>
      <c r="J125" s="10"/>
      <c r="K125" s="10">
        <v>1</v>
      </c>
      <c r="L125" s="10"/>
      <c r="M125" s="10">
        <v>1</v>
      </c>
      <c r="N125" s="10"/>
      <c r="O125" s="10">
        <v>1</v>
      </c>
      <c r="P125" s="10"/>
      <c r="Q125" s="10">
        <v>1</v>
      </c>
      <c r="R125" s="10"/>
      <c r="S125" s="10">
        <v>1</v>
      </c>
      <c r="T125" s="10"/>
      <c r="U125" s="10">
        <v>1</v>
      </c>
      <c r="V125" s="10"/>
      <c r="W125" s="10">
        <v>1</v>
      </c>
      <c r="X125" s="10"/>
      <c r="Y125" s="10"/>
      <c r="Z125" s="10">
        <v>1</v>
      </c>
      <c r="AA125" s="10"/>
      <c r="AB125" s="10"/>
      <c r="AC125" s="10">
        <v>1</v>
      </c>
      <c r="AD125" s="10" t="s">
        <v>45</v>
      </c>
      <c r="AE125" s="10" t="s">
        <v>270</v>
      </c>
      <c r="AF125" s="10"/>
      <c r="AG125" s="10">
        <v>1</v>
      </c>
      <c r="AH125" s="10"/>
      <c r="AI125" s="10">
        <v>1</v>
      </c>
      <c r="AJ125" s="10"/>
      <c r="AK125" s="10">
        <v>1</v>
      </c>
      <c r="AL125" s="10" t="s">
        <v>47</v>
      </c>
      <c r="AM125" s="10" t="s">
        <v>48</v>
      </c>
      <c r="AN125" s="10" t="s">
        <v>47</v>
      </c>
      <c r="AO125" s="10" t="s">
        <v>48</v>
      </c>
      <c r="AP125" s="10" t="s">
        <v>48</v>
      </c>
      <c r="AQ125" s="10" t="s">
        <v>50</v>
      </c>
      <c r="AR125" s="10" t="s">
        <v>49</v>
      </c>
      <c r="AS125" s="10" t="s">
        <v>47</v>
      </c>
      <c r="AT125" s="10" t="s">
        <v>49</v>
      </c>
      <c r="AU125" s="10" t="s">
        <v>50</v>
      </c>
      <c r="AV125" s="10" t="s">
        <v>50</v>
      </c>
      <c r="AW125" s="10" t="s">
        <v>47</v>
      </c>
      <c r="AX125" s="10" t="s">
        <v>47</v>
      </c>
      <c r="AY125" s="10" t="s">
        <v>49</v>
      </c>
      <c r="AZ125" s="10" t="s">
        <v>49</v>
      </c>
      <c r="BA125" s="10">
        <v>1321</v>
      </c>
      <c r="BB125" s="10">
        <v>94</v>
      </c>
      <c r="BC125" s="10">
        <v>15.4</v>
      </c>
      <c r="BD125" s="10">
        <v>19.7</v>
      </c>
      <c r="BE125" s="10">
        <v>495</v>
      </c>
      <c r="BF125" s="10">
        <v>8</v>
      </c>
      <c r="BG125" s="10">
        <v>518</v>
      </c>
    </row>
    <row r="126" spans="1:59" x14ac:dyDescent="0.45">
      <c r="A126" s="10" t="s">
        <v>271</v>
      </c>
      <c r="B126" s="21">
        <v>4</v>
      </c>
      <c r="C126" s="10" t="s">
        <v>56</v>
      </c>
      <c r="D126" s="107" t="s">
        <v>44</v>
      </c>
      <c r="E126" s="107"/>
      <c r="F126" s="107"/>
      <c r="G126" t="s">
        <v>19</v>
      </c>
      <c r="H126" s="21">
        <v>12</v>
      </c>
      <c r="I126" s="21">
        <v>90</v>
      </c>
      <c r="J126" s="10"/>
      <c r="K126" s="10">
        <v>1</v>
      </c>
      <c r="L126" s="10"/>
      <c r="M126" s="10">
        <v>1</v>
      </c>
      <c r="N126" s="10"/>
      <c r="O126" s="10">
        <v>1</v>
      </c>
      <c r="P126" s="10"/>
      <c r="Q126" s="10">
        <v>1</v>
      </c>
      <c r="R126" s="10"/>
      <c r="S126" s="10">
        <v>1</v>
      </c>
      <c r="T126" s="10"/>
      <c r="U126" s="10">
        <v>1</v>
      </c>
      <c r="V126" s="10"/>
      <c r="W126" s="10">
        <v>1</v>
      </c>
      <c r="X126" s="10"/>
      <c r="Y126" s="10"/>
      <c r="Z126" s="10">
        <v>1</v>
      </c>
      <c r="AA126" s="10"/>
      <c r="AB126" s="10"/>
      <c r="AC126" s="10">
        <v>1</v>
      </c>
      <c r="AD126" s="10" t="s">
        <v>45</v>
      </c>
      <c r="AE126" s="10" t="s">
        <v>272</v>
      </c>
      <c r="AF126" s="10"/>
      <c r="AG126" s="10">
        <v>1</v>
      </c>
      <c r="AH126" s="10"/>
      <c r="AI126" s="10">
        <v>1</v>
      </c>
      <c r="AJ126" s="10"/>
      <c r="AK126" s="10">
        <v>1</v>
      </c>
      <c r="AL126" s="10" t="s">
        <v>47</v>
      </c>
      <c r="AM126" s="10" t="s">
        <v>48</v>
      </c>
      <c r="AN126" s="10" t="s">
        <v>48</v>
      </c>
      <c r="AO126" s="10" t="s">
        <v>48</v>
      </c>
      <c r="AP126" s="10" t="s">
        <v>48</v>
      </c>
      <c r="AQ126" s="10" t="s">
        <v>50</v>
      </c>
      <c r="AR126" s="10" t="s">
        <v>50</v>
      </c>
      <c r="AS126" s="10" t="s">
        <v>48</v>
      </c>
      <c r="AT126" s="10" t="s">
        <v>49</v>
      </c>
      <c r="AU126" s="10" t="s">
        <v>50</v>
      </c>
      <c r="AV126" s="10" t="s">
        <v>49</v>
      </c>
      <c r="AW126" s="10" t="s">
        <v>47</v>
      </c>
      <c r="AX126" s="10" t="s">
        <v>48</v>
      </c>
      <c r="AY126" s="10" t="s">
        <v>49</v>
      </c>
      <c r="AZ126" s="10" t="s">
        <v>48</v>
      </c>
      <c r="BA126" s="10">
        <v>1214</v>
      </c>
      <c r="BB126" s="10">
        <v>94</v>
      </c>
      <c r="BC126" s="10">
        <v>13.4</v>
      </c>
      <c r="BD126" s="10">
        <v>16.7</v>
      </c>
      <c r="BE126" s="10">
        <v>458</v>
      </c>
      <c r="BF126" s="10">
        <v>8</v>
      </c>
      <c r="BG126" s="10">
        <v>406</v>
      </c>
    </row>
    <row r="127" spans="1:59" x14ac:dyDescent="0.45">
      <c r="A127" s="10" t="s">
        <v>273</v>
      </c>
      <c r="B127" s="21">
        <v>4</v>
      </c>
      <c r="C127" s="10" t="s">
        <v>56</v>
      </c>
      <c r="D127" s="107" t="s">
        <v>74</v>
      </c>
      <c r="E127" s="107"/>
      <c r="F127" s="107"/>
      <c r="G127" t="s">
        <v>19</v>
      </c>
      <c r="H127" s="21">
        <v>15</v>
      </c>
      <c r="I127" s="21">
        <v>96</v>
      </c>
      <c r="J127" s="10"/>
      <c r="K127" s="10">
        <v>1</v>
      </c>
      <c r="L127" s="10"/>
      <c r="M127" s="10">
        <v>1</v>
      </c>
      <c r="N127" s="10"/>
      <c r="O127" s="10">
        <v>1</v>
      </c>
      <c r="P127" s="10"/>
      <c r="Q127" s="10">
        <v>1</v>
      </c>
      <c r="R127" s="10"/>
      <c r="S127" s="10">
        <v>1</v>
      </c>
      <c r="T127" s="10"/>
      <c r="U127" s="10">
        <v>1</v>
      </c>
      <c r="V127" s="10"/>
      <c r="W127" s="10">
        <v>1</v>
      </c>
      <c r="X127" s="10"/>
      <c r="Y127" s="10"/>
      <c r="Z127" s="10">
        <v>1</v>
      </c>
      <c r="AA127" s="10"/>
      <c r="AB127" s="10"/>
      <c r="AC127" s="10">
        <v>1</v>
      </c>
      <c r="AD127" s="10" t="s">
        <v>47</v>
      </c>
      <c r="AE127" s="10" t="s">
        <v>274</v>
      </c>
      <c r="AF127" s="10"/>
      <c r="AG127" s="10">
        <v>1</v>
      </c>
      <c r="AH127" s="10"/>
      <c r="AI127" s="10">
        <v>1</v>
      </c>
      <c r="AJ127" s="10"/>
      <c r="AK127" s="10">
        <v>1</v>
      </c>
      <c r="AL127" s="10" t="s">
        <v>47</v>
      </c>
      <c r="AM127" s="10" t="s">
        <v>48</v>
      </c>
      <c r="AN127" s="10" t="s">
        <v>47</v>
      </c>
      <c r="AO127" s="10" t="s">
        <v>48</v>
      </c>
      <c r="AP127" s="10" t="s">
        <v>48</v>
      </c>
      <c r="AQ127" s="10" t="s">
        <v>50</v>
      </c>
      <c r="AR127" s="10" t="s">
        <v>48</v>
      </c>
      <c r="AS127" s="10" t="s">
        <v>47</v>
      </c>
      <c r="AT127" s="10" t="s">
        <v>49</v>
      </c>
      <c r="AU127" s="10" t="s">
        <v>50</v>
      </c>
      <c r="AV127" s="10" t="s">
        <v>49</v>
      </c>
      <c r="AW127" s="10" t="s">
        <v>47</v>
      </c>
      <c r="AX127" s="10" t="s">
        <v>47</v>
      </c>
      <c r="AY127" s="10" t="s">
        <v>49</v>
      </c>
      <c r="AZ127" s="10" t="s">
        <v>50</v>
      </c>
      <c r="BA127" s="10">
        <v>1358</v>
      </c>
      <c r="BB127" s="10">
        <v>91</v>
      </c>
      <c r="BC127" s="10">
        <v>16.399999999999999</v>
      </c>
      <c r="BD127" s="10">
        <v>19.8</v>
      </c>
      <c r="BE127" s="10">
        <v>496</v>
      </c>
      <c r="BF127" s="10">
        <v>10</v>
      </c>
      <c r="BG127" s="10">
        <v>497</v>
      </c>
    </row>
    <row r="128" spans="1:59" x14ac:dyDescent="0.45">
      <c r="A128" s="10" t="s">
        <v>275</v>
      </c>
      <c r="B128" s="21">
        <v>2</v>
      </c>
      <c r="C128" s="10" t="s">
        <v>56</v>
      </c>
      <c r="D128" s="107" t="s">
        <v>69</v>
      </c>
      <c r="E128" s="107"/>
      <c r="F128" s="107"/>
      <c r="G128" t="s">
        <v>19</v>
      </c>
      <c r="H128" s="21">
        <v>9</v>
      </c>
      <c r="I128" s="21">
        <v>80</v>
      </c>
      <c r="J128" s="10">
        <v>1</v>
      </c>
      <c r="K128" s="10"/>
      <c r="L128" s="10">
        <v>1</v>
      </c>
      <c r="M128" s="10"/>
      <c r="N128" s="10"/>
      <c r="O128" s="10">
        <v>1</v>
      </c>
      <c r="P128" s="10"/>
      <c r="Q128" s="10">
        <v>1</v>
      </c>
      <c r="R128" s="10">
        <v>1</v>
      </c>
      <c r="S128" s="10"/>
      <c r="T128" s="10"/>
      <c r="U128" s="10">
        <v>1</v>
      </c>
      <c r="V128" s="10"/>
      <c r="W128" s="10"/>
      <c r="X128" s="10"/>
      <c r="Y128" s="10"/>
      <c r="Z128" s="10">
        <v>1</v>
      </c>
      <c r="AA128" s="10"/>
      <c r="AB128" s="10">
        <v>1</v>
      </c>
      <c r="AC128" s="10"/>
      <c r="AD128" s="10" t="s">
        <v>47</v>
      </c>
      <c r="AE128" s="10" t="s">
        <v>276</v>
      </c>
      <c r="AF128" s="10"/>
      <c r="AG128" s="10">
        <v>1</v>
      </c>
      <c r="AH128" s="10"/>
      <c r="AI128" s="10">
        <v>1</v>
      </c>
      <c r="AJ128" s="10"/>
      <c r="AK128" s="10">
        <v>1</v>
      </c>
      <c r="AL128" s="10" t="s">
        <v>47</v>
      </c>
      <c r="AM128" s="10" t="s">
        <v>48</v>
      </c>
      <c r="AN128" s="10" t="s">
        <v>47</v>
      </c>
      <c r="AO128" s="10" t="s">
        <v>48</v>
      </c>
      <c r="AP128" s="10" t="s">
        <v>48</v>
      </c>
      <c r="AQ128" s="10" t="s">
        <v>50</v>
      </c>
      <c r="AR128" s="10" t="s">
        <v>50</v>
      </c>
      <c r="AS128" s="10" t="s">
        <v>48</v>
      </c>
      <c r="AT128" s="10" t="s">
        <v>50</v>
      </c>
      <c r="AU128" s="10" t="s">
        <v>50</v>
      </c>
      <c r="AV128" s="10" t="s">
        <v>49</v>
      </c>
      <c r="AW128" s="10" t="s">
        <v>47</v>
      </c>
      <c r="AX128" s="10" t="s">
        <v>47</v>
      </c>
      <c r="AY128" s="10" t="s">
        <v>49</v>
      </c>
      <c r="AZ128" s="10" t="s">
        <v>49</v>
      </c>
      <c r="BA128" s="10">
        <v>956</v>
      </c>
      <c r="BB128" s="10">
        <v>75</v>
      </c>
      <c r="BC128" s="10">
        <v>11.4</v>
      </c>
      <c r="BD128" s="10">
        <v>15.4</v>
      </c>
      <c r="BE128" s="10">
        <v>359</v>
      </c>
      <c r="BF128" s="10">
        <v>7</v>
      </c>
      <c r="BG128" s="10">
        <v>304</v>
      </c>
    </row>
    <row r="129" spans="1:59" x14ac:dyDescent="0.45">
      <c r="A129" s="10" t="s">
        <v>277</v>
      </c>
      <c r="B129" s="21">
        <v>2</v>
      </c>
      <c r="C129" s="10" t="s">
        <v>56</v>
      </c>
      <c r="D129" s="107" t="s">
        <v>69</v>
      </c>
      <c r="E129" s="107"/>
      <c r="F129" s="107"/>
      <c r="G129" t="s">
        <v>19</v>
      </c>
      <c r="H129" s="21">
        <v>11</v>
      </c>
      <c r="I129" s="21">
        <v>82</v>
      </c>
      <c r="J129" s="10"/>
      <c r="K129" s="10">
        <v>1</v>
      </c>
      <c r="L129" s="10"/>
      <c r="M129" s="10">
        <v>1</v>
      </c>
      <c r="N129" s="10"/>
      <c r="O129" s="10">
        <v>1</v>
      </c>
      <c r="P129" s="10"/>
      <c r="Q129" s="10">
        <v>1</v>
      </c>
      <c r="R129" s="10"/>
      <c r="S129" s="10">
        <v>1</v>
      </c>
      <c r="T129" s="10"/>
      <c r="U129" s="10">
        <v>1</v>
      </c>
      <c r="V129" s="10"/>
      <c r="W129" s="10">
        <v>1</v>
      </c>
      <c r="X129" s="10"/>
      <c r="Y129" s="10"/>
      <c r="Z129" s="10">
        <v>1</v>
      </c>
      <c r="AA129" s="10"/>
      <c r="AB129" s="10">
        <v>1</v>
      </c>
      <c r="AC129" s="10"/>
      <c r="AD129" s="10" t="s">
        <v>47</v>
      </c>
      <c r="AE129" s="10" t="s">
        <v>278</v>
      </c>
      <c r="AF129" s="10"/>
      <c r="AG129" s="10">
        <v>1</v>
      </c>
      <c r="AH129" s="10"/>
      <c r="AI129" s="10">
        <v>1</v>
      </c>
      <c r="AJ129" s="10"/>
      <c r="AK129" s="10">
        <v>1</v>
      </c>
      <c r="AL129" s="10" t="s">
        <v>47</v>
      </c>
      <c r="AM129" s="10" t="s">
        <v>48</v>
      </c>
      <c r="AN129" s="10" t="s">
        <v>47</v>
      </c>
      <c r="AO129" s="10" t="s">
        <v>48</v>
      </c>
      <c r="AP129" s="10" t="s">
        <v>48</v>
      </c>
      <c r="AQ129" s="10" t="s">
        <v>50</v>
      </c>
      <c r="AR129" s="10" t="s">
        <v>50</v>
      </c>
      <c r="AS129" s="10" t="s">
        <v>47</v>
      </c>
      <c r="AT129" s="10" t="s">
        <v>50</v>
      </c>
      <c r="AU129" s="10" t="s">
        <v>50</v>
      </c>
      <c r="AV129" s="10" t="s">
        <v>49</v>
      </c>
      <c r="AW129" s="10" t="s">
        <v>48</v>
      </c>
      <c r="AX129" s="10" t="s">
        <v>48</v>
      </c>
      <c r="AY129" s="10" t="s">
        <v>49</v>
      </c>
      <c r="AZ129" s="10" t="s">
        <v>49</v>
      </c>
      <c r="BA129" s="10">
        <v>1015</v>
      </c>
      <c r="BB129" s="10">
        <v>79</v>
      </c>
      <c r="BC129" s="10">
        <v>14.7</v>
      </c>
      <c r="BD129" s="10">
        <v>16.7</v>
      </c>
      <c r="BE129" s="10">
        <v>396</v>
      </c>
      <c r="BF129" s="10">
        <v>7</v>
      </c>
      <c r="BG129" s="10">
        <v>319</v>
      </c>
    </row>
    <row r="130" spans="1:59" x14ac:dyDescent="0.45">
      <c r="A130" s="10" t="s">
        <v>279</v>
      </c>
      <c r="B130" s="21">
        <v>3</v>
      </c>
      <c r="C130" s="10" t="s">
        <v>56</v>
      </c>
      <c r="D130" s="107" t="s">
        <v>44</v>
      </c>
      <c r="E130" s="107"/>
      <c r="F130" s="107"/>
      <c r="G130" t="s">
        <v>19</v>
      </c>
      <c r="H130" s="21">
        <v>12</v>
      </c>
      <c r="I130" s="21">
        <v>80</v>
      </c>
      <c r="J130" s="10"/>
      <c r="K130" s="10">
        <v>1</v>
      </c>
      <c r="L130" s="10"/>
      <c r="M130" s="10">
        <v>1</v>
      </c>
      <c r="N130" s="10"/>
      <c r="O130" s="10">
        <v>1</v>
      </c>
      <c r="P130" s="10"/>
      <c r="Q130" s="10">
        <v>1</v>
      </c>
      <c r="R130" s="10"/>
      <c r="S130" s="10">
        <v>1</v>
      </c>
      <c r="T130" s="10"/>
      <c r="U130" s="10">
        <v>1</v>
      </c>
      <c r="V130" s="10"/>
      <c r="W130" s="10">
        <v>1</v>
      </c>
      <c r="X130" s="10"/>
      <c r="Y130" s="10"/>
      <c r="Z130" s="10">
        <v>1</v>
      </c>
      <c r="AA130" s="10"/>
      <c r="AB130" s="10"/>
      <c r="AC130" s="10">
        <v>1</v>
      </c>
      <c r="AD130" s="10" t="s">
        <v>45</v>
      </c>
      <c r="AE130" s="10" t="s">
        <v>100</v>
      </c>
      <c r="AF130" s="10"/>
      <c r="AG130" s="10">
        <v>1</v>
      </c>
      <c r="AH130" s="10"/>
      <c r="AI130" s="10">
        <v>1</v>
      </c>
      <c r="AJ130" s="10"/>
      <c r="AK130" s="10">
        <v>1</v>
      </c>
      <c r="AL130" s="10" t="s">
        <v>47</v>
      </c>
      <c r="AM130" s="10" t="s">
        <v>48</v>
      </c>
      <c r="AN130" s="10" t="s">
        <v>48</v>
      </c>
      <c r="AO130" s="10" t="s">
        <v>48</v>
      </c>
      <c r="AP130" s="10" t="s">
        <v>48</v>
      </c>
      <c r="AQ130" s="10" t="s">
        <v>50</v>
      </c>
      <c r="AR130" s="10" t="s">
        <v>50</v>
      </c>
      <c r="AS130" s="10" t="s">
        <v>48</v>
      </c>
      <c r="AT130" s="10" t="s">
        <v>49</v>
      </c>
      <c r="AU130" s="10" t="s">
        <v>49</v>
      </c>
      <c r="AV130" s="10" t="s">
        <v>49</v>
      </c>
      <c r="AW130" s="10" t="s">
        <v>47</v>
      </c>
      <c r="AX130" s="10" t="s">
        <v>48</v>
      </c>
      <c r="AY130" s="10" t="s">
        <v>49</v>
      </c>
      <c r="AZ130" s="10" t="s">
        <v>49</v>
      </c>
      <c r="BA130" s="10">
        <v>1101</v>
      </c>
      <c r="BB130" s="10">
        <v>81</v>
      </c>
      <c r="BC130" s="10">
        <v>14.4</v>
      </c>
      <c r="BD130" s="10">
        <v>16.7</v>
      </c>
      <c r="BE130" s="10">
        <v>468</v>
      </c>
      <c r="BF130" s="10">
        <v>8</v>
      </c>
      <c r="BG130" s="10">
        <v>359</v>
      </c>
    </row>
    <row r="131" spans="1:59" x14ac:dyDescent="0.45">
      <c r="A131" s="10" t="s">
        <v>280</v>
      </c>
      <c r="B131" s="21">
        <v>3</v>
      </c>
      <c r="C131" s="10" t="s">
        <v>56</v>
      </c>
      <c r="D131" s="107" t="s">
        <v>44</v>
      </c>
      <c r="E131" s="107"/>
      <c r="F131" s="107"/>
      <c r="G131" t="s">
        <v>19</v>
      </c>
      <c r="H131" s="21">
        <v>10</v>
      </c>
      <c r="I131" s="21">
        <v>80</v>
      </c>
      <c r="J131" s="10">
        <v>1</v>
      </c>
      <c r="K131" s="10"/>
      <c r="L131" s="10">
        <v>1</v>
      </c>
      <c r="M131" s="10"/>
      <c r="N131" s="10"/>
      <c r="O131" s="10">
        <v>1</v>
      </c>
      <c r="P131" s="10"/>
      <c r="Q131" s="10">
        <v>1</v>
      </c>
      <c r="R131" s="10"/>
      <c r="S131" s="10">
        <v>1</v>
      </c>
      <c r="T131" s="10"/>
      <c r="U131" s="10">
        <v>1</v>
      </c>
      <c r="V131" s="10"/>
      <c r="W131" s="10">
        <v>1</v>
      </c>
      <c r="X131" s="10"/>
      <c r="Y131" s="10"/>
      <c r="Z131" s="10"/>
      <c r="AA131" s="10">
        <v>1</v>
      </c>
      <c r="AB131" s="10"/>
      <c r="AC131" s="10"/>
      <c r="AD131" s="10" t="s">
        <v>45</v>
      </c>
      <c r="AE131" s="10" t="s">
        <v>100</v>
      </c>
      <c r="AF131" s="10">
        <v>1</v>
      </c>
      <c r="AG131" s="10"/>
      <c r="AH131" s="10"/>
      <c r="AI131" s="10">
        <v>1</v>
      </c>
      <c r="AJ131" s="10"/>
      <c r="AK131" s="10">
        <v>1</v>
      </c>
      <c r="AL131" s="10" t="s">
        <v>47</v>
      </c>
      <c r="AM131" s="10" t="s">
        <v>48</v>
      </c>
      <c r="AN131" s="10" t="s">
        <v>67</v>
      </c>
      <c r="AO131" s="10" t="s">
        <v>67</v>
      </c>
      <c r="AP131" s="10" t="s">
        <v>48</v>
      </c>
      <c r="AQ131" s="10" t="s">
        <v>50</v>
      </c>
      <c r="AR131" s="10" t="s">
        <v>50</v>
      </c>
      <c r="AS131" s="10" t="s">
        <v>48</v>
      </c>
      <c r="AT131" s="10" t="s">
        <v>49</v>
      </c>
      <c r="AU131" s="10" t="s">
        <v>49</v>
      </c>
      <c r="AV131" s="10" t="s">
        <v>49</v>
      </c>
      <c r="AW131" s="10" t="s">
        <v>47</v>
      </c>
      <c r="AX131" s="10" t="s">
        <v>48</v>
      </c>
      <c r="AY131" s="10" t="s">
        <v>49</v>
      </c>
      <c r="AZ131" s="10" t="s">
        <v>49</v>
      </c>
      <c r="BA131" s="10">
        <v>1245</v>
      </c>
      <c r="BB131" s="10">
        <v>89</v>
      </c>
      <c r="BC131" s="10">
        <v>15.8</v>
      </c>
      <c r="BD131" s="10">
        <v>16.8</v>
      </c>
      <c r="BE131" s="10">
        <v>436</v>
      </c>
      <c r="BF131" s="10">
        <v>7</v>
      </c>
      <c r="BG131" s="10">
        <v>398</v>
      </c>
    </row>
    <row r="132" spans="1:59" x14ac:dyDescent="0.45">
      <c r="A132" s="10" t="s">
        <v>281</v>
      </c>
      <c r="B132" s="21">
        <v>3</v>
      </c>
      <c r="C132" s="10" t="s">
        <v>56</v>
      </c>
      <c r="D132" s="107" t="s">
        <v>74</v>
      </c>
      <c r="E132" s="107"/>
      <c r="F132" s="107"/>
      <c r="G132" t="s">
        <v>19</v>
      </c>
      <c r="H132" s="21">
        <v>14</v>
      </c>
      <c r="I132" s="21">
        <v>80</v>
      </c>
      <c r="J132" s="10"/>
      <c r="K132" s="10">
        <v>1</v>
      </c>
      <c r="L132" s="10"/>
      <c r="M132" s="10">
        <v>1</v>
      </c>
      <c r="N132" s="10"/>
      <c r="O132" s="10">
        <v>1</v>
      </c>
      <c r="P132" s="10"/>
      <c r="Q132" s="10">
        <v>1</v>
      </c>
      <c r="R132" s="10"/>
      <c r="S132" s="10">
        <v>1</v>
      </c>
      <c r="T132" s="10">
        <v>1</v>
      </c>
      <c r="U132" s="10"/>
      <c r="V132" s="10"/>
      <c r="W132" s="10"/>
      <c r="X132" s="10">
        <v>1</v>
      </c>
      <c r="Y132" s="10"/>
      <c r="Z132" s="10">
        <v>1</v>
      </c>
      <c r="AA132" s="10"/>
      <c r="AB132" s="10">
        <v>1</v>
      </c>
      <c r="AC132" s="10"/>
      <c r="AD132" s="10" t="s">
        <v>47</v>
      </c>
      <c r="AE132" s="10" t="s">
        <v>282</v>
      </c>
      <c r="AF132" s="10">
        <v>1</v>
      </c>
      <c r="AG132" s="10"/>
      <c r="AH132" s="10"/>
      <c r="AI132" s="10">
        <v>1</v>
      </c>
      <c r="AJ132" s="10"/>
      <c r="AK132" s="10">
        <v>1</v>
      </c>
      <c r="AL132" s="10" t="s">
        <v>47</v>
      </c>
      <c r="AM132" s="10" t="s">
        <v>48</v>
      </c>
      <c r="AN132" s="10" t="s">
        <v>47</v>
      </c>
      <c r="AO132" s="10" t="s">
        <v>48</v>
      </c>
      <c r="AP132" s="10" t="s">
        <v>48</v>
      </c>
      <c r="AQ132" s="10" t="s">
        <v>50</v>
      </c>
      <c r="AR132" s="10" t="s">
        <v>50</v>
      </c>
      <c r="AS132" s="10" t="s">
        <v>47</v>
      </c>
      <c r="AT132" s="10" t="s">
        <v>50</v>
      </c>
      <c r="AU132" s="10" t="s">
        <v>50</v>
      </c>
      <c r="AV132" s="10" t="s">
        <v>49</v>
      </c>
      <c r="AW132" s="10" t="s">
        <v>47</v>
      </c>
      <c r="AX132" s="10" t="s">
        <v>48</v>
      </c>
      <c r="AY132" s="10" t="s">
        <v>49</v>
      </c>
      <c r="AZ132" s="10" t="s">
        <v>49</v>
      </c>
      <c r="BA132" s="10">
        <v>1182</v>
      </c>
      <c r="BB132" s="10">
        <v>85</v>
      </c>
      <c r="BC132" s="10">
        <v>15.4</v>
      </c>
      <c r="BD132" s="10">
        <v>20.9</v>
      </c>
      <c r="BE132" s="10">
        <v>457</v>
      </c>
      <c r="BF132" s="10">
        <v>7</v>
      </c>
      <c r="BG132" s="10">
        <v>394</v>
      </c>
    </row>
    <row r="133" spans="1:59" x14ac:dyDescent="0.45">
      <c r="A133" s="10" t="s">
        <v>283</v>
      </c>
      <c r="B133" s="21">
        <v>3</v>
      </c>
      <c r="C133" s="10" t="s">
        <v>56</v>
      </c>
      <c r="D133" s="107" t="s">
        <v>44</v>
      </c>
      <c r="E133" s="107"/>
      <c r="F133" s="107"/>
      <c r="G133" t="s">
        <v>19</v>
      </c>
      <c r="H133" s="21">
        <v>10</v>
      </c>
      <c r="I133" s="21">
        <v>90</v>
      </c>
      <c r="J133" s="10"/>
      <c r="K133" s="10">
        <v>1</v>
      </c>
      <c r="L133" s="10"/>
      <c r="M133" s="10">
        <v>1</v>
      </c>
      <c r="N133" s="10"/>
      <c r="O133" s="10">
        <v>1</v>
      </c>
      <c r="P133" s="10"/>
      <c r="Q133" s="10">
        <v>1</v>
      </c>
      <c r="R133" s="10"/>
      <c r="S133" s="10">
        <v>1</v>
      </c>
      <c r="T133" s="10"/>
      <c r="U133" s="10">
        <v>1</v>
      </c>
      <c r="V133" s="10"/>
      <c r="W133" s="10">
        <v>1</v>
      </c>
      <c r="X133" s="10"/>
      <c r="Y133" s="10"/>
      <c r="Z133" s="10">
        <v>1</v>
      </c>
      <c r="AA133" s="10"/>
      <c r="AB133" s="10">
        <v>1</v>
      </c>
      <c r="AC133" s="10"/>
      <c r="AD133" s="10" t="s">
        <v>45</v>
      </c>
      <c r="AE133" s="10" t="s">
        <v>100</v>
      </c>
      <c r="AF133" s="10"/>
      <c r="AG133" s="10">
        <v>1</v>
      </c>
      <c r="AH133" s="10"/>
      <c r="AI133" s="10">
        <v>1</v>
      </c>
      <c r="AJ133" s="10"/>
      <c r="AK133" s="10">
        <v>1</v>
      </c>
      <c r="AL133" s="10" t="s">
        <v>47</v>
      </c>
      <c r="AM133" s="10" t="s">
        <v>48</v>
      </c>
      <c r="AN133" s="10" t="s">
        <v>47</v>
      </c>
      <c r="AO133" s="10" t="s">
        <v>48</v>
      </c>
      <c r="AP133" s="10" t="s">
        <v>48</v>
      </c>
      <c r="AQ133" s="10" t="s">
        <v>50</v>
      </c>
      <c r="AR133" s="10" t="s">
        <v>50</v>
      </c>
      <c r="AS133" s="10" t="s">
        <v>48</v>
      </c>
      <c r="AT133" s="10" t="s">
        <v>49</v>
      </c>
      <c r="AU133" s="10" t="s">
        <v>49</v>
      </c>
      <c r="AV133" s="10" t="s">
        <v>49</v>
      </c>
      <c r="AW133" s="10" t="s">
        <v>47</v>
      </c>
      <c r="AX133" s="10" t="s">
        <v>48</v>
      </c>
      <c r="AY133" s="10" t="s">
        <v>49</v>
      </c>
      <c r="AZ133" s="10" t="s">
        <v>49</v>
      </c>
      <c r="BA133" s="10">
        <v>1011</v>
      </c>
      <c r="BB133" s="10">
        <v>76</v>
      </c>
      <c r="BC133" s="10">
        <v>14.7</v>
      </c>
      <c r="BD133" s="10">
        <v>16.7</v>
      </c>
      <c r="BE133" s="10">
        <v>411</v>
      </c>
      <c r="BF133" s="10">
        <v>8</v>
      </c>
      <c r="BG133" s="10">
        <v>352</v>
      </c>
    </row>
    <row r="134" spans="1:59" x14ac:dyDescent="0.45">
      <c r="A134" s="10" t="s">
        <v>284</v>
      </c>
      <c r="B134" s="21">
        <v>3</v>
      </c>
      <c r="C134" s="10" t="s">
        <v>56</v>
      </c>
      <c r="D134" s="107" t="s">
        <v>44</v>
      </c>
      <c r="E134" s="107"/>
      <c r="F134" s="107"/>
      <c r="G134" t="s">
        <v>19</v>
      </c>
      <c r="H134" s="21">
        <v>11</v>
      </c>
      <c r="I134" s="21">
        <v>81</v>
      </c>
      <c r="J134" s="10"/>
      <c r="K134" s="10">
        <v>1</v>
      </c>
      <c r="L134" s="10"/>
      <c r="M134" s="10">
        <v>1</v>
      </c>
      <c r="N134" s="10"/>
      <c r="O134" s="10">
        <v>1</v>
      </c>
      <c r="P134" s="10"/>
      <c r="Q134" s="10">
        <v>1</v>
      </c>
      <c r="R134" s="10"/>
      <c r="S134" s="10">
        <v>1</v>
      </c>
      <c r="T134" s="10"/>
      <c r="U134" s="10">
        <v>1</v>
      </c>
      <c r="V134" s="10"/>
      <c r="W134" s="10">
        <v>1</v>
      </c>
      <c r="X134" s="10"/>
      <c r="Y134" s="10"/>
      <c r="Z134" s="10">
        <v>1</v>
      </c>
      <c r="AA134" s="10"/>
      <c r="AB134" s="10">
        <v>1</v>
      </c>
      <c r="AC134" s="10"/>
      <c r="AD134" s="10" t="s">
        <v>45</v>
      </c>
      <c r="AE134" s="10" t="s">
        <v>100</v>
      </c>
      <c r="AF134" s="10"/>
      <c r="AG134" s="10">
        <v>1</v>
      </c>
      <c r="AH134" s="10"/>
      <c r="AI134" s="10">
        <v>1</v>
      </c>
      <c r="AJ134" s="10"/>
      <c r="AK134" s="10">
        <v>1</v>
      </c>
      <c r="AL134" s="10" t="s">
        <v>47</v>
      </c>
      <c r="AM134" s="10" t="s">
        <v>48</v>
      </c>
      <c r="AN134" s="10" t="s">
        <v>48</v>
      </c>
      <c r="AO134" s="10" t="s">
        <v>48</v>
      </c>
      <c r="AP134" s="10" t="s">
        <v>48</v>
      </c>
      <c r="AQ134" s="10" t="s">
        <v>50</v>
      </c>
      <c r="AR134" s="10" t="s">
        <v>50</v>
      </c>
      <c r="AS134" s="10" t="s">
        <v>48</v>
      </c>
      <c r="AT134" s="10" t="s">
        <v>49</v>
      </c>
      <c r="AU134" s="10" t="s">
        <v>49</v>
      </c>
      <c r="AV134" s="10" t="s">
        <v>49</v>
      </c>
      <c r="AW134" s="10" t="s">
        <v>47</v>
      </c>
      <c r="AX134" s="10" t="s">
        <v>48</v>
      </c>
      <c r="AY134" s="10" t="s">
        <v>49</v>
      </c>
      <c r="AZ134" s="10" t="s">
        <v>49</v>
      </c>
      <c r="BA134" s="10">
        <v>1021</v>
      </c>
      <c r="BB134" s="10">
        <v>74</v>
      </c>
      <c r="BC134" s="10">
        <v>13.7</v>
      </c>
      <c r="BD134" s="10">
        <v>14.5</v>
      </c>
      <c r="BE134" s="10">
        <v>406</v>
      </c>
      <c r="BF134" s="10">
        <v>8</v>
      </c>
      <c r="BG134" s="10">
        <v>349</v>
      </c>
    </row>
    <row r="135" spans="1:59" x14ac:dyDescent="0.45">
      <c r="A135" s="10" t="s">
        <v>285</v>
      </c>
      <c r="B135" s="21">
        <v>3</v>
      </c>
      <c r="C135" s="10" t="s">
        <v>56</v>
      </c>
      <c r="D135" s="107" t="s">
        <v>44</v>
      </c>
      <c r="E135" s="107"/>
      <c r="F135" s="107"/>
      <c r="G135" t="s">
        <v>19</v>
      </c>
      <c r="H135" s="21">
        <v>12</v>
      </c>
      <c r="I135" s="21">
        <v>89</v>
      </c>
      <c r="J135" s="10"/>
      <c r="K135" s="10">
        <v>1</v>
      </c>
      <c r="L135" s="10"/>
      <c r="M135" s="10">
        <v>1</v>
      </c>
      <c r="N135" s="10"/>
      <c r="O135" s="10">
        <v>1</v>
      </c>
      <c r="P135" s="10"/>
      <c r="Q135" s="10">
        <v>1</v>
      </c>
      <c r="R135" s="10"/>
      <c r="S135" s="10">
        <v>1</v>
      </c>
      <c r="T135" s="10"/>
      <c r="U135" s="10">
        <v>1</v>
      </c>
      <c r="V135" s="10"/>
      <c r="W135" s="10">
        <v>1</v>
      </c>
      <c r="X135" s="10"/>
      <c r="Y135" s="10"/>
      <c r="Z135" s="10">
        <v>1</v>
      </c>
      <c r="AA135" s="10"/>
      <c r="AB135" s="10">
        <v>1</v>
      </c>
      <c r="AC135" s="10"/>
      <c r="AD135" s="10" t="s">
        <v>47</v>
      </c>
      <c r="AE135" s="10" t="s">
        <v>132</v>
      </c>
      <c r="AF135" s="10"/>
      <c r="AG135" s="10">
        <v>1</v>
      </c>
      <c r="AH135" s="10"/>
      <c r="AI135" s="10">
        <v>1</v>
      </c>
      <c r="AJ135" s="10"/>
      <c r="AK135" s="10">
        <v>1</v>
      </c>
      <c r="AL135" s="10" t="s">
        <v>47</v>
      </c>
      <c r="AM135" s="10" t="s">
        <v>48</v>
      </c>
      <c r="AN135" s="10" t="s">
        <v>48</v>
      </c>
      <c r="AO135" s="10" t="s">
        <v>48</v>
      </c>
      <c r="AP135" s="10" t="s">
        <v>48</v>
      </c>
      <c r="AQ135" s="10" t="s">
        <v>50</v>
      </c>
      <c r="AR135" s="10" t="s">
        <v>48</v>
      </c>
      <c r="AS135" s="10" t="s">
        <v>48</v>
      </c>
      <c r="AT135" s="10" t="s">
        <v>49</v>
      </c>
      <c r="AU135" s="10" t="s">
        <v>49</v>
      </c>
      <c r="AV135" s="10" t="s">
        <v>49</v>
      </c>
      <c r="AW135" s="10" t="s">
        <v>47</v>
      </c>
      <c r="AX135" s="10" t="s">
        <v>48</v>
      </c>
      <c r="AY135" s="10" t="s">
        <v>49</v>
      </c>
      <c r="AZ135" s="10" t="s">
        <v>49</v>
      </c>
      <c r="BA135" s="10">
        <v>1015</v>
      </c>
      <c r="BB135" s="10">
        <v>72</v>
      </c>
      <c r="BC135" s="10">
        <v>11.8</v>
      </c>
      <c r="BD135" s="10">
        <v>19.7</v>
      </c>
      <c r="BE135" s="10">
        <v>429</v>
      </c>
      <c r="BF135" s="10">
        <v>7</v>
      </c>
      <c r="BG135" s="10">
        <v>374</v>
      </c>
    </row>
    <row r="136" spans="1:59" x14ac:dyDescent="0.45">
      <c r="A136" s="10" t="s">
        <v>286</v>
      </c>
      <c r="B136" s="21">
        <v>3</v>
      </c>
      <c r="C136" s="10" t="s">
        <v>56</v>
      </c>
      <c r="D136" s="107" t="s">
        <v>69</v>
      </c>
      <c r="E136" s="107"/>
      <c r="F136" s="107"/>
      <c r="G136" t="s">
        <v>19</v>
      </c>
      <c r="H136" s="21">
        <v>14</v>
      </c>
      <c r="I136" s="21">
        <v>92</v>
      </c>
      <c r="J136" s="10"/>
      <c r="K136" s="10">
        <v>1</v>
      </c>
      <c r="L136" s="10"/>
      <c r="M136" s="10">
        <v>1</v>
      </c>
      <c r="N136" s="10"/>
      <c r="O136" s="10">
        <v>1</v>
      </c>
      <c r="P136" s="10"/>
      <c r="Q136" s="10">
        <v>1</v>
      </c>
      <c r="R136" s="10"/>
      <c r="S136" s="10">
        <v>1</v>
      </c>
      <c r="T136" s="10"/>
      <c r="U136" s="10">
        <v>1</v>
      </c>
      <c r="V136" s="10"/>
      <c r="W136" s="10">
        <v>1</v>
      </c>
      <c r="X136" s="10"/>
      <c r="Y136" s="10"/>
      <c r="Z136" s="10">
        <v>1</v>
      </c>
      <c r="AA136" s="10"/>
      <c r="AB136" s="10">
        <v>1</v>
      </c>
      <c r="AC136" s="10"/>
      <c r="AD136" s="10" t="s">
        <v>45</v>
      </c>
      <c r="AE136" s="10" t="s">
        <v>111</v>
      </c>
      <c r="AF136" s="10"/>
      <c r="AG136" s="10">
        <v>1</v>
      </c>
      <c r="AH136" s="10"/>
      <c r="AI136" s="10">
        <v>1</v>
      </c>
      <c r="AJ136" s="10"/>
      <c r="AK136" s="10">
        <v>1</v>
      </c>
      <c r="AL136" s="10" t="s">
        <v>47</v>
      </c>
      <c r="AM136" s="10" t="s">
        <v>50</v>
      </c>
      <c r="AN136" s="10" t="s">
        <v>48</v>
      </c>
      <c r="AO136" s="10" t="s">
        <v>48</v>
      </c>
      <c r="AP136" s="10" t="s">
        <v>48</v>
      </c>
      <c r="AQ136" s="10" t="s">
        <v>50</v>
      </c>
      <c r="AR136" s="10" t="s">
        <v>48</v>
      </c>
      <c r="AS136" s="10" t="s">
        <v>47</v>
      </c>
      <c r="AT136" s="10" t="s">
        <v>49</v>
      </c>
      <c r="AU136" s="10" t="s">
        <v>49</v>
      </c>
      <c r="AV136" s="10" t="s">
        <v>49</v>
      </c>
      <c r="AW136" s="10" t="s">
        <v>47</v>
      </c>
      <c r="AX136" s="10" t="s">
        <v>48</v>
      </c>
      <c r="AY136" s="10" t="s">
        <v>49</v>
      </c>
      <c r="AZ136" s="10" t="s">
        <v>49</v>
      </c>
      <c r="BA136" s="10">
        <v>1241</v>
      </c>
      <c r="BB136" s="10">
        <v>87</v>
      </c>
      <c r="BC136" s="10">
        <v>16.7</v>
      </c>
      <c r="BD136" s="10">
        <v>21.7</v>
      </c>
      <c r="BE136" s="10">
        <v>458</v>
      </c>
      <c r="BF136" s="10">
        <v>8</v>
      </c>
      <c r="BG136" s="10">
        <v>397</v>
      </c>
    </row>
    <row r="137" spans="1:59" x14ac:dyDescent="0.45">
      <c r="A137" s="10" t="s">
        <v>287</v>
      </c>
      <c r="B137" s="21">
        <v>3</v>
      </c>
      <c r="C137" s="10" t="s">
        <v>56</v>
      </c>
      <c r="D137" s="107" t="s">
        <v>69</v>
      </c>
      <c r="E137" s="107"/>
      <c r="F137" s="107"/>
      <c r="G137" t="s">
        <v>19</v>
      </c>
      <c r="H137" s="21">
        <v>11</v>
      </c>
      <c r="I137" s="21">
        <v>90</v>
      </c>
      <c r="J137" s="10"/>
      <c r="K137" s="10">
        <v>1</v>
      </c>
      <c r="L137" s="10"/>
      <c r="M137" s="10">
        <v>1</v>
      </c>
      <c r="N137" s="10"/>
      <c r="O137" s="10">
        <v>1</v>
      </c>
      <c r="P137" s="10"/>
      <c r="Q137" s="10">
        <v>1</v>
      </c>
      <c r="R137" s="10"/>
      <c r="S137" s="10">
        <v>1</v>
      </c>
      <c r="T137" s="10"/>
      <c r="U137" s="10">
        <v>1</v>
      </c>
      <c r="V137" s="10"/>
      <c r="W137" s="10">
        <v>1</v>
      </c>
      <c r="X137" s="10"/>
      <c r="Y137" s="10"/>
      <c r="Z137" s="10">
        <v>1</v>
      </c>
      <c r="AA137" s="10"/>
      <c r="AB137" s="10">
        <v>1</v>
      </c>
      <c r="AC137" s="10"/>
      <c r="AD137" s="10" t="s">
        <v>45</v>
      </c>
      <c r="AE137" s="10" t="s">
        <v>288</v>
      </c>
      <c r="AF137" s="10">
        <v>1</v>
      </c>
      <c r="AG137" s="10"/>
      <c r="AH137" s="10"/>
      <c r="AI137" s="10">
        <v>1</v>
      </c>
      <c r="AJ137" s="10"/>
      <c r="AK137" s="10">
        <v>1</v>
      </c>
      <c r="AL137" s="10" t="s">
        <v>47</v>
      </c>
      <c r="AM137" s="10" t="s">
        <v>48</v>
      </c>
      <c r="AN137" s="10" t="s">
        <v>48</v>
      </c>
      <c r="AO137" s="10" t="s">
        <v>48</v>
      </c>
      <c r="AP137" s="10" t="s">
        <v>48</v>
      </c>
      <c r="AQ137" s="10" t="s">
        <v>49</v>
      </c>
      <c r="AR137" s="10" t="s">
        <v>49</v>
      </c>
      <c r="AS137" s="10" t="s">
        <v>47</v>
      </c>
      <c r="AT137" s="10" t="s">
        <v>49</v>
      </c>
      <c r="AU137" s="10" t="s">
        <v>50</v>
      </c>
      <c r="AV137" s="10" t="s">
        <v>49</v>
      </c>
      <c r="AW137" s="10" t="s">
        <v>47</v>
      </c>
      <c r="AX137" s="10" t="s">
        <v>48</v>
      </c>
      <c r="AY137" s="10" t="s">
        <v>49</v>
      </c>
      <c r="AZ137" s="10" t="s">
        <v>50</v>
      </c>
      <c r="BA137" s="10">
        <v>1115</v>
      </c>
      <c r="BB137" s="10">
        <v>79</v>
      </c>
      <c r="BC137" s="10">
        <v>14.7</v>
      </c>
      <c r="BD137" s="10">
        <v>17.7</v>
      </c>
      <c r="BE137" s="10">
        <v>428</v>
      </c>
      <c r="BF137" s="10">
        <v>7</v>
      </c>
      <c r="BG137" s="10">
        <v>341</v>
      </c>
    </row>
    <row r="138" spans="1:59" x14ac:dyDescent="0.45">
      <c r="A138" s="10" t="s">
        <v>289</v>
      </c>
      <c r="B138" s="21">
        <v>3</v>
      </c>
      <c r="C138" s="10" t="s">
        <v>56</v>
      </c>
      <c r="D138" s="107" t="s">
        <v>44</v>
      </c>
      <c r="E138" s="107"/>
      <c r="F138" s="107"/>
      <c r="G138" t="s">
        <v>19</v>
      </c>
      <c r="H138" s="21">
        <v>10</v>
      </c>
      <c r="I138" s="21">
        <v>85</v>
      </c>
      <c r="J138" s="10"/>
      <c r="K138" s="10">
        <v>1</v>
      </c>
      <c r="L138" s="10"/>
      <c r="M138" s="10">
        <v>1</v>
      </c>
      <c r="N138" s="10"/>
      <c r="O138" s="10">
        <v>1</v>
      </c>
      <c r="P138" s="10"/>
      <c r="Q138" s="10">
        <v>1</v>
      </c>
      <c r="R138" s="10"/>
      <c r="S138" s="10">
        <v>1</v>
      </c>
      <c r="T138" s="10"/>
      <c r="U138" s="10">
        <v>1</v>
      </c>
      <c r="V138" s="10"/>
      <c r="W138" s="10">
        <v>1</v>
      </c>
      <c r="X138" s="10"/>
      <c r="Y138" s="10"/>
      <c r="Z138" s="10">
        <v>1</v>
      </c>
      <c r="AA138" s="10"/>
      <c r="AB138" s="10">
        <v>1</v>
      </c>
      <c r="AC138" s="10"/>
      <c r="AD138" s="10" t="s">
        <v>47</v>
      </c>
      <c r="AE138" s="10" t="s">
        <v>290</v>
      </c>
      <c r="AF138" s="10"/>
      <c r="AG138" s="10">
        <v>1</v>
      </c>
      <c r="AH138" s="10"/>
      <c r="AI138" s="10">
        <v>1</v>
      </c>
      <c r="AJ138" s="10"/>
      <c r="AK138" s="10">
        <v>1</v>
      </c>
      <c r="AL138" s="10" t="s">
        <v>47</v>
      </c>
      <c r="AM138" s="10" t="s">
        <v>48</v>
      </c>
      <c r="AN138" s="10" t="s">
        <v>48</v>
      </c>
      <c r="AO138" s="10" t="s">
        <v>48</v>
      </c>
      <c r="AP138" s="10" t="s">
        <v>48</v>
      </c>
      <c r="AQ138" s="10" t="s">
        <v>50</v>
      </c>
      <c r="AR138" s="10" t="s">
        <v>50</v>
      </c>
      <c r="AS138" s="10" t="s">
        <v>48</v>
      </c>
      <c r="AT138" s="10" t="s">
        <v>49</v>
      </c>
      <c r="AU138" s="10" t="s">
        <v>49</v>
      </c>
      <c r="AV138" s="10" t="s">
        <v>49</v>
      </c>
      <c r="AW138" s="10" t="s">
        <v>48</v>
      </c>
      <c r="AX138" s="10" t="s">
        <v>48</v>
      </c>
      <c r="AY138" s="10" t="s">
        <v>49</v>
      </c>
      <c r="AZ138" s="10" t="s">
        <v>49</v>
      </c>
      <c r="BA138" s="10">
        <v>1015</v>
      </c>
      <c r="BB138" s="10">
        <v>65</v>
      </c>
      <c r="BC138" s="10">
        <v>13.7</v>
      </c>
      <c r="BD138" s="10">
        <v>11.5</v>
      </c>
      <c r="BE138" s="10">
        <v>395</v>
      </c>
      <c r="BF138" s="10">
        <v>6</v>
      </c>
      <c r="BG138" s="10">
        <v>309</v>
      </c>
    </row>
    <row r="139" spans="1:59" x14ac:dyDescent="0.45">
      <c r="A139" s="10" t="s">
        <v>291</v>
      </c>
      <c r="B139" s="21">
        <v>5</v>
      </c>
      <c r="C139" s="10" t="s">
        <v>56</v>
      </c>
      <c r="D139" s="107" t="s">
        <v>69</v>
      </c>
      <c r="E139" s="107"/>
      <c r="F139" s="107"/>
      <c r="G139" t="s">
        <v>19</v>
      </c>
      <c r="H139" s="21">
        <v>14</v>
      </c>
      <c r="I139" s="21">
        <v>93</v>
      </c>
      <c r="J139" s="10"/>
      <c r="K139" s="10">
        <v>1</v>
      </c>
      <c r="L139" s="10"/>
      <c r="M139" s="10">
        <v>1</v>
      </c>
      <c r="N139" s="10"/>
      <c r="O139" s="10">
        <v>1</v>
      </c>
      <c r="P139" s="10"/>
      <c r="Q139" s="10">
        <v>1</v>
      </c>
      <c r="R139" s="10"/>
      <c r="S139" s="10">
        <v>1</v>
      </c>
      <c r="T139" s="10"/>
      <c r="U139" s="10">
        <v>1</v>
      </c>
      <c r="V139" s="10"/>
      <c r="W139" s="10">
        <v>1</v>
      </c>
      <c r="X139" s="10"/>
      <c r="Y139" s="10"/>
      <c r="Z139" s="10">
        <v>1</v>
      </c>
      <c r="AA139" s="10"/>
      <c r="AB139" s="10"/>
      <c r="AC139" s="10">
        <v>1</v>
      </c>
      <c r="AD139" s="10" t="s">
        <v>45</v>
      </c>
      <c r="AE139" s="10" t="s">
        <v>100</v>
      </c>
      <c r="AF139" s="10"/>
      <c r="AG139" s="10">
        <v>1</v>
      </c>
      <c r="AH139" s="10"/>
      <c r="AI139" s="10">
        <v>1</v>
      </c>
      <c r="AJ139" s="10"/>
      <c r="AK139" s="10">
        <v>1</v>
      </c>
      <c r="AL139" s="10" t="s">
        <v>47</v>
      </c>
      <c r="AM139" s="10" t="s">
        <v>48</v>
      </c>
      <c r="AN139" s="10" t="s">
        <v>48</v>
      </c>
      <c r="AO139" s="10" t="s">
        <v>48</v>
      </c>
      <c r="AP139" s="10" t="s">
        <v>48</v>
      </c>
      <c r="AQ139" s="10" t="s">
        <v>50</v>
      </c>
      <c r="AR139" s="10" t="s">
        <v>48</v>
      </c>
      <c r="AS139" s="10" t="s">
        <v>48</v>
      </c>
      <c r="AT139" s="10" t="s">
        <v>50</v>
      </c>
      <c r="AU139" s="10" t="s">
        <v>67</v>
      </c>
      <c r="AV139" s="10" t="s">
        <v>67</v>
      </c>
      <c r="AW139" s="10" t="s">
        <v>47</v>
      </c>
      <c r="AX139" s="10" t="s">
        <v>48</v>
      </c>
      <c r="AY139" s="10" t="s">
        <v>49</v>
      </c>
      <c r="AZ139" s="10" t="s">
        <v>49</v>
      </c>
      <c r="BA139" s="10">
        <v>1245</v>
      </c>
      <c r="BB139" s="10">
        <v>91</v>
      </c>
      <c r="BC139" s="10">
        <v>15.9</v>
      </c>
      <c r="BD139" s="10">
        <v>19.7</v>
      </c>
      <c r="BE139" s="10">
        <v>419</v>
      </c>
      <c r="BF139" s="10">
        <v>7</v>
      </c>
      <c r="BG139" s="10">
        <v>359</v>
      </c>
    </row>
    <row r="140" spans="1:59" x14ac:dyDescent="0.45">
      <c r="A140" s="10" t="s">
        <v>292</v>
      </c>
      <c r="B140" s="21">
        <v>4</v>
      </c>
      <c r="C140" s="10" t="s">
        <v>56</v>
      </c>
      <c r="D140" s="107" t="s">
        <v>57</v>
      </c>
      <c r="E140" s="107"/>
      <c r="F140" s="107"/>
      <c r="G140" t="s">
        <v>19</v>
      </c>
      <c r="H140" s="21">
        <v>12</v>
      </c>
      <c r="I140" s="21">
        <v>83</v>
      </c>
      <c r="J140" s="10">
        <v>1</v>
      </c>
      <c r="K140" s="10"/>
      <c r="L140" s="10">
        <v>1</v>
      </c>
      <c r="M140" s="10"/>
      <c r="N140" s="10"/>
      <c r="O140" s="10">
        <v>1</v>
      </c>
      <c r="P140" s="10"/>
      <c r="Q140" s="10">
        <v>1</v>
      </c>
      <c r="R140" s="10"/>
      <c r="S140" s="10">
        <v>1</v>
      </c>
      <c r="T140" s="10"/>
      <c r="U140" s="10">
        <v>1</v>
      </c>
      <c r="V140" s="10"/>
      <c r="W140" s="10">
        <v>1</v>
      </c>
      <c r="X140" s="10"/>
      <c r="Y140" s="10"/>
      <c r="Z140" s="10">
        <v>1</v>
      </c>
      <c r="AA140" s="10"/>
      <c r="AB140" s="10">
        <v>1</v>
      </c>
      <c r="AC140" s="10"/>
      <c r="AD140" s="10" t="s">
        <v>47</v>
      </c>
      <c r="AE140" s="10" t="s">
        <v>293</v>
      </c>
      <c r="AF140" s="10"/>
      <c r="AG140" s="10">
        <v>1</v>
      </c>
      <c r="AH140" s="10"/>
      <c r="AI140" s="10">
        <v>1</v>
      </c>
      <c r="AJ140" s="10"/>
      <c r="AK140" s="10">
        <v>1</v>
      </c>
      <c r="AL140" s="10" t="s">
        <v>47</v>
      </c>
      <c r="AM140" s="10" t="s">
        <v>48</v>
      </c>
      <c r="AN140" s="10" t="s">
        <v>48</v>
      </c>
      <c r="AO140" s="10" t="s">
        <v>48</v>
      </c>
      <c r="AP140" s="10" t="s">
        <v>48</v>
      </c>
      <c r="AQ140" s="10" t="s">
        <v>50</v>
      </c>
      <c r="AR140" s="10" t="s">
        <v>50</v>
      </c>
      <c r="AS140" s="10" t="s">
        <v>48</v>
      </c>
      <c r="AT140" s="10" t="s">
        <v>49</v>
      </c>
      <c r="AU140" s="10" t="s">
        <v>49</v>
      </c>
      <c r="AV140" s="10" t="s">
        <v>49</v>
      </c>
      <c r="AW140" s="10" t="s">
        <v>48</v>
      </c>
      <c r="AX140" s="10" t="s">
        <v>48</v>
      </c>
      <c r="AY140" s="10" t="s">
        <v>49</v>
      </c>
      <c r="AZ140" s="10" t="s">
        <v>49</v>
      </c>
      <c r="BA140" s="10">
        <v>1195</v>
      </c>
      <c r="BB140" s="10">
        <v>92</v>
      </c>
      <c r="BC140" s="10">
        <v>14.7</v>
      </c>
      <c r="BD140" s="10">
        <v>18.7</v>
      </c>
      <c r="BE140" s="10">
        <v>511</v>
      </c>
      <c r="BF140" s="10">
        <v>8</v>
      </c>
      <c r="BG140" s="10">
        <v>496</v>
      </c>
    </row>
    <row r="141" spans="1:59" x14ac:dyDescent="0.45">
      <c r="A141" s="10" t="s">
        <v>294</v>
      </c>
      <c r="B141" s="21">
        <v>4</v>
      </c>
      <c r="C141" s="10" t="s">
        <v>56</v>
      </c>
      <c r="D141" s="107" t="s">
        <v>149</v>
      </c>
      <c r="E141" s="107"/>
      <c r="F141" s="107"/>
      <c r="G141" t="s">
        <v>19</v>
      </c>
      <c r="H141" s="21">
        <v>12</v>
      </c>
      <c r="I141" s="21">
        <v>90</v>
      </c>
      <c r="J141" s="10"/>
      <c r="K141" s="10">
        <v>1</v>
      </c>
      <c r="L141" s="10"/>
      <c r="M141" s="10">
        <v>1</v>
      </c>
      <c r="N141" s="10"/>
      <c r="O141" s="10">
        <v>1</v>
      </c>
      <c r="P141" s="10"/>
      <c r="Q141" s="10">
        <v>1</v>
      </c>
      <c r="R141" s="10"/>
      <c r="S141" s="10">
        <v>1</v>
      </c>
      <c r="T141" s="10"/>
      <c r="U141" s="10">
        <v>1</v>
      </c>
      <c r="V141" s="10"/>
      <c r="W141" s="10">
        <v>1</v>
      </c>
      <c r="X141" s="10"/>
      <c r="Y141" s="10"/>
      <c r="Z141" s="10"/>
      <c r="AA141" s="10">
        <v>1</v>
      </c>
      <c r="AB141" s="10"/>
      <c r="AC141" s="10"/>
      <c r="AD141" s="10" t="s">
        <v>45</v>
      </c>
      <c r="AE141" s="10" t="s">
        <v>156</v>
      </c>
      <c r="AF141" s="10"/>
      <c r="AG141" s="10">
        <v>1</v>
      </c>
      <c r="AH141" s="10"/>
      <c r="AI141" s="10">
        <v>1</v>
      </c>
      <c r="AJ141" s="10"/>
      <c r="AK141" s="10">
        <v>1</v>
      </c>
      <c r="AL141" s="10" t="s">
        <v>47</v>
      </c>
      <c r="AM141" s="10" t="s">
        <v>50</v>
      </c>
      <c r="AN141" s="10" t="s">
        <v>48</v>
      </c>
      <c r="AO141" s="10" t="s">
        <v>48</v>
      </c>
      <c r="AP141" s="10" t="s">
        <v>48</v>
      </c>
      <c r="AQ141" s="10" t="s">
        <v>50</v>
      </c>
      <c r="AR141" s="10" t="s">
        <v>50</v>
      </c>
      <c r="AS141" s="10" t="s">
        <v>48</v>
      </c>
      <c r="AT141" s="10" t="s">
        <v>49</v>
      </c>
      <c r="AU141" s="10" t="s">
        <v>49</v>
      </c>
      <c r="AV141" s="10" t="s">
        <v>49</v>
      </c>
      <c r="AW141" s="10" t="s">
        <v>47</v>
      </c>
      <c r="AX141" s="10" t="s">
        <v>48</v>
      </c>
      <c r="AY141" s="10" t="s">
        <v>49</v>
      </c>
      <c r="AZ141" s="10" t="s">
        <v>49</v>
      </c>
      <c r="BA141" s="10">
        <v>1156</v>
      </c>
      <c r="BB141" s="10">
        <v>94</v>
      </c>
      <c r="BC141" s="10">
        <v>13.7</v>
      </c>
      <c r="BD141" s="10">
        <v>15.8</v>
      </c>
      <c r="BE141" s="10">
        <v>548</v>
      </c>
      <c r="BF141" s="10">
        <v>9</v>
      </c>
      <c r="BG141" s="10">
        <v>484</v>
      </c>
    </row>
    <row r="142" spans="1:59" x14ac:dyDescent="0.45">
      <c r="A142" s="10" t="s">
        <v>295</v>
      </c>
      <c r="B142" s="21">
        <v>4</v>
      </c>
      <c r="C142" s="10" t="s">
        <v>56</v>
      </c>
      <c r="D142" s="107" t="s">
        <v>57</v>
      </c>
      <c r="E142" s="107"/>
      <c r="F142" s="107"/>
      <c r="G142" t="s">
        <v>19</v>
      </c>
      <c r="H142" s="21">
        <v>11</v>
      </c>
      <c r="I142" s="21">
        <v>81</v>
      </c>
      <c r="J142" s="10"/>
      <c r="K142" s="10">
        <v>1</v>
      </c>
      <c r="L142" s="10"/>
      <c r="M142" s="10">
        <v>1</v>
      </c>
      <c r="N142" s="10"/>
      <c r="O142" s="10">
        <v>1</v>
      </c>
      <c r="P142" s="10"/>
      <c r="Q142" s="10">
        <v>1</v>
      </c>
      <c r="R142" s="10"/>
      <c r="S142" s="10">
        <v>1</v>
      </c>
      <c r="T142" s="10"/>
      <c r="U142" s="10">
        <v>1</v>
      </c>
      <c r="V142" s="10"/>
      <c r="W142" s="10">
        <v>1</v>
      </c>
      <c r="X142" s="10"/>
      <c r="Y142" s="10"/>
      <c r="Z142" s="10">
        <v>1</v>
      </c>
      <c r="AA142" s="10"/>
      <c r="AB142" s="10"/>
      <c r="AC142" s="10">
        <v>1</v>
      </c>
      <c r="AD142" s="10" t="s">
        <v>45</v>
      </c>
      <c r="AE142" s="10" t="s">
        <v>100</v>
      </c>
      <c r="AF142" s="10"/>
      <c r="AG142" s="10">
        <v>1</v>
      </c>
      <c r="AH142" s="10"/>
      <c r="AI142" s="10">
        <v>1</v>
      </c>
      <c r="AJ142" s="10"/>
      <c r="AK142" s="10">
        <v>1</v>
      </c>
      <c r="AL142" s="10" t="s">
        <v>47</v>
      </c>
      <c r="AM142" s="10" t="s">
        <v>50</v>
      </c>
      <c r="AN142" s="10" t="s">
        <v>48</v>
      </c>
      <c r="AO142" s="10" t="s">
        <v>48</v>
      </c>
      <c r="AP142" s="10" t="s">
        <v>48</v>
      </c>
      <c r="AQ142" s="10" t="s">
        <v>50</v>
      </c>
      <c r="AR142" s="10" t="s">
        <v>50</v>
      </c>
      <c r="AS142" s="10" t="s">
        <v>48</v>
      </c>
      <c r="AT142" s="10" t="s">
        <v>49</v>
      </c>
      <c r="AU142" s="10" t="s">
        <v>49</v>
      </c>
      <c r="AV142" s="10" t="s">
        <v>49</v>
      </c>
      <c r="AW142" s="10" t="s">
        <v>47</v>
      </c>
      <c r="AX142" s="10" t="s">
        <v>48</v>
      </c>
      <c r="AY142" s="10" t="s">
        <v>49</v>
      </c>
      <c r="AZ142" s="10" t="s">
        <v>49</v>
      </c>
      <c r="BA142" s="10">
        <v>1216</v>
      </c>
      <c r="BB142" s="10">
        <v>93</v>
      </c>
      <c r="BC142" s="10">
        <v>15.8</v>
      </c>
      <c r="BD142" s="10">
        <v>20.5</v>
      </c>
      <c r="BE142" s="10">
        <v>523</v>
      </c>
      <c r="BF142" s="10">
        <v>11</v>
      </c>
      <c r="BG142" s="10">
        <v>398</v>
      </c>
    </row>
    <row r="143" spans="1:59" x14ac:dyDescent="0.45">
      <c r="A143" s="10" t="s">
        <v>296</v>
      </c>
      <c r="B143" s="21">
        <v>3</v>
      </c>
      <c r="C143" s="10" t="s">
        <v>56</v>
      </c>
      <c r="D143" s="107" t="s">
        <v>57</v>
      </c>
      <c r="E143" s="107"/>
      <c r="F143" s="107"/>
      <c r="G143" t="s">
        <v>19</v>
      </c>
      <c r="H143" s="21">
        <v>9</v>
      </c>
      <c r="I143" s="21">
        <v>85</v>
      </c>
      <c r="J143" s="10">
        <v>1</v>
      </c>
      <c r="K143" s="10"/>
      <c r="L143" s="10">
        <v>1</v>
      </c>
      <c r="M143" s="10"/>
      <c r="N143" s="10"/>
      <c r="O143" s="10">
        <v>1</v>
      </c>
      <c r="P143" s="10"/>
      <c r="Q143" s="10">
        <v>1</v>
      </c>
      <c r="R143" s="10"/>
      <c r="S143" s="10">
        <v>1</v>
      </c>
      <c r="T143" s="10"/>
      <c r="U143" s="10">
        <v>1</v>
      </c>
      <c r="V143" s="10"/>
      <c r="W143" s="10">
        <v>1</v>
      </c>
      <c r="X143" s="10"/>
      <c r="Y143" s="10"/>
      <c r="Z143" s="10">
        <v>1</v>
      </c>
      <c r="AA143" s="10"/>
      <c r="AB143" s="10">
        <v>1</v>
      </c>
      <c r="AC143" s="10"/>
      <c r="AD143" s="10" t="s">
        <v>45</v>
      </c>
      <c r="AE143" s="10" t="s">
        <v>297</v>
      </c>
      <c r="AF143" s="10">
        <v>1</v>
      </c>
      <c r="AG143" s="10"/>
      <c r="AH143" s="10"/>
      <c r="AI143" s="10">
        <v>1</v>
      </c>
      <c r="AJ143" s="10"/>
      <c r="AK143" s="10">
        <v>1</v>
      </c>
      <c r="AL143" s="10" t="s">
        <v>47</v>
      </c>
      <c r="AM143" s="10" t="s">
        <v>48</v>
      </c>
      <c r="AN143" s="10" t="s">
        <v>48</v>
      </c>
      <c r="AO143" s="10" t="s">
        <v>48</v>
      </c>
      <c r="AP143" s="10" t="s">
        <v>48</v>
      </c>
      <c r="AQ143" s="10" t="s">
        <v>50</v>
      </c>
      <c r="AR143" s="10" t="s">
        <v>50</v>
      </c>
      <c r="AS143" s="10" t="s">
        <v>48</v>
      </c>
      <c r="AT143" s="10" t="s">
        <v>49</v>
      </c>
      <c r="AU143" s="10" t="s">
        <v>49</v>
      </c>
      <c r="AV143" s="10" t="s">
        <v>49</v>
      </c>
      <c r="AW143" s="10" t="s">
        <v>47</v>
      </c>
      <c r="AX143" s="10" t="s">
        <v>48</v>
      </c>
      <c r="AY143" s="10" t="s">
        <v>49</v>
      </c>
      <c r="AZ143" s="10" t="s">
        <v>50</v>
      </c>
      <c r="BA143" s="10">
        <v>956</v>
      </c>
      <c r="BB143" s="10">
        <v>74</v>
      </c>
      <c r="BC143" s="10">
        <v>11.4</v>
      </c>
      <c r="BD143" s="10">
        <v>11.4</v>
      </c>
      <c r="BE143" s="10">
        <v>359</v>
      </c>
      <c r="BF143" s="10">
        <v>6</v>
      </c>
      <c r="BG143" s="10">
        <v>301</v>
      </c>
    </row>
    <row r="144" spans="1:59" x14ac:dyDescent="0.45">
      <c r="A144" s="10" t="s">
        <v>298</v>
      </c>
      <c r="B144" s="21">
        <v>3</v>
      </c>
      <c r="C144" s="10" t="s">
        <v>56</v>
      </c>
      <c r="D144" s="107" t="s">
        <v>69</v>
      </c>
      <c r="E144" s="107"/>
      <c r="F144" s="107"/>
      <c r="G144" t="s">
        <v>19</v>
      </c>
      <c r="H144" s="21">
        <v>10.5</v>
      </c>
      <c r="I144" s="21">
        <v>82</v>
      </c>
      <c r="J144" s="10"/>
      <c r="K144" s="10">
        <v>1</v>
      </c>
      <c r="L144" s="10"/>
      <c r="M144" s="10">
        <v>1</v>
      </c>
      <c r="N144" s="10"/>
      <c r="O144" s="10">
        <v>1</v>
      </c>
      <c r="P144" s="10"/>
      <c r="Q144" s="10">
        <v>1</v>
      </c>
      <c r="R144" s="10"/>
      <c r="S144" s="10">
        <v>1</v>
      </c>
      <c r="T144" s="10"/>
      <c r="U144" s="10">
        <v>1</v>
      </c>
      <c r="V144" s="10"/>
      <c r="W144" s="10">
        <v>1</v>
      </c>
      <c r="X144" s="10"/>
      <c r="Y144" s="10"/>
      <c r="Z144" s="10">
        <v>1</v>
      </c>
      <c r="AA144" s="10"/>
      <c r="AB144" s="10"/>
      <c r="AC144" s="10">
        <v>1</v>
      </c>
      <c r="AD144" s="10" t="s">
        <v>45</v>
      </c>
      <c r="AE144" s="10" t="s">
        <v>299</v>
      </c>
      <c r="AF144" s="10"/>
      <c r="AG144" s="10">
        <v>1</v>
      </c>
      <c r="AH144" s="10"/>
      <c r="AI144" s="10">
        <v>1</v>
      </c>
      <c r="AJ144" s="10"/>
      <c r="AK144" s="10">
        <v>1</v>
      </c>
      <c r="AL144" s="10" t="s">
        <v>47</v>
      </c>
      <c r="AM144" s="10" t="s">
        <v>48</v>
      </c>
      <c r="AN144" s="10" t="s">
        <v>47</v>
      </c>
      <c r="AO144" s="10" t="s">
        <v>48</v>
      </c>
      <c r="AP144" s="10" t="s">
        <v>48</v>
      </c>
      <c r="AQ144" s="10" t="s">
        <v>50</v>
      </c>
      <c r="AR144" s="10" t="s">
        <v>50</v>
      </c>
      <c r="AS144" s="10" t="s">
        <v>47</v>
      </c>
      <c r="AT144" s="10" t="s">
        <v>50</v>
      </c>
      <c r="AU144" s="10" t="s">
        <v>50</v>
      </c>
      <c r="AV144" s="10" t="s">
        <v>49</v>
      </c>
      <c r="AW144" s="10" t="s">
        <v>47</v>
      </c>
      <c r="AX144" s="10" t="s">
        <v>48</v>
      </c>
      <c r="AY144" s="10" t="s">
        <v>49</v>
      </c>
      <c r="AZ144" s="10" t="s">
        <v>49</v>
      </c>
      <c r="BA144" s="10">
        <v>1018</v>
      </c>
      <c r="BB144" s="10">
        <v>69</v>
      </c>
      <c r="BC144" s="10">
        <v>9.9</v>
      </c>
      <c r="BD144" s="10">
        <v>10.4</v>
      </c>
      <c r="BE144" s="10">
        <v>345</v>
      </c>
      <c r="BF144" s="10">
        <v>5</v>
      </c>
      <c r="BG144" s="10">
        <v>298</v>
      </c>
    </row>
    <row r="145" spans="1:59" x14ac:dyDescent="0.45">
      <c r="A145" s="10" t="s">
        <v>300</v>
      </c>
      <c r="B145" s="21">
        <v>3.5</v>
      </c>
      <c r="C145" s="10" t="s">
        <v>56</v>
      </c>
      <c r="D145" s="107" t="s">
        <v>44</v>
      </c>
      <c r="E145" s="107"/>
      <c r="F145" s="107"/>
      <c r="G145" t="s">
        <v>20</v>
      </c>
      <c r="H145" s="21">
        <v>13</v>
      </c>
      <c r="I145" s="21">
        <v>94</v>
      </c>
      <c r="J145" s="10"/>
      <c r="K145" s="10">
        <v>1</v>
      </c>
      <c r="L145" s="10"/>
      <c r="M145" s="10">
        <v>1</v>
      </c>
      <c r="N145" s="10"/>
      <c r="O145" s="10">
        <v>1</v>
      </c>
      <c r="P145" s="10"/>
      <c r="Q145" s="10">
        <v>1</v>
      </c>
      <c r="R145" s="10">
        <v>1</v>
      </c>
      <c r="S145" s="10"/>
      <c r="T145" s="10"/>
      <c r="U145" s="10">
        <v>1</v>
      </c>
      <c r="V145" s="10"/>
      <c r="W145" s="10"/>
      <c r="X145" s="10"/>
      <c r="Y145" s="10"/>
      <c r="Z145" s="10"/>
      <c r="AA145" s="10">
        <v>1</v>
      </c>
      <c r="AB145" s="10"/>
      <c r="AC145" s="10"/>
      <c r="AD145" s="10" t="s">
        <v>47</v>
      </c>
      <c r="AE145" s="10" t="s">
        <v>301</v>
      </c>
      <c r="AF145" s="10">
        <v>1</v>
      </c>
      <c r="AG145" s="10"/>
      <c r="AH145" s="10"/>
      <c r="AI145" s="10">
        <v>1</v>
      </c>
      <c r="AJ145" s="10"/>
      <c r="AK145" s="10">
        <v>1</v>
      </c>
      <c r="AL145" s="10" t="s">
        <v>47</v>
      </c>
      <c r="AM145" s="10" t="s">
        <v>48</v>
      </c>
      <c r="AN145" s="10" t="s">
        <v>67</v>
      </c>
      <c r="AO145" s="10" t="s">
        <v>67</v>
      </c>
      <c r="AP145" s="10" t="s">
        <v>48</v>
      </c>
      <c r="AQ145" s="10" t="s">
        <v>50</v>
      </c>
      <c r="AR145" s="10" t="s">
        <v>50</v>
      </c>
      <c r="AS145" s="10" t="s">
        <v>48</v>
      </c>
      <c r="AT145" s="10" t="s">
        <v>50</v>
      </c>
      <c r="AU145" s="10" t="s">
        <v>49</v>
      </c>
      <c r="AV145" s="10" t="s">
        <v>49</v>
      </c>
      <c r="AW145" s="10" t="s">
        <v>48</v>
      </c>
      <c r="AX145" s="10" t="s">
        <v>48</v>
      </c>
      <c r="AY145" s="10" t="s">
        <v>49</v>
      </c>
      <c r="AZ145" s="10" t="s">
        <v>49</v>
      </c>
      <c r="BA145" s="10">
        <v>1124</v>
      </c>
      <c r="BB145" s="10">
        <v>81</v>
      </c>
      <c r="BC145" s="10">
        <v>10.8</v>
      </c>
      <c r="BD145" s="10">
        <v>9.8000000000000007</v>
      </c>
      <c r="BE145" s="10">
        <v>327</v>
      </c>
      <c r="BF145" s="10">
        <v>6</v>
      </c>
      <c r="BG145" s="10">
        <v>329</v>
      </c>
    </row>
    <row r="146" spans="1:59" x14ac:dyDescent="0.45">
      <c r="A146" s="10" t="s">
        <v>302</v>
      </c>
      <c r="B146" s="21">
        <v>4</v>
      </c>
      <c r="C146" s="10" t="s">
        <v>56</v>
      </c>
      <c r="D146" s="107" t="s">
        <v>69</v>
      </c>
      <c r="E146" s="107"/>
      <c r="F146" s="107"/>
      <c r="G146" t="s">
        <v>20</v>
      </c>
      <c r="H146" s="21">
        <v>12.9</v>
      </c>
      <c r="I146" s="21">
        <v>94.7</v>
      </c>
      <c r="J146" s="10"/>
      <c r="K146" s="10">
        <v>1</v>
      </c>
      <c r="L146" s="10"/>
      <c r="M146" s="10">
        <v>1</v>
      </c>
      <c r="N146" s="10"/>
      <c r="O146" s="10">
        <v>1</v>
      </c>
      <c r="P146" s="10"/>
      <c r="Q146" s="10">
        <v>1</v>
      </c>
      <c r="R146" s="10"/>
      <c r="S146" s="10">
        <v>1</v>
      </c>
      <c r="T146" s="10"/>
      <c r="U146" s="10">
        <v>1</v>
      </c>
      <c r="V146" s="10"/>
      <c r="W146" s="10">
        <v>1</v>
      </c>
      <c r="X146" s="10"/>
      <c r="Y146" s="10"/>
      <c r="Z146" s="10">
        <v>1</v>
      </c>
      <c r="AA146" s="10"/>
      <c r="AB146" s="10"/>
      <c r="AC146" s="10">
        <v>1</v>
      </c>
      <c r="AD146" s="10" t="s">
        <v>45</v>
      </c>
      <c r="AE146" s="10" t="s">
        <v>303</v>
      </c>
      <c r="AF146" s="10">
        <v>1</v>
      </c>
      <c r="AG146" s="10"/>
      <c r="AH146" s="10"/>
      <c r="AI146" s="10">
        <v>1</v>
      </c>
      <c r="AJ146" s="10"/>
      <c r="AK146" s="10">
        <v>1</v>
      </c>
      <c r="AL146" s="10" t="s">
        <v>47</v>
      </c>
      <c r="AM146" s="10" t="s">
        <v>48</v>
      </c>
      <c r="AN146" s="10" t="s">
        <v>48</v>
      </c>
      <c r="AO146" s="10" t="s">
        <v>49</v>
      </c>
      <c r="AP146" s="10" t="s">
        <v>48</v>
      </c>
      <c r="AQ146" s="10" t="s">
        <v>48</v>
      </c>
      <c r="AR146" s="10" t="s">
        <v>49</v>
      </c>
      <c r="AS146" s="10" t="s">
        <v>47</v>
      </c>
      <c r="AT146" s="10" t="s">
        <v>49</v>
      </c>
      <c r="AU146" s="10" t="s">
        <v>50</v>
      </c>
      <c r="AV146" s="10" t="s">
        <v>67</v>
      </c>
      <c r="AW146" s="10" t="s">
        <v>47</v>
      </c>
      <c r="AX146" s="10" t="s">
        <v>48</v>
      </c>
      <c r="AY146" s="10" t="s">
        <v>49</v>
      </c>
      <c r="AZ146" s="10" t="s">
        <v>49</v>
      </c>
      <c r="BA146" s="10">
        <v>1259</v>
      </c>
      <c r="BB146" s="10">
        <v>89</v>
      </c>
      <c r="BC146" s="10">
        <v>15.7</v>
      </c>
      <c r="BD146" s="10">
        <v>19.7</v>
      </c>
      <c r="BE146" s="10">
        <v>459</v>
      </c>
      <c r="BF146" s="10">
        <v>9</v>
      </c>
      <c r="BG146" s="10">
        <v>459</v>
      </c>
    </row>
    <row r="147" spans="1:59" x14ac:dyDescent="0.45">
      <c r="A147" s="10" t="s">
        <v>304</v>
      </c>
      <c r="B147" s="21">
        <v>4</v>
      </c>
      <c r="C147" s="10" t="s">
        <v>56</v>
      </c>
      <c r="D147" s="107" t="s">
        <v>69</v>
      </c>
      <c r="E147" s="107"/>
      <c r="F147" s="107"/>
      <c r="G147" t="s">
        <v>20</v>
      </c>
      <c r="H147" s="21">
        <v>14</v>
      </c>
      <c r="I147" s="21">
        <v>90</v>
      </c>
      <c r="J147" s="10"/>
      <c r="K147" s="10">
        <v>1</v>
      </c>
      <c r="L147" s="10"/>
      <c r="M147" s="10">
        <v>1</v>
      </c>
      <c r="N147" s="10"/>
      <c r="O147" s="10">
        <v>1</v>
      </c>
      <c r="P147" s="10"/>
      <c r="Q147" s="10">
        <v>1</v>
      </c>
      <c r="R147" s="10"/>
      <c r="S147" s="10">
        <v>1</v>
      </c>
      <c r="T147" s="10"/>
      <c r="U147" s="10">
        <v>1</v>
      </c>
      <c r="V147" s="10"/>
      <c r="W147" s="10">
        <v>1</v>
      </c>
      <c r="X147" s="10"/>
      <c r="Y147" s="10"/>
      <c r="Z147" s="10">
        <v>1</v>
      </c>
      <c r="AA147" s="10"/>
      <c r="AB147" s="10"/>
      <c r="AC147" s="10">
        <v>1</v>
      </c>
      <c r="AD147" s="10" t="s">
        <v>47</v>
      </c>
      <c r="AE147" s="10" t="s">
        <v>305</v>
      </c>
      <c r="AF147" s="10"/>
      <c r="AG147" s="10">
        <v>1</v>
      </c>
      <c r="AH147" s="10"/>
      <c r="AI147" s="10">
        <v>1</v>
      </c>
      <c r="AJ147" s="10"/>
      <c r="AK147" s="10">
        <v>1</v>
      </c>
      <c r="AL147" s="10" t="s">
        <v>47</v>
      </c>
      <c r="AM147" s="10" t="s">
        <v>48</v>
      </c>
      <c r="AN147" s="10" t="s">
        <v>47</v>
      </c>
      <c r="AO147" s="10" t="s">
        <v>48</v>
      </c>
      <c r="AP147" s="10" t="s">
        <v>48</v>
      </c>
      <c r="AQ147" s="10" t="s">
        <v>50</v>
      </c>
      <c r="AR147" s="10" t="s">
        <v>50</v>
      </c>
      <c r="AS147" s="10" t="s">
        <v>48</v>
      </c>
      <c r="AT147" s="10" t="s">
        <v>50</v>
      </c>
      <c r="AU147" s="10" t="s">
        <v>49</v>
      </c>
      <c r="AV147" s="10" t="s">
        <v>49</v>
      </c>
      <c r="AW147" s="10" t="s">
        <v>47</v>
      </c>
      <c r="AX147" s="10" t="s">
        <v>48</v>
      </c>
      <c r="AY147" s="10" t="s">
        <v>49</v>
      </c>
      <c r="AZ147" s="10" t="s">
        <v>49</v>
      </c>
      <c r="BA147" s="10">
        <v>1301</v>
      </c>
      <c r="BB147" s="10">
        <v>90</v>
      </c>
      <c r="BC147" s="10">
        <v>14.8</v>
      </c>
      <c r="BD147" s="10">
        <v>18.399999999999999</v>
      </c>
      <c r="BE147" s="10">
        <v>496</v>
      </c>
      <c r="BF147" s="10">
        <v>11</v>
      </c>
      <c r="BG147" s="10">
        <v>452</v>
      </c>
    </row>
    <row r="148" spans="1:59" x14ac:dyDescent="0.45">
      <c r="A148" s="10" t="s">
        <v>306</v>
      </c>
      <c r="B148" s="21">
        <v>3</v>
      </c>
      <c r="C148" s="10" t="s">
        <v>43</v>
      </c>
      <c r="D148" s="107" t="s">
        <v>69</v>
      </c>
      <c r="E148" s="107"/>
      <c r="F148" s="107"/>
      <c r="G148" t="s">
        <v>19</v>
      </c>
      <c r="H148" s="21">
        <v>13</v>
      </c>
      <c r="I148" s="21">
        <v>90</v>
      </c>
      <c r="J148" s="10"/>
      <c r="K148" s="10">
        <v>1</v>
      </c>
      <c r="L148" s="10"/>
      <c r="M148" s="10">
        <v>1</v>
      </c>
      <c r="N148" s="10"/>
      <c r="O148" s="10">
        <v>1</v>
      </c>
      <c r="P148" s="10"/>
      <c r="Q148" s="10">
        <v>1</v>
      </c>
      <c r="R148" s="10"/>
      <c r="S148" s="10">
        <v>1</v>
      </c>
      <c r="T148" s="10"/>
      <c r="U148" s="10">
        <v>1</v>
      </c>
      <c r="V148" s="10"/>
      <c r="W148" s="10">
        <v>1</v>
      </c>
      <c r="X148" s="10"/>
      <c r="Y148" s="10"/>
      <c r="Z148" s="10">
        <v>1</v>
      </c>
      <c r="AA148" s="10"/>
      <c r="AB148" s="10">
        <v>1</v>
      </c>
      <c r="AC148" s="10"/>
      <c r="AD148" s="10" t="s">
        <v>47</v>
      </c>
      <c r="AE148" s="10" t="s">
        <v>100</v>
      </c>
      <c r="AF148" s="10"/>
      <c r="AG148" s="10">
        <v>1</v>
      </c>
      <c r="AH148" s="10"/>
      <c r="AI148" s="10">
        <v>1</v>
      </c>
      <c r="AJ148" s="10"/>
      <c r="AK148" s="10">
        <v>1</v>
      </c>
      <c r="AL148" s="10" t="s">
        <v>47</v>
      </c>
      <c r="AM148" s="10" t="s">
        <v>48</v>
      </c>
      <c r="AN148" s="10" t="s">
        <v>48</v>
      </c>
      <c r="AO148" s="10" t="s">
        <v>48</v>
      </c>
      <c r="AP148" s="10" t="s">
        <v>48</v>
      </c>
      <c r="AQ148" s="10" t="s">
        <v>50</v>
      </c>
      <c r="AR148" s="10" t="s">
        <v>50</v>
      </c>
      <c r="AS148" s="10" t="s">
        <v>48</v>
      </c>
      <c r="AT148" s="10" t="s">
        <v>49</v>
      </c>
      <c r="AU148" s="10" t="s">
        <v>50</v>
      </c>
      <c r="AV148" s="10" t="s">
        <v>49</v>
      </c>
      <c r="AW148" s="10" t="s">
        <v>48</v>
      </c>
      <c r="AX148" s="10" t="s">
        <v>48</v>
      </c>
      <c r="AY148" s="10" t="s">
        <v>49</v>
      </c>
      <c r="AZ148" s="10" t="s">
        <v>50</v>
      </c>
      <c r="BA148" s="10">
        <v>1129</v>
      </c>
      <c r="BB148" s="10">
        <v>86</v>
      </c>
      <c r="BC148" s="10">
        <v>14.8</v>
      </c>
      <c r="BD148" s="10">
        <v>15.7</v>
      </c>
      <c r="BE148" s="10">
        <v>463</v>
      </c>
      <c r="BF148" s="10">
        <v>8</v>
      </c>
      <c r="BG148" s="10">
        <v>395</v>
      </c>
    </row>
    <row r="149" spans="1:59" x14ac:dyDescent="0.45">
      <c r="A149" s="10" t="s">
        <v>307</v>
      </c>
      <c r="B149" s="21">
        <v>3</v>
      </c>
      <c r="C149" s="10" t="s">
        <v>43</v>
      </c>
      <c r="D149" s="107" t="s">
        <v>44</v>
      </c>
      <c r="E149" s="107"/>
      <c r="F149" s="107"/>
      <c r="G149" t="s">
        <v>19</v>
      </c>
      <c r="H149" s="21">
        <v>14</v>
      </c>
      <c r="I149" s="21">
        <v>93</v>
      </c>
      <c r="J149" s="10"/>
      <c r="K149" s="10">
        <v>1</v>
      </c>
      <c r="L149" s="10"/>
      <c r="M149" s="10">
        <v>1</v>
      </c>
      <c r="N149" s="10"/>
      <c r="O149" s="10">
        <v>1</v>
      </c>
      <c r="P149" s="10"/>
      <c r="Q149" s="10">
        <v>1</v>
      </c>
      <c r="R149" s="10"/>
      <c r="S149" s="10">
        <v>1</v>
      </c>
      <c r="T149" s="10"/>
      <c r="U149" s="10">
        <v>1</v>
      </c>
      <c r="V149" s="10"/>
      <c r="W149" s="10">
        <v>1</v>
      </c>
      <c r="X149" s="10"/>
      <c r="Y149" s="10"/>
      <c r="Z149" s="10">
        <v>1</v>
      </c>
      <c r="AA149" s="10"/>
      <c r="AB149" s="10"/>
      <c r="AC149" s="10">
        <v>1</v>
      </c>
      <c r="AD149" s="10" t="s">
        <v>45</v>
      </c>
      <c r="AE149" s="10" t="s">
        <v>308</v>
      </c>
      <c r="AF149" s="10"/>
      <c r="AG149" s="10">
        <v>1</v>
      </c>
      <c r="AH149" s="10"/>
      <c r="AI149" s="10">
        <v>1</v>
      </c>
      <c r="AJ149" s="10"/>
      <c r="AK149" s="10">
        <v>1</v>
      </c>
      <c r="AL149" s="10" t="s">
        <v>47</v>
      </c>
      <c r="AM149" s="10" t="s">
        <v>48</v>
      </c>
      <c r="AN149" s="10" t="s">
        <v>48</v>
      </c>
      <c r="AO149" s="10" t="s">
        <v>48</v>
      </c>
      <c r="AP149" s="10" t="s">
        <v>48</v>
      </c>
      <c r="AQ149" s="10" t="s">
        <v>49</v>
      </c>
      <c r="AR149" s="10" t="s">
        <v>49</v>
      </c>
      <c r="AS149" s="10" t="s">
        <v>48</v>
      </c>
      <c r="AT149" s="10" t="s">
        <v>49</v>
      </c>
      <c r="AU149" s="10" t="s">
        <v>49</v>
      </c>
      <c r="AV149" s="10" t="s">
        <v>49</v>
      </c>
      <c r="AW149" s="10" t="s">
        <v>48</v>
      </c>
      <c r="AX149" s="10" t="s">
        <v>47</v>
      </c>
      <c r="AY149" s="10" t="s">
        <v>49</v>
      </c>
      <c r="AZ149" s="10" t="s">
        <v>50</v>
      </c>
      <c r="BA149" s="10">
        <v>1201</v>
      </c>
      <c r="BB149" s="10">
        <v>84</v>
      </c>
      <c r="BC149" s="10">
        <v>14.3</v>
      </c>
      <c r="BD149" s="10">
        <v>16.8</v>
      </c>
      <c r="BE149" s="10">
        <v>457</v>
      </c>
      <c r="BF149" s="10">
        <v>8</v>
      </c>
      <c r="BG149" s="10">
        <v>398</v>
      </c>
    </row>
    <row r="150" spans="1:59" x14ac:dyDescent="0.45">
      <c r="A150" s="10" t="s">
        <v>309</v>
      </c>
      <c r="B150" s="21">
        <v>3</v>
      </c>
      <c r="C150" s="10" t="s">
        <v>43</v>
      </c>
      <c r="D150" s="107" t="s">
        <v>69</v>
      </c>
      <c r="E150" s="107"/>
      <c r="F150" s="107"/>
      <c r="G150" t="s">
        <v>19</v>
      </c>
      <c r="H150" s="21">
        <v>13</v>
      </c>
      <c r="I150" s="21">
        <v>89</v>
      </c>
      <c r="J150" s="10"/>
      <c r="K150" s="10">
        <v>1</v>
      </c>
      <c r="L150" s="10"/>
      <c r="M150" s="10">
        <v>1</v>
      </c>
      <c r="N150" s="10"/>
      <c r="O150" s="10">
        <v>1</v>
      </c>
      <c r="P150" s="10"/>
      <c r="Q150" s="10">
        <v>1</v>
      </c>
      <c r="R150" s="10"/>
      <c r="S150" s="10">
        <v>1</v>
      </c>
      <c r="T150" s="10"/>
      <c r="U150" s="10">
        <v>1</v>
      </c>
      <c r="V150" s="10"/>
      <c r="W150" s="10">
        <v>1</v>
      </c>
      <c r="X150" s="10"/>
      <c r="Y150" s="10"/>
      <c r="Z150" s="10">
        <v>1</v>
      </c>
      <c r="AA150" s="10"/>
      <c r="AB150" s="10">
        <v>1</v>
      </c>
      <c r="AC150" s="10"/>
      <c r="AD150" s="10" t="s">
        <v>45</v>
      </c>
      <c r="AE150" s="10" t="s">
        <v>100</v>
      </c>
      <c r="AF150" s="10"/>
      <c r="AG150" s="10">
        <v>1</v>
      </c>
      <c r="AH150" s="10"/>
      <c r="AI150" s="10">
        <v>1</v>
      </c>
      <c r="AJ150" s="10"/>
      <c r="AK150" s="10">
        <v>1</v>
      </c>
      <c r="AL150" s="10" t="s">
        <v>47</v>
      </c>
      <c r="AM150" s="10" t="s">
        <v>48</v>
      </c>
      <c r="AN150" s="10" t="s">
        <v>48</v>
      </c>
      <c r="AO150" s="10" t="s">
        <v>48</v>
      </c>
      <c r="AP150" s="10" t="s">
        <v>48</v>
      </c>
      <c r="AQ150" s="10" t="s">
        <v>50</v>
      </c>
      <c r="AR150" s="10" t="s">
        <v>48</v>
      </c>
      <c r="AS150" s="10" t="s">
        <v>48</v>
      </c>
      <c r="AT150" s="10" t="s">
        <v>50</v>
      </c>
      <c r="AU150" s="10" t="s">
        <v>50</v>
      </c>
      <c r="AV150" s="10" t="s">
        <v>49</v>
      </c>
      <c r="AW150" s="10" t="s">
        <v>47</v>
      </c>
      <c r="AX150" s="10" t="s">
        <v>48</v>
      </c>
      <c r="AY150" s="10" t="s">
        <v>49</v>
      </c>
      <c r="AZ150" s="10" t="s">
        <v>50</v>
      </c>
      <c r="BA150" s="10">
        <v>1254</v>
      </c>
      <c r="BB150" s="10">
        <v>89</v>
      </c>
      <c r="BC150" s="10">
        <v>15.7</v>
      </c>
      <c r="BD150" s="10">
        <v>20.7</v>
      </c>
      <c r="BE150" s="10">
        <v>496</v>
      </c>
      <c r="BF150" s="10">
        <v>7</v>
      </c>
      <c r="BG150" s="10">
        <v>349</v>
      </c>
    </row>
    <row r="151" spans="1:59" x14ac:dyDescent="0.45">
      <c r="A151" s="10" t="s">
        <v>310</v>
      </c>
      <c r="B151" s="21">
        <v>3</v>
      </c>
      <c r="C151" s="10" t="s">
        <v>43</v>
      </c>
      <c r="D151" s="107" t="s">
        <v>69</v>
      </c>
      <c r="E151" s="107"/>
      <c r="F151" s="107"/>
      <c r="G151" t="s">
        <v>19</v>
      </c>
      <c r="H151" s="21">
        <v>13</v>
      </c>
      <c r="I151" s="21">
        <v>83</v>
      </c>
      <c r="J151" s="10"/>
      <c r="K151" s="10">
        <v>1</v>
      </c>
      <c r="L151" s="10"/>
      <c r="M151" s="10">
        <v>1</v>
      </c>
      <c r="N151" s="10"/>
      <c r="O151" s="10">
        <v>1</v>
      </c>
      <c r="P151" s="10"/>
      <c r="Q151" s="10">
        <v>1</v>
      </c>
      <c r="R151" s="10"/>
      <c r="S151" s="10">
        <v>1</v>
      </c>
      <c r="T151" s="10"/>
      <c r="U151" s="10">
        <v>1</v>
      </c>
      <c r="V151" s="10"/>
      <c r="W151" s="10">
        <v>1</v>
      </c>
      <c r="X151" s="10"/>
      <c r="Y151" s="10"/>
      <c r="Z151" s="10">
        <v>1</v>
      </c>
      <c r="AA151" s="10"/>
      <c r="AB151" s="10"/>
      <c r="AC151" s="10">
        <v>1</v>
      </c>
      <c r="AD151" s="10" t="s">
        <v>47</v>
      </c>
      <c r="AE151" s="10" t="s">
        <v>311</v>
      </c>
      <c r="AF151" s="10"/>
      <c r="AG151" s="10">
        <v>1</v>
      </c>
      <c r="AH151" s="10"/>
      <c r="AI151" s="10">
        <v>1</v>
      </c>
      <c r="AJ151" s="10"/>
      <c r="AK151" s="10">
        <v>1</v>
      </c>
      <c r="AL151" s="10" t="s">
        <v>47</v>
      </c>
      <c r="AM151" s="10" t="s">
        <v>48</v>
      </c>
      <c r="AN151" s="10" t="s">
        <v>48</v>
      </c>
      <c r="AO151" s="10" t="s">
        <v>48</v>
      </c>
      <c r="AP151" s="10" t="s">
        <v>48</v>
      </c>
      <c r="AQ151" s="10" t="s">
        <v>50</v>
      </c>
      <c r="AR151" s="10" t="s">
        <v>50</v>
      </c>
      <c r="AS151" s="10" t="s">
        <v>48</v>
      </c>
      <c r="AT151" s="10" t="s">
        <v>49</v>
      </c>
      <c r="AU151" s="10" t="s">
        <v>50</v>
      </c>
      <c r="AV151" s="10" t="s">
        <v>67</v>
      </c>
      <c r="AW151" s="10" t="s">
        <v>47</v>
      </c>
      <c r="AX151" s="10" t="s">
        <v>48</v>
      </c>
      <c r="AY151" s="10" t="s">
        <v>49</v>
      </c>
      <c r="AZ151" s="10" t="s">
        <v>50</v>
      </c>
      <c r="BA151" s="10">
        <v>1154</v>
      </c>
      <c r="BB151" s="10">
        <v>82</v>
      </c>
      <c r="BC151" s="10">
        <v>16.7</v>
      </c>
      <c r="BD151" s="10">
        <v>21</v>
      </c>
      <c r="BE151" s="10">
        <v>396</v>
      </c>
      <c r="BF151" s="10">
        <v>8</v>
      </c>
      <c r="BG151" s="10">
        <v>387</v>
      </c>
    </row>
    <row r="152" spans="1:59" x14ac:dyDescent="0.45">
      <c r="A152" s="10" t="s">
        <v>312</v>
      </c>
      <c r="B152" s="21">
        <v>5</v>
      </c>
      <c r="C152" s="10" t="s">
        <v>43</v>
      </c>
      <c r="D152" s="107" t="s">
        <v>44</v>
      </c>
      <c r="E152" s="107"/>
      <c r="F152" s="107"/>
      <c r="G152" t="s">
        <v>19</v>
      </c>
      <c r="H152" s="21">
        <v>16</v>
      </c>
      <c r="I152" s="21">
        <v>104</v>
      </c>
      <c r="J152" s="10"/>
      <c r="K152" s="10">
        <v>1</v>
      </c>
      <c r="L152" s="10"/>
      <c r="M152" s="10">
        <v>1</v>
      </c>
      <c r="N152" s="10"/>
      <c r="O152" s="10">
        <v>1</v>
      </c>
      <c r="P152" s="10"/>
      <c r="Q152" s="10">
        <v>1</v>
      </c>
      <c r="R152" s="10"/>
      <c r="S152" s="10">
        <v>1</v>
      </c>
      <c r="T152" s="10"/>
      <c r="U152" s="10">
        <v>1</v>
      </c>
      <c r="V152" s="10"/>
      <c r="W152" s="10">
        <v>1</v>
      </c>
      <c r="X152" s="10"/>
      <c r="Y152" s="10"/>
      <c r="Z152" s="10">
        <v>1</v>
      </c>
      <c r="AA152" s="10"/>
      <c r="AB152" s="10"/>
      <c r="AC152" s="10">
        <v>1</v>
      </c>
      <c r="AD152" s="10" t="s">
        <v>45</v>
      </c>
      <c r="AE152" s="10" t="s">
        <v>313</v>
      </c>
      <c r="AF152" s="10"/>
      <c r="AG152" s="10">
        <v>1</v>
      </c>
      <c r="AH152" s="10"/>
      <c r="AI152" s="10">
        <v>1</v>
      </c>
      <c r="AJ152" s="10"/>
      <c r="AK152" s="10">
        <v>1</v>
      </c>
      <c r="AL152" s="10" t="s">
        <v>47</v>
      </c>
      <c r="AM152" s="10" t="s">
        <v>48</v>
      </c>
      <c r="AN152" s="10" t="s">
        <v>47</v>
      </c>
      <c r="AO152" s="10" t="s">
        <v>48</v>
      </c>
      <c r="AP152" s="10" t="s">
        <v>48</v>
      </c>
      <c r="AQ152" s="10" t="s">
        <v>50</v>
      </c>
      <c r="AR152" s="10" t="s">
        <v>50</v>
      </c>
      <c r="AS152" s="10" t="s">
        <v>48</v>
      </c>
      <c r="AT152" s="10" t="s">
        <v>50</v>
      </c>
      <c r="AU152" s="10" t="s">
        <v>50</v>
      </c>
      <c r="AV152" s="10" t="s">
        <v>50</v>
      </c>
      <c r="AW152" s="10" t="s">
        <v>47</v>
      </c>
      <c r="AX152" s="10" t="s">
        <v>48</v>
      </c>
      <c r="AY152" s="10" t="s">
        <v>49</v>
      </c>
      <c r="AZ152" s="10" t="s">
        <v>48</v>
      </c>
      <c r="BA152" s="10">
        <v>1459</v>
      </c>
      <c r="BB152" s="10">
        <v>109</v>
      </c>
      <c r="BC152" s="10">
        <v>18.7</v>
      </c>
      <c r="BD152" s="10">
        <v>20.9</v>
      </c>
      <c r="BE152" s="10">
        <v>596</v>
      </c>
      <c r="BF152" s="10">
        <v>12</v>
      </c>
      <c r="BG152" s="10">
        <v>514</v>
      </c>
    </row>
    <row r="153" spans="1:59" x14ac:dyDescent="0.45">
      <c r="A153" s="10" t="s">
        <v>314</v>
      </c>
      <c r="B153" s="21">
        <v>3</v>
      </c>
      <c r="C153" s="10" t="s">
        <v>43</v>
      </c>
      <c r="D153" s="107" t="s">
        <v>44</v>
      </c>
      <c r="E153" s="107"/>
      <c r="F153" s="107"/>
      <c r="G153" t="s">
        <v>19</v>
      </c>
      <c r="H153" s="21">
        <v>12</v>
      </c>
      <c r="I153" s="21">
        <v>82</v>
      </c>
      <c r="J153" s="10"/>
      <c r="K153" s="10">
        <v>1</v>
      </c>
      <c r="L153" s="10"/>
      <c r="M153" s="10">
        <v>1</v>
      </c>
      <c r="N153" s="10"/>
      <c r="O153" s="10">
        <v>1</v>
      </c>
      <c r="P153" s="10"/>
      <c r="Q153" s="10">
        <v>1</v>
      </c>
      <c r="R153" s="10"/>
      <c r="S153" s="10">
        <v>1</v>
      </c>
      <c r="T153" s="10"/>
      <c r="U153" s="10">
        <v>1</v>
      </c>
      <c r="V153" s="10"/>
      <c r="W153" s="10">
        <v>1</v>
      </c>
      <c r="X153" s="10"/>
      <c r="Y153" s="10"/>
      <c r="Z153" s="10">
        <v>1</v>
      </c>
      <c r="AA153" s="10"/>
      <c r="AB153" s="10"/>
      <c r="AC153" s="10">
        <v>1</v>
      </c>
      <c r="AD153" s="10" t="s">
        <v>45</v>
      </c>
      <c r="AE153" s="10" t="s">
        <v>100</v>
      </c>
      <c r="AF153" s="10"/>
      <c r="AG153" s="10">
        <v>1</v>
      </c>
      <c r="AH153" s="10"/>
      <c r="AI153" s="10">
        <v>1</v>
      </c>
      <c r="AJ153" s="10"/>
      <c r="AK153" s="10">
        <v>1</v>
      </c>
      <c r="AL153" s="10" t="s">
        <v>47</v>
      </c>
      <c r="AM153" s="10" t="s">
        <v>48</v>
      </c>
      <c r="AN153" s="10" t="s">
        <v>48</v>
      </c>
      <c r="AO153" s="10" t="s">
        <v>48</v>
      </c>
      <c r="AP153" s="10" t="s">
        <v>48</v>
      </c>
      <c r="AQ153" s="10" t="s">
        <v>50</v>
      </c>
      <c r="AR153" s="10" t="s">
        <v>50</v>
      </c>
      <c r="AS153" s="10" t="s">
        <v>48</v>
      </c>
      <c r="AT153" s="10" t="s">
        <v>49</v>
      </c>
      <c r="AU153" s="10" t="s">
        <v>49</v>
      </c>
      <c r="AV153" s="10" t="s">
        <v>67</v>
      </c>
      <c r="AW153" s="10" t="s">
        <v>47</v>
      </c>
      <c r="AX153" s="10" t="s">
        <v>48</v>
      </c>
      <c r="AY153" s="10" t="s">
        <v>49</v>
      </c>
      <c r="AZ153" s="10" t="s">
        <v>49</v>
      </c>
      <c r="BA153" s="10">
        <v>1147</v>
      </c>
      <c r="BB153" s="10">
        <v>84</v>
      </c>
      <c r="BC153" s="10">
        <v>14.7</v>
      </c>
      <c r="BD153" s="10">
        <v>16.899999999999999</v>
      </c>
      <c r="BE153" s="10">
        <v>425</v>
      </c>
      <c r="BF153" s="10">
        <v>8</v>
      </c>
      <c r="BG153" s="10">
        <v>395</v>
      </c>
    </row>
    <row r="154" spans="1:59" x14ac:dyDescent="0.45">
      <c r="A154" s="10" t="s">
        <v>315</v>
      </c>
      <c r="B154" s="21">
        <v>3</v>
      </c>
      <c r="C154" s="10" t="s">
        <v>43</v>
      </c>
      <c r="D154" s="107" t="s">
        <v>44</v>
      </c>
      <c r="E154" s="107"/>
      <c r="F154" s="107"/>
      <c r="G154" t="s">
        <v>19</v>
      </c>
      <c r="H154" s="21">
        <v>11</v>
      </c>
      <c r="I154" s="21">
        <v>79</v>
      </c>
      <c r="J154" s="10"/>
      <c r="K154" s="10">
        <v>1</v>
      </c>
      <c r="L154" s="10"/>
      <c r="M154" s="10">
        <v>1</v>
      </c>
      <c r="N154" s="10"/>
      <c r="O154" s="10">
        <v>1</v>
      </c>
      <c r="P154" s="10"/>
      <c r="Q154" s="10">
        <v>1</v>
      </c>
      <c r="R154" s="10"/>
      <c r="S154" s="10">
        <v>1</v>
      </c>
      <c r="T154" s="10"/>
      <c r="U154" s="10">
        <v>1</v>
      </c>
      <c r="V154" s="10"/>
      <c r="W154" s="10">
        <v>1</v>
      </c>
      <c r="X154" s="10"/>
      <c r="Y154" s="10"/>
      <c r="Z154" s="10">
        <v>1</v>
      </c>
      <c r="AA154" s="10"/>
      <c r="AB154" s="10"/>
      <c r="AC154" s="10">
        <v>1</v>
      </c>
      <c r="AD154" s="10" t="s">
        <v>45</v>
      </c>
      <c r="AE154" s="10" t="s">
        <v>100</v>
      </c>
      <c r="AF154" s="10"/>
      <c r="AG154" s="10">
        <v>1</v>
      </c>
      <c r="AH154" s="10"/>
      <c r="AI154" s="10">
        <v>1</v>
      </c>
      <c r="AJ154" s="10"/>
      <c r="AK154" s="10">
        <v>1</v>
      </c>
      <c r="AL154" s="10" t="s">
        <v>47</v>
      </c>
      <c r="AM154" s="10" t="s">
        <v>48</v>
      </c>
      <c r="AN154" s="10" t="s">
        <v>48</v>
      </c>
      <c r="AO154" s="10" t="s">
        <v>48</v>
      </c>
      <c r="AP154" s="10" t="s">
        <v>48</v>
      </c>
      <c r="AQ154" s="10" t="s">
        <v>50</v>
      </c>
      <c r="AR154" s="10" t="s">
        <v>50</v>
      </c>
      <c r="AS154" s="10" t="s">
        <v>48</v>
      </c>
      <c r="AT154" s="10" t="s">
        <v>49</v>
      </c>
      <c r="AU154" s="10" t="s">
        <v>49</v>
      </c>
      <c r="AV154" s="10" t="s">
        <v>67</v>
      </c>
      <c r="AW154" s="10" t="s">
        <v>47</v>
      </c>
      <c r="AX154" s="10" t="s">
        <v>48</v>
      </c>
      <c r="AY154" s="10" t="s">
        <v>49</v>
      </c>
      <c r="AZ154" s="10" t="s">
        <v>50</v>
      </c>
      <c r="BA154" s="10">
        <v>1096</v>
      </c>
      <c r="BB154" s="10">
        <v>81</v>
      </c>
      <c r="BC154" s="10">
        <v>14.7</v>
      </c>
      <c r="BD154" s="10">
        <v>16.7</v>
      </c>
      <c r="BE154" s="10">
        <v>469</v>
      </c>
      <c r="BF154" s="10">
        <v>8</v>
      </c>
      <c r="BG154" s="10">
        <v>398</v>
      </c>
    </row>
    <row r="155" spans="1:59" x14ac:dyDescent="0.45">
      <c r="A155" s="10" t="s">
        <v>316</v>
      </c>
      <c r="B155" s="21">
        <v>3</v>
      </c>
      <c r="C155" s="10" t="s">
        <v>43</v>
      </c>
      <c r="D155" s="107" t="s">
        <v>44</v>
      </c>
      <c r="E155" s="107"/>
      <c r="F155" s="107"/>
      <c r="G155" t="s">
        <v>19</v>
      </c>
      <c r="H155" s="21">
        <v>13</v>
      </c>
      <c r="I155" s="21">
        <v>89</v>
      </c>
      <c r="J155" s="10"/>
      <c r="K155" s="10">
        <v>1</v>
      </c>
      <c r="L155" s="10"/>
      <c r="M155" s="10">
        <v>1</v>
      </c>
      <c r="N155" s="10"/>
      <c r="O155" s="10">
        <v>1</v>
      </c>
      <c r="P155" s="10"/>
      <c r="Q155" s="10">
        <v>1</v>
      </c>
      <c r="R155" s="10"/>
      <c r="S155" s="10">
        <v>1</v>
      </c>
      <c r="T155" s="10"/>
      <c r="U155" s="10">
        <v>1</v>
      </c>
      <c r="V155" s="10"/>
      <c r="W155" s="10">
        <v>1</v>
      </c>
      <c r="X155" s="10"/>
      <c r="Y155" s="10"/>
      <c r="Z155" s="10">
        <v>1</v>
      </c>
      <c r="AA155" s="10"/>
      <c r="AB155" s="10">
        <v>1</v>
      </c>
      <c r="AC155" s="10"/>
      <c r="AD155" s="10" t="s">
        <v>45</v>
      </c>
      <c r="AE155" s="10" t="s">
        <v>111</v>
      </c>
      <c r="AF155" s="10"/>
      <c r="AG155" s="10">
        <v>1</v>
      </c>
      <c r="AH155" s="10"/>
      <c r="AI155" s="10">
        <v>1</v>
      </c>
      <c r="AJ155" s="10"/>
      <c r="AK155" s="10">
        <v>1</v>
      </c>
      <c r="AL155" s="10" t="s">
        <v>47</v>
      </c>
      <c r="AM155" s="10" t="s">
        <v>48</v>
      </c>
      <c r="AN155" s="10" t="s">
        <v>48</v>
      </c>
      <c r="AO155" s="10" t="s">
        <v>48</v>
      </c>
      <c r="AP155" s="10" t="s">
        <v>48</v>
      </c>
      <c r="AQ155" s="10" t="s">
        <v>50</v>
      </c>
      <c r="AR155" s="10" t="s">
        <v>48</v>
      </c>
      <c r="AS155" s="10" t="s">
        <v>48</v>
      </c>
      <c r="AT155" s="10" t="s">
        <v>49</v>
      </c>
      <c r="AU155" s="10" t="s">
        <v>50</v>
      </c>
      <c r="AV155" s="10" t="s">
        <v>67</v>
      </c>
      <c r="AW155" s="10" t="s">
        <v>47</v>
      </c>
      <c r="AX155" s="10" t="s">
        <v>48</v>
      </c>
      <c r="AY155" s="10" t="s">
        <v>49</v>
      </c>
      <c r="AZ155" s="10" t="s">
        <v>67</v>
      </c>
      <c r="BA155" s="10">
        <v>1152</v>
      </c>
      <c r="BB155" s="10">
        <v>86</v>
      </c>
      <c r="BC155" s="10">
        <v>15.4</v>
      </c>
      <c r="BD155" s="10">
        <v>15.9</v>
      </c>
      <c r="BE155" s="10">
        <v>459</v>
      </c>
      <c r="BF155" s="10">
        <v>7</v>
      </c>
      <c r="BG155" s="10">
        <v>348</v>
      </c>
    </row>
    <row r="156" spans="1:59" x14ac:dyDescent="0.45">
      <c r="A156" s="10" t="s">
        <v>317</v>
      </c>
      <c r="B156" s="21">
        <v>3</v>
      </c>
      <c r="C156" s="10" t="s">
        <v>43</v>
      </c>
      <c r="D156" s="107" t="s">
        <v>44</v>
      </c>
      <c r="E156" s="107"/>
      <c r="F156" s="107"/>
      <c r="G156" t="s">
        <v>19</v>
      </c>
      <c r="H156" s="21">
        <v>12</v>
      </c>
      <c r="I156" s="21">
        <v>85</v>
      </c>
      <c r="J156" s="10"/>
      <c r="K156" s="10">
        <v>1</v>
      </c>
      <c r="L156" s="10"/>
      <c r="M156" s="10">
        <v>1</v>
      </c>
      <c r="N156" s="10"/>
      <c r="O156" s="10">
        <v>1</v>
      </c>
      <c r="P156" s="10"/>
      <c r="Q156" s="10">
        <v>1</v>
      </c>
      <c r="R156" s="10"/>
      <c r="S156" s="10">
        <v>1</v>
      </c>
      <c r="T156" s="10"/>
      <c r="U156" s="10">
        <v>1</v>
      </c>
      <c r="V156" s="10"/>
      <c r="W156" s="10">
        <v>1</v>
      </c>
      <c r="X156" s="10"/>
      <c r="Y156" s="10"/>
      <c r="Z156" s="10">
        <v>1</v>
      </c>
      <c r="AA156" s="10"/>
      <c r="AB156" s="10"/>
      <c r="AC156" s="10">
        <v>1</v>
      </c>
      <c r="AD156" s="10" t="s">
        <v>45</v>
      </c>
      <c r="AE156" s="10" t="s">
        <v>318</v>
      </c>
      <c r="AF156" s="10"/>
      <c r="AG156" s="10">
        <v>1</v>
      </c>
      <c r="AH156" s="10"/>
      <c r="AI156" s="10">
        <v>1</v>
      </c>
      <c r="AJ156" s="10"/>
      <c r="AK156" s="10">
        <v>1</v>
      </c>
      <c r="AL156" s="10" t="s">
        <v>47</v>
      </c>
      <c r="AM156" s="10" t="s">
        <v>50</v>
      </c>
      <c r="AN156" s="10" t="s">
        <v>48</v>
      </c>
      <c r="AO156" s="10" t="s">
        <v>48</v>
      </c>
      <c r="AP156" s="10" t="s">
        <v>48</v>
      </c>
      <c r="AQ156" s="10" t="s">
        <v>49</v>
      </c>
      <c r="AR156" s="10" t="s">
        <v>50</v>
      </c>
      <c r="AS156" s="10" t="s">
        <v>48</v>
      </c>
      <c r="AT156" s="10" t="s">
        <v>49</v>
      </c>
      <c r="AU156" s="10" t="s">
        <v>49</v>
      </c>
      <c r="AV156" s="10" t="s">
        <v>49</v>
      </c>
      <c r="AW156" s="10" t="s">
        <v>48</v>
      </c>
      <c r="AX156" s="10" t="s">
        <v>48</v>
      </c>
      <c r="AY156" s="10" t="s">
        <v>49</v>
      </c>
      <c r="AZ156" s="10" t="s">
        <v>49</v>
      </c>
      <c r="BA156" s="10">
        <v>1167</v>
      </c>
      <c r="BB156" s="10">
        <v>87</v>
      </c>
      <c r="BC156" s="10">
        <v>14.9</v>
      </c>
      <c r="BD156" s="10">
        <v>17.5</v>
      </c>
      <c r="BE156" s="10">
        <v>487</v>
      </c>
      <c r="BF156" s="10">
        <v>8</v>
      </c>
      <c r="BG156" s="10">
        <v>359</v>
      </c>
    </row>
    <row r="157" spans="1:59" x14ac:dyDescent="0.45">
      <c r="A157" s="10" t="s">
        <v>319</v>
      </c>
      <c r="B157" s="21">
        <v>4</v>
      </c>
      <c r="C157" s="10" t="s">
        <v>43</v>
      </c>
      <c r="D157" s="107" t="s">
        <v>44</v>
      </c>
      <c r="E157" s="107"/>
      <c r="F157" s="107"/>
      <c r="G157" t="s">
        <v>19</v>
      </c>
      <c r="H157" s="21">
        <v>15</v>
      </c>
      <c r="I157" s="21">
        <v>96</v>
      </c>
      <c r="J157" s="10"/>
      <c r="K157" s="10">
        <v>1</v>
      </c>
      <c r="L157" s="10"/>
      <c r="M157" s="10">
        <v>1</v>
      </c>
      <c r="N157" s="10"/>
      <c r="O157" s="10">
        <v>1</v>
      </c>
      <c r="P157" s="10"/>
      <c r="Q157" s="10">
        <v>1</v>
      </c>
      <c r="R157" s="10"/>
      <c r="S157" s="10">
        <v>1</v>
      </c>
      <c r="T157" s="10"/>
      <c r="U157" s="10">
        <v>1</v>
      </c>
      <c r="V157" s="10"/>
      <c r="W157" s="10">
        <v>1</v>
      </c>
      <c r="X157" s="10"/>
      <c r="Y157" s="10"/>
      <c r="Z157" s="10">
        <v>1</v>
      </c>
      <c r="AA157" s="10"/>
      <c r="AB157" s="10"/>
      <c r="AC157" s="10">
        <v>1</v>
      </c>
      <c r="AD157" s="10" t="s">
        <v>45</v>
      </c>
      <c r="AE157" s="10" t="s">
        <v>320</v>
      </c>
      <c r="AF157" s="10"/>
      <c r="AG157" s="10">
        <v>1</v>
      </c>
      <c r="AH157" s="10"/>
      <c r="AI157" s="10">
        <v>1</v>
      </c>
      <c r="AJ157" s="10"/>
      <c r="AK157" s="10">
        <v>1</v>
      </c>
      <c r="AL157" s="10" t="s">
        <v>47</v>
      </c>
      <c r="AM157" s="10" t="s">
        <v>48</v>
      </c>
      <c r="AN157" s="10" t="s">
        <v>48</v>
      </c>
      <c r="AO157" s="10" t="s">
        <v>48</v>
      </c>
      <c r="AP157" s="10" t="s">
        <v>48</v>
      </c>
      <c r="AQ157" s="10" t="s">
        <v>50</v>
      </c>
      <c r="AR157" s="10" t="s">
        <v>50</v>
      </c>
      <c r="AS157" s="10" t="s">
        <v>48</v>
      </c>
      <c r="AT157" s="10" t="s">
        <v>50</v>
      </c>
      <c r="AU157" s="10" t="s">
        <v>50</v>
      </c>
      <c r="AV157" s="10" t="s">
        <v>49</v>
      </c>
      <c r="AW157" s="10" t="s">
        <v>47</v>
      </c>
      <c r="AX157" s="10" t="s">
        <v>48</v>
      </c>
      <c r="AY157" s="10" t="s">
        <v>49</v>
      </c>
      <c r="AZ157" s="10" t="s">
        <v>50</v>
      </c>
      <c r="BA157" s="10">
        <v>1259</v>
      </c>
      <c r="BB157" s="10">
        <v>92</v>
      </c>
      <c r="BC157" s="10">
        <v>17.5</v>
      </c>
      <c r="BD157" s="10">
        <v>19.899999999999999</v>
      </c>
      <c r="BE157" s="10">
        <v>535</v>
      </c>
      <c r="BF157" s="10">
        <v>9</v>
      </c>
      <c r="BG157" s="10">
        <v>514</v>
      </c>
    </row>
    <row r="158" spans="1:59" x14ac:dyDescent="0.45">
      <c r="A158" s="10" t="s">
        <v>321</v>
      </c>
      <c r="B158" s="21">
        <v>4</v>
      </c>
      <c r="C158" s="10" t="s">
        <v>43</v>
      </c>
      <c r="D158" s="107" t="s">
        <v>69</v>
      </c>
      <c r="E158" s="107"/>
      <c r="F158" s="107"/>
      <c r="G158" t="s">
        <v>19</v>
      </c>
      <c r="H158" s="21">
        <v>14</v>
      </c>
      <c r="I158" s="21">
        <v>95</v>
      </c>
      <c r="J158" s="10"/>
      <c r="K158" s="10">
        <v>1</v>
      </c>
      <c r="L158" s="10"/>
      <c r="M158" s="10">
        <v>1</v>
      </c>
      <c r="N158" s="10"/>
      <c r="O158" s="10">
        <v>1</v>
      </c>
      <c r="P158" s="10"/>
      <c r="Q158" s="10">
        <v>1</v>
      </c>
      <c r="R158" s="10"/>
      <c r="S158" s="10">
        <v>1</v>
      </c>
      <c r="T158" s="10"/>
      <c r="U158" s="10">
        <v>1</v>
      </c>
      <c r="V158" s="10"/>
      <c r="W158" s="10">
        <v>1</v>
      </c>
      <c r="X158" s="10"/>
      <c r="Y158" s="10"/>
      <c r="Z158" s="10">
        <v>1</v>
      </c>
      <c r="AA158" s="10"/>
      <c r="AB158" s="10">
        <v>1</v>
      </c>
      <c r="AC158" s="10"/>
      <c r="AD158" s="10" t="s">
        <v>45</v>
      </c>
      <c r="AE158" s="10" t="s">
        <v>276</v>
      </c>
      <c r="AF158" s="10"/>
      <c r="AG158" s="10">
        <v>1</v>
      </c>
      <c r="AH158" s="10"/>
      <c r="AI158" s="10">
        <v>1</v>
      </c>
      <c r="AJ158" s="10"/>
      <c r="AK158" s="10">
        <v>1</v>
      </c>
      <c r="AL158" s="10" t="s">
        <v>47</v>
      </c>
      <c r="AM158" s="10" t="s">
        <v>48</v>
      </c>
      <c r="AN158" s="10" t="s">
        <v>48</v>
      </c>
      <c r="AO158" s="10" t="s">
        <v>48</v>
      </c>
      <c r="AP158" s="10" t="s">
        <v>48</v>
      </c>
      <c r="AQ158" s="10" t="s">
        <v>50</v>
      </c>
      <c r="AR158" s="10" t="s">
        <v>50</v>
      </c>
      <c r="AS158" s="10" t="s">
        <v>47</v>
      </c>
      <c r="AT158" s="10" t="s">
        <v>49</v>
      </c>
      <c r="AU158" s="10" t="s">
        <v>50</v>
      </c>
      <c r="AV158" s="10" t="s">
        <v>67</v>
      </c>
      <c r="AW158" s="10" t="s">
        <v>47</v>
      </c>
      <c r="AX158" s="10" t="s">
        <v>48</v>
      </c>
      <c r="AY158" s="10" t="s">
        <v>49</v>
      </c>
      <c r="AZ158" s="10" t="s">
        <v>49</v>
      </c>
      <c r="BA158" s="10">
        <v>1248</v>
      </c>
      <c r="BB158" s="10">
        <v>91</v>
      </c>
      <c r="BC158" s="10">
        <v>17.8</v>
      </c>
      <c r="BD158" s="10">
        <v>20.8</v>
      </c>
      <c r="BE158" s="10">
        <v>537</v>
      </c>
      <c r="BF158" s="10">
        <v>9</v>
      </c>
      <c r="BG158" s="10">
        <v>514</v>
      </c>
    </row>
    <row r="159" spans="1:59" x14ac:dyDescent="0.45">
      <c r="A159" s="10" t="s">
        <v>322</v>
      </c>
      <c r="B159" s="21">
        <v>4</v>
      </c>
      <c r="C159" s="10" t="s">
        <v>43</v>
      </c>
      <c r="D159" s="107" t="s">
        <v>44</v>
      </c>
      <c r="E159" s="107"/>
      <c r="F159" s="107"/>
      <c r="G159" t="s">
        <v>20</v>
      </c>
      <c r="H159" s="21">
        <v>15</v>
      </c>
      <c r="I159" s="21">
        <v>98</v>
      </c>
      <c r="J159" s="10"/>
      <c r="K159" s="10">
        <v>1</v>
      </c>
      <c r="L159" s="10"/>
      <c r="M159" s="10">
        <v>1</v>
      </c>
      <c r="N159" s="10"/>
      <c r="O159" s="10">
        <v>1</v>
      </c>
      <c r="P159" s="10"/>
      <c r="Q159" s="10">
        <v>1</v>
      </c>
      <c r="R159" s="10"/>
      <c r="S159" s="10">
        <v>1</v>
      </c>
      <c r="T159" s="10"/>
      <c r="U159" s="10">
        <v>1</v>
      </c>
      <c r="V159" s="10"/>
      <c r="W159" s="10">
        <v>1</v>
      </c>
      <c r="X159" s="10"/>
      <c r="Y159" s="10"/>
      <c r="Z159" s="10">
        <v>1</v>
      </c>
      <c r="AA159" s="10"/>
      <c r="AB159" s="10"/>
      <c r="AC159" s="10">
        <v>1</v>
      </c>
      <c r="AD159" s="10" t="s">
        <v>47</v>
      </c>
      <c r="AE159" s="10" t="s">
        <v>323</v>
      </c>
      <c r="AF159" s="10"/>
      <c r="AG159" s="10">
        <v>1</v>
      </c>
      <c r="AH159" s="10"/>
      <c r="AI159" s="10">
        <v>1</v>
      </c>
      <c r="AJ159" s="10"/>
      <c r="AK159" s="10">
        <v>1</v>
      </c>
      <c r="AL159" s="10" t="s">
        <v>47</v>
      </c>
      <c r="AM159" s="10" t="s">
        <v>48</v>
      </c>
      <c r="AN159" s="10" t="s">
        <v>47</v>
      </c>
      <c r="AO159" s="10" t="s">
        <v>48</v>
      </c>
      <c r="AP159" s="10" t="s">
        <v>48</v>
      </c>
      <c r="AQ159" s="10" t="s">
        <v>50</v>
      </c>
      <c r="AR159" s="10" t="s">
        <v>50</v>
      </c>
      <c r="AS159" s="10" t="s">
        <v>48</v>
      </c>
      <c r="AT159" s="10" t="s">
        <v>50</v>
      </c>
      <c r="AU159" s="10" t="s">
        <v>50</v>
      </c>
      <c r="AV159" s="10" t="s">
        <v>49</v>
      </c>
      <c r="AW159" s="10" t="s">
        <v>47</v>
      </c>
      <c r="AX159" s="10" t="s">
        <v>48</v>
      </c>
      <c r="AY159" s="10" t="s">
        <v>49</v>
      </c>
      <c r="AZ159" s="10" t="s">
        <v>49</v>
      </c>
      <c r="BA159" s="10">
        <v>1274</v>
      </c>
      <c r="BB159" s="10">
        <v>89</v>
      </c>
      <c r="BC159" s="10">
        <v>17.2</v>
      </c>
      <c r="BD159" s="10">
        <v>20.6</v>
      </c>
      <c r="BE159" s="10">
        <v>514</v>
      </c>
      <c r="BF159" s="10">
        <v>8</v>
      </c>
      <c r="BG159" s="10">
        <v>516</v>
      </c>
    </row>
    <row r="160" spans="1:59" x14ac:dyDescent="0.45">
      <c r="A160" s="10" t="s">
        <v>324</v>
      </c>
      <c r="B160" s="21">
        <v>4</v>
      </c>
      <c r="C160" s="10" t="s">
        <v>43</v>
      </c>
      <c r="D160" s="107" t="s">
        <v>44</v>
      </c>
      <c r="E160" s="107"/>
      <c r="F160" s="107"/>
      <c r="G160" t="s">
        <v>19</v>
      </c>
      <c r="H160" s="21">
        <v>13</v>
      </c>
      <c r="I160" s="21">
        <v>95.7</v>
      </c>
      <c r="J160" s="10">
        <v>1</v>
      </c>
      <c r="K160" s="10"/>
      <c r="L160" s="10">
        <v>1</v>
      </c>
      <c r="M160" s="10"/>
      <c r="N160" s="10"/>
      <c r="O160" s="10">
        <v>1</v>
      </c>
      <c r="P160" s="10"/>
      <c r="Q160" s="10">
        <v>1</v>
      </c>
      <c r="R160" s="10"/>
      <c r="S160" s="10">
        <v>1</v>
      </c>
      <c r="T160" s="10"/>
      <c r="U160" s="10">
        <v>1</v>
      </c>
      <c r="V160" s="10"/>
      <c r="W160" s="10">
        <v>1</v>
      </c>
      <c r="X160" s="10"/>
      <c r="Y160" s="10"/>
      <c r="Z160" s="10">
        <v>1</v>
      </c>
      <c r="AA160" s="10"/>
      <c r="AB160" s="10">
        <v>1</v>
      </c>
      <c r="AC160" s="10"/>
      <c r="AD160" s="10" t="s">
        <v>45</v>
      </c>
      <c r="AE160" s="10" t="s">
        <v>111</v>
      </c>
      <c r="AF160" s="10"/>
      <c r="AG160" s="10">
        <v>1</v>
      </c>
      <c r="AH160" s="10"/>
      <c r="AI160" s="10">
        <v>1</v>
      </c>
      <c r="AJ160" s="10"/>
      <c r="AK160" s="10">
        <v>1</v>
      </c>
      <c r="AL160" s="10" t="s">
        <v>47</v>
      </c>
      <c r="AM160" s="10" t="s">
        <v>48</v>
      </c>
      <c r="AN160" s="10" t="s">
        <v>48</v>
      </c>
      <c r="AO160" s="10" t="s">
        <v>48</v>
      </c>
      <c r="AP160" s="10" t="s">
        <v>48</v>
      </c>
      <c r="AQ160" s="10" t="s">
        <v>50</v>
      </c>
      <c r="AR160" s="10" t="s">
        <v>48</v>
      </c>
      <c r="AS160" s="10" t="s">
        <v>48</v>
      </c>
      <c r="AT160" s="10" t="s">
        <v>50</v>
      </c>
      <c r="AU160" s="10" t="s">
        <v>50</v>
      </c>
      <c r="AV160" s="10" t="s">
        <v>67</v>
      </c>
      <c r="AW160" s="10" t="s">
        <v>47</v>
      </c>
      <c r="AX160" s="10" t="s">
        <v>48</v>
      </c>
      <c r="AY160" s="10" t="s">
        <v>49</v>
      </c>
      <c r="AZ160" s="10" t="s">
        <v>50</v>
      </c>
      <c r="BA160" s="10">
        <v>1221</v>
      </c>
      <c r="BB160" s="10">
        <v>86</v>
      </c>
      <c r="BC160" s="10">
        <v>16.7</v>
      </c>
      <c r="BD160" s="10">
        <v>19.8</v>
      </c>
      <c r="BE160" s="10">
        <v>518</v>
      </c>
      <c r="BF160" s="10">
        <v>9</v>
      </c>
      <c r="BG160" s="10">
        <v>496</v>
      </c>
    </row>
    <row r="161" spans="1:59" x14ac:dyDescent="0.45">
      <c r="A161" s="10" t="s">
        <v>325</v>
      </c>
      <c r="B161" s="21">
        <v>4</v>
      </c>
      <c r="C161" s="10" t="s">
        <v>43</v>
      </c>
      <c r="D161" s="107" t="s">
        <v>44</v>
      </c>
      <c r="E161" s="107"/>
      <c r="F161" s="107"/>
      <c r="G161" t="s">
        <v>19</v>
      </c>
      <c r="H161" s="21">
        <v>14</v>
      </c>
      <c r="I161" s="21">
        <v>83</v>
      </c>
      <c r="J161" s="10"/>
      <c r="K161" s="10">
        <v>1</v>
      </c>
      <c r="L161" s="10"/>
      <c r="M161" s="10">
        <v>1</v>
      </c>
      <c r="N161" s="10"/>
      <c r="O161" s="10">
        <v>1</v>
      </c>
      <c r="P161" s="10"/>
      <c r="Q161" s="10">
        <v>1</v>
      </c>
      <c r="R161" s="10"/>
      <c r="S161" s="10">
        <v>1</v>
      </c>
      <c r="T161" s="10"/>
      <c r="U161" s="10">
        <v>1</v>
      </c>
      <c r="V161" s="10"/>
      <c r="W161" s="10">
        <v>1</v>
      </c>
      <c r="X161" s="10"/>
      <c r="Y161" s="10"/>
      <c r="Z161" s="10">
        <v>1</v>
      </c>
      <c r="AA161" s="10"/>
      <c r="AB161" s="10"/>
      <c r="AC161" s="10">
        <v>1</v>
      </c>
      <c r="AD161" s="10" t="s">
        <v>45</v>
      </c>
      <c r="AE161" s="10" t="s">
        <v>100</v>
      </c>
      <c r="AF161" s="10"/>
      <c r="AG161" s="10">
        <v>1</v>
      </c>
      <c r="AH161" s="10"/>
      <c r="AI161" s="10">
        <v>1</v>
      </c>
      <c r="AJ161" s="10"/>
      <c r="AK161" s="10">
        <v>1</v>
      </c>
      <c r="AL161" s="10" t="s">
        <v>47</v>
      </c>
      <c r="AM161" s="10" t="s">
        <v>48</v>
      </c>
      <c r="AN161" s="10" t="s">
        <v>48</v>
      </c>
      <c r="AO161" s="10" t="s">
        <v>48</v>
      </c>
      <c r="AP161" s="10" t="s">
        <v>48</v>
      </c>
      <c r="AQ161" s="10" t="s">
        <v>50</v>
      </c>
      <c r="AR161" s="10" t="s">
        <v>50</v>
      </c>
      <c r="AS161" s="10" t="s">
        <v>48</v>
      </c>
      <c r="AT161" s="10" t="s">
        <v>49</v>
      </c>
      <c r="AU161" s="10" t="s">
        <v>49</v>
      </c>
      <c r="AV161" s="10" t="s">
        <v>49</v>
      </c>
      <c r="AW161" s="10" t="s">
        <v>48</v>
      </c>
      <c r="AX161" s="10" t="s">
        <v>47</v>
      </c>
      <c r="AY161" s="10" t="s">
        <v>49</v>
      </c>
      <c r="AZ161" s="10" t="s">
        <v>49</v>
      </c>
      <c r="BA161" s="10">
        <v>1135</v>
      </c>
      <c r="BB161" s="10">
        <v>94</v>
      </c>
      <c r="BC161" s="10">
        <v>15.7</v>
      </c>
      <c r="BD161" s="10">
        <v>18.8</v>
      </c>
      <c r="BE161" s="10">
        <v>496</v>
      </c>
      <c r="BF161" s="10">
        <v>11</v>
      </c>
      <c r="BG161" s="10">
        <v>499</v>
      </c>
    </row>
    <row r="162" spans="1:59" x14ac:dyDescent="0.45">
      <c r="A162" s="10" t="s">
        <v>326</v>
      </c>
      <c r="B162" s="21">
        <v>1.5</v>
      </c>
      <c r="C162" s="10" t="s">
        <v>43</v>
      </c>
      <c r="D162" s="107" t="s">
        <v>74</v>
      </c>
      <c r="E162" s="107"/>
      <c r="F162" s="107"/>
      <c r="G162" t="s">
        <v>19</v>
      </c>
      <c r="H162" s="21">
        <v>10</v>
      </c>
      <c r="I162" s="21">
        <v>79</v>
      </c>
      <c r="J162" s="10"/>
      <c r="K162" s="10">
        <v>1</v>
      </c>
      <c r="L162" s="10"/>
      <c r="M162" s="10">
        <v>1</v>
      </c>
      <c r="N162" s="10"/>
      <c r="O162" s="10">
        <v>1</v>
      </c>
      <c r="P162" s="10"/>
      <c r="Q162" s="10">
        <v>1</v>
      </c>
      <c r="R162" s="10">
        <v>1</v>
      </c>
      <c r="S162" s="10"/>
      <c r="T162" s="10"/>
      <c r="U162" s="10">
        <v>1</v>
      </c>
      <c r="V162" s="10"/>
      <c r="W162" s="10"/>
      <c r="X162" s="10"/>
      <c r="Y162" s="10"/>
      <c r="Z162" s="10"/>
      <c r="AA162" s="10">
        <v>1</v>
      </c>
      <c r="AB162" s="10"/>
      <c r="AC162" s="10">
        <v>1</v>
      </c>
      <c r="AD162" s="10" t="s">
        <v>45</v>
      </c>
      <c r="AE162" s="10" t="s">
        <v>327</v>
      </c>
      <c r="AF162" s="10">
        <v>1</v>
      </c>
      <c r="AG162" s="10"/>
      <c r="AH162" s="10"/>
      <c r="AI162" s="10">
        <v>1</v>
      </c>
      <c r="AJ162" s="10"/>
      <c r="AK162" s="10">
        <v>1</v>
      </c>
      <c r="AL162" s="10" t="s">
        <v>48</v>
      </c>
      <c r="AM162" s="10" t="s">
        <v>48</v>
      </c>
      <c r="AN162" s="10" t="s">
        <v>47</v>
      </c>
      <c r="AO162" s="10" t="s">
        <v>48</v>
      </c>
      <c r="AP162" s="10" t="s">
        <v>48</v>
      </c>
      <c r="AQ162" s="10" t="s">
        <v>50</v>
      </c>
      <c r="AR162" s="10" t="s">
        <v>50</v>
      </c>
      <c r="AS162" s="10" t="s">
        <v>48</v>
      </c>
      <c r="AT162" s="10" t="s">
        <v>50</v>
      </c>
      <c r="AU162" s="10" t="s">
        <v>49</v>
      </c>
      <c r="AV162" s="10" t="s">
        <v>67</v>
      </c>
      <c r="AW162" s="10" t="s">
        <v>48</v>
      </c>
      <c r="AX162" s="10" t="s">
        <v>48</v>
      </c>
      <c r="AY162" s="10" t="s">
        <v>49</v>
      </c>
      <c r="AZ162" s="10" t="s">
        <v>49</v>
      </c>
      <c r="BA162" s="10">
        <v>998</v>
      </c>
      <c r="BB162" s="10">
        <v>71</v>
      </c>
      <c r="BC162" s="10">
        <v>10.4</v>
      </c>
      <c r="BD162" s="10">
        <v>12.5</v>
      </c>
      <c r="BE162" s="10">
        <v>329</v>
      </c>
      <c r="BF162" s="10">
        <v>6</v>
      </c>
      <c r="BG162" s="10">
        <v>352</v>
      </c>
    </row>
    <row r="163" spans="1:59" x14ac:dyDescent="0.45">
      <c r="A163" s="10" t="s">
        <v>328</v>
      </c>
      <c r="B163" s="21">
        <v>2</v>
      </c>
      <c r="C163" s="10" t="s">
        <v>43</v>
      </c>
      <c r="D163" s="107" t="s">
        <v>44</v>
      </c>
      <c r="E163" s="107"/>
      <c r="F163" s="107"/>
      <c r="G163" t="s">
        <v>19</v>
      </c>
      <c r="H163" s="21">
        <v>9</v>
      </c>
      <c r="I163" s="21">
        <v>80</v>
      </c>
      <c r="J163" s="10"/>
      <c r="K163" s="10">
        <v>1</v>
      </c>
      <c r="L163" s="10"/>
      <c r="M163" s="10">
        <v>1</v>
      </c>
      <c r="N163" s="10"/>
      <c r="O163" s="10">
        <v>1</v>
      </c>
      <c r="P163" s="10"/>
      <c r="Q163" s="10">
        <v>1</v>
      </c>
      <c r="R163" s="10">
        <v>1</v>
      </c>
      <c r="S163" s="10"/>
      <c r="T163" s="10"/>
      <c r="U163" s="10">
        <v>1</v>
      </c>
      <c r="V163" s="10"/>
      <c r="W163" s="10">
        <v>1</v>
      </c>
      <c r="X163" s="10"/>
      <c r="Y163" s="10"/>
      <c r="Z163" s="10">
        <v>1</v>
      </c>
      <c r="AA163" s="10"/>
      <c r="AB163" s="10">
        <v>1</v>
      </c>
      <c r="AC163" s="10"/>
      <c r="AD163" s="10" t="s">
        <v>47</v>
      </c>
      <c r="AE163" s="10" t="s">
        <v>329</v>
      </c>
      <c r="AF163" s="10"/>
      <c r="AG163" s="10">
        <v>1</v>
      </c>
      <c r="AH163" s="10"/>
      <c r="AI163" s="10">
        <v>1</v>
      </c>
      <c r="AJ163" s="10"/>
      <c r="AK163" s="10">
        <v>1</v>
      </c>
      <c r="AL163" s="10" t="s">
        <v>48</v>
      </c>
      <c r="AM163" s="10" t="s">
        <v>48</v>
      </c>
      <c r="AN163" s="10" t="s">
        <v>48</v>
      </c>
      <c r="AO163" s="10" t="s">
        <v>48</v>
      </c>
      <c r="AP163" s="10" t="s">
        <v>48</v>
      </c>
      <c r="AQ163" s="10" t="s">
        <v>50</v>
      </c>
      <c r="AR163" s="10" t="s">
        <v>50</v>
      </c>
      <c r="AS163" s="10" t="s">
        <v>48</v>
      </c>
      <c r="AT163" s="10" t="s">
        <v>49</v>
      </c>
      <c r="AU163" s="10" t="s">
        <v>49</v>
      </c>
      <c r="AV163" s="10" t="s">
        <v>49</v>
      </c>
      <c r="AW163" s="10" t="s">
        <v>48</v>
      </c>
      <c r="AX163" s="10" t="s">
        <v>47</v>
      </c>
      <c r="AY163" s="10" t="s">
        <v>49</v>
      </c>
      <c r="AZ163" s="10" t="s">
        <v>50</v>
      </c>
      <c r="BA163" s="10">
        <v>869</v>
      </c>
      <c r="BB163" s="10">
        <v>68</v>
      </c>
      <c r="BC163" s="10">
        <v>10.9</v>
      </c>
      <c r="BD163" s="10">
        <v>11.8</v>
      </c>
      <c r="BE163" s="10">
        <v>368</v>
      </c>
      <c r="BF163" s="10">
        <v>5</v>
      </c>
      <c r="BG163" s="10">
        <v>321</v>
      </c>
    </row>
    <row r="164" spans="1:59" x14ac:dyDescent="0.45">
      <c r="A164" s="10" t="s">
        <v>330</v>
      </c>
      <c r="B164" s="21">
        <v>4</v>
      </c>
      <c r="C164" s="10" t="s">
        <v>43</v>
      </c>
      <c r="D164" s="107" t="s">
        <v>69</v>
      </c>
      <c r="E164" s="107"/>
      <c r="F164" s="107"/>
      <c r="G164" t="s">
        <v>19</v>
      </c>
      <c r="H164" s="21">
        <v>15</v>
      </c>
      <c r="I164" s="21">
        <v>92</v>
      </c>
      <c r="J164" s="10"/>
      <c r="K164" s="10">
        <v>1</v>
      </c>
      <c r="L164" s="10"/>
      <c r="M164" s="10">
        <v>1</v>
      </c>
      <c r="N164" s="10"/>
      <c r="O164" s="10">
        <v>1</v>
      </c>
      <c r="P164" s="10"/>
      <c r="Q164" s="10">
        <v>1</v>
      </c>
      <c r="R164" s="10"/>
      <c r="S164" s="10">
        <v>1</v>
      </c>
      <c r="T164" s="10"/>
      <c r="U164" s="10">
        <v>1</v>
      </c>
      <c r="V164" s="10"/>
      <c r="W164" s="10">
        <v>1</v>
      </c>
      <c r="X164" s="10"/>
      <c r="Y164" s="10"/>
      <c r="Z164" s="10">
        <v>1</v>
      </c>
      <c r="AA164" s="10"/>
      <c r="AB164" s="10"/>
      <c r="AC164" s="10">
        <v>1</v>
      </c>
      <c r="AD164" s="10" t="s">
        <v>45</v>
      </c>
      <c r="AE164" s="10" t="s">
        <v>331</v>
      </c>
      <c r="AF164" s="10"/>
      <c r="AG164" s="10">
        <v>1</v>
      </c>
      <c r="AH164" s="10"/>
      <c r="AI164" s="10">
        <v>1</v>
      </c>
      <c r="AJ164" s="10"/>
      <c r="AK164" s="10">
        <v>1</v>
      </c>
      <c r="AL164" s="10" t="s">
        <v>47</v>
      </c>
      <c r="AM164" s="10" t="s">
        <v>48</v>
      </c>
      <c r="AN164" s="10" t="s">
        <v>48</v>
      </c>
      <c r="AO164" s="10" t="s">
        <v>48</v>
      </c>
      <c r="AP164" s="10" t="s">
        <v>48</v>
      </c>
      <c r="AQ164" s="10" t="s">
        <v>50</v>
      </c>
      <c r="AR164" s="10" t="s">
        <v>50</v>
      </c>
      <c r="AS164" s="10" t="s">
        <v>48</v>
      </c>
      <c r="AT164" s="10" t="s">
        <v>49</v>
      </c>
      <c r="AU164" s="10" t="s">
        <v>49</v>
      </c>
      <c r="AV164" s="10" t="s">
        <v>49</v>
      </c>
      <c r="AW164" s="10" t="s">
        <v>47</v>
      </c>
      <c r="AX164" s="10" t="s">
        <v>47</v>
      </c>
      <c r="AY164" s="10" t="s">
        <v>49</v>
      </c>
      <c r="AZ164" s="10" t="s">
        <v>49</v>
      </c>
      <c r="BA164" s="10">
        <v>1324</v>
      </c>
      <c r="BB164" s="10">
        <v>96</v>
      </c>
      <c r="BC164" s="10">
        <v>15.8</v>
      </c>
      <c r="BD164" s="10">
        <v>20.8</v>
      </c>
      <c r="BE164" s="10">
        <v>518</v>
      </c>
      <c r="BF164" s="10">
        <v>9</v>
      </c>
      <c r="BG164" s="10">
        <v>512</v>
      </c>
    </row>
    <row r="165" spans="1:59" x14ac:dyDescent="0.45">
      <c r="A165" s="10" t="s">
        <v>332</v>
      </c>
      <c r="B165" s="21">
        <v>4</v>
      </c>
      <c r="C165" s="10" t="s">
        <v>43</v>
      </c>
      <c r="D165" s="107" t="s">
        <v>69</v>
      </c>
      <c r="E165" s="107"/>
      <c r="F165" s="107"/>
      <c r="G165" t="s">
        <v>19</v>
      </c>
      <c r="H165" s="21">
        <v>15</v>
      </c>
      <c r="I165" s="21">
        <v>98</v>
      </c>
      <c r="J165" s="10"/>
      <c r="K165" s="10">
        <v>1</v>
      </c>
      <c r="L165" s="10"/>
      <c r="M165" s="10">
        <v>1</v>
      </c>
      <c r="N165" s="10"/>
      <c r="O165" s="10">
        <v>1</v>
      </c>
      <c r="P165" s="10"/>
      <c r="Q165" s="10">
        <v>1</v>
      </c>
      <c r="R165" s="10"/>
      <c r="S165" s="10">
        <v>1</v>
      </c>
      <c r="T165" s="10"/>
      <c r="U165" s="10">
        <v>1</v>
      </c>
      <c r="V165" s="10"/>
      <c r="W165" s="10">
        <v>1</v>
      </c>
      <c r="X165" s="10"/>
      <c r="Y165" s="10"/>
      <c r="Z165" s="10">
        <v>1</v>
      </c>
      <c r="AA165" s="10"/>
      <c r="AB165" s="10"/>
      <c r="AC165" s="10">
        <v>1</v>
      </c>
      <c r="AD165" s="10" t="s">
        <v>45</v>
      </c>
      <c r="AE165" s="10" t="s">
        <v>333</v>
      </c>
      <c r="AF165" s="10"/>
      <c r="AG165" s="10">
        <v>1</v>
      </c>
      <c r="AH165" s="10"/>
      <c r="AI165" s="10">
        <v>1</v>
      </c>
      <c r="AJ165" s="10"/>
      <c r="AK165" s="10">
        <v>1</v>
      </c>
      <c r="AL165" s="10" t="s">
        <v>47</v>
      </c>
      <c r="AM165" s="10" t="s">
        <v>48</v>
      </c>
      <c r="AN165" s="10" t="s">
        <v>48</v>
      </c>
      <c r="AO165" s="10" t="s">
        <v>48</v>
      </c>
      <c r="AP165" s="10" t="s">
        <v>48</v>
      </c>
      <c r="AQ165" s="10" t="s">
        <v>50</v>
      </c>
      <c r="AR165" s="10" t="s">
        <v>50</v>
      </c>
      <c r="AS165" s="10" t="s">
        <v>47</v>
      </c>
      <c r="AT165" s="10" t="s">
        <v>50</v>
      </c>
      <c r="AU165" s="10" t="s">
        <v>49</v>
      </c>
      <c r="AV165" s="10" t="s">
        <v>49</v>
      </c>
      <c r="AW165" s="10" t="s">
        <v>47</v>
      </c>
      <c r="AX165" s="10" t="s">
        <v>48</v>
      </c>
      <c r="AY165" s="10" t="s">
        <v>49</v>
      </c>
      <c r="AZ165" s="10" t="s">
        <v>49</v>
      </c>
      <c r="BA165" s="10">
        <v>1296</v>
      </c>
      <c r="BB165" s="10">
        <v>99</v>
      </c>
      <c r="BC165" s="10">
        <v>16.399999999999999</v>
      </c>
      <c r="BD165" s="10">
        <v>22</v>
      </c>
      <c r="BE165" s="10">
        <v>526</v>
      </c>
      <c r="BF165" s="10">
        <v>10.7</v>
      </c>
      <c r="BG165" s="10">
        <v>518</v>
      </c>
    </row>
    <row r="166" spans="1:59" x14ac:dyDescent="0.45">
      <c r="A166" s="10" t="s">
        <v>334</v>
      </c>
      <c r="B166" s="21">
        <v>2</v>
      </c>
      <c r="C166" s="10" t="s">
        <v>43</v>
      </c>
      <c r="D166" s="107" t="s">
        <v>44</v>
      </c>
      <c r="E166" s="107"/>
      <c r="F166" s="107"/>
      <c r="G166" t="s">
        <v>19</v>
      </c>
      <c r="H166" s="21">
        <v>9</v>
      </c>
      <c r="I166" s="21">
        <v>79</v>
      </c>
      <c r="J166" s="10"/>
      <c r="K166" s="10">
        <v>1</v>
      </c>
      <c r="L166" s="10"/>
      <c r="M166" s="10">
        <v>1</v>
      </c>
      <c r="N166" s="10"/>
      <c r="O166" s="10">
        <v>1</v>
      </c>
      <c r="P166" s="10"/>
      <c r="Q166" s="10">
        <v>1</v>
      </c>
      <c r="R166" s="10"/>
      <c r="S166" s="10">
        <v>1</v>
      </c>
      <c r="T166" s="10"/>
      <c r="U166" s="10">
        <v>1</v>
      </c>
      <c r="V166" s="10"/>
      <c r="W166" s="10">
        <v>1</v>
      </c>
      <c r="X166" s="10"/>
      <c r="Y166" s="10"/>
      <c r="Z166" s="10">
        <v>1</v>
      </c>
      <c r="AA166" s="10"/>
      <c r="AB166" s="10">
        <v>1</v>
      </c>
      <c r="AC166" s="10"/>
      <c r="AD166" s="10" t="s">
        <v>47</v>
      </c>
      <c r="AE166" s="10" t="s">
        <v>335</v>
      </c>
      <c r="AF166" s="10"/>
      <c r="AG166" s="10">
        <v>1</v>
      </c>
      <c r="AH166" s="10"/>
      <c r="AI166" s="10">
        <v>1</v>
      </c>
      <c r="AJ166" s="10"/>
      <c r="AK166" s="10">
        <v>1</v>
      </c>
      <c r="AL166" s="10" t="s">
        <v>47</v>
      </c>
      <c r="AM166" s="10" t="s">
        <v>48</v>
      </c>
      <c r="AN166" s="10" t="s">
        <v>47</v>
      </c>
      <c r="AO166" s="10" t="s">
        <v>48</v>
      </c>
      <c r="AP166" s="10" t="s">
        <v>48</v>
      </c>
      <c r="AQ166" s="10" t="s">
        <v>50</v>
      </c>
      <c r="AR166" s="10" t="s">
        <v>48</v>
      </c>
      <c r="AS166" s="10" t="s">
        <v>48</v>
      </c>
      <c r="AT166" s="10" t="s">
        <v>50</v>
      </c>
      <c r="AU166" s="10" t="s">
        <v>50</v>
      </c>
      <c r="AV166" s="10" t="s">
        <v>49</v>
      </c>
      <c r="AW166" s="10" t="s">
        <v>48</v>
      </c>
      <c r="AX166" s="10" t="s">
        <v>48</v>
      </c>
      <c r="AY166" s="10" t="s">
        <v>49</v>
      </c>
      <c r="AZ166" s="10" t="s">
        <v>50</v>
      </c>
      <c r="BA166" s="10">
        <v>789</v>
      </c>
      <c r="BB166" s="10">
        <v>75</v>
      </c>
      <c r="BC166" s="10">
        <v>11.4</v>
      </c>
      <c r="BD166" s="10">
        <v>10.5</v>
      </c>
      <c r="BE166" s="10">
        <v>296</v>
      </c>
      <c r="BF166" s="10">
        <v>8</v>
      </c>
      <c r="BG166" s="10">
        <v>395</v>
      </c>
    </row>
    <row r="167" spans="1:59" x14ac:dyDescent="0.45">
      <c r="A167" s="10" t="s">
        <v>336</v>
      </c>
      <c r="B167" s="21">
        <v>5</v>
      </c>
      <c r="C167" s="10" t="s">
        <v>43</v>
      </c>
      <c r="D167" s="107" t="s">
        <v>74</v>
      </c>
      <c r="E167" s="107"/>
      <c r="F167" s="107"/>
      <c r="G167" t="s">
        <v>19</v>
      </c>
      <c r="H167" s="21">
        <v>18</v>
      </c>
      <c r="I167" s="21">
        <v>110</v>
      </c>
      <c r="J167" s="10"/>
      <c r="K167" s="10">
        <v>1</v>
      </c>
      <c r="L167" s="10"/>
      <c r="M167" s="10">
        <v>1</v>
      </c>
      <c r="N167" s="10"/>
      <c r="O167" s="10">
        <v>1</v>
      </c>
      <c r="P167" s="10"/>
      <c r="Q167" s="10">
        <v>1</v>
      </c>
      <c r="R167" s="10"/>
      <c r="S167" s="10">
        <v>1</v>
      </c>
      <c r="T167" s="10"/>
      <c r="U167" s="10">
        <v>1</v>
      </c>
      <c r="V167" s="10"/>
      <c r="W167" s="10">
        <v>1</v>
      </c>
      <c r="X167" s="10"/>
      <c r="Y167" s="10"/>
      <c r="Z167" s="10"/>
      <c r="AA167" s="10">
        <v>1</v>
      </c>
      <c r="AB167" s="10"/>
      <c r="AC167" s="10">
        <v>1</v>
      </c>
      <c r="AD167" s="10" t="s">
        <v>45</v>
      </c>
      <c r="AE167" s="10" t="s">
        <v>337</v>
      </c>
      <c r="AF167" s="10">
        <v>1</v>
      </c>
      <c r="AG167" s="10"/>
      <c r="AH167" s="10"/>
      <c r="AI167" s="10">
        <v>1</v>
      </c>
      <c r="AJ167" s="10"/>
      <c r="AK167" s="10">
        <v>1</v>
      </c>
      <c r="AL167" s="10" t="s">
        <v>47</v>
      </c>
      <c r="AM167" s="10" t="s">
        <v>48</v>
      </c>
      <c r="AN167" s="10" t="s">
        <v>67</v>
      </c>
      <c r="AO167" s="10" t="s">
        <v>49</v>
      </c>
      <c r="AP167" s="10" t="s">
        <v>48</v>
      </c>
      <c r="AQ167" s="10" t="s">
        <v>48</v>
      </c>
      <c r="AR167" s="10" t="s">
        <v>50</v>
      </c>
      <c r="AS167" s="10" t="s">
        <v>47</v>
      </c>
      <c r="AT167" s="10" t="s">
        <v>50</v>
      </c>
      <c r="AU167" s="10" t="s">
        <v>50</v>
      </c>
      <c r="AV167" s="10" t="s">
        <v>49</v>
      </c>
      <c r="AW167" s="10" t="s">
        <v>47</v>
      </c>
      <c r="AX167" s="10" t="s">
        <v>48</v>
      </c>
      <c r="AY167" s="10" t="s">
        <v>49</v>
      </c>
      <c r="AZ167" s="10" t="s">
        <v>49</v>
      </c>
      <c r="BA167" s="10">
        <v>1412</v>
      </c>
      <c r="BB167" s="10">
        <v>108</v>
      </c>
      <c r="BC167" s="10">
        <v>16.899999999999999</v>
      </c>
      <c r="BD167" s="10">
        <v>21</v>
      </c>
      <c r="BE167" s="10">
        <v>568</v>
      </c>
      <c r="BF167" s="10">
        <v>9</v>
      </c>
      <c r="BG167" s="10">
        <v>567</v>
      </c>
    </row>
    <row r="168" spans="1:59" x14ac:dyDescent="0.45">
      <c r="A168" s="10" t="s">
        <v>338</v>
      </c>
      <c r="B168" s="21">
        <v>2</v>
      </c>
      <c r="C168" s="10" t="s">
        <v>43</v>
      </c>
      <c r="D168" s="107" t="s">
        <v>44</v>
      </c>
      <c r="E168" s="107"/>
      <c r="F168" s="107"/>
      <c r="G168" t="s">
        <v>19</v>
      </c>
      <c r="H168" s="21">
        <v>12</v>
      </c>
      <c r="I168" s="21">
        <v>84</v>
      </c>
      <c r="J168" s="10">
        <v>1</v>
      </c>
      <c r="K168" s="10"/>
      <c r="L168" s="10">
        <v>1</v>
      </c>
      <c r="M168" s="10"/>
      <c r="N168" s="10"/>
      <c r="O168" s="10">
        <v>1</v>
      </c>
      <c r="P168" s="10"/>
      <c r="Q168" s="10">
        <v>1</v>
      </c>
      <c r="R168" s="10"/>
      <c r="S168" s="10">
        <v>1</v>
      </c>
      <c r="T168" s="10"/>
      <c r="U168" s="10">
        <v>1</v>
      </c>
      <c r="V168" s="10"/>
      <c r="W168" s="10">
        <v>1</v>
      </c>
      <c r="X168" s="10"/>
      <c r="Y168" s="10"/>
      <c r="Z168" s="10">
        <v>1</v>
      </c>
      <c r="AA168" s="10"/>
      <c r="AB168" s="10"/>
      <c r="AC168" s="10">
        <v>1</v>
      </c>
      <c r="AD168" s="10" t="s">
        <v>45</v>
      </c>
      <c r="AE168" s="10" t="s">
        <v>339</v>
      </c>
      <c r="AF168" s="10"/>
      <c r="AG168" s="10">
        <v>1</v>
      </c>
      <c r="AH168" s="10"/>
      <c r="AI168" s="10">
        <v>1</v>
      </c>
      <c r="AJ168" s="10"/>
      <c r="AK168" s="10">
        <v>1</v>
      </c>
      <c r="AL168" s="10" t="s">
        <v>47</v>
      </c>
      <c r="AM168" s="10" t="s">
        <v>48</v>
      </c>
      <c r="AN168" s="10" t="s">
        <v>50</v>
      </c>
      <c r="AO168" s="10" t="s">
        <v>50</v>
      </c>
      <c r="AP168" s="10" t="s">
        <v>48</v>
      </c>
      <c r="AQ168" s="10" t="s">
        <v>50</v>
      </c>
      <c r="AR168" s="10" t="s">
        <v>48</v>
      </c>
      <c r="AS168" s="10" t="s">
        <v>48</v>
      </c>
      <c r="AT168" s="10" t="s">
        <v>49</v>
      </c>
      <c r="AU168" s="10" t="s">
        <v>49</v>
      </c>
      <c r="AV168" s="10" t="s">
        <v>49</v>
      </c>
      <c r="AW168" s="10" t="s">
        <v>47</v>
      </c>
      <c r="AX168" s="10" t="s">
        <v>48</v>
      </c>
      <c r="AY168" s="10" t="s">
        <v>49</v>
      </c>
      <c r="AZ168" s="10" t="s">
        <v>49</v>
      </c>
      <c r="BA168" s="10">
        <v>1006</v>
      </c>
      <c r="BB168" s="10">
        <v>74</v>
      </c>
      <c r="BC168" s="10">
        <v>12.4</v>
      </c>
      <c r="BD168" s="10">
        <v>15.4</v>
      </c>
      <c r="BE168" s="10">
        <v>345</v>
      </c>
      <c r="BF168" s="10">
        <v>9</v>
      </c>
      <c r="BG168" s="10">
        <v>391</v>
      </c>
    </row>
    <row r="169" spans="1:59" x14ac:dyDescent="0.45">
      <c r="A169" s="10" t="s">
        <v>340</v>
      </c>
      <c r="B169" s="21">
        <v>4</v>
      </c>
      <c r="C169" s="10" t="s">
        <v>43</v>
      </c>
      <c r="D169" s="107" t="s">
        <v>44</v>
      </c>
      <c r="E169" s="107"/>
      <c r="F169" s="107"/>
      <c r="G169" t="s">
        <v>19</v>
      </c>
      <c r="H169" s="21">
        <v>15</v>
      </c>
      <c r="I169" s="21">
        <v>95</v>
      </c>
      <c r="J169" s="10"/>
      <c r="K169" s="10">
        <v>1</v>
      </c>
      <c r="L169" s="10"/>
      <c r="M169" s="10">
        <v>1</v>
      </c>
      <c r="N169" s="10"/>
      <c r="O169" s="10">
        <v>1</v>
      </c>
      <c r="P169" s="10"/>
      <c r="Q169" s="10">
        <v>1</v>
      </c>
      <c r="R169" s="10"/>
      <c r="S169" s="10">
        <v>1</v>
      </c>
      <c r="T169" s="10"/>
      <c r="U169" s="10">
        <v>1</v>
      </c>
      <c r="V169" s="10"/>
      <c r="W169" s="10">
        <v>1</v>
      </c>
      <c r="X169" s="10"/>
      <c r="Y169" s="10"/>
      <c r="Z169" s="10">
        <v>1</v>
      </c>
      <c r="AA169" s="10"/>
      <c r="AB169" s="10"/>
      <c r="AC169" s="10">
        <v>1</v>
      </c>
      <c r="AD169" s="10" t="s">
        <v>45</v>
      </c>
      <c r="AE169" s="10" t="s">
        <v>100</v>
      </c>
      <c r="AF169" s="10"/>
      <c r="AG169" s="10">
        <v>1</v>
      </c>
      <c r="AH169" s="10"/>
      <c r="AI169" s="10">
        <v>1</v>
      </c>
      <c r="AJ169" s="10"/>
      <c r="AK169" s="10">
        <v>1</v>
      </c>
      <c r="AL169" s="10" t="s">
        <v>47</v>
      </c>
      <c r="AM169" s="10" t="s">
        <v>48</v>
      </c>
      <c r="AN169" s="10" t="s">
        <v>48</v>
      </c>
      <c r="AO169" s="10" t="s">
        <v>48</v>
      </c>
      <c r="AP169" s="10" t="s">
        <v>48</v>
      </c>
      <c r="AQ169" s="10" t="s">
        <v>50</v>
      </c>
      <c r="AR169" s="10" t="s">
        <v>50</v>
      </c>
      <c r="AS169" s="10" t="s">
        <v>48</v>
      </c>
      <c r="AT169" s="10" t="s">
        <v>49</v>
      </c>
      <c r="AU169" s="10" t="s">
        <v>49</v>
      </c>
      <c r="AV169" s="10" t="s">
        <v>49</v>
      </c>
      <c r="AW169" s="10" t="s">
        <v>47</v>
      </c>
      <c r="AX169" s="10" t="s">
        <v>48</v>
      </c>
      <c r="AY169" s="10" t="s">
        <v>49</v>
      </c>
      <c r="AZ169" s="10" t="s">
        <v>50</v>
      </c>
      <c r="BA169" s="10">
        <v>1296</v>
      </c>
      <c r="BB169" s="10">
        <v>95</v>
      </c>
      <c r="BC169" s="10">
        <v>11.7</v>
      </c>
      <c r="BD169" s="10">
        <v>14.7</v>
      </c>
      <c r="BE169" s="10">
        <v>412</v>
      </c>
      <c r="BF169" s="10">
        <v>7</v>
      </c>
      <c r="BG169" s="10">
        <v>368</v>
      </c>
    </row>
    <row r="170" spans="1:59" x14ac:dyDescent="0.45">
      <c r="A170" s="10" t="s">
        <v>341</v>
      </c>
      <c r="B170" s="21">
        <v>4</v>
      </c>
      <c r="C170" s="10" t="s">
        <v>43</v>
      </c>
      <c r="D170" s="107" t="s">
        <v>69</v>
      </c>
      <c r="E170" s="107"/>
      <c r="F170" s="107"/>
      <c r="G170" t="s">
        <v>19</v>
      </c>
      <c r="H170" s="21">
        <v>15</v>
      </c>
      <c r="I170" s="21">
        <v>92</v>
      </c>
      <c r="J170" s="10"/>
      <c r="K170" s="10">
        <v>1</v>
      </c>
      <c r="L170" s="10"/>
      <c r="M170" s="10">
        <v>1</v>
      </c>
      <c r="N170" s="10"/>
      <c r="O170" s="10">
        <v>1</v>
      </c>
      <c r="P170" s="10"/>
      <c r="Q170" s="10">
        <v>1</v>
      </c>
      <c r="R170" s="10"/>
      <c r="S170" s="10">
        <v>1</v>
      </c>
      <c r="T170" s="10"/>
      <c r="U170" s="10">
        <v>1</v>
      </c>
      <c r="V170" s="10"/>
      <c r="W170" s="10">
        <v>1</v>
      </c>
      <c r="X170" s="10"/>
      <c r="Y170" s="10"/>
      <c r="Z170" s="10">
        <v>1</v>
      </c>
      <c r="AA170" s="10"/>
      <c r="AB170" s="10"/>
      <c r="AC170" s="10">
        <v>1</v>
      </c>
      <c r="AD170" s="10" t="s">
        <v>45</v>
      </c>
      <c r="AE170" s="10" t="s">
        <v>100</v>
      </c>
      <c r="AF170" s="10"/>
      <c r="AG170" s="10">
        <v>1</v>
      </c>
      <c r="AH170" s="10"/>
      <c r="AI170" s="10">
        <v>1</v>
      </c>
      <c r="AJ170" s="10"/>
      <c r="AK170" s="10">
        <v>1</v>
      </c>
      <c r="AL170" s="10" t="s">
        <v>47</v>
      </c>
      <c r="AM170" s="10" t="s">
        <v>48</v>
      </c>
      <c r="AN170" s="10" t="s">
        <v>48</v>
      </c>
      <c r="AO170" s="10" t="s">
        <v>48</v>
      </c>
      <c r="AP170" s="10" t="s">
        <v>48</v>
      </c>
      <c r="AQ170" s="10" t="s">
        <v>50</v>
      </c>
      <c r="AR170" s="10" t="s">
        <v>48</v>
      </c>
      <c r="AS170" s="10" t="s">
        <v>48</v>
      </c>
      <c r="AT170" s="10" t="s">
        <v>49</v>
      </c>
      <c r="AU170" s="10" t="s">
        <v>49</v>
      </c>
      <c r="AV170" s="10" t="s">
        <v>49</v>
      </c>
      <c r="AW170" s="10" t="s">
        <v>47</v>
      </c>
      <c r="AX170" s="10" t="s">
        <v>48</v>
      </c>
      <c r="AY170" s="10" t="s">
        <v>49</v>
      </c>
      <c r="AZ170" s="10" t="s">
        <v>50</v>
      </c>
      <c r="BA170" s="10">
        <v>1312</v>
      </c>
      <c r="BB170" s="10">
        <v>99</v>
      </c>
      <c r="BC170" s="10">
        <v>10.8</v>
      </c>
      <c r="BD170" s="10">
        <v>15.8</v>
      </c>
      <c r="BE170" s="10">
        <v>456</v>
      </c>
      <c r="BF170" s="10">
        <v>7</v>
      </c>
      <c r="BG170" s="10">
        <v>349</v>
      </c>
    </row>
    <row r="171" spans="1:59" x14ac:dyDescent="0.45">
      <c r="A171" s="10" t="s">
        <v>342</v>
      </c>
      <c r="B171" s="21">
        <v>4</v>
      </c>
      <c r="C171" s="10" t="s">
        <v>43</v>
      </c>
      <c r="D171" s="107" t="s">
        <v>69</v>
      </c>
      <c r="E171" s="107"/>
      <c r="F171" s="107"/>
      <c r="G171" t="s">
        <v>19</v>
      </c>
      <c r="H171" s="21">
        <v>12</v>
      </c>
      <c r="I171" s="21">
        <v>85</v>
      </c>
      <c r="J171" s="10"/>
      <c r="K171" s="10">
        <v>1</v>
      </c>
      <c r="L171" s="10"/>
      <c r="M171" s="10">
        <v>1</v>
      </c>
      <c r="N171" s="10"/>
      <c r="O171" s="10">
        <v>1</v>
      </c>
      <c r="P171" s="10"/>
      <c r="Q171" s="10">
        <v>1</v>
      </c>
      <c r="R171" s="10"/>
      <c r="S171" s="10">
        <v>1</v>
      </c>
      <c r="T171" s="10"/>
      <c r="U171" s="10">
        <v>1</v>
      </c>
      <c r="V171" s="10"/>
      <c r="W171" s="10">
        <v>1</v>
      </c>
      <c r="X171" s="10"/>
      <c r="Y171" s="10"/>
      <c r="Z171" s="10">
        <v>1</v>
      </c>
      <c r="AA171" s="10"/>
      <c r="AB171" s="10"/>
      <c r="AC171" s="10">
        <v>1</v>
      </c>
      <c r="AD171" s="10" t="s">
        <v>45</v>
      </c>
      <c r="AE171" s="10" t="s">
        <v>343</v>
      </c>
      <c r="AF171" s="10"/>
      <c r="AG171" s="10">
        <v>1</v>
      </c>
      <c r="AH171" s="10"/>
      <c r="AI171" s="10">
        <v>1</v>
      </c>
      <c r="AJ171" s="10"/>
      <c r="AK171" s="10">
        <v>1</v>
      </c>
      <c r="AL171" s="10" t="s">
        <v>47</v>
      </c>
      <c r="AM171" s="10" t="s">
        <v>48</v>
      </c>
      <c r="AN171" s="10" t="s">
        <v>48</v>
      </c>
      <c r="AO171" s="10" t="s">
        <v>48</v>
      </c>
      <c r="AP171" s="10" t="s">
        <v>48</v>
      </c>
      <c r="AQ171" s="10" t="s">
        <v>50</v>
      </c>
      <c r="AR171" s="10" t="s">
        <v>50</v>
      </c>
      <c r="AS171" s="10" t="s">
        <v>48</v>
      </c>
      <c r="AT171" s="10" t="s">
        <v>50</v>
      </c>
      <c r="AU171" s="10" t="s">
        <v>50</v>
      </c>
      <c r="AV171" s="10" t="s">
        <v>49</v>
      </c>
      <c r="AW171" s="10" t="s">
        <v>47</v>
      </c>
      <c r="AX171" s="10" t="s">
        <v>48</v>
      </c>
      <c r="AY171" s="10" t="s">
        <v>49</v>
      </c>
      <c r="AZ171" s="10" t="s">
        <v>49</v>
      </c>
      <c r="BA171" s="10">
        <v>1324</v>
      </c>
      <c r="BB171" s="10">
        <v>105</v>
      </c>
      <c r="BC171" s="10">
        <v>12.7</v>
      </c>
      <c r="BD171" s="10">
        <v>15.9</v>
      </c>
      <c r="BE171" s="10">
        <v>368</v>
      </c>
      <c r="BF171" s="10">
        <v>8</v>
      </c>
      <c r="BG171" s="10">
        <v>327</v>
      </c>
    </row>
    <row r="172" spans="1:59" x14ac:dyDescent="0.45">
      <c r="A172" s="10" t="s">
        <v>344</v>
      </c>
      <c r="B172" s="21">
        <v>4</v>
      </c>
      <c r="C172" s="10" t="s">
        <v>43</v>
      </c>
      <c r="D172" s="107" t="s">
        <v>74</v>
      </c>
      <c r="E172" s="107"/>
      <c r="F172" s="107"/>
      <c r="G172" t="s">
        <v>19</v>
      </c>
      <c r="H172" s="21">
        <v>14</v>
      </c>
      <c r="I172" s="21">
        <v>98</v>
      </c>
      <c r="J172" s="10"/>
      <c r="K172" s="10">
        <v>1</v>
      </c>
      <c r="L172" s="10"/>
      <c r="M172" s="10">
        <v>1</v>
      </c>
      <c r="N172" s="10"/>
      <c r="O172" s="10">
        <v>1</v>
      </c>
      <c r="P172" s="10"/>
      <c r="Q172" s="10">
        <v>1</v>
      </c>
      <c r="R172" s="10"/>
      <c r="S172" s="10">
        <v>1</v>
      </c>
      <c r="T172" s="10"/>
      <c r="U172" s="10">
        <v>1</v>
      </c>
      <c r="V172" s="10"/>
      <c r="W172" s="10">
        <v>1</v>
      </c>
      <c r="X172" s="10"/>
      <c r="Y172" s="10"/>
      <c r="Z172" s="10">
        <v>1</v>
      </c>
      <c r="AA172" s="10"/>
      <c r="AB172" s="10">
        <v>1</v>
      </c>
      <c r="AC172" s="10"/>
      <c r="AD172" s="10" t="s">
        <v>45</v>
      </c>
      <c r="AE172" s="10" t="s">
        <v>111</v>
      </c>
      <c r="AF172" s="10"/>
      <c r="AG172" s="10">
        <v>1</v>
      </c>
      <c r="AH172" s="10"/>
      <c r="AI172" s="10">
        <v>1</v>
      </c>
      <c r="AJ172" s="10"/>
      <c r="AK172" s="10">
        <v>1</v>
      </c>
      <c r="AL172" s="10" t="s">
        <v>47</v>
      </c>
      <c r="AM172" s="10" t="s">
        <v>48</v>
      </c>
      <c r="AN172" s="10" t="s">
        <v>48</v>
      </c>
      <c r="AO172" s="10" t="s">
        <v>48</v>
      </c>
      <c r="AP172" s="10" t="s">
        <v>48</v>
      </c>
      <c r="AQ172" s="10" t="s">
        <v>50</v>
      </c>
      <c r="AR172" s="10" t="s">
        <v>48</v>
      </c>
      <c r="AS172" s="10" t="s">
        <v>47</v>
      </c>
      <c r="AT172" s="10" t="s">
        <v>50</v>
      </c>
      <c r="AU172" s="10" t="s">
        <v>50</v>
      </c>
      <c r="AV172" s="10" t="s">
        <v>49</v>
      </c>
      <c r="AW172" s="10" t="s">
        <v>47</v>
      </c>
      <c r="AX172" s="10" t="s">
        <v>48</v>
      </c>
      <c r="AY172" s="10" t="s">
        <v>49</v>
      </c>
      <c r="AZ172" s="10" t="s">
        <v>49</v>
      </c>
      <c r="BA172" s="10">
        <v>1397</v>
      </c>
      <c r="BB172" s="10">
        <v>86</v>
      </c>
      <c r="BC172" s="10">
        <v>11.8</v>
      </c>
      <c r="BD172" s="10">
        <v>11.8</v>
      </c>
      <c r="BE172" s="10">
        <v>397</v>
      </c>
      <c r="BF172" s="10">
        <v>7</v>
      </c>
      <c r="BG172" s="10">
        <v>399</v>
      </c>
    </row>
    <row r="173" spans="1:59" x14ac:dyDescent="0.45">
      <c r="A173" s="10" t="s">
        <v>345</v>
      </c>
      <c r="B173" s="21">
        <v>4</v>
      </c>
      <c r="C173" s="10" t="s">
        <v>43</v>
      </c>
      <c r="D173" s="107" t="s">
        <v>44</v>
      </c>
      <c r="E173" s="107"/>
      <c r="F173" s="107"/>
      <c r="G173" t="s">
        <v>19</v>
      </c>
      <c r="H173" s="21">
        <v>15</v>
      </c>
      <c r="I173" s="21">
        <v>100</v>
      </c>
      <c r="J173" s="10"/>
      <c r="K173" s="10">
        <v>1</v>
      </c>
      <c r="L173" s="10"/>
      <c r="M173" s="10">
        <v>1</v>
      </c>
      <c r="N173" s="10"/>
      <c r="O173" s="10">
        <v>1</v>
      </c>
      <c r="P173" s="10"/>
      <c r="Q173" s="10">
        <v>1</v>
      </c>
      <c r="R173" s="10"/>
      <c r="S173" s="10">
        <v>1</v>
      </c>
      <c r="T173" s="10"/>
      <c r="U173" s="10">
        <v>1</v>
      </c>
      <c r="V173" s="10"/>
      <c r="W173" s="10">
        <v>1</v>
      </c>
      <c r="X173" s="10"/>
      <c r="Y173" s="10"/>
      <c r="Z173" s="10">
        <v>1</v>
      </c>
      <c r="AA173" s="10"/>
      <c r="AB173" s="10"/>
      <c r="AC173" s="10">
        <v>1</v>
      </c>
      <c r="AD173" s="10" t="s">
        <v>45</v>
      </c>
      <c r="AE173" s="10" t="s">
        <v>346</v>
      </c>
      <c r="AF173" s="10"/>
      <c r="AG173" s="10">
        <v>1</v>
      </c>
      <c r="AH173" s="10"/>
      <c r="AI173" s="10">
        <v>1</v>
      </c>
      <c r="AJ173" s="10"/>
      <c r="AK173" s="10">
        <v>1</v>
      </c>
      <c r="AL173" s="10" t="s">
        <v>47</v>
      </c>
      <c r="AM173" s="10" t="s">
        <v>47</v>
      </c>
      <c r="AN173" s="10" t="s">
        <v>48</v>
      </c>
      <c r="AO173" s="10" t="s">
        <v>48</v>
      </c>
      <c r="AP173" s="10" t="s">
        <v>48</v>
      </c>
      <c r="AQ173" s="10" t="s">
        <v>50</v>
      </c>
      <c r="AR173" s="10" t="s">
        <v>50</v>
      </c>
      <c r="AS173" s="10" t="s">
        <v>47</v>
      </c>
      <c r="AT173" s="10" t="s">
        <v>50</v>
      </c>
      <c r="AU173" s="10" t="s">
        <v>50</v>
      </c>
      <c r="AV173" s="10" t="s">
        <v>67</v>
      </c>
      <c r="AW173" s="10" t="s">
        <v>47</v>
      </c>
      <c r="AX173" s="10" t="s">
        <v>48</v>
      </c>
      <c r="AY173" s="10" t="s">
        <v>49</v>
      </c>
      <c r="AZ173" s="10" t="s">
        <v>49</v>
      </c>
      <c r="BA173" s="10">
        <v>1169</v>
      </c>
      <c r="BB173" s="10">
        <v>79</v>
      </c>
      <c r="BC173" s="10">
        <v>12.8</v>
      </c>
      <c r="BD173" s="10">
        <v>16.8</v>
      </c>
      <c r="BE173" s="10">
        <v>411</v>
      </c>
      <c r="BF173" s="10">
        <v>8</v>
      </c>
      <c r="BG173" s="10">
        <v>354</v>
      </c>
    </row>
    <row r="174" spans="1:59" x14ac:dyDescent="0.45">
      <c r="A174" s="10" t="s">
        <v>347</v>
      </c>
      <c r="B174" s="21">
        <v>1.5</v>
      </c>
      <c r="C174" s="10" t="s">
        <v>56</v>
      </c>
      <c r="D174" s="107" t="s">
        <v>81</v>
      </c>
      <c r="E174" s="107"/>
      <c r="F174" s="107"/>
      <c r="G174" t="s">
        <v>19</v>
      </c>
      <c r="H174" s="21">
        <v>12</v>
      </c>
      <c r="I174" s="21">
        <v>75</v>
      </c>
      <c r="J174" s="10"/>
      <c r="K174" s="10">
        <v>1</v>
      </c>
      <c r="L174" s="10"/>
      <c r="M174" s="10">
        <v>1</v>
      </c>
      <c r="N174" s="10"/>
      <c r="O174" s="10">
        <v>1</v>
      </c>
      <c r="P174" s="10"/>
      <c r="Q174" s="10">
        <v>1</v>
      </c>
      <c r="R174" s="10">
        <v>1</v>
      </c>
      <c r="S174" s="10"/>
      <c r="T174" s="10"/>
      <c r="U174" s="10">
        <v>1</v>
      </c>
      <c r="V174" s="10"/>
      <c r="W174" s="10"/>
      <c r="X174" s="10"/>
      <c r="Y174" s="10"/>
      <c r="Z174" s="10">
        <v>1</v>
      </c>
      <c r="AA174" s="10"/>
      <c r="AB174" s="10">
        <v>1</v>
      </c>
      <c r="AC174" s="10"/>
      <c r="AD174" s="10" t="s">
        <v>45</v>
      </c>
      <c r="AE174" s="10" t="s">
        <v>102</v>
      </c>
      <c r="AF174" s="10"/>
      <c r="AG174" s="10">
        <v>1</v>
      </c>
      <c r="AH174" s="10"/>
      <c r="AI174" s="10">
        <v>1</v>
      </c>
      <c r="AJ174" s="10">
        <v>1</v>
      </c>
      <c r="AK174" s="10"/>
      <c r="AL174" s="10" t="s">
        <v>48</v>
      </c>
      <c r="AM174" s="10" t="s">
        <v>47</v>
      </c>
      <c r="AN174" s="10" t="s">
        <v>47</v>
      </c>
      <c r="AO174" s="10" t="s">
        <v>48</v>
      </c>
      <c r="AP174" s="10" t="s">
        <v>48</v>
      </c>
      <c r="AQ174" s="10" t="s">
        <v>50</v>
      </c>
      <c r="AR174" s="10" t="s">
        <v>48</v>
      </c>
      <c r="AS174" s="10" t="s">
        <v>47</v>
      </c>
      <c r="AT174" s="10" t="s">
        <v>48</v>
      </c>
      <c r="AU174" s="10" t="s">
        <v>49</v>
      </c>
      <c r="AV174" s="10" t="s">
        <v>67</v>
      </c>
      <c r="AW174" s="10" t="s">
        <v>48</v>
      </c>
      <c r="AX174" s="10" t="s">
        <v>48</v>
      </c>
      <c r="AY174" s="10" t="s">
        <v>49</v>
      </c>
      <c r="AZ174" s="10" t="s">
        <v>49</v>
      </c>
      <c r="BA174" s="10">
        <v>1065</v>
      </c>
      <c r="BB174" s="10">
        <v>78</v>
      </c>
      <c r="BC174" s="10">
        <v>11.8</v>
      </c>
      <c r="BD174" s="10">
        <v>15.8</v>
      </c>
      <c r="BE174" s="10">
        <v>398</v>
      </c>
      <c r="BF174" s="10">
        <v>8</v>
      </c>
      <c r="BG174" s="10">
        <v>357</v>
      </c>
    </row>
    <row r="175" spans="1:59" x14ac:dyDescent="0.45">
      <c r="A175" s="10" t="s">
        <v>348</v>
      </c>
      <c r="B175" s="21">
        <v>4</v>
      </c>
      <c r="C175" s="10" t="s">
        <v>56</v>
      </c>
      <c r="D175" s="107" t="s">
        <v>81</v>
      </c>
      <c r="E175" s="107"/>
      <c r="F175" s="107"/>
      <c r="G175" t="s">
        <v>19</v>
      </c>
      <c r="H175" s="21">
        <v>14</v>
      </c>
      <c r="I175" s="21">
        <v>96</v>
      </c>
      <c r="J175" s="10"/>
      <c r="K175" s="10">
        <v>1</v>
      </c>
      <c r="L175" s="10"/>
      <c r="M175" s="10">
        <v>1</v>
      </c>
      <c r="N175" s="10"/>
      <c r="O175" s="10">
        <v>1</v>
      </c>
      <c r="P175" s="10"/>
      <c r="Q175" s="10">
        <v>1</v>
      </c>
      <c r="R175" s="10"/>
      <c r="S175" s="10">
        <v>1</v>
      </c>
      <c r="T175" s="10"/>
      <c r="U175" s="10">
        <v>1</v>
      </c>
      <c r="V175" s="10"/>
      <c r="W175" s="10">
        <v>1</v>
      </c>
      <c r="X175" s="10"/>
      <c r="Y175" s="10"/>
      <c r="Z175" s="10">
        <v>1</v>
      </c>
      <c r="AA175" s="10"/>
      <c r="AB175" s="10"/>
      <c r="AC175" s="10">
        <v>1</v>
      </c>
      <c r="AD175" s="10" t="s">
        <v>45</v>
      </c>
      <c r="AE175" s="10" t="s">
        <v>102</v>
      </c>
      <c r="AF175" s="10"/>
      <c r="AG175" s="10">
        <v>1</v>
      </c>
      <c r="AH175" s="10"/>
      <c r="AI175" s="10">
        <v>1</v>
      </c>
      <c r="AJ175" s="10"/>
      <c r="AK175" s="10">
        <v>1</v>
      </c>
      <c r="AL175" s="10" t="s">
        <v>47</v>
      </c>
      <c r="AM175" s="10" t="s">
        <v>47</v>
      </c>
      <c r="AN175" s="10" t="s">
        <v>47</v>
      </c>
      <c r="AO175" s="10" t="s">
        <v>48</v>
      </c>
      <c r="AP175" s="10" t="s">
        <v>48</v>
      </c>
      <c r="AQ175" s="10" t="s">
        <v>50</v>
      </c>
      <c r="AR175" s="10" t="s">
        <v>48</v>
      </c>
      <c r="AS175" s="10" t="s">
        <v>47</v>
      </c>
      <c r="AT175" s="10" t="s">
        <v>50</v>
      </c>
      <c r="AU175" s="10" t="s">
        <v>50</v>
      </c>
      <c r="AV175" s="10" t="s">
        <v>49</v>
      </c>
      <c r="AW175" s="10" t="s">
        <v>47</v>
      </c>
      <c r="AX175" s="10" t="s">
        <v>48</v>
      </c>
      <c r="AY175" s="10" t="s">
        <v>49</v>
      </c>
      <c r="AZ175" s="10" t="s">
        <v>49</v>
      </c>
      <c r="BA175" s="10">
        <v>1296</v>
      </c>
      <c r="BB175" s="10">
        <v>79</v>
      </c>
      <c r="BC175" s="10">
        <v>12.8</v>
      </c>
      <c r="BD175" s="10">
        <v>16.7</v>
      </c>
      <c r="BE175" s="10">
        <v>396</v>
      </c>
      <c r="BF175" s="10">
        <v>7</v>
      </c>
      <c r="BG175" s="10">
        <v>511</v>
      </c>
    </row>
    <row r="176" spans="1:59" x14ac:dyDescent="0.45">
      <c r="A176" s="10" t="s">
        <v>349</v>
      </c>
      <c r="B176" s="21">
        <v>4</v>
      </c>
      <c r="C176" s="10" t="s">
        <v>56</v>
      </c>
      <c r="D176" s="107" t="s">
        <v>81</v>
      </c>
      <c r="E176" s="107"/>
      <c r="F176" s="107"/>
      <c r="G176" t="s">
        <v>19</v>
      </c>
      <c r="H176" s="21">
        <v>15</v>
      </c>
      <c r="I176" s="21">
        <v>94</v>
      </c>
      <c r="J176" s="10"/>
      <c r="K176" s="10">
        <v>1</v>
      </c>
      <c r="L176" s="10"/>
      <c r="M176" s="10">
        <v>1</v>
      </c>
      <c r="N176" s="10"/>
      <c r="O176" s="10">
        <v>1</v>
      </c>
      <c r="P176" s="10"/>
      <c r="Q176" s="10">
        <v>1</v>
      </c>
      <c r="R176" s="10"/>
      <c r="S176" s="10">
        <v>1</v>
      </c>
      <c r="T176" s="10"/>
      <c r="U176" s="10">
        <v>1</v>
      </c>
      <c r="V176" s="10"/>
      <c r="W176" s="10">
        <v>1</v>
      </c>
      <c r="X176" s="10"/>
      <c r="Y176" s="10"/>
      <c r="Z176" s="10">
        <v>1</v>
      </c>
      <c r="AA176" s="10"/>
      <c r="AB176" s="10"/>
      <c r="AC176" s="10">
        <v>1</v>
      </c>
      <c r="AD176" s="10" t="s">
        <v>45</v>
      </c>
      <c r="AE176" s="10" t="s">
        <v>350</v>
      </c>
      <c r="AF176" s="10">
        <v>1</v>
      </c>
      <c r="AG176" s="10"/>
      <c r="AH176" s="10"/>
      <c r="AI176" s="10">
        <v>1</v>
      </c>
      <c r="AJ176" s="10"/>
      <c r="AK176" s="10">
        <v>1</v>
      </c>
      <c r="AL176" s="10" t="s">
        <v>47</v>
      </c>
      <c r="AM176" s="10" t="s">
        <v>48</v>
      </c>
      <c r="AN176" s="10" t="s">
        <v>47</v>
      </c>
      <c r="AO176" s="10" t="s">
        <v>48</v>
      </c>
      <c r="AP176" s="10" t="s">
        <v>48</v>
      </c>
      <c r="AQ176" s="10" t="s">
        <v>50</v>
      </c>
      <c r="AR176" s="10" t="s">
        <v>50</v>
      </c>
      <c r="AS176" s="10" t="s">
        <v>47</v>
      </c>
      <c r="AT176" s="10" t="s">
        <v>50</v>
      </c>
      <c r="AU176" s="10" t="s">
        <v>50</v>
      </c>
      <c r="AV176" s="10" t="s">
        <v>50</v>
      </c>
      <c r="AW176" s="10" t="s">
        <v>47</v>
      </c>
      <c r="AX176" s="10" t="s">
        <v>48</v>
      </c>
      <c r="AY176" s="10" t="s">
        <v>49</v>
      </c>
      <c r="AZ176" s="10" t="s">
        <v>49</v>
      </c>
      <c r="BA176" s="10">
        <v>1249</v>
      </c>
      <c r="BB176" s="10">
        <v>81</v>
      </c>
      <c r="BC176" s="10">
        <v>14.9</v>
      </c>
      <c r="BD176" s="10">
        <v>14.8</v>
      </c>
      <c r="BE176" s="10">
        <v>426</v>
      </c>
      <c r="BF176" s="10">
        <v>6</v>
      </c>
      <c r="BG176" s="10">
        <v>496</v>
      </c>
    </row>
    <row r="177" spans="1:59" x14ac:dyDescent="0.45">
      <c r="A177" s="10" t="s">
        <v>351</v>
      </c>
      <c r="B177" s="21">
        <v>3</v>
      </c>
      <c r="C177" s="10" t="s">
        <v>56</v>
      </c>
      <c r="D177" s="107" t="s">
        <v>81</v>
      </c>
      <c r="E177" s="107"/>
      <c r="F177" s="107"/>
      <c r="G177" t="s">
        <v>19</v>
      </c>
      <c r="H177" s="21">
        <v>13</v>
      </c>
      <c r="I177" s="21">
        <v>89</v>
      </c>
      <c r="J177" s="10"/>
      <c r="K177" s="10">
        <v>1</v>
      </c>
      <c r="L177" s="10"/>
      <c r="M177" s="10">
        <v>1</v>
      </c>
      <c r="N177" s="10"/>
      <c r="O177" s="10">
        <v>1</v>
      </c>
      <c r="P177" s="10"/>
      <c r="Q177" s="10">
        <v>1</v>
      </c>
      <c r="R177" s="10"/>
      <c r="S177" s="10">
        <v>1</v>
      </c>
      <c r="T177" s="10"/>
      <c r="U177" s="10">
        <v>1</v>
      </c>
      <c r="V177" s="10"/>
      <c r="W177" s="10">
        <v>1</v>
      </c>
      <c r="X177" s="10"/>
      <c r="Y177" s="10"/>
      <c r="Z177" s="10">
        <v>1</v>
      </c>
      <c r="AA177" s="10"/>
      <c r="AB177" s="10"/>
      <c r="AC177" s="10">
        <v>1</v>
      </c>
      <c r="AD177" s="10" t="s">
        <v>45</v>
      </c>
      <c r="AE177" s="10" t="s">
        <v>352</v>
      </c>
      <c r="AF177" s="10"/>
      <c r="AG177" s="10">
        <v>1</v>
      </c>
      <c r="AH177" s="10"/>
      <c r="AI177" s="10">
        <v>1</v>
      </c>
      <c r="AJ177" s="10"/>
      <c r="AK177" s="10">
        <v>1</v>
      </c>
      <c r="AL177" s="10" t="s">
        <v>47</v>
      </c>
      <c r="AM177" s="10" t="s">
        <v>48</v>
      </c>
      <c r="AN177" s="10" t="s">
        <v>47</v>
      </c>
      <c r="AO177" s="10" t="s">
        <v>48</v>
      </c>
      <c r="AP177" s="10" t="s">
        <v>48</v>
      </c>
      <c r="AQ177" s="10" t="s">
        <v>50</v>
      </c>
      <c r="AR177" s="10" t="s">
        <v>48</v>
      </c>
      <c r="AS177" s="10" t="s">
        <v>47</v>
      </c>
      <c r="AT177" s="10" t="s">
        <v>49</v>
      </c>
      <c r="AU177" s="10" t="s">
        <v>50</v>
      </c>
      <c r="AV177" s="10" t="s">
        <v>49</v>
      </c>
      <c r="AW177" s="10" t="s">
        <v>47</v>
      </c>
      <c r="AX177" s="10" t="s">
        <v>48</v>
      </c>
      <c r="AY177" s="10" t="s">
        <v>50</v>
      </c>
      <c r="AZ177" s="10" t="s">
        <v>49</v>
      </c>
      <c r="BA177" s="10">
        <v>1129</v>
      </c>
      <c r="BB177" s="10">
        <v>86</v>
      </c>
      <c r="BC177" s="10">
        <v>12.7</v>
      </c>
      <c r="BD177" s="10">
        <v>11.9</v>
      </c>
      <c r="BE177" s="10">
        <v>498</v>
      </c>
      <c r="BF177" s="10">
        <v>8</v>
      </c>
      <c r="BG177" s="10">
        <v>397</v>
      </c>
    </row>
    <row r="178" spans="1:59" x14ac:dyDescent="0.45">
      <c r="A178" s="10" t="s">
        <v>353</v>
      </c>
      <c r="B178" s="21">
        <v>3</v>
      </c>
      <c r="C178" s="10" t="s">
        <v>56</v>
      </c>
      <c r="D178" s="107" t="s">
        <v>81</v>
      </c>
      <c r="E178" s="107"/>
      <c r="F178" s="107"/>
      <c r="G178" t="s">
        <v>19</v>
      </c>
      <c r="H178" s="21">
        <v>12.9</v>
      </c>
      <c r="I178" s="21">
        <v>95.4</v>
      </c>
      <c r="J178" s="10"/>
      <c r="K178" s="10">
        <v>1</v>
      </c>
      <c r="L178" s="10"/>
      <c r="M178" s="10">
        <v>1</v>
      </c>
      <c r="N178" s="10"/>
      <c r="O178" s="10">
        <v>1</v>
      </c>
      <c r="P178" s="10"/>
      <c r="Q178" s="10">
        <v>1</v>
      </c>
      <c r="R178" s="10"/>
      <c r="S178" s="10">
        <v>1</v>
      </c>
      <c r="T178" s="10"/>
      <c r="U178" s="10">
        <v>1</v>
      </c>
      <c r="V178" s="10"/>
      <c r="W178" s="10">
        <v>1</v>
      </c>
      <c r="X178" s="10"/>
      <c r="Y178" s="10"/>
      <c r="Z178" s="10">
        <v>1</v>
      </c>
      <c r="AA178" s="10"/>
      <c r="AB178" s="10">
        <v>1</v>
      </c>
      <c r="AC178" s="10"/>
      <c r="AD178" s="10" t="s">
        <v>45</v>
      </c>
      <c r="AE178" s="10" t="s">
        <v>354</v>
      </c>
      <c r="AF178" s="10"/>
      <c r="AG178" s="10">
        <v>1</v>
      </c>
      <c r="AH178" s="10"/>
      <c r="AI178" s="10">
        <v>1</v>
      </c>
      <c r="AJ178" s="10"/>
      <c r="AK178" s="10">
        <v>1</v>
      </c>
      <c r="AL178" s="10" t="s">
        <v>47</v>
      </c>
      <c r="AM178" s="10" t="s">
        <v>48</v>
      </c>
      <c r="AN178" s="10" t="s">
        <v>47</v>
      </c>
      <c r="AO178" s="10" t="s">
        <v>48</v>
      </c>
      <c r="AP178" s="10" t="s">
        <v>48</v>
      </c>
      <c r="AQ178" s="10" t="s">
        <v>50</v>
      </c>
      <c r="AR178" s="10" t="s">
        <v>50</v>
      </c>
      <c r="AS178" s="10" t="s">
        <v>47</v>
      </c>
      <c r="AT178" s="10" t="s">
        <v>50</v>
      </c>
      <c r="AU178" s="10" t="s">
        <v>67</v>
      </c>
      <c r="AV178" s="10" t="s">
        <v>67</v>
      </c>
      <c r="AW178" s="10" t="s">
        <v>47</v>
      </c>
      <c r="AX178" s="10" t="s">
        <v>48</v>
      </c>
      <c r="AY178" s="10" t="s">
        <v>67</v>
      </c>
      <c r="AZ178" s="10" t="s">
        <v>67</v>
      </c>
      <c r="BA178" s="10">
        <v>1168</v>
      </c>
      <c r="BB178" s="10">
        <v>74</v>
      </c>
      <c r="BC178" s="10">
        <v>12.9</v>
      </c>
      <c r="BD178" s="10">
        <v>15.7</v>
      </c>
      <c r="BE178" s="10">
        <v>423</v>
      </c>
      <c r="BF178" s="10">
        <v>7</v>
      </c>
      <c r="BG178" s="10">
        <v>511</v>
      </c>
    </row>
    <row r="179" spans="1:59" x14ac:dyDescent="0.45">
      <c r="A179" s="10" t="s">
        <v>355</v>
      </c>
      <c r="B179" s="21">
        <v>4</v>
      </c>
      <c r="C179" s="10" t="s">
        <v>56</v>
      </c>
      <c r="D179" s="107" t="s">
        <v>44</v>
      </c>
      <c r="E179" s="107"/>
      <c r="F179" s="107"/>
      <c r="G179" t="s">
        <v>19</v>
      </c>
      <c r="H179" s="21">
        <v>14</v>
      </c>
      <c r="I179" s="21">
        <v>90</v>
      </c>
      <c r="J179" s="10"/>
      <c r="K179" s="10">
        <v>1</v>
      </c>
      <c r="L179" s="10"/>
      <c r="M179" s="10">
        <v>1</v>
      </c>
      <c r="N179" s="10"/>
      <c r="O179" s="10">
        <v>1</v>
      </c>
      <c r="P179" s="10"/>
      <c r="Q179" s="10">
        <v>1</v>
      </c>
      <c r="R179" s="10"/>
      <c r="S179" s="10">
        <v>1</v>
      </c>
      <c r="T179" s="10"/>
      <c r="U179" s="10">
        <v>1</v>
      </c>
      <c r="V179" s="10"/>
      <c r="W179" s="10">
        <v>1</v>
      </c>
      <c r="X179" s="10"/>
      <c r="Y179" s="10"/>
      <c r="Z179" s="10">
        <v>1</v>
      </c>
      <c r="AA179" s="10"/>
      <c r="AB179" s="10"/>
      <c r="AC179" s="10">
        <v>1</v>
      </c>
      <c r="AD179" s="10" t="s">
        <v>45</v>
      </c>
      <c r="AE179" s="10" t="s">
        <v>100</v>
      </c>
      <c r="AF179" s="10"/>
      <c r="AG179" s="10">
        <v>1</v>
      </c>
      <c r="AH179" s="10"/>
      <c r="AI179" s="10">
        <v>1</v>
      </c>
      <c r="AJ179" s="10"/>
      <c r="AK179" s="10">
        <v>1</v>
      </c>
      <c r="AL179" s="10" t="s">
        <v>47</v>
      </c>
      <c r="AM179" s="10" t="s">
        <v>48</v>
      </c>
      <c r="AN179" s="10" t="s">
        <v>48</v>
      </c>
      <c r="AO179" s="10" t="s">
        <v>48</v>
      </c>
      <c r="AP179" s="10" t="s">
        <v>48</v>
      </c>
      <c r="AQ179" s="10" t="s">
        <v>50</v>
      </c>
      <c r="AR179" s="10" t="s">
        <v>50</v>
      </c>
      <c r="AS179" s="10" t="s">
        <v>48</v>
      </c>
      <c r="AT179" s="10" t="s">
        <v>50</v>
      </c>
      <c r="AU179" s="10" t="s">
        <v>50</v>
      </c>
      <c r="AV179" s="10" t="s">
        <v>49</v>
      </c>
      <c r="AW179" s="10" t="s">
        <v>47</v>
      </c>
      <c r="AX179" s="10" t="s">
        <v>48</v>
      </c>
      <c r="AY179" s="10" t="s">
        <v>49</v>
      </c>
      <c r="AZ179" s="10" t="s">
        <v>50</v>
      </c>
      <c r="BA179" s="10">
        <v>1241</v>
      </c>
      <c r="BB179" s="10">
        <v>87</v>
      </c>
      <c r="BC179" s="10">
        <v>13.4</v>
      </c>
      <c r="BD179" s="10">
        <v>10.5</v>
      </c>
      <c r="BE179" s="10">
        <v>469</v>
      </c>
      <c r="BF179" s="10">
        <v>9</v>
      </c>
      <c r="BG179" s="10">
        <v>395</v>
      </c>
    </row>
    <row r="180" spans="1:59" x14ac:dyDescent="0.45">
      <c r="A180" s="10" t="s">
        <v>356</v>
      </c>
      <c r="B180" s="21">
        <v>4</v>
      </c>
      <c r="C180" s="10" t="s">
        <v>56</v>
      </c>
      <c r="D180" s="107" t="s">
        <v>44</v>
      </c>
      <c r="E180" s="107"/>
      <c r="F180" s="107"/>
      <c r="G180" t="s">
        <v>19</v>
      </c>
      <c r="H180" s="21">
        <v>15</v>
      </c>
      <c r="I180" s="21">
        <v>95</v>
      </c>
      <c r="J180" s="10"/>
      <c r="K180" s="10">
        <v>1</v>
      </c>
      <c r="L180" s="10"/>
      <c r="M180" s="10">
        <v>1</v>
      </c>
      <c r="N180" s="10"/>
      <c r="O180" s="10">
        <v>1</v>
      </c>
      <c r="P180" s="10"/>
      <c r="Q180" s="10">
        <v>1</v>
      </c>
      <c r="R180" s="10"/>
      <c r="S180" s="10">
        <v>1</v>
      </c>
      <c r="T180" s="10"/>
      <c r="U180" s="10">
        <v>1</v>
      </c>
      <c r="V180" s="10"/>
      <c r="W180" s="10">
        <v>1</v>
      </c>
      <c r="X180" s="10"/>
      <c r="Y180" s="10"/>
      <c r="Z180" s="10">
        <v>1</v>
      </c>
      <c r="AA180" s="10"/>
      <c r="AB180" s="10"/>
      <c r="AC180" s="10">
        <v>1</v>
      </c>
      <c r="AD180" s="10" t="s">
        <v>45</v>
      </c>
      <c r="AE180" s="10" t="s">
        <v>100</v>
      </c>
      <c r="AF180" s="10"/>
      <c r="AG180" s="10">
        <v>1</v>
      </c>
      <c r="AH180" s="10"/>
      <c r="AI180" s="10">
        <v>1</v>
      </c>
      <c r="AJ180" s="10"/>
      <c r="AK180" s="10">
        <v>1</v>
      </c>
      <c r="AL180" s="10" t="s">
        <v>47</v>
      </c>
      <c r="AM180" s="10" t="s">
        <v>48</v>
      </c>
      <c r="AN180" s="10" t="s">
        <v>48</v>
      </c>
      <c r="AO180" s="10" t="s">
        <v>48</v>
      </c>
      <c r="AP180" s="10" t="s">
        <v>48</v>
      </c>
      <c r="AQ180" s="10" t="s">
        <v>50</v>
      </c>
      <c r="AR180" s="10" t="s">
        <v>48</v>
      </c>
      <c r="AS180" s="10" t="s">
        <v>47</v>
      </c>
      <c r="AT180" s="10" t="s">
        <v>49</v>
      </c>
      <c r="AU180" s="10" t="s">
        <v>50</v>
      </c>
      <c r="AV180" s="10" t="s">
        <v>49</v>
      </c>
      <c r="AW180" s="10" t="s">
        <v>47</v>
      </c>
      <c r="AX180" s="10" t="s">
        <v>48</v>
      </c>
      <c r="AY180" s="10" t="s">
        <v>49</v>
      </c>
      <c r="AZ180" s="10" t="s">
        <v>50</v>
      </c>
      <c r="BA180" s="10">
        <v>1265</v>
      </c>
      <c r="BB180" s="10">
        <v>76</v>
      </c>
      <c r="BC180" s="10">
        <v>15.9</v>
      </c>
      <c r="BD180" s="10">
        <v>13.8</v>
      </c>
      <c r="BE180" s="10">
        <v>479</v>
      </c>
      <c r="BF180" s="10">
        <v>11</v>
      </c>
      <c r="BG180" s="10">
        <v>456</v>
      </c>
    </row>
    <row r="181" spans="1:59" x14ac:dyDescent="0.45">
      <c r="A181" s="10" t="s">
        <v>357</v>
      </c>
      <c r="B181" s="21">
        <v>4</v>
      </c>
      <c r="C181" s="10" t="s">
        <v>56</v>
      </c>
      <c r="D181" s="107" t="s">
        <v>69</v>
      </c>
      <c r="E181" s="107"/>
      <c r="F181" s="107"/>
      <c r="G181" t="s">
        <v>19</v>
      </c>
      <c r="H181" s="21">
        <v>12</v>
      </c>
      <c r="I181" s="21">
        <v>92</v>
      </c>
      <c r="J181" s="10"/>
      <c r="K181" s="10">
        <v>1</v>
      </c>
      <c r="L181" s="10"/>
      <c r="M181" s="10">
        <v>1</v>
      </c>
      <c r="N181" s="10"/>
      <c r="O181" s="10">
        <v>1</v>
      </c>
      <c r="P181" s="10"/>
      <c r="Q181" s="10">
        <v>1</v>
      </c>
      <c r="R181" s="10"/>
      <c r="S181" s="10">
        <v>1</v>
      </c>
      <c r="T181" s="10"/>
      <c r="U181" s="10">
        <v>1</v>
      </c>
      <c r="V181" s="10"/>
      <c r="W181" s="10">
        <v>1</v>
      </c>
      <c r="X181" s="10"/>
      <c r="Y181" s="10"/>
      <c r="Z181" s="10">
        <v>1</v>
      </c>
      <c r="AA181" s="10"/>
      <c r="AB181" s="10"/>
      <c r="AC181" s="10">
        <v>1</v>
      </c>
      <c r="AD181" s="10" t="s">
        <v>45</v>
      </c>
      <c r="AE181" s="10" t="s">
        <v>111</v>
      </c>
      <c r="AF181" s="10"/>
      <c r="AG181" s="10">
        <v>1</v>
      </c>
      <c r="AH181" s="10"/>
      <c r="AI181" s="10">
        <v>1</v>
      </c>
      <c r="AJ181" s="10"/>
      <c r="AK181" s="10">
        <v>1</v>
      </c>
      <c r="AL181" s="10" t="s">
        <v>47</v>
      </c>
      <c r="AM181" s="10" t="s">
        <v>48</v>
      </c>
      <c r="AN181" s="10" t="s">
        <v>48</v>
      </c>
      <c r="AO181" s="10" t="s">
        <v>48</v>
      </c>
      <c r="AP181" s="10" t="s">
        <v>48</v>
      </c>
      <c r="AQ181" s="10" t="s">
        <v>50</v>
      </c>
      <c r="AR181" s="10" t="s">
        <v>50</v>
      </c>
      <c r="AS181" s="10" t="s">
        <v>48</v>
      </c>
      <c r="AT181" s="10" t="s">
        <v>49</v>
      </c>
      <c r="AU181" s="10" t="s">
        <v>49</v>
      </c>
      <c r="AV181" s="10" t="s">
        <v>49</v>
      </c>
      <c r="AW181" s="10" t="s">
        <v>47</v>
      </c>
      <c r="AX181" s="10" t="s">
        <v>48</v>
      </c>
      <c r="AY181" s="10" t="s">
        <v>49</v>
      </c>
      <c r="AZ181" s="10" t="s">
        <v>49</v>
      </c>
      <c r="BA181" s="10">
        <v>1221</v>
      </c>
      <c r="BB181" s="10">
        <v>87</v>
      </c>
      <c r="BC181" s="10">
        <v>15.3</v>
      </c>
      <c r="BD181" s="10">
        <v>14.7</v>
      </c>
      <c r="BE181" s="10">
        <v>514</v>
      </c>
      <c r="BF181" s="10">
        <v>12</v>
      </c>
      <c r="BG181" s="10">
        <v>429</v>
      </c>
    </row>
    <row r="182" spans="1:59" x14ac:dyDescent="0.45">
      <c r="A182" s="10" t="s">
        <v>358</v>
      </c>
      <c r="B182" s="21">
        <v>4</v>
      </c>
      <c r="C182" s="10" t="s">
        <v>56</v>
      </c>
      <c r="D182" s="107" t="s">
        <v>44</v>
      </c>
      <c r="E182" s="107"/>
      <c r="F182" s="107"/>
      <c r="G182" t="s">
        <v>19</v>
      </c>
      <c r="H182" s="21">
        <v>11</v>
      </c>
      <c r="I182" s="21">
        <v>93</v>
      </c>
      <c r="J182" s="10"/>
      <c r="K182" s="10">
        <v>1</v>
      </c>
      <c r="L182" s="10"/>
      <c r="M182" s="10">
        <v>1</v>
      </c>
      <c r="N182" s="10"/>
      <c r="O182" s="10">
        <v>1</v>
      </c>
      <c r="P182" s="10"/>
      <c r="Q182" s="10">
        <v>1</v>
      </c>
      <c r="R182" s="10"/>
      <c r="S182" s="10">
        <v>1</v>
      </c>
      <c r="T182" s="10"/>
      <c r="U182" s="10">
        <v>1</v>
      </c>
      <c r="V182" s="10"/>
      <c r="W182" s="10">
        <v>1</v>
      </c>
      <c r="X182" s="10"/>
      <c r="Y182" s="10"/>
      <c r="Z182" s="10">
        <v>1</v>
      </c>
      <c r="AA182" s="10"/>
      <c r="AB182" s="10"/>
      <c r="AC182" s="10">
        <v>1</v>
      </c>
      <c r="AD182" s="10" t="s">
        <v>45</v>
      </c>
      <c r="AE182" s="10" t="s">
        <v>156</v>
      </c>
      <c r="AF182" s="10"/>
      <c r="AG182" s="10">
        <v>1</v>
      </c>
      <c r="AH182" s="10"/>
      <c r="AI182" s="10">
        <v>1</v>
      </c>
      <c r="AJ182" s="10"/>
      <c r="AK182" s="10">
        <v>1</v>
      </c>
      <c r="AL182" s="10" t="s">
        <v>47</v>
      </c>
      <c r="AM182" s="10" t="s">
        <v>48</v>
      </c>
      <c r="AN182" s="10" t="s">
        <v>48</v>
      </c>
      <c r="AO182" s="10" t="s">
        <v>48</v>
      </c>
      <c r="AP182" s="10" t="s">
        <v>48</v>
      </c>
      <c r="AQ182" s="10" t="s">
        <v>50</v>
      </c>
      <c r="AR182" s="10" t="s">
        <v>50</v>
      </c>
      <c r="AS182" s="10" t="s">
        <v>47</v>
      </c>
      <c r="AT182" s="10" t="s">
        <v>50</v>
      </c>
      <c r="AU182" s="10" t="s">
        <v>50</v>
      </c>
      <c r="AV182" s="10" t="s">
        <v>49</v>
      </c>
      <c r="AW182" s="10" t="s">
        <v>47</v>
      </c>
      <c r="AX182" s="10" t="s">
        <v>48</v>
      </c>
      <c r="AY182" s="10" t="s">
        <v>49</v>
      </c>
      <c r="AZ182" s="10" t="s">
        <v>49</v>
      </c>
      <c r="BA182" s="10">
        <v>1298</v>
      </c>
      <c r="BB182" s="10">
        <v>69</v>
      </c>
      <c r="BC182" s="10">
        <v>19.7</v>
      </c>
      <c r="BD182" s="10">
        <v>15.9</v>
      </c>
      <c r="BE182" s="10">
        <v>396</v>
      </c>
      <c r="BF182" s="10">
        <v>9</v>
      </c>
      <c r="BG182" s="10">
        <v>397</v>
      </c>
    </row>
    <row r="183" spans="1:59" x14ac:dyDescent="0.45">
      <c r="A183" s="10" t="s">
        <v>359</v>
      </c>
      <c r="B183" s="21">
        <v>4</v>
      </c>
      <c r="C183" s="10" t="s">
        <v>56</v>
      </c>
      <c r="D183" s="107" t="s">
        <v>44</v>
      </c>
      <c r="E183" s="107"/>
      <c r="F183" s="107"/>
      <c r="G183" t="s">
        <v>19</v>
      </c>
      <c r="H183" s="21">
        <v>12</v>
      </c>
      <c r="I183" s="21">
        <v>98</v>
      </c>
      <c r="J183" s="10"/>
      <c r="K183" s="10">
        <v>1</v>
      </c>
      <c r="L183" s="10"/>
      <c r="M183" s="10">
        <v>1</v>
      </c>
      <c r="N183" s="10"/>
      <c r="O183" s="10">
        <v>1</v>
      </c>
      <c r="P183" s="10"/>
      <c r="Q183" s="10">
        <v>1</v>
      </c>
      <c r="R183" s="10"/>
      <c r="S183" s="10">
        <v>1</v>
      </c>
      <c r="T183" s="10"/>
      <c r="U183" s="10">
        <v>1</v>
      </c>
      <c r="V183" s="10"/>
      <c r="W183" s="10">
        <v>1</v>
      </c>
      <c r="X183" s="10"/>
      <c r="Y183" s="10"/>
      <c r="Z183" s="10">
        <v>1</v>
      </c>
      <c r="AA183" s="10"/>
      <c r="AB183" s="10"/>
      <c r="AC183" s="10">
        <v>1</v>
      </c>
      <c r="AD183" s="10" t="s">
        <v>45</v>
      </c>
      <c r="AE183" s="10" t="s">
        <v>100</v>
      </c>
      <c r="AF183" s="10"/>
      <c r="AG183" s="10">
        <v>1</v>
      </c>
      <c r="AH183" s="10"/>
      <c r="AI183" s="10">
        <v>1</v>
      </c>
      <c r="AJ183" s="10"/>
      <c r="AK183" s="10">
        <v>1</v>
      </c>
      <c r="AL183" s="10" t="s">
        <v>47</v>
      </c>
      <c r="AM183" s="10" t="s">
        <v>48</v>
      </c>
      <c r="AN183" s="10" t="s">
        <v>48</v>
      </c>
      <c r="AO183" s="10" t="s">
        <v>48</v>
      </c>
      <c r="AP183" s="10" t="s">
        <v>48</v>
      </c>
      <c r="AQ183" s="10" t="s">
        <v>50</v>
      </c>
      <c r="AR183" s="10" t="s">
        <v>50</v>
      </c>
      <c r="AS183" s="10" t="s">
        <v>48</v>
      </c>
      <c r="AT183" s="10" t="s">
        <v>50</v>
      </c>
      <c r="AU183" s="10" t="s">
        <v>49</v>
      </c>
      <c r="AV183" s="10" t="s">
        <v>49</v>
      </c>
      <c r="AW183" s="10" t="s">
        <v>47</v>
      </c>
      <c r="AX183" s="10" t="s">
        <v>48</v>
      </c>
      <c r="AY183" s="10" t="s">
        <v>49</v>
      </c>
      <c r="AZ183" s="10" t="s">
        <v>49</v>
      </c>
      <c r="BA183" s="10">
        <v>1265</v>
      </c>
      <c r="BB183" s="10">
        <v>89</v>
      </c>
      <c r="BC183" s="10">
        <v>14.7</v>
      </c>
      <c r="BD183" s="10">
        <v>15.7</v>
      </c>
      <c r="BE183" s="10">
        <v>468</v>
      </c>
      <c r="BF183" s="10">
        <v>7</v>
      </c>
      <c r="BG183" s="10">
        <v>511</v>
      </c>
    </row>
    <row r="184" spans="1:59" x14ac:dyDescent="0.45">
      <c r="A184" s="10" t="s">
        <v>360</v>
      </c>
      <c r="B184" s="21">
        <v>4</v>
      </c>
      <c r="C184" s="10" t="s">
        <v>56</v>
      </c>
      <c r="D184" s="107" t="s">
        <v>69</v>
      </c>
      <c r="E184" s="107"/>
      <c r="F184" s="107"/>
      <c r="G184" t="s">
        <v>19</v>
      </c>
      <c r="H184" s="21">
        <v>14</v>
      </c>
      <c r="I184" s="21">
        <v>98</v>
      </c>
      <c r="J184" s="10"/>
      <c r="K184" s="10">
        <v>1</v>
      </c>
      <c r="L184" s="10"/>
      <c r="M184" s="10">
        <v>1</v>
      </c>
      <c r="N184" s="10"/>
      <c r="O184" s="10">
        <v>1</v>
      </c>
      <c r="P184" s="10"/>
      <c r="Q184" s="10">
        <v>1</v>
      </c>
      <c r="R184" s="10"/>
      <c r="S184" s="10">
        <v>1</v>
      </c>
      <c r="T184" s="10"/>
      <c r="U184" s="10">
        <v>1</v>
      </c>
      <c r="V184" s="10"/>
      <c r="W184" s="10">
        <v>1</v>
      </c>
      <c r="X184" s="10"/>
      <c r="Y184" s="10"/>
      <c r="Z184" s="10">
        <v>1</v>
      </c>
      <c r="AA184" s="10"/>
      <c r="AB184" s="10">
        <v>1</v>
      </c>
      <c r="AC184" s="10"/>
      <c r="AD184" s="10" t="s">
        <v>45</v>
      </c>
      <c r="AE184" s="10" t="s">
        <v>102</v>
      </c>
      <c r="AF184" s="10"/>
      <c r="AG184" s="10">
        <v>1</v>
      </c>
      <c r="AH184" s="10"/>
      <c r="AI184" s="10">
        <v>1</v>
      </c>
      <c r="AJ184" s="10"/>
      <c r="AK184" s="10">
        <v>1</v>
      </c>
      <c r="AL184" s="10" t="s">
        <v>47</v>
      </c>
      <c r="AM184" s="10" t="s">
        <v>48</v>
      </c>
      <c r="AN184" s="10" t="s">
        <v>48</v>
      </c>
      <c r="AO184" s="10" t="s">
        <v>48</v>
      </c>
      <c r="AP184" s="10" t="s">
        <v>48</v>
      </c>
      <c r="AQ184" s="10" t="s">
        <v>50</v>
      </c>
      <c r="AR184" s="10" t="s">
        <v>48</v>
      </c>
      <c r="AS184" s="10" t="s">
        <v>47</v>
      </c>
      <c r="AT184" s="10" t="s">
        <v>49</v>
      </c>
      <c r="AU184" s="10" t="s">
        <v>49</v>
      </c>
      <c r="AV184" s="10" t="s">
        <v>67</v>
      </c>
      <c r="AW184" s="10" t="s">
        <v>47</v>
      </c>
      <c r="AX184" s="10" t="s">
        <v>48</v>
      </c>
      <c r="AY184" s="10" t="s">
        <v>49</v>
      </c>
      <c r="AZ184" s="10" t="s">
        <v>50</v>
      </c>
      <c r="BA184" s="10">
        <v>1247</v>
      </c>
      <c r="BB184" s="10">
        <v>85</v>
      </c>
      <c r="BC184" s="10">
        <v>14.9</v>
      </c>
      <c r="BD184" s="10">
        <v>14.9</v>
      </c>
      <c r="BE184" s="10">
        <v>496</v>
      </c>
      <c r="BF184" s="10">
        <v>8</v>
      </c>
      <c r="BG184" s="10">
        <v>456</v>
      </c>
    </row>
    <row r="185" spans="1:59" x14ac:dyDescent="0.45">
      <c r="A185" s="10" t="s">
        <v>361</v>
      </c>
      <c r="B185" s="21">
        <v>2</v>
      </c>
      <c r="C185" s="10" t="s">
        <v>56</v>
      </c>
      <c r="D185" s="107" t="s">
        <v>44</v>
      </c>
      <c r="E185" s="107"/>
      <c r="F185" s="107"/>
      <c r="G185" t="s">
        <v>19</v>
      </c>
      <c r="H185" s="21">
        <v>10</v>
      </c>
      <c r="I185" s="21">
        <v>82</v>
      </c>
      <c r="J185" s="10"/>
      <c r="K185" s="10">
        <v>1</v>
      </c>
      <c r="L185" s="10"/>
      <c r="M185" s="10">
        <v>1</v>
      </c>
      <c r="N185" s="10"/>
      <c r="O185" s="10">
        <v>1</v>
      </c>
      <c r="P185" s="10"/>
      <c r="Q185" s="10">
        <v>1</v>
      </c>
      <c r="R185" s="10"/>
      <c r="S185" s="10">
        <v>1</v>
      </c>
      <c r="T185" s="10"/>
      <c r="U185" s="10">
        <v>1</v>
      </c>
      <c r="V185" s="10"/>
      <c r="W185" s="10">
        <v>1</v>
      </c>
      <c r="X185" s="10"/>
      <c r="Y185" s="10"/>
      <c r="Z185" s="10">
        <v>1</v>
      </c>
      <c r="AA185" s="10"/>
      <c r="AB185" s="10">
        <v>1</v>
      </c>
      <c r="AC185" s="10"/>
      <c r="AD185" s="10" t="s">
        <v>47</v>
      </c>
      <c r="AE185" s="10" t="s">
        <v>156</v>
      </c>
      <c r="AF185" s="10"/>
      <c r="AG185" s="10">
        <v>1</v>
      </c>
      <c r="AH185" s="10"/>
      <c r="AI185" s="10">
        <v>1</v>
      </c>
      <c r="AJ185" s="10"/>
      <c r="AK185" s="10">
        <v>1</v>
      </c>
      <c r="AL185" s="10" t="s">
        <v>48</v>
      </c>
      <c r="AM185" s="10" t="s">
        <v>48</v>
      </c>
      <c r="AN185" s="10" t="s">
        <v>47</v>
      </c>
      <c r="AO185" s="10" t="s">
        <v>48</v>
      </c>
      <c r="AP185" s="10" t="s">
        <v>48</v>
      </c>
      <c r="AQ185" s="10" t="s">
        <v>50</v>
      </c>
      <c r="AR185" s="10" t="s">
        <v>50</v>
      </c>
      <c r="AS185" s="10" t="s">
        <v>48</v>
      </c>
      <c r="AT185" s="10" t="s">
        <v>49</v>
      </c>
      <c r="AU185" s="10" t="s">
        <v>49</v>
      </c>
      <c r="AV185" s="10" t="s">
        <v>49</v>
      </c>
      <c r="AW185" s="10" t="s">
        <v>47</v>
      </c>
      <c r="AX185" s="10" t="s">
        <v>47</v>
      </c>
      <c r="AY185" s="10" t="s">
        <v>49</v>
      </c>
      <c r="AZ185" s="10" t="s">
        <v>49</v>
      </c>
      <c r="BA185" s="10">
        <v>1124</v>
      </c>
      <c r="BB185" s="10">
        <v>59</v>
      </c>
      <c r="BC185" s="10">
        <v>11.5</v>
      </c>
      <c r="BD185" s="10">
        <v>9.6999999999999993</v>
      </c>
      <c r="BE185" s="10">
        <v>345</v>
      </c>
      <c r="BF185" s="10">
        <v>9</v>
      </c>
      <c r="BG185" s="10">
        <v>321</v>
      </c>
    </row>
    <row r="186" spans="1:59" x14ac:dyDescent="0.45">
      <c r="A186" s="10" t="s">
        <v>362</v>
      </c>
      <c r="B186" s="21">
        <v>2</v>
      </c>
      <c r="C186" s="10" t="s">
        <v>56</v>
      </c>
      <c r="D186" s="107" t="s">
        <v>44</v>
      </c>
      <c r="E186" s="107"/>
      <c r="F186" s="107"/>
      <c r="G186" t="s">
        <v>19</v>
      </c>
      <c r="H186" s="21">
        <v>9</v>
      </c>
      <c r="I186" s="21">
        <v>80.5</v>
      </c>
      <c r="J186" s="10"/>
      <c r="K186" s="10">
        <v>1</v>
      </c>
      <c r="L186" s="10"/>
      <c r="M186" s="10">
        <v>1</v>
      </c>
      <c r="N186" s="10"/>
      <c r="O186" s="10">
        <v>1</v>
      </c>
      <c r="P186" s="10"/>
      <c r="Q186" s="10">
        <v>1</v>
      </c>
      <c r="R186" s="10"/>
      <c r="S186" s="10">
        <v>1</v>
      </c>
      <c r="T186" s="10"/>
      <c r="U186" s="10">
        <v>1</v>
      </c>
      <c r="V186" s="10"/>
      <c r="W186" s="10">
        <v>1</v>
      </c>
      <c r="X186" s="10"/>
      <c r="Y186" s="10"/>
      <c r="Z186" s="10">
        <v>1</v>
      </c>
      <c r="AA186" s="10"/>
      <c r="AB186" s="10">
        <v>1</v>
      </c>
      <c r="AC186" s="10"/>
      <c r="AD186" s="10" t="s">
        <v>47</v>
      </c>
      <c r="AE186" s="10" t="s">
        <v>363</v>
      </c>
      <c r="AF186" s="10"/>
      <c r="AG186" s="10">
        <v>1</v>
      </c>
      <c r="AH186" s="10"/>
      <c r="AI186" s="10">
        <v>1</v>
      </c>
      <c r="AJ186" s="10"/>
      <c r="AK186" s="10">
        <v>1</v>
      </c>
      <c r="AL186" s="10" t="s">
        <v>47</v>
      </c>
      <c r="AM186" s="10" t="s">
        <v>48</v>
      </c>
      <c r="AN186" s="10" t="s">
        <v>47</v>
      </c>
      <c r="AO186" s="10" t="s">
        <v>48</v>
      </c>
      <c r="AP186" s="10" t="s">
        <v>48</v>
      </c>
      <c r="AQ186" s="10" t="s">
        <v>50</v>
      </c>
      <c r="AR186" s="10" t="s">
        <v>50</v>
      </c>
      <c r="AS186" s="10" t="s">
        <v>48</v>
      </c>
      <c r="AT186" s="10" t="s">
        <v>49</v>
      </c>
      <c r="AU186" s="10" t="s">
        <v>49</v>
      </c>
      <c r="AV186" s="10" t="s">
        <v>49</v>
      </c>
      <c r="AW186" s="10" t="s">
        <v>48</v>
      </c>
      <c r="AX186" s="10" t="s">
        <v>48</v>
      </c>
      <c r="AY186" s="10" t="s">
        <v>49</v>
      </c>
      <c r="AZ186" s="10" t="s">
        <v>50</v>
      </c>
      <c r="BA186" s="10">
        <v>969</v>
      </c>
      <c r="BB186" s="10">
        <v>68</v>
      </c>
      <c r="BC186" s="10">
        <v>10.5</v>
      </c>
      <c r="BD186" s="10">
        <v>11.8</v>
      </c>
      <c r="BE186" s="10">
        <v>321</v>
      </c>
      <c r="BF186" s="10">
        <v>9</v>
      </c>
      <c r="BG186" s="10">
        <v>357</v>
      </c>
    </row>
    <row r="187" spans="1:59" x14ac:dyDescent="0.45">
      <c r="A187" s="10" t="s">
        <v>364</v>
      </c>
      <c r="B187" s="21">
        <v>2</v>
      </c>
      <c r="C187" s="10" t="s">
        <v>56</v>
      </c>
      <c r="D187" s="107" t="s">
        <v>44</v>
      </c>
      <c r="E187" s="107"/>
      <c r="F187" s="107"/>
      <c r="G187" t="s">
        <v>19</v>
      </c>
      <c r="H187" s="21">
        <v>9</v>
      </c>
      <c r="I187" s="21">
        <v>79</v>
      </c>
      <c r="J187" s="10">
        <v>1</v>
      </c>
      <c r="K187" s="10"/>
      <c r="L187" s="10">
        <v>1</v>
      </c>
      <c r="M187" s="10"/>
      <c r="N187" s="10"/>
      <c r="O187" s="10">
        <v>1</v>
      </c>
      <c r="P187" s="10"/>
      <c r="Q187" s="10">
        <v>1</v>
      </c>
      <c r="R187" s="10"/>
      <c r="S187" s="10">
        <v>1</v>
      </c>
      <c r="T187" s="10"/>
      <c r="U187" s="10">
        <v>1</v>
      </c>
      <c r="V187" s="10"/>
      <c r="W187" s="10">
        <v>1</v>
      </c>
      <c r="X187" s="10"/>
      <c r="Y187" s="10"/>
      <c r="Z187" s="10">
        <v>1</v>
      </c>
      <c r="AA187" s="10"/>
      <c r="AB187" s="10">
        <v>1</v>
      </c>
      <c r="AC187" s="10"/>
      <c r="AD187" s="10" t="s">
        <v>47</v>
      </c>
      <c r="AE187" s="10" t="s">
        <v>365</v>
      </c>
      <c r="AF187" s="10"/>
      <c r="AG187" s="10">
        <v>1</v>
      </c>
      <c r="AH187" s="10"/>
      <c r="AI187" s="10">
        <v>1</v>
      </c>
      <c r="AJ187" s="10"/>
      <c r="AK187" s="10">
        <v>1</v>
      </c>
      <c r="AL187" s="10" t="s">
        <v>48</v>
      </c>
      <c r="AM187" s="10" t="s">
        <v>48</v>
      </c>
      <c r="AN187" s="10" t="s">
        <v>48</v>
      </c>
      <c r="AO187" s="10" t="s">
        <v>48</v>
      </c>
      <c r="AP187" s="10" t="s">
        <v>48</v>
      </c>
      <c r="AQ187" s="10" t="s">
        <v>50</v>
      </c>
      <c r="AR187" s="10" t="s">
        <v>50</v>
      </c>
      <c r="AS187" s="10" t="s">
        <v>48</v>
      </c>
      <c r="AT187" s="10" t="s">
        <v>49</v>
      </c>
      <c r="AU187" s="10" t="s">
        <v>49</v>
      </c>
      <c r="AV187" s="10" t="s">
        <v>49</v>
      </c>
      <c r="AW187" s="10" t="s">
        <v>48</v>
      </c>
      <c r="AX187" s="10" t="s">
        <v>48</v>
      </c>
      <c r="AY187" s="10" t="s">
        <v>49</v>
      </c>
      <c r="AZ187" s="10" t="s">
        <v>49</v>
      </c>
      <c r="BA187" s="10">
        <v>896</v>
      </c>
      <c r="BB187" s="10">
        <v>67</v>
      </c>
      <c r="BC187" s="10">
        <v>9.4</v>
      </c>
      <c r="BD187" s="10">
        <v>12.9</v>
      </c>
      <c r="BE187" s="10">
        <v>319</v>
      </c>
      <c r="BF187" s="10">
        <v>9</v>
      </c>
      <c r="BG187" s="10">
        <v>348</v>
      </c>
    </row>
    <row r="188" spans="1:59" x14ac:dyDescent="0.45">
      <c r="A188" s="10" t="s">
        <v>366</v>
      </c>
      <c r="B188" s="21">
        <v>3</v>
      </c>
      <c r="C188" s="10" t="s">
        <v>56</v>
      </c>
      <c r="D188" s="107" t="s">
        <v>44</v>
      </c>
      <c r="E188" s="107"/>
      <c r="F188" s="107"/>
      <c r="G188" t="s">
        <v>19</v>
      </c>
      <c r="H188" s="21">
        <v>10</v>
      </c>
      <c r="I188" s="21">
        <v>90</v>
      </c>
      <c r="J188" s="10">
        <v>1</v>
      </c>
      <c r="K188" s="10"/>
      <c r="L188" s="10">
        <v>1</v>
      </c>
      <c r="M188" s="10"/>
      <c r="N188" s="10"/>
      <c r="O188" s="10">
        <v>1</v>
      </c>
      <c r="P188" s="10">
        <v>1</v>
      </c>
      <c r="Q188" s="10"/>
      <c r="R188" s="10"/>
      <c r="S188" s="10">
        <v>1</v>
      </c>
      <c r="T188" s="10"/>
      <c r="U188" s="10">
        <v>1</v>
      </c>
      <c r="V188" s="10"/>
      <c r="W188" s="10">
        <v>1</v>
      </c>
      <c r="X188" s="10"/>
      <c r="Y188" s="10"/>
      <c r="Z188" s="10">
        <v>1</v>
      </c>
      <c r="AA188" s="10"/>
      <c r="AB188" s="10">
        <v>1</v>
      </c>
      <c r="AC188" s="10"/>
      <c r="AD188" s="10" t="s">
        <v>47</v>
      </c>
      <c r="AE188" s="10" t="s">
        <v>100</v>
      </c>
      <c r="AF188" s="10"/>
      <c r="AG188" s="10">
        <v>1</v>
      </c>
      <c r="AH188" s="10"/>
      <c r="AI188" s="10">
        <v>1</v>
      </c>
      <c r="AJ188" s="10"/>
      <c r="AK188" s="10">
        <v>1</v>
      </c>
      <c r="AL188" s="10" t="s">
        <v>47</v>
      </c>
      <c r="AM188" s="10" t="s">
        <v>48</v>
      </c>
      <c r="AN188" s="10" t="s">
        <v>48</v>
      </c>
      <c r="AO188" s="10" t="s">
        <v>48</v>
      </c>
      <c r="AP188" s="10" t="s">
        <v>48</v>
      </c>
      <c r="AQ188" s="10" t="s">
        <v>50</v>
      </c>
      <c r="AR188" s="10" t="s">
        <v>50</v>
      </c>
      <c r="AS188" s="10" t="s">
        <v>48</v>
      </c>
      <c r="AT188" s="10" t="s">
        <v>50</v>
      </c>
      <c r="AU188" s="10" t="s">
        <v>49</v>
      </c>
      <c r="AV188" s="10" t="s">
        <v>49</v>
      </c>
      <c r="AW188" s="10" t="s">
        <v>47</v>
      </c>
      <c r="AX188" s="10" t="s">
        <v>48</v>
      </c>
      <c r="AY188" s="10" t="s">
        <v>49</v>
      </c>
      <c r="AZ188" s="10" t="s">
        <v>49</v>
      </c>
      <c r="BA188" s="10">
        <v>1056</v>
      </c>
      <c r="BB188" s="10">
        <v>75</v>
      </c>
      <c r="BC188" s="10">
        <v>11.5</v>
      </c>
      <c r="BD188" s="10">
        <v>13.8</v>
      </c>
      <c r="BE188" s="10">
        <v>396</v>
      </c>
      <c r="BF188" s="10">
        <v>7</v>
      </c>
      <c r="BG188" s="10">
        <v>396</v>
      </c>
    </row>
    <row r="189" spans="1:59" x14ac:dyDescent="0.45">
      <c r="A189" s="10" t="s">
        <v>367</v>
      </c>
      <c r="B189" s="21">
        <v>5</v>
      </c>
      <c r="C189" s="10" t="s">
        <v>43</v>
      </c>
      <c r="D189" s="107" t="s">
        <v>44</v>
      </c>
      <c r="E189" s="107"/>
      <c r="F189" s="107"/>
      <c r="G189" t="s">
        <v>19</v>
      </c>
      <c r="H189" s="21">
        <v>13</v>
      </c>
      <c r="I189" s="21">
        <v>93</v>
      </c>
      <c r="J189" s="10">
        <v>1</v>
      </c>
      <c r="K189" s="10"/>
      <c r="L189" s="10">
        <v>1</v>
      </c>
      <c r="M189" s="10"/>
      <c r="N189" s="10"/>
      <c r="O189" s="10">
        <v>1</v>
      </c>
      <c r="P189" s="10"/>
      <c r="Q189" s="10">
        <v>1</v>
      </c>
      <c r="R189" s="10"/>
      <c r="S189" s="10">
        <v>1</v>
      </c>
      <c r="T189" s="10"/>
      <c r="U189" s="10">
        <v>1</v>
      </c>
      <c r="V189" s="10"/>
      <c r="W189" s="10">
        <v>1</v>
      </c>
      <c r="X189" s="10"/>
      <c r="Y189" s="10"/>
      <c r="Z189" s="10"/>
      <c r="AA189" s="10">
        <v>1</v>
      </c>
      <c r="AB189" s="10"/>
      <c r="AC189" s="10"/>
      <c r="AD189" s="10" t="s">
        <v>45</v>
      </c>
      <c r="AE189" s="10" t="s">
        <v>368</v>
      </c>
      <c r="AF189" s="10"/>
      <c r="AG189" s="10">
        <v>1</v>
      </c>
      <c r="AH189" s="10"/>
      <c r="AI189" s="10">
        <v>1</v>
      </c>
      <c r="AJ189" s="10"/>
      <c r="AK189" s="10">
        <v>1</v>
      </c>
      <c r="AL189" s="10" t="s">
        <v>47</v>
      </c>
      <c r="AM189" s="10" t="s">
        <v>48</v>
      </c>
      <c r="AN189" s="10" t="s">
        <v>49</v>
      </c>
      <c r="AO189" s="10" t="s">
        <v>48</v>
      </c>
      <c r="AP189" s="10" t="s">
        <v>48</v>
      </c>
      <c r="AQ189" s="10" t="s">
        <v>50</v>
      </c>
      <c r="AR189" s="10" t="s">
        <v>50</v>
      </c>
      <c r="AS189" s="10" t="s">
        <v>48</v>
      </c>
      <c r="AT189" s="10" t="s">
        <v>49</v>
      </c>
      <c r="AU189" s="10" t="s">
        <v>49</v>
      </c>
      <c r="AV189" s="10" t="s">
        <v>49</v>
      </c>
      <c r="AW189" s="10" t="s">
        <v>48</v>
      </c>
      <c r="AX189" s="10" t="s">
        <v>49</v>
      </c>
      <c r="AY189" s="10" t="s">
        <v>49</v>
      </c>
      <c r="AZ189" s="10" t="s">
        <v>50</v>
      </c>
      <c r="BA189" s="10">
        <v>1325</v>
      </c>
      <c r="BB189" s="10">
        <v>86</v>
      </c>
      <c r="BC189" s="10">
        <v>15.8</v>
      </c>
      <c r="BD189" s="10">
        <v>16.8</v>
      </c>
      <c r="BE189" s="10">
        <v>524</v>
      </c>
      <c r="BF189" s="10">
        <v>8</v>
      </c>
      <c r="BG189" s="10">
        <v>514</v>
      </c>
    </row>
    <row r="190" spans="1:59" x14ac:dyDescent="0.45">
      <c r="A190" s="10" t="s">
        <v>369</v>
      </c>
      <c r="B190" s="21">
        <v>5</v>
      </c>
      <c r="C190" s="10" t="s">
        <v>43</v>
      </c>
      <c r="D190" s="107" t="s">
        <v>44</v>
      </c>
      <c r="E190" s="107"/>
      <c r="F190" s="107"/>
      <c r="G190" t="s">
        <v>19</v>
      </c>
      <c r="H190" s="21">
        <v>15</v>
      </c>
      <c r="I190" s="21">
        <v>101</v>
      </c>
      <c r="J190" s="10">
        <v>1</v>
      </c>
      <c r="K190" s="10"/>
      <c r="L190" s="10">
        <v>1</v>
      </c>
      <c r="M190" s="10"/>
      <c r="N190" s="10"/>
      <c r="O190" s="10">
        <v>1</v>
      </c>
      <c r="P190" s="10"/>
      <c r="Q190" s="10">
        <v>1</v>
      </c>
      <c r="R190" s="10"/>
      <c r="S190" s="10">
        <v>1</v>
      </c>
      <c r="T190" s="10"/>
      <c r="U190" s="10">
        <v>1</v>
      </c>
      <c r="V190" s="10"/>
      <c r="W190" s="10">
        <v>1</v>
      </c>
      <c r="X190" s="10"/>
      <c r="Y190" s="10"/>
      <c r="Z190" s="10">
        <v>1</v>
      </c>
      <c r="AA190" s="10"/>
      <c r="AB190" s="10"/>
      <c r="AC190" s="10">
        <v>1</v>
      </c>
      <c r="AD190" s="10" t="s">
        <v>45</v>
      </c>
      <c r="AE190" s="10" t="s">
        <v>370</v>
      </c>
      <c r="AF190" s="10"/>
      <c r="AG190" s="10">
        <v>1</v>
      </c>
      <c r="AH190" s="10"/>
      <c r="AI190" s="10">
        <v>1</v>
      </c>
      <c r="AJ190" s="10"/>
      <c r="AK190" s="10">
        <v>1</v>
      </c>
      <c r="AL190" s="10" t="s">
        <v>47</v>
      </c>
      <c r="AM190" s="10" t="s">
        <v>48</v>
      </c>
      <c r="AN190" s="10" t="s">
        <v>48</v>
      </c>
      <c r="AO190" s="10" t="s">
        <v>48</v>
      </c>
      <c r="AP190" s="10" t="s">
        <v>48</v>
      </c>
      <c r="AQ190" s="10" t="s">
        <v>50</v>
      </c>
      <c r="AR190" s="10" t="s">
        <v>48</v>
      </c>
      <c r="AS190" s="10" t="s">
        <v>48</v>
      </c>
      <c r="AT190" s="10" t="s">
        <v>49</v>
      </c>
      <c r="AU190" s="10" t="s">
        <v>49</v>
      </c>
      <c r="AV190" s="10" t="s">
        <v>49</v>
      </c>
      <c r="AW190" s="10" t="s">
        <v>47</v>
      </c>
      <c r="AX190" s="10" t="s">
        <v>48</v>
      </c>
      <c r="AY190" s="10" t="s">
        <v>49</v>
      </c>
      <c r="AZ190" s="10" t="s">
        <v>49</v>
      </c>
      <c r="BA190" s="10">
        <v>1395</v>
      </c>
      <c r="BB190" s="10">
        <v>89</v>
      </c>
      <c r="BC190" s="10">
        <v>16.7</v>
      </c>
      <c r="BD190" s="10">
        <v>21</v>
      </c>
      <c r="BE190" s="10">
        <v>536</v>
      </c>
      <c r="BF190" s="10">
        <v>8</v>
      </c>
      <c r="BG190" s="10">
        <v>496</v>
      </c>
    </row>
    <row r="191" spans="1:59" x14ac:dyDescent="0.45">
      <c r="A191" s="10" t="s">
        <v>371</v>
      </c>
      <c r="B191" s="21">
        <v>3</v>
      </c>
      <c r="C191" s="10" t="s">
        <v>43</v>
      </c>
      <c r="D191" s="107" t="s">
        <v>44</v>
      </c>
      <c r="E191" s="107"/>
      <c r="F191" s="107"/>
      <c r="G191" t="s">
        <v>19</v>
      </c>
      <c r="H191" s="21">
        <v>14</v>
      </c>
      <c r="I191" s="21">
        <v>98</v>
      </c>
      <c r="J191" s="10"/>
      <c r="K191" s="10">
        <v>1</v>
      </c>
      <c r="L191" s="10"/>
      <c r="M191" s="10">
        <v>1</v>
      </c>
      <c r="N191" s="10"/>
      <c r="O191" s="10">
        <v>1</v>
      </c>
      <c r="P191" s="10"/>
      <c r="Q191" s="10">
        <v>1</v>
      </c>
      <c r="R191" s="10"/>
      <c r="S191" s="10">
        <v>1</v>
      </c>
      <c r="T191" s="10"/>
      <c r="U191" s="10">
        <v>1</v>
      </c>
      <c r="V191" s="10"/>
      <c r="W191" s="10">
        <v>1</v>
      </c>
      <c r="X191" s="10"/>
      <c r="Y191" s="10"/>
      <c r="Z191" s="10">
        <v>1</v>
      </c>
      <c r="AA191" s="10"/>
      <c r="AB191" s="10"/>
      <c r="AC191" s="10">
        <v>1</v>
      </c>
      <c r="AD191" s="10" t="s">
        <v>47</v>
      </c>
      <c r="AE191" s="10" t="s">
        <v>372</v>
      </c>
      <c r="AF191" s="10"/>
      <c r="AG191" s="10">
        <v>1</v>
      </c>
      <c r="AH191" s="10"/>
      <c r="AI191" s="10">
        <v>1</v>
      </c>
      <c r="AJ191" s="10"/>
      <c r="AK191" s="10">
        <v>1</v>
      </c>
      <c r="AL191" s="10" t="s">
        <v>47</v>
      </c>
      <c r="AM191" s="10" t="s">
        <v>48</v>
      </c>
      <c r="AN191" s="10" t="s">
        <v>47</v>
      </c>
      <c r="AO191" s="10" t="s">
        <v>48</v>
      </c>
      <c r="AP191" s="10" t="s">
        <v>48</v>
      </c>
      <c r="AQ191" s="10" t="s">
        <v>50</v>
      </c>
      <c r="AR191" s="10" t="s">
        <v>50</v>
      </c>
      <c r="AS191" s="10" t="s">
        <v>48</v>
      </c>
      <c r="AT191" s="10" t="s">
        <v>49</v>
      </c>
      <c r="AU191" s="10" t="s">
        <v>50</v>
      </c>
      <c r="AV191" s="10" t="s">
        <v>49</v>
      </c>
      <c r="AW191" s="10" t="s">
        <v>47</v>
      </c>
      <c r="AX191" s="10" t="s">
        <v>48</v>
      </c>
      <c r="AY191" s="10" t="s">
        <v>49</v>
      </c>
      <c r="AZ191" s="10" t="s">
        <v>49</v>
      </c>
      <c r="BA191" s="10">
        <v>1145</v>
      </c>
      <c r="BB191" s="10">
        <v>79</v>
      </c>
      <c r="BC191" s="10">
        <v>11.8</v>
      </c>
      <c r="BD191" s="10">
        <v>15.4</v>
      </c>
      <c r="BE191" s="10">
        <v>396</v>
      </c>
      <c r="BF191" s="10">
        <v>9</v>
      </c>
      <c r="BG191" s="10">
        <v>398</v>
      </c>
    </row>
    <row r="192" spans="1:59" x14ac:dyDescent="0.45">
      <c r="A192" s="10" t="s">
        <v>373</v>
      </c>
      <c r="B192" s="21">
        <v>3</v>
      </c>
      <c r="C192" s="10" t="s">
        <v>43</v>
      </c>
      <c r="D192" s="107" t="s">
        <v>69</v>
      </c>
      <c r="E192" s="107"/>
      <c r="F192" s="107"/>
      <c r="G192" t="s">
        <v>19</v>
      </c>
      <c r="H192" s="21">
        <v>13</v>
      </c>
      <c r="I192" s="21">
        <v>97</v>
      </c>
      <c r="J192" s="10"/>
      <c r="K192" s="10">
        <v>1</v>
      </c>
      <c r="L192" s="10"/>
      <c r="M192" s="10">
        <v>1</v>
      </c>
      <c r="N192" s="10"/>
      <c r="O192" s="10">
        <v>1</v>
      </c>
      <c r="P192" s="10"/>
      <c r="Q192" s="10">
        <v>1</v>
      </c>
      <c r="R192" s="10"/>
      <c r="S192" s="10">
        <v>1</v>
      </c>
      <c r="T192" s="10"/>
      <c r="U192" s="10">
        <v>1</v>
      </c>
      <c r="V192" s="10"/>
      <c r="W192" s="10">
        <v>1</v>
      </c>
      <c r="X192" s="10"/>
      <c r="Y192" s="10"/>
      <c r="Z192" s="10">
        <v>1</v>
      </c>
      <c r="AA192" s="10"/>
      <c r="AB192" s="10"/>
      <c r="AC192" s="10">
        <v>1</v>
      </c>
      <c r="AD192" s="10" t="s">
        <v>45</v>
      </c>
      <c r="AE192" s="10" t="s">
        <v>374</v>
      </c>
      <c r="AF192" s="10"/>
      <c r="AG192" s="10">
        <v>1</v>
      </c>
      <c r="AH192" s="10"/>
      <c r="AI192" s="10">
        <v>1</v>
      </c>
      <c r="AJ192" s="10"/>
      <c r="AK192" s="10">
        <v>1</v>
      </c>
      <c r="AL192" s="10" t="s">
        <v>47</v>
      </c>
      <c r="AM192" s="10" t="s">
        <v>47</v>
      </c>
      <c r="AN192" s="10" t="s">
        <v>47</v>
      </c>
      <c r="AO192" s="10" t="s">
        <v>48</v>
      </c>
      <c r="AP192" s="10" t="s">
        <v>48</v>
      </c>
      <c r="AQ192" s="10" t="s">
        <v>50</v>
      </c>
      <c r="AR192" s="10" t="s">
        <v>48</v>
      </c>
      <c r="AS192" s="10" t="s">
        <v>47</v>
      </c>
      <c r="AT192" s="10" t="s">
        <v>50</v>
      </c>
      <c r="AU192" s="10" t="s">
        <v>50</v>
      </c>
      <c r="AV192" s="10" t="s">
        <v>49</v>
      </c>
      <c r="AW192" s="10" t="s">
        <v>47</v>
      </c>
      <c r="AX192" s="10" t="s">
        <v>48</v>
      </c>
      <c r="AY192" s="10" t="s">
        <v>49</v>
      </c>
      <c r="AZ192" s="10" t="s">
        <v>50</v>
      </c>
      <c r="BA192" s="10">
        <v>1096</v>
      </c>
      <c r="BB192" s="10">
        <v>73</v>
      </c>
      <c r="BC192" s="10">
        <v>13.9</v>
      </c>
      <c r="BD192" s="10">
        <v>12.8</v>
      </c>
      <c r="BE192" s="10">
        <v>458</v>
      </c>
      <c r="BF192" s="10">
        <v>7</v>
      </c>
      <c r="BG192" s="10">
        <v>394</v>
      </c>
    </row>
    <row r="193" spans="1:59" x14ac:dyDescent="0.45">
      <c r="A193" s="10" t="s">
        <v>375</v>
      </c>
      <c r="B193" s="21">
        <v>3</v>
      </c>
      <c r="C193" s="10" t="s">
        <v>43</v>
      </c>
      <c r="D193" s="107" t="s">
        <v>74</v>
      </c>
      <c r="E193" s="107"/>
      <c r="F193" s="107"/>
      <c r="G193" t="s">
        <v>19</v>
      </c>
      <c r="H193" s="21">
        <v>11.9</v>
      </c>
      <c r="I193" s="21">
        <v>89</v>
      </c>
      <c r="J193" s="10"/>
      <c r="K193" s="10">
        <v>1</v>
      </c>
      <c r="L193" s="10"/>
      <c r="M193" s="10">
        <v>1</v>
      </c>
      <c r="N193" s="10"/>
      <c r="O193" s="10">
        <v>1</v>
      </c>
      <c r="P193" s="10"/>
      <c r="Q193" s="10">
        <v>1</v>
      </c>
      <c r="R193" s="10"/>
      <c r="S193" s="10">
        <v>1</v>
      </c>
      <c r="T193" s="10"/>
      <c r="U193" s="10">
        <v>1</v>
      </c>
      <c r="V193" s="10"/>
      <c r="W193" s="10">
        <v>1</v>
      </c>
      <c r="X193" s="10"/>
      <c r="Y193" s="10"/>
      <c r="Z193" s="10">
        <v>1</v>
      </c>
      <c r="AA193" s="10"/>
      <c r="AB193" s="10"/>
      <c r="AC193" s="10">
        <v>1</v>
      </c>
      <c r="AD193" s="10" t="s">
        <v>47</v>
      </c>
      <c r="AE193" s="10" t="s">
        <v>376</v>
      </c>
      <c r="AF193" s="10"/>
      <c r="AG193" s="10">
        <v>1</v>
      </c>
      <c r="AH193" s="10"/>
      <c r="AI193" s="10">
        <v>1</v>
      </c>
      <c r="AJ193" s="10"/>
      <c r="AK193" s="10">
        <v>1</v>
      </c>
      <c r="AL193" s="10" t="s">
        <v>47</v>
      </c>
      <c r="AM193" s="10" t="s">
        <v>48</v>
      </c>
      <c r="AN193" s="10" t="s">
        <v>47</v>
      </c>
      <c r="AO193" s="10" t="s">
        <v>48</v>
      </c>
      <c r="AP193" s="10" t="s">
        <v>48</v>
      </c>
      <c r="AQ193" s="10" t="s">
        <v>48</v>
      </c>
      <c r="AR193" s="10" t="s">
        <v>50</v>
      </c>
      <c r="AS193" s="10" t="s">
        <v>48</v>
      </c>
      <c r="AT193" s="10" t="s">
        <v>49</v>
      </c>
      <c r="AU193" s="10" t="s">
        <v>50</v>
      </c>
      <c r="AV193" s="10" t="s">
        <v>49</v>
      </c>
      <c r="AW193" s="10" t="s">
        <v>47</v>
      </c>
      <c r="AX193" s="10" t="s">
        <v>47</v>
      </c>
      <c r="AY193" s="10" t="s">
        <v>49</v>
      </c>
      <c r="AZ193" s="10" t="s">
        <v>48</v>
      </c>
      <c r="BA193" s="10">
        <v>1124</v>
      </c>
      <c r="BB193" s="10">
        <v>76</v>
      </c>
      <c r="BC193" s="10">
        <v>11.7</v>
      </c>
      <c r="BD193" s="10">
        <v>14.7</v>
      </c>
      <c r="BE193" s="10">
        <v>426</v>
      </c>
      <c r="BF193" s="10">
        <v>7</v>
      </c>
      <c r="BG193" s="10">
        <v>395</v>
      </c>
    </row>
    <row r="194" spans="1:59" x14ac:dyDescent="0.45">
      <c r="A194" s="10" t="s">
        <v>377</v>
      </c>
      <c r="B194" s="21">
        <v>3</v>
      </c>
      <c r="C194" s="10" t="s">
        <v>43</v>
      </c>
      <c r="D194" s="107" t="s">
        <v>74</v>
      </c>
      <c r="E194" s="107"/>
      <c r="F194" s="107"/>
      <c r="G194" t="s">
        <v>19</v>
      </c>
      <c r="H194" s="21">
        <v>13</v>
      </c>
      <c r="I194" s="21">
        <v>87</v>
      </c>
      <c r="J194" s="10"/>
      <c r="K194" s="10">
        <v>1</v>
      </c>
      <c r="L194" s="10"/>
      <c r="M194" s="10">
        <v>1</v>
      </c>
      <c r="N194" s="10"/>
      <c r="O194" s="10">
        <v>1</v>
      </c>
      <c r="P194" s="10"/>
      <c r="Q194" s="10">
        <v>1</v>
      </c>
      <c r="R194" s="10"/>
      <c r="S194" s="10">
        <v>1</v>
      </c>
      <c r="T194" s="10"/>
      <c r="U194" s="10">
        <v>1</v>
      </c>
      <c r="V194" s="10"/>
      <c r="W194" s="10">
        <v>1</v>
      </c>
      <c r="X194" s="10"/>
      <c r="Y194" s="10"/>
      <c r="Z194" s="10">
        <v>1</v>
      </c>
      <c r="AA194" s="10"/>
      <c r="AB194" s="10"/>
      <c r="AC194" s="10">
        <v>1</v>
      </c>
      <c r="AD194" s="10" t="s">
        <v>61</v>
      </c>
      <c r="AE194" s="10" t="s">
        <v>111</v>
      </c>
      <c r="AF194" s="10"/>
      <c r="AG194" s="10">
        <v>1</v>
      </c>
      <c r="AH194" s="10"/>
      <c r="AI194" s="10">
        <v>1</v>
      </c>
      <c r="AJ194" s="10"/>
      <c r="AK194" s="10">
        <v>1</v>
      </c>
      <c r="AL194" s="10" t="s">
        <v>47</v>
      </c>
      <c r="AM194" s="10" t="s">
        <v>48</v>
      </c>
      <c r="AN194" s="10" t="s">
        <v>47</v>
      </c>
      <c r="AO194" s="10" t="s">
        <v>48</v>
      </c>
      <c r="AP194" s="10" t="s">
        <v>48</v>
      </c>
      <c r="AQ194" s="10" t="s">
        <v>50</v>
      </c>
      <c r="AR194" s="10" t="s">
        <v>50</v>
      </c>
      <c r="AS194" s="10" t="s">
        <v>47</v>
      </c>
      <c r="AT194" s="10" t="s">
        <v>50</v>
      </c>
      <c r="AU194" s="10" t="s">
        <v>50</v>
      </c>
      <c r="AV194" s="10" t="s">
        <v>67</v>
      </c>
      <c r="AW194" s="10" t="s">
        <v>47</v>
      </c>
      <c r="AX194" s="10" t="s">
        <v>48</v>
      </c>
      <c r="AY194" s="10" t="s">
        <v>49</v>
      </c>
      <c r="AZ194" s="10" t="s">
        <v>48</v>
      </c>
      <c r="BA194" s="10">
        <v>1156</v>
      </c>
      <c r="BB194" s="10">
        <v>81</v>
      </c>
      <c r="BC194" s="10">
        <v>12.5</v>
      </c>
      <c r="BD194" s="10">
        <v>11.8</v>
      </c>
      <c r="BE194" s="10">
        <v>396</v>
      </c>
      <c r="BF194" s="10">
        <v>9</v>
      </c>
      <c r="BG194" s="10">
        <v>352</v>
      </c>
    </row>
    <row r="195" spans="1:59" x14ac:dyDescent="0.45">
      <c r="A195" s="10" t="s">
        <v>378</v>
      </c>
      <c r="B195" s="21">
        <v>3</v>
      </c>
      <c r="C195" s="10" t="s">
        <v>43</v>
      </c>
      <c r="D195" s="107" t="s">
        <v>44</v>
      </c>
      <c r="E195" s="107"/>
      <c r="F195" s="107"/>
      <c r="G195" t="s">
        <v>19</v>
      </c>
      <c r="H195" s="21">
        <v>10</v>
      </c>
      <c r="I195" s="21">
        <v>78.900000000000006</v>
      </c>
      <c r="J195" s="10"/>
      <c r="K195" s="10">
        <v>1</v>
      </c>
      <c r="L195" s="10"/>
      <c r="M195" s="10">
        <v>1</v>
      </c>
      <c r="N195" s="10"/>
      <c r="O195" s="10">
        <v>1</v>
      </c>
      <c r="P195" s="10"/>
      <c r="Q195" s="10">
        <v>1</v>
      </c>
      <c r="R195" s="10"/>
      <c r="S195" s="10">
        <v>1</v>
      </c>
      <c r="T195" s="10"/>
      <c r="U195" s="10">
        <v>1</v>
      </c>
      <c r="V195" s="10"/>
      <c r="W195" s="10">
        <v>1</v>
      </c>
      <c r="X195" s="10"/>
      <c r="Y195" s="10"/>
      <c r="Z195" s="10">
        <v>1</v>
      </c>
      <c r="AA195" s="10"/>
      <c r="AB195" s="10"/>
      <c r="AC195" s="10">
        <v>1</v>
      </c>
      <c r="AD195" s="10" t="s">
        <v>45</v>
      </c>
      <c r="AE195" s="10" t="s">
        <v>379</v>
      </c>
      <c r="AF195" s="10"/>
      <c r="AG195" s="10">
        <v>1</v>
      </c>
      <c r="AH195" s="10"/>
      <c r="AI195" s="10">
        <v>1</v>
      </c>
      <c r="AJ195" s="10"/>
      <c r="AK195" s="10">
        <v>1</v>
      </c>
      <c r="AL195" s="10" t="s">
        <v>47</v>
      </c>
      <c r="AM195" s="10" t="s">
        <v>48</v>
      </c>
      <c r="AN195" s="10" t="s">
        <v>48</v>
      </c>
      <c r="AO195" s="10" t="s">
        <v>48</v>
      </c>
      <c r="AP195" s="10" t="s">
        <v>48</v>
      </c>
      <c r="AQ195" s="10" t="s">
        <v>50</v>
      </c>
      <c r="AR195" s="10" t="s">
        <v>48</v>
      </c>
      <c r="AS195" s="10" t="s">
        <v>48</v>
      </c>
      <c r="AT195" s="10" t="s">
        <v>49</v>
      </c>
      <c r="AU195" s="10" t="s">
        <v>49</v>
      </c>
      <c r="AV195" s="10" t="s">
        <v>49</v>
      </c>
      <c r="AW195" s="10" t="s">
        <v>47</v>
      </c>
      <c r="AX195" s="10" t="s">
        <v>48</v>
      </c>
      <c r="AY195" s="10" t="s">
        <v>49</v>
      </c>
      <c r="AZ195" s="10" t="s">
        <v>49</v>
      </c>
      <c r="BA195" s="10">
        <v>1065</v>
      </c>
      <c r="BB195" s="10">
        <v>79</v>
      </c>
      <c r="BC195" s="10">
        <v>13.4</v>
      </c>
      <c r="BD195" s="10">
        <v>15.8</v>
      </c>
      <c r="BE195" s="10">
        <v>511</v>
      </c>
      <c r="BF195" s="10">
        <v>9</v>
      </c>
      <c r="BG195" s="10">
        <v>299</v>
      </c>
    </row>
    <row r="196" spans="1:59" x14ac:dyDescent="0.45">
      <c r="A196" s="10" t="s">
        <v>380</v>
      </c>
      <c r="B196" s="21">
        <v>3</v>
      </c>
      <c r="C196" s="10" t="s">
        <v>43</v>
      </c>
      <c r="D196" s="107" t="s">
        <v>44</v>
      </c>
      <c r="E196" s="107"/>
      <c r="F196" s="107"/>
      <c r="G196" t="s">
        <v>19</v>
      </c>
      <c r="H196" s="21">
        <v>14</v>
      </c>
      <c r="I196" s="21">
        <v>91.4</v>
      </c>
      <c r="J196" s="10"/>
      <c r="K196" s="10">
        <v>1</v>
      </c>
      <c r="L196" s="10"/>
      <c r="M196" s="10">
        <v>1</v>
      </c>
      <c r="N196" s="10"/>
      <c r="O196" s="10">
        <v>1</v>
      </c>
      <c r="P196" s="10"/>
      <c r="Q196" s="10">
        <v>1</v>
      </c>
      <c r="R196" s="10"/>
      <c r="S196" s="10">
        <v>1</v>
      </c>
      <c r="T196" s="10"/>
      <c r="U196" s="10">
        <v>1</v>
      </c>
      <c r="V196" s="10"/>
      <c r="W196" s="10">
        <v>1</v>
      </c>
      <c r="X196" s="10"/>
      <c r="Y196" s="10"/>
      <c r="Z196" s="10"/>
      <c r="AA196" s="10">
        <v>1</v>
      </c>
      <c r="AB196" s="10"/>
      <c r="AC196" s="10"/>
      <c r="AD196" s="10" t="s">
        <v>45</v>
      </c>
      <c r="AE196" s="10" t="s">
        <v>381</v>
      </c>
      <c r="AF196" s="10"/>
      <c r="AG196" s="10">
        <v>1</v>
      </c>
      <c r="AH196" s="10"/>
      <c r="AI196" s="10">
        <v>1</v>
      </c>
      <c r="AJ196" s="10"/>
      <c r="AK196" s="10">
        <v>1</v>
      </c>
      <c r="AL196" s="10" t="s">
        <v>47</v>
      </c>
      <c r="AM196" s="10" t="s">
        <v>50</v>
      </c>
      <c r="AN196" s="10" t="s">
        <v>67</v>
      </c>
      <c r="AO196" s="10" t="s">
        <v>48</v>
      </c>
      <c r="AP196" s="10" t="s">
        <v>48</v>
      </c>
      <c r="AQ196" s="10" t="s">
        <v>50</v>
      </c>
      <c r="AR196" s="10" t="s">
        <v>50</v>
      </c>
      <c r="AS196" s="10" t="s">
        <v>48</v>
      </c>
      <c r="AT196" s="10" t="s">
        <v>49</v>
      </c>
      <c r="AU196" s="10" t="s">
        <v>49</v>
      </c>
      <c r="AV196" s="10" t="s">
        <v>49</v>
      </c>
      <c r="AW196" s="10" t="s">
        <v>47</v>
      </c>
      <c r="AX196" s="10" t="s">
        <v>49</v>
      </c>
      <c r="AY196" s="10" t="s">
        <v>49</v>
      </c>
      <c r="AZ196" s="10" t="s">
        <v>49</v>
      </c>
      <c r="BA196" s="10">
        <v>1248</v>
      </c>
      <c r="BB196" s="10">
        <v>84</v>
      </c>
      <c r="BC196" s="10">
        <v>10.4</v>
      </c>
      <c r="BD196" s="10">
        <v>16.399999999999999</v>
      </c>
      <c r="BE196" s="10">
        <v>496</v>
      </c>
      <c r="BF196" s="10">
        <v>7</v>
      </c>
      <c r="BG196" s="10">
        <v>314</v>
      </c>
    </row>
    <row r="197" spans="1:59" x14ac:dyDescent="0.45">
      <c r="A197" s="10" t="s">
        <v>382</v>
      </c>
      <c r="B197" s="21">
        <v>3</v>
      </c>
      <c r="C197" s="10" t="s">
        <v>43</v>
      </c>
      <c r="D197" s="107" t="s">
        <v>69</v>
      </c>
      <c r="E197" s="107"/>
      <c r="F197" s="107"/>
      <c r="G197" t="s">
        <v>19</v>
      </c>
      <c r="H197" s="21">
        <v>12</v>
      </c>
      <c r="I197" s="21">
        <v>85</v>
      </c>
      <c r="J197" s="10">
        <v>1</v>
      </c>
      <c r="K197" s="10"/>
      <c r="L197" s="10">
        <v>1</v>
      </c>
      <c r="M197" s="10"/>
      <c r="N197" s="10"/>
      <c r="O197" s="10">
        <v>1</v>
      </c>
      <c r="P197" s="10"/>
      <c r="Q197" s="10">
        <v>1</v>
      </c>
      <c r="R197" s="10"/>
      <c r="S197" s="10">
        <v>1</v>
      </c>
      <c r="T197" s="10"/>
      <c r="U197" s="10">
        <v>1</v>
      </c>
      <c r="V197" s="10"/>
      <c r="W197" s="10">
        <v>1</v>
      </c>
      <c r="X197" s="10"/>
      <c r="Y197" s="10"/>
      <c r="Z197" s="10">
        <v>1</v>
      </c>
      <c r="AA197" s="10"/>
      <c r="AB197" s="10"/>
      <c r="AC197" s="10">
        <v>1</v>
      </c>
      <c r="AD197" s="10" t="s">
        <v>45</v>
      </c>
      <c r="AE197" s="10" t="s">
        <v>100</v>
      </c>
      <c r="AF197" s="10"/>
      <c r="AG197" s="10">
        <v>1</v>
      </c>
      <c r="AH197" s="10"/>
      <c r="AI197" s="10">
        <v>1</v>
      </c>
      <c r="AJ197" s="10"/>
      <c r="AK197" s="10">
        <v>1</v>
      </c>
      <c r="AL197" s="10" t="s">
        <v>47</v>
      </c>
      <c r="AM197" s="10" t="s">
        <v>50</v>
      </c>
      <c r="AN197" s="10" t="s">
        <v>48</v>
      </c>
      <c r="AO197" s="10" t="s">
        <v>48</v>
      </c>
      <c r="AP197" s="10" t="s">
        <v>48</v>
      </c>
      <c r="AQ197" s="10" t="s">
        <v>50</v>
      </c>
      <c r="AR197" s="10" t="s">
        <v>48</v>
      </c>
      <c r="AS197" s="10" t="s">
        <v>48</v>
      </c>
      <c r="AT197" s="10" t="s">
        <v>49</v>
      </c>
      <c r="AU197" s="10" t="s">
        <v>49</v>
      </c>
      <c r="AV197" s="10" t="s">
        <v>49</v>
      </c>
      <c r="AW197" s="10" t="s">
        <v>47</v>
      </c>
      <c r="AX197" s="10" t="s">
        <v>48</v>
      </c>
      <c r="AY197" s="10" t="s">
        <v>49</v>
      </c>
      <c r="AZ197" s="10" t="s">
        <v>50</v>
      </c>
      <c r="BA197" s="10">
        <v>1169</v>
      </c>
      <c r="BB197" s="10">
        <v>65</v>
      </c>
      <c r="BC197" s="10">
        <v>9.6999999999999993</v>
      </c>
      <c r="BD197" s="10">
        <v>17.7</v>
      </c>
      <c r="BE197" s="10">
        <v>475</v>
      </c>
      <c r="BF197" s="10">
        <v>6</v>
      </c>
      <c r="BG197" s="10">
        <v>324</v>
      </c>
    </row>
    <row r="198" spans="1:59" x14ac:dyDescent="0.45">
      <c r="A198" s="10" t="s">
        <v>383</v>
      </c>
      <c r="B198" s="21">
        <v>3</v>
      </c>
      <c r="C198" s="10" t="s">
        <v>43</v>
      </c>
      <c r="D198" s="107" t="s">
        <v>69</v>
      </c>
      <c r="E198" s="107"/>
      <c r="F198" s="107"/>
      <c r="G198" t="s">
        <v>19</v>
      </c>
      <c r="H198" s="21">
        <v>10</v>
      </c>
      <c r="I198" s="21">
        <v>89</v>
      </c>
      <c r="J198" s="10">
        <v>1</v>
      </c>
      <c r="K198" s="10"/>
      <c r="L198" s="10">
        <v>1</v>
      </c>
      <c r="M198" s="10"/>
      <c r="N198" s="10"/>
      <c r="O198" s="10">
        <v>1</v>
      </c>
      <c r="P198" s="10"/>
      <c r="Q198" s="10">
        <v>1</v>
      </c>
      <c r="R198" s="10"/>
      <c r="S198" s="10">
        <v>1</v>
      </c>
      <c r="T198" s="10"/>
      <c r="U198" s="10">
        <v>1</v>
      </c>
      <c r="V198" s="10"/>
      <c r="W198" s="10">
        <v>1</v>
      </c>
      <c r="X198" s="10"/>
      <c r="Y198" s="10"/>
      <c r="Z198" s="10">
        <v>1</v>
      </c>
      <c r="AA198" s="10"/>
      <c r="AB198" s="10">
        <v>1</v>
      </c>
      <c r="AC198" s="10"/>
      <c r="AD198" s="10" t="s">
        <v>45</v>
      </c>
      <c r="AE198" s="10" t="s">
        <v>156</v>
      </c>
      <c r="AF198" s="10"/>
      <c r="AG198" s="10">
        <v>1</v>
      </c>
      <c r="AH198" s="10"/>
      <c r="AI198" s="10">
        <v>1</v>
      </c>
      <c r="AJ198" s="10"/>
      <c r="AK198" s="10">
        <v>1</v>
      </c>
      <c r="AL198" s="10" t="s">
        <v>47</v>
      </c>
      <c r="AM198" s="10" t="s">
        <v>48</v>
      </c>
      <c r="AN198" s="10" t="s">
        <v>47</v>
      </c>
      <c r="AO198" s="10" t="s">
        <v>47</v>
      </c>
      <c r="AP198" s="10" t="s">
        <v>48</v>
      </c>
      <c r="AQ198" s="10" t="s">
        <v>50</v>
      </c>
      <c r="AR198" s="10" t="s">
        <v>50</v>
      </c>
      <c r="AS198" s="10" t="s">
        <v>48</v>
      </c>
      <c r="AT198" s="10" t="s">
        <v>49</v>
      </c>
      <c r="AU198" s="10" t="s">
        <v>49</v>
      </c>
      <c r="AV198" s="10" t="s">
        <v>49</v>
      </c>
      <c r="AW198" s="10" t="s">
        <v>47</v>
      </c>
      <c r="AX198" s="10" t="s">
        <v>48</v>
      </c>
      <c r="AY198" s="10" t="s">
        <v>49</v>
      </c>
      <c r="AZ198" s="10" t="s">
        <v>50</v>
      </c>
      <c r="BA198" s="10">
        <v>1179</v>
      </c>
      <c r="BB198" s="10">
        <v>59</v>
      </c>
      <c r="BC198" s="10">
        <v>10.8</v>
      </c>
      <c r="BD198" s="10">
        <v>14.8</v>
      </c>
      <c r="BE198" s="10">
        <v>423</v>
      </c>
      <c r="BF198" s="10">
        <v>8</v>
      </c>
      <c r="BG198" s="10">
        <v>415</v>
      </c>
    </row>
    <row r="199" spans="1:59" x14ac:dyDescent="0.45">
      <c r="A199" s="10" t="s">
        <v>384</v>
      </c>
      <c r="B199" s="21">
        <v>3</v>
      </c>
      <c r="C199" s="10" t="s">
        <v>56</v>
      </c>
      <c r="D199" s="107" t="s">
        <v>69</v>
      </c>
      <c r="E199" s="107"/>
      <c r="F199" s="107"/>
      <c r="G199" t="s">
        <v>19</v>
      </c>
      <c r="H199" s="21">
        <v>11</v>
      </c>
      <c r="I199" s="21">
        <v>89</v>
      </c>
      <c r="J199" s="10">
        <v>1</v>
      </c>
      <c r="K199" s="10"/>
      <c r="L199" s="10">
        <v>1</v>
      </c>
      <c r="M199" s="10"/>
      <c r="N199" s="10">
        <v>1</v>
      </c>
      <c r="O199" s="10"/>
      <c r="P199" s="10"/>
      <c r="Q199" s="10">
        <v>1</v>
      </c>
      <c r="R199" s="10"/>
      <c r="S199" s="10">
        <v>1</v>
      </c>
      <c r="T199" s="10"/>
      <c r="U199" s="10">
        <v>1</v>
      </c>
      <c r="V199" s="10"/>
      <c r="W199" s="10">
        <v>1</v>
      </c>
      <c r="X199" s="10"/>
      <c r="Y199" s="10"/>
      <c r="Z199" s="10">
        <v>1</v>
      </c>
      <c r="AA199" s="10"/>
      <c r="AB199" s="10"/>
      <c r="AC199" s="10">
        <v>1</v>
      </c>
      <c r="AD199" s="10" t="s">
        <v>45</v>
      </c>
      <c r="AE199" s="10" t="s">
        <v>385</v>
      </c>
      <c r="AF199" s="10"/>
      <c r="AG199" s="10">
        <v>1</v>
      </c>
      <c r="AH199" s="10"/>
      <c r="AI199" s="10">
        <v>1</v>
      </c>
      <c r="AJ199" s="10"/>
      <c r="AK199" s="10">
        <v>1</v>
      </c>
      <c r="AL199" s="10" t="s">
        <v>47</v>
      </c>
      <c r="AM199" s="10" t="s">
        <v>48</v>
      </c>
      <c r="AN199" s="10" t="s">
        <v>48</v>
      </c>
      <c r="AO199" s="10" t="s">
        <v>48</v>
      </c>
      <c r="AP199" s="10" t="s">
        <v>48</v>
      </c>
      <c r="AQ199" s="10" t="s">
        <v>49</v>
      </c>
      <c r="AR199" s="10" t="s">
        <v>49</v>
      </c>
      <c r="AS199" s="10" t="s">
        <v>47</v>
      </c>
      <c r="AT199" s="10" t="s">
        <v>50</v>
      </c>
      <c r="AU199" s="10" t="s">
        <v>50</v>
      </c>
      <c r="AV199" s="10" t="s">
        <v>49</v>
      </c>
      <c r="AW199" s="10" t="s">
        <v>47</v>
      </c>
      <c r="AX199" s="10" t="s">
        <v>48</v>
      </c>
      <c r="AY199" s="10" t="s">
        <v>49</v>
      </c>
      <c r="AZ199" s="10" t="s">
        <v>49</v>
      </c>
      <c r="BA199" s="10">
        <v>1356</v>
      </c>
      <c r="BB199" s="10">
        <v>85</v>
      </c>
      <c r="BC199" s="10">
        <v>12.4</v>
      </c>
      <c r="BD199" s="10">
        <v>16.7</v>
      </c>
      <c r="BE199" s="10">
        <v>41</v>
      </c>
      <c r="BF199" s="10">
        <v>11</v>
      </c>
      <c r="BG199" s="10">
        <v>471</v>
      </c>
    </row>
    <row r="200" spans="1:59" x14ac:dyDescent="0.45">
      <c r="A200" s="10" t="s">
        <v>386</v>
      </c>
      <c r="B200" s="21">
        <v>3</v>
      </c>
      <c r="C200" s="10" t="s">
        <v>43</v>
      </c>
      <c r="D200" s="107" t="s">
        <v>44</v>
      </c>
      <c r="E200" s="107"/>
      <c r="F200" s="107"/>
      <c r="G200" t="s">
        <v>19</v>
      </c>
      <c r="H200" s="21">
        <v>13</v>
      </c>
      <c r="I200" s="21">
        <v>89</v>
      </c>
      <c r="J200" s="10"/>
      <c r="K200" s="10">
        <v>1</v>
      </c>
      <c r="L200" s="10"/>
      <c r="M200" s="10">
        <v>1</v>
      </c>
      <c r="N200" s="10"/>
      <c r="O200" s="10">
        <v>1</v>
      </c>
      <c r="P200" s="10"/>
      <c r="Q200" s="10">
        <v>1</v>
      </c>
      <c r="R200" s="10"/>
      <c r="S200" s="10">
        <v>1</v>
      </c>
      <c r="T200" s="10"/>
      <c r="U200" s="10">
        <v>1</v>
      </c>
      <c r="V200" s="10"/>
      <c r="W200" s="10">
        <v>1</v>
      </c>
      <c r="X200" s="10"/>
      <c r="Y200" s="10"/>
      <c r="Z200" s="10">
        <v>1</v>
      </c>
      <c r="AA200" s="10"/>
      <c r="AB200" s="10">
        <v>1</v>
      </c>
      <c r="AC200" s="10"/>
      <c r="AD200" s="10" t="s">
        <v>45</v>
      </c>
      <c r="AE200" s="10" t="s">
        <v>100</v>
      </c>
      <c r="AF200" s="10"/>
      <c r="AG200" s="10">
        <v>1</v>
      </c>
      <c r="AH200" s="10"/>
      <c r="AI200" s="10">
        <v>1</v>
      </c>
      <c r="AJ200" s="10"/>
      <c r="AK200" s="10">
        <v>1</v>
      </c>
      <c r="AL200" s="10" t="s">
        <v>47</v>
      </c>
      <c r="AM200" s="10" t="s">
        <v>48</v>
      </c>
      <c r="AN200" s="10" t="s">
        <v>48</v>
      </c>
      <c r="AO200" s="10" t="s">
        <v>48</v>
      </c>
      <c r="AP200" s="10" t="s">
        <v>48</v>
      </c>
      <c r="AQ200" s="10" t="s">
        <v>50</v>
      </c>
      <c r="AR200" s="10" t="s">
        <v>50</v>
      </c>
      <c r="AS200" s="10" t="s">
        <v>48</v>
      </c>
      <c r="AT200" s="10" t="s">
        <v>50</v>
      </c>
      <c r="AU200" s="10" t="s">
        <v>50</v>
      </c>
      <c r="AV200" s="10" t="s">
        <v>49</v>
      </c>
      <c r="AW200" s="10" t="s">
        <v>47</v>
      </c>
      <c r="AX200" s="10" t="s">
        <v>48</v>
      </c>
      <c r="AY200" s="10" t="s">
        <v>49</v>
      </c>
      <c r="AZ200" s="10" t="s">
        <v>49</v>
      </c>
      <c r="BA200" s="10">
        <v>1264</v>
      </c>
      <c r="BB200" s="10">
        <v>79</v>
      </c>
      <c r="BC200" s="10">
        <v>15.8</v>
      </c>
      <c r="BD200" s="10">
        <v>18.7</v>
      </c>
      <c r="BE200" s="10">
        <v>398</v>
      </c>
      <c r="BF200" s="10">
        <v>9</v>
      </c>
      <c r="BG200" s="10">
        <v>395</v>
      </c>
    </row>
    <row r="201" spans="1:59" x14ac:dyDescent="0.45">
      <c r="A201" s="10" t="s">
        <v>387</v>
      </c>
      <c r="B201" s="21">
        <v>3</v>
      </c>
      <c r="C201" s="10" t="s">
        <v>43</v>
      </c>
      <c r="D201" s="107" t="s">
        <v>44</v>
      </c>
      <c r="E201" s="107"/>
      <c r="F201" s="107"/>
      <c r="G201" t="s">
        <v>19</v>
      </c>
      <c r="H201" s="21">
        <v>11</v>
      </c>
      <c r="I201" s="21">
        <v>81.5</v>
      </c>
      <c r="J201" s="10"/>
      <c r="K201" s="10">
        <v>1</v>
      </c>
      <c r="L201" s="10"/>
      <c r="M201" s="10">
        <v>1</v>
      </c>
      <c r="N201" s="10"/>
      <c r="O201" s="10">
        <v>1</v>
      </c>
      <c r="P201" s="10"/>
      <c r="Q201" s="10">
        <v>1</v>
      </c>
      <c r="R201" s="10"/>
      <c r="S201" s="10">
        <v>1</v>
      </c>
      <c r="T201" s="10"/>
      <c r="U201" s="10">
        <v>1</v>
      </c>
      <c r="V201" s="10"/>
      <c r="W201" s="10">
        <v>1</v>
      </c>
      <c r="X201" s="10"/>
      <c r="Y201" s="10"/>
      <c r="Z201" s="10">
        <v>1</v>
      </c>
      <c r="AA201" s="10"/>
      <c r="AB201" s="10">
        <v>1</v>
      </c>
      <c r="AC201" s="10"/>
      <c r="AD201" s="10" t="s">
        <v>45</v>
      </c>
      <c r="AE201" s="10" t="s">
        <v>102</v>
      </c>
      <c r="AF201" s="10"/>
      <c r="AG201" s="10">
        <v>1</v>
      </c>
      <c r="AH201" s="10"/>
      <c r="AI201" s="10">
        <v>1</v>
      </c>
      <c r="AJ201" s="10"/>
      <c r="AK201" s="10">
        <v>1</v>
      </c>
      <c r="AL201" s="10" t="s">
        <v>47</v>
      </c>
      <c r="AM201" s="10" t="s">
        <v>48</v>
      </c>
      <c r="AN201" s="10" t="s">
        <v>48</v>
      </c>
      <c r="AO201" s="10" t="s">
        <v>48</v>
      </c>
      <c r="AP201" s="10" t="s">
        <v>48</v>
      </c>
      <c r="AQ201" s="10" t="s">
        <v>50</v>
      </c>
      <c r="AR201" s="10" t="s">
        <v>48</v>
      </c>
      <c r="AS201" s="10" t="s">
        <v>48</v>
      </c>
      <c r="AT201" s="10" t="s">
        <v>49</v>
      </c>
      <c r="AU201" s="10" t="s">
        <v>49</v>
      </c>
      <c r="AV201" s="10" t="s">
        <v>49</v>
      </c>
      <c r="AW201" s="10" t="s">
        <v>47</v>
      </c>
      <c r="AX201" s="10" t="s">
        <v>48</v>
      </c>
      <c r="AY201" s="10" t="s">
        <v>49</v>
      </c>
      <c r="AZ201" s="10" t="s">
        <v>50</v>
      </c>
      <c r="BA201" s="10">
        <v>1331</v>
      </c>
      <c r="BB201" s="10">
        <v>93</v>
      </c>
      <c r="BC201" s="10">
        <v>16.7</v>
      </c>
      <c r="BD201" s="10">
        <v>19.7</v>
      </c>
      <c r="BE201" s="10">
        <v>488</v>
      </c>
      <c r="BF201" s="10">
        <v>9</v>
      </c>
      <c r="BG201" s="10">
        <v>394</v>
      </c>
    </row>
    <row r="202" spans="1:59" x14ac:dyDescent="0.45">
      <c r="A202" s="10" t="s">
        <v>388</v>
      </c>
      <c r="B202" s="21">
        <v>3</v>
      </c>
      <c r="C202" s="10" t="s">
        <v>43</v>
      </c>
      <c r="D202" s="107" t="s">
        <v>44</v>
      </c>
      <c r="E202" s="107"/>
      <c r="F202" s="107"/>
      <c r="G202" t="s">
        <v>19</v>
      </c>
      <c r="H202" s="21">
        <v>12</v>
      </c>
      <c r="I202" s="21">
        <v>78</v>
      </c>
      <c r="J202" s="10"/>
      <c r="K202" s="10">
        <v>1</v>
      </c>
      <c r="L202" s="10"/>
      <c r="M202" s="10">
        <v>1</v>
      </c>
      <c r="N202" s="10"/>
      <c r="O202" s="10">
        <v>1</v>
      </c>
      <c r="P202" s="10"/>
      <c r="Q202" s="10">
        <v>1</v>
      </c>
      <c r="R202" s="10"/>
      <c r="S202" s="10">
        <v>1</v>
      </c>
      <c r="T202" s="10"/>
      <c r="U202" s="10">
        <v>1</v>
      </c>
      <c r="V202" s="10"/>
      <c r="W202" s="10">
        <v>1</v>
      </c>
      <c r="X202" s="10"/>
      <c r="Y202" s="10"/>
      <c r="Z202" s="10">
        <v>1</v>
      </c>
      <c r="AA202" s="10"/>
      <c r="AB202" s="10">
        <v>1</v>
      </c>
      <c r="AC202" s="10"/>
      <c r="AD202" s="10" t="s">
        <v>45</v>
      </c>
      <c r="AE202" s="10" t="s">
        <v>389</v>
      </c>
      <c r="AF202" s="10"/>
      <c r="AG202" s="10">
        <v>1</v>
      </c>
      <c r="AH202" s="10"/>
      <c r="AI202" s="10">
        <v>1</v>
      </c>
      <c r="AJ202" s="10"/>
      <c r="AK202" s="10">
        <v>1</v>
      </c>
      <c r="AL202" s="10" t="s">
        <v>47</v>
      </c>
      <c r="AM202" s="10" t="s">
        <v>48</v>
      </c>
      <c r="AN202" s="10" t="s">
        <v>48</v>
      </c>
      <c r="AO202" s="10" t="s">
        <v>48</v>
      </c>
      <c r="AP202" s="10" t="s">
        <v>48</v>
      </c>
      <c r="AQ202" s="10" t="s">
        <v>50</v>
      </c>
      <c r="AR202" s="10" t="s">
        <v>48</v>
      </c>
      <c r="AS202" s="10" t="s">
        <v>48</v>
      </c>
      <c r="AT202" s="10" t="s">
        <v>49</v>
      </c>
      <c r="AU202" s="10" t="s">
        <v>49</v>
      </c>
      <c r="AV202" s="10" t="s">
        <v>49</v>
      </c>
      <c r="AW202" s="10" t="s">
        <v>47</v>
      </c>
      <c r="AX202" s="10" t="s">
        <v>48</v>
      </c>
      <c r="AY202" s="10" t="s">
        <v>49</v>
      </c>
      <c r="AZ202" s="10" t="s">
        <v>50</v>
      </c>
      <c r="BA202" s="10">
        <v>1298</v>
      </c>
      <c r="BB202" s="10">
        <v>82</v>
      </c>
      <c r="BC202" s="10">
        <v>11.8</v>
      </c>
      <c r="BD202" s="10">
        <v>16.899999999999999</v>
      </c>
      <c r="BE202" s="10">
        <v>412</v>
      </c>
      <c r="BF202" s="10">
        <v>8</v>
      </c>
      <c r="BG202" s="10">
        <v>348</v>
      </c>
    </row>
    <row r="203" spans="1:59" x14ac:dyDescent="0.45">
      <c r="A203" s="10"/>
      <c r="B203" s="21"/>
      <c r="C203" s="10"/>
      <c r="D203" s="10"/>
      <c r="E203" s="10"/>
      <c r="F203" s="10"/>
      <c r="G203" s="10"/>
      <c r="H203" s="21"/>
      <c r="I203" s="21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</row>
    <row r="204" spans="1:59" x14ac:dyDescent="0.45">
      <c r="A204" s="10"/>
      <c r="B204" s="21"/>
      <c r="C204" s="10"/>
      <c r="D204" s="10"/>
      <c r="E204" s="10"/>
      <c r="F204" s="10"/>
      <c r="G204" s="10"/>
      <c r="H204" s="21"/>
      <c r="I204" s="21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</row>
    <row r="205" spans="1:59" x14ac:dyDescent="0.45">
      <c r="A205" s="10"/>
      <c r="B205" s="21"/>
      <c r="C205" s="10"/>
      <c r="D205" s="10"/>
      <c r="E205" s="10"/>
      <c r="F205" s="10"/>
      <c r="G205" s="10"/>
      <c r="H205" s="21"/>
      <c r="I205" s="21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</row>
    <row r="206" spans="1:59" x14ac:dyDescent="0.45">
      <c r="A206" s="10"/>
      <c r="B206" s="21"/>
      <c r="C206" s="10"/>
      <c r="D206" s="10"/>
      <c r="E206" s="10"/>
      <c r="F206" s="10"/>
      <c r="G206" s="10"/>
      <c r="H206" s="21"/>
      <c r="I206" s="21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</row>
    <row r="207" spans="1:59" x14ac:dyDescent="0.45">
      <c r="A207" s="10"/>
      <c r="B207" s="21"/>
      <c r="C207" s="10"/>
      <c r="D207" s="10"/>
      <c r="E207" s="10"/>
      <c r="F207" s="10"/>
      <c r="G207" s="10"/>
      <c r="H207" s="21"/>
      <c r="I207" s="21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</row>
    <row r="208" spans="1:59" x14ac:dyDescent="0.45">
      <c r="A208" s="10"/>
      <c r="B208" s="21"/>
      <c r="C208" s="10"/>
      <c r="D208" s="10"/>
      <c r="E208" s="10"/>
      <c r="F208" s="10"/>
      <c r="G208" s="10"/>
      <c r="H208" s="21"/>
      <c r="I208" s="21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</row>
    <row r="209" spans="1:52" x14ac:dyDescent="0.45">
      <c r="A209" s="10"/>
      <c r="B209" s="21"/>
      <c r="C209" s="10"/>
      <c r="D209" s="10"/>
      <c r="E209" s="10"/>
      <c r="F209" s="10"/>
      <c r="G209" s="10"/>
      <c r="H209" s="21"/>
      <c r="I209" s="21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</row>
    <row r="210" spans="1:52" x14ac:dyDescent="0.45">
      <c r="A210" s="10"/>
      <c r="B210" s="21"/>
      <c r="C210" s="10"/>
      <c r="D210" s="10"/>
      <c r="E210" s="10"/>
      <c r="F210" s="10"/>
      <c r="G210" s="10"/>
      <c r="H210" s="21"/>
      <c r="I210" s="21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</row>
    <row r="211" spans="1:52" x14ac:dyDescent="0.45">
      <c r="A211" s="10"/>
      <c r="B211" s="21"/>
      <c r="C211" s="10"/>
      <c r="D211" s="10"/>
      <c r="E211" s="10"/>
      <c r="F211" s="10"/>
      <c r="G211" s="10"/>
      <c r="H211" s="21"/>
      <c r="I211" s="21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</row>
    <row r="212" spans="1:52" x14ac:dyDescent="0.45">
      <c r="A212" s="10"/>
      <c r="B212" s="21"/>
      <c r="C212" s="10"/>
      <c r="D212" s="10"/>
      <c r="E212" s="10"/>
      <c r="F212" s="10"/>
      <c r="G212" s="10"/>
      <c r="H212" s="21"/>
      <c r="I212" s="21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</row>
    <row r="213" spans="1:52" x14ac:dyDescent="0.45">
      <c r="A213" s="10"/>
      <c r="B213" s="21"/>
      <c r="C213" s="10"/>
      <c r="D213" s="10"/>
      <c r="E213" s="10"/>
      <c r="F213" s="10"/>
      <c r="G213" s="10"/>
      <c r="H213" s="21"/>
      <c r="I213" s="21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1:52" x14ac:dyDescent="0.45">
      <c r="A214" s="10"/>
      <c r="B214" s="21"/>
      <c r="C214" s="10"/>
      <c r="D214" s="10"/>
      <c r="E214" s="10"/>
      <c r="F214" s="10"/>
      <c r="G214" s="10"/>
      <c r="H214" s="21"/>
      <c r="I214" s="21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1:52" x14ac:dyDescent="0.45">
      <c r="A215" s="10"/>
      <c r="B215" s="21"/>
      <c r="C215" s="10"/>
      <c r="D215" s="10"/>
      <c r="E215" s="10"/>
      <c r="F215" s="10"/>
      <c r="G215" s="10"/>
      <c r="H215" s="21"/>
      <c r="I215" s="21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1:52" x14ac:dyDescent="0.45">
      <c r="A216" s="10"/>
      <c r="B216" s="21"/>
      <c r="C216" s="10"/>
      <c r="D216" s="10"/>
      <c r="E216" s="10"/>
      <c r="F216" s="10"/>
      <c r="G216" s="10"/>
      <c r="H216" s="21"/>
      <c r="I216" s="21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1:52" x14ac:dyDescent="0.45">
      <c r="A217" s="10"/>
      <c r="B217" s="21"/>
      <c r="C217" s="10"/>
      <c r="D217" s="10"/>
      <c r="E217" s="10"/>
      <c r="F217" s="10"/>
      <c r="G217" s="10"/>
      <c r="H217" s="21"/>
      <c r="I217" s="21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1:52" x14ac:dyDescent="0.45">
      <c r="A218" s="10"/>
      <c r="B218" s="21"/>
      <c r="C218" s="10"/>
      <c r="D218" s="10"/>
      <c r="E218" s="10"/>
      <c r="F218" s="10"/>
      <c r="G218" s="10"/>
      <c r="H218" s="21"/>
      <c r="I218" s="21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1:52" x14ac:dyDescent="0.45">
      <c r="A219" s="10"/>
      <c r="B219" s="21"/>
      <c r="C219" s="10"/>
      <c r="D219" s="10"/>
      <c r="E219" s="10"/>
      <c r="F219" s="10"/>
      <c r="G219" s="10"/>
      <c r="H219" s="21"/>
      <c r="I219" s="21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1:52" x14ac:dyDescent="0.45">
      <c r="A220" s="10"/>
      <c r="B220" s="21"/>
      <c r="C220" s="10"/>
      <c r="D220" s="10"/>
      <c r="E220" s="10"/>
      <c r="F220" s="10"/>
      <c r="G220" s="10"/>
      <c r="H220" s="21"/>
      <c r="I220" s="21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1:52" x14ac:dyDescent="0.45">
      <c r="A221" s="10"/>
      <c r="B221" s="21"/>
      <c r="C221" s="10"/>
      <c r="D221" s="10"/>
      <c r="E221" s="10"/>
      <c r="F221" s="10"/>
      <c r="G221" s="10"/>
      <c r="H221" s="21"/>
      <c r="I221" s="21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1:52" x14ac:dyDescent="0.45">
      <c r="A222" s="10"/>
      <c r="B222" s="21"/>
      <c r="C222" s="10"/>
      <c r="D222" s="10"/>
      <c r="E222" s="10"/>
      <c r="F222" s="10"/>
      <c r="G222" s="10"/>
      <c r="H222" s="21"/>
      <c r="I222" s="21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1:52" x14ac:dyDescent="0.45">
      <c r="A223" s="10"/>
      <c r="B223" s="21"/>
      <c r="C223" s="10"/>
      <c r="D223" s="10"/>
      <c r="E223" s="10"/>
      <c r="F223" s="10"/>
      <c r="G223" s="10"/>
      <c r="H223" s="21"/>
      <c r="I223" s="21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1:52" x14ac:dyDescent="0.45">
      <c r="A224" s="10"/>
      <c r="B224" s="21"/>
      <c r="C224" s="10"/>
      <c r="D224" s="10"/>
      <c r="E224" s="10"/>
      <c r="F224" s="10"/>
      <c r="G224" s="10"/>
      <c r="H224" s="21"/>
      <c r="I224" s="21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1:29" x14ac:dyDescent="0.45">
      <c r="A225" s="10"/>
      <c r="B225" s="21"/>
      <c r="C225" s="10"/>
      <c r="D225" s="10"/>
      <c r="E225" s="10"/>
      <c r="F225" s="10"/>
      <c r="G225" s="10"/>
      <c r="H225" s="21"/>
      <c r="I225" s="21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1:29" x14ac:dyDescent="0.45">
      <c r="A226" s="10"/>
      <c r="B226" s="21"/>
      <c r="C226" s="10"/>
      <c r="D226" s="10"/>
      <c r="E226" s="10"/>
      <c r="F226" s="10"/>
      <c r="G226" s="10"/>
      <c r="H226" s="21"/>
      <c r="I226" s="21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1:29" x14ac:dyDescent="0.45">
      <c r="A227" s="10"/>
      <c r="B227" s="21"/>
      <c r="C227" s="10"/>
      <c r="D227" s="10"/>
      <c r="E227" s="10"/>
      <c r="F227" s="10"/>
      <c r="G227" s="10"/>
      <c r="H227" s="21"/>
      <c r="I227" s="21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1:29" x14ac:dyDescent="0.45">
      <c r="A228" s="10"/>
      <c r="B228" s="21"/>
      <c r="C228" s="10"/>
      <c r="D228" s="10"/>
      <c r="E228" s="10"/>
      <c r="F228" s="10"/>
      <c r="G228" s="10"/>
      <c r="H228" s="21"/>
      <c r="I228" s="21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1:29" x14ac:dyDescent="0.45">
      <c r="A229" s="10"/>
      <c r="B229" s="21"/>
      <c r="C229" s="10"/>
      <c r="D229" s="10"/>
      <c r="E229" s="10"/>
      <c r="F229" s="10"/>
      <c r="G229" s="10"/>
      <c r="H229" s="21"/>
      <c r="I229" s="21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spans="1:29" x14ac:dyDescent="0.45">
      <c r="A230" s="10"/>
      <c r="B230" s="21"/>
      <c r="C230" s="10"/>
      <c r="D230" s="10"/>
      <c r="E230" s="10"/>
      <c r="F230" s="10"/>
      <c r="G230" s="10"/>
      <c r="H230" s="21"/>
      <c r="I230" s="21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spans="1:29" x14ac:dyDescent="0.45">
      <c r="A231" s="10"/>
      <c r="B231" s="21"/>
      <c r="C231" s="10"/>
      <c r="D231" s="10"/>
      <c r="E231" s="10"/>
      <c r="F231" s="10"/>
      <c r="G231" s="10"/>
      <c r="H231" s="21"/>
      <c r="I231" s="21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spans="1:29" x14ac:dyDescent="0.45">
      <c r="A232" s="10"/>
      <c r="B232" s="21"/>
      <c r="C232" s="10"/>
      <c r="D232" s="10"/>
      <c r="E232" s="10"/>
      <c r="F232" s="10"/>
      <c r="G232" s="10"/>
      <c r="H232" s="21"/>
      <c r="I232" s="21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spans="1:29" x14ac:dyDescent="0.45">
      <c r="A233" s="10"/>
      <c r="B233" s="21"/>
      <c r="C233" s="10"/>
      <c r="D233" s="10"/>
      <c r="E233" s="10"/>
      <c r="F233" s="10"/>
      <c r="G233" s="10"/>
      <c r="H233" s="21"/>
      <c r="I233" s="21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spans="1:29" x14ac:dyDescent="0.45">
      <c r="A234" s="10"/>
      <c r="B234" s="21"/>
      <c r="C234" s="10"/>
      <c r="D234" s="10"/>
      <c r="E234" s="10"/>
      <c r="F234" s="10"/>
      <c r="G234" s="10"/>
      <c r="H234" s="21"/>
      <c r="I234" s="21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spans="1:29" x14ac:dyDescent="0.45">
      <c r="A235" s="10"/>
      <c r="B235" s="21"/>
      <c r="C235" s="10"/>
      <c r="D235" s="10"/>
      <c r="E235" s="10"/>
      <c r="F235" s="10"/>
      <c r="G235" s="10"/>
      <c r="H235" s="21"/>
      <c r="I235" s="21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spans="1:29" x14ac:dyDescent="0.45">
      <c r="A236" s="10"/>
      <c r="B236" s="21"/>
      <c r="C236" s="10"/>
      <c r="D236" s="10"/>
      <c r="E236" s="10"/>
      <c r="F236" s="10"/>
      <c r="G236" s="10"/>
      <c r="H236" s="21"/>
      <c r="I236" s="21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spans="1:29" x14ac:dyDescent="0.45">
      <c r="A237" s="10"/>
      <c r="B237" s="21"/>
      <c r="C237" s="10"/>
      <c r="D237" s="10"/>
      <c r="E237" s="10"/>
      <c r="F237" s="10"/>
      <c r="G237" s="10"/>
      <c r="H237" s="21"/>
      <c r="I237" s="21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</sheetData>
  <autoFilter ref="A2:BG202" xr:uid="{00000000-0001-0000-0000-000000000000}">
    <filterColumn colId="3" showButton="0"/>
    <filterColumn colId="4" showButton="0"/>
  </autoFilter>
  <mergeCells count="217">
    <mergeCell ref="BA1:BG1"/>
    <mergeCell ref="D1:F1"/>
    <mergeCell ref="J1:K1"/>
    <mergeCell ref="L1:M1"/>
    <mergeCell ref="N1:O1"/>
    <mergeCell ref="AH1:AI1"/>
    <mergeCell ref="AJ1:AK1"/>
    <mergeCell ref="T1:U1"/>
    <mergeCell ref="V1:W1"/>
    <mergeCell ref="X1:Y1"/>
    <mergeCell ref="Z1:AA1"/>
    <mergeCell ref="AB1:AC1"/>
    <mergeCell ref="AF1:AG1"/>
    <mergeCell ref="P1:Q1"/>
    <mergeCell ref="R1:S1"/>
    <mergeCell ref="D16:F16"/>
    <mergeCell ref="D17:F17"/>
    <mergeCell ref="D18:F18"/>
    <mergeCell ref="D19:F19"/>
    <mergeCell ref="D20:F20"/>
    <mergeCell ref="D2:F2"/>
    <mergeCell ref="D3:F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26:F26"/>
    <mergeCell ref="D27:F27"/>
    <mergeCell ref="D28:F28"/>
    <mergeCell ref="D29:F29"/>
    <mergeCell ref="D30:F30"/>
    <mergeCell ref="D21:F21"/>
    <mergeCell ref="D22:F22"/>
    <mergeCell ref="D23:F23"/>
    <mergeCell ref="D24:F24"/>
    <mergeCell ref="D25:F25"/>
    <mergeCell ref="D36:F36"/>
    <mergeCell ref="D37:F37"/>
    <mergeCell ref="D38:F38"/>
    <mergeCell ref="D39:F39"/>
    <mergeCell ref="D40:F40"/>
    <mergeCell ref="D31:F31"/>
    <mergeCell ref="D32:F32"/>
    <mergeCell ref="D33:F33"/>
    <mergeCell ref="D34:F34"/>
    <mergeCell ref="D35:F35"/>
    <mergeCell ref="D46:F46"/>
    <mergeCell ref="D47:F47"/>
    <mergeCell ref="D48:F48"/>
    <mergeCell ref="D49:F49"/>
    <mergeCell ref="D50:F50"/>
    <mergeCell ref="D41:F41"/>
    <mergeCell ref="D42:F42"/>
    <mergeCell ref="D43:F43"/>
    <mergeCell ref="D44:F44"/>
    <mergeCell ref="D45:F45"/>
    <mergeCell ref="D56:F56"/>
    <mergeCell ref="D57:F57"/>
    <mergeCell ref="D58:F58"/>
    <mergeCell ref="D59:F59"/>
    <mergeCell ref="D60:F60"/>
    <mergeCell ref="D51:F51"/>
    <mergeCell ref="D52:F52"/>
    <mergeCell ref="D53:F53"/>
    <mergeCell ref="D54:F54"/>
    <mergeCell ref="D55:F55"/>
    <mergeCell ref="D66:F66"/>
    <mergeCell ref="D67:F67"/>
    <mergeCell ref="D68:F68"/>
    <mergeCell ref="D69:F69"/>
    <mergeCell ref="D70:F70"/>
    <mergeCell ref="D61:F61"/>
    <mergeCell ref="D62:F62"/>
    <mergeCell ref="D63:F63"/>
    <mergeCell ref="D64:F64"/>
    <mergeCell ref="D65:F65"/>
    <mergeCell ref="D85:F85"/>
    <mergeCell ref="D86:F86"/>
    <mergeCell ref="D87:F87"/>
    <mergeCell ref="D88:F88"/>
    <mergeCell ref="D89:F89"/>
    <mergeCell ref="D90:F90"/>
    <mergeCell ref="D71:F71"/>
    <mergeCell ref="D72:F72"/>
    <mergeCell ref="D73:F73"/>
    <mergeCell ref="D74:F74"/>
    <mergeCell ref="D75:F75"/>
    <mergeCell ref="D76:F76"/>
    <mergeCell ref="D77:F77"/>
    <mergeCell ref="D78:F78"/>
    <mergeCell ref="D79:F79"/>
    <mergeCell ref="D80:F80"/>
    <mergeCell ref="D81:F81"/>
    <mergeCell ref="D82:F82"/>
    <mergeCell ref="D83:F83"/>
    <mergeCell ref="D84:F84"/>
    <mergeCell ref="D96:F96"/>
    <mergeCell ref="D97:F97"/>
    <mergeCell ref="D98:F98"/>
    <mergeCell ref="D99:F99"/>
    <mergeCell ref="D100:F100"/>
    <mergeCell ref="D91:F91"/>
    <mergeCell ref="D92:F92"/>
    <mergeCell ref="D93:F93"/>
    <mergeCell ref="D94:F94"/>
    <mergeCell ref="D95:F95"/>
    <mergeCell ref="D106:F106"/>
    <mergeCell ref="D107:F107"/>
    <mergeCell ref="D108:F108"/>
    <mergeCell ref="D109:F109"/>
    <mergeCell ref="D110:F110"/>
    <mergeCell ref="D101:F101"/>
    <mergeCell ref="D102:F102"/>
    <mergeCell ref="D103:F103"/>
    <mergeCell ref="D104:F104"/>
    <mergeCell ref="D105:F105"/>
    <mergeCell ref="D116:F116"/>
    <mergeCell ref="D117:F117"/>
    <mergeCell ref="D118:F118"/>
    <mergeCell ref="D119:F119"/>
    <mergeCell ref="D120:F120"/>
    <mergeCell ref="D111:F111"/>
    <mergeCell ref="D112:F112"/>
    <mergeCell ref="D113:F113"/>
    <mergeCell ref="D114:F114"/>
    <mergeCell ref="D115:F115"/>
    <mergeCell ref="D126:F126"/>
    <mergeCell ref="D127:F127"/>
    <mergeCell ref="D128:F128"/>
    <mergeCell ref="D129:F129"/>
    <mergeCell ref="D130:F130"/>
    <mergeCell ref="D121:F121"/>
    <mergeCell ref="D122:F122"/>
    <mergeCell ref="D123:F123"/>
    <mergeCell ref="D124:F124"/>
    <mergeCell ref="D125:F125"/>
    <mergeCell ref="D136:F136"/>
    <mergeCell ref="D137:F137"/>
    <mergeCell ref="D138:F138"/>
    <mergeCell ref="D139:F139"/>
    <mergeCell ref="D140:F140"/>
    <mergeCell ref="D131:F131"/>
    <mergeCell ref="D132:F132"/>
    <mergeCell ref="D133:F133"/>
    <mergeCell ref="D134:F134"/>
    <mergeCell ref="D135:F135"/>
    <mergeCell ref="D146:F146"/>
    <mergeCell ref="D147:F147"/>
    <mergeCell ref="D148:F148"/>
    <mergeCell ref="D149:F149"/>
    <mergeCell ref="D150:F150"/>
    <mergeCell ref="D141:F141"/>
    <mergeCell ref="D142:F142"/>
    <mergeCell ref="D143:F143"/>
    <mergeCell ref="D144:F144"/>
    <mergeCell ref="D145:F145"/>
    <mergeCell ref="D156:F156"/>
    <mergeCell ref="D157:F157"/>
    <mergeCell ref="D158:F158"/>
    <mergeCell ref="D159:F159"/>
    <mergeCell ref="D160:F160"/>
    <mergeCell ref="D151:F151"/>
    <mergeCell ref="D152:F152"/>
    <mergeCell ref="D153:F153"/>
    <mergeCell ref="D154:F154"/>
    <mergeCell ref="D155:F155"/>
    <mergeCell ref="D166:F166"/>
    <mergeCell ref="D167:F167"/>
    <mergeCell ref="D168:F168"/>
    <mergeCell ref="D169:F169"/>
    <mergeCell ref="D170:F170"/>
    <mergeCell ref="D161:F161"/>
    <mergeCell ref="D162:F162"/>
    <mergeCell ref="D163:F163"/>
    <mergeCell ref="D164:F164"/>
    <mergeCell ref="D165:F165"/>
    <mergeCell ref="D177:F177"/>
    <mergeCell ref="D178:F178"/>
    <mergeCell ref="D179:F179"/>
    <mergeCell ref="D180:F180"/>
    <mergeCell ref="D171:F171"/>
    <mergeCell ref="D172:F172"/>
    <mergeCell ref="D173:F173"/>
    <mergeCell ref="D174:F174"/>
    <mergeCell ref="D175:F175"/>
    <mergeCell ref="D201:F201"/>
    <mergeCell ref="D202:F202"/>
    <mergeCell ref="AL1:AZ1"/>
    <mergeCell ref="D196:F196"/>
    <mergeCell ref="D197:F197"/>
    <mergeCell ref="D198:F198"/>
    <mergeCell ref="D199:F199"/>
    <mergeCell ref="D200:F200"/>
    <mergeCell ref="D191:F191"/>
    <mergeCell ref="D192:F192"/>
    <mergeCell ref="D193:F193"/>
    <mergeCell ref="D194:F194"/>
    <mergeCell ref="D195:F195"/>
    <mergeCell ref="D186:F186"/>
    <mergeCell ref="D187:F187"/>
    <mergeCell ref="D188:F188"/>
    <mergeCell ref="D189:F189"/>
    <mergeCell ref="D190:F190"/>
    <mergeCell ref="D181:F181"/>
    <mergeCell ref="D182:F182"/>
    <mergeCell ref="D183:F183"/>
    <mergeCell ref="D184:F184"/>
    <mergeCell ref="D185:F185"/>
    <mergeCell ref="D176:F17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6C50-D1A2-40C6-83EA-90AEBBA46CF3}">
  <dimension ref="A1:BX237"/>
  <sheetViews>
    <sheetView topLeftCell="AX1" workbookViewId="0">
      <selection activeCell="I12" sqref="I12"/>
    </sheetView>
  </sheetViews>
  <sheetFormatPr defaultRowHeight="14.25" x14ac:dyDescent="0.45"/>
  <cols>
    <col min="1" max="1" width="12.33203125" style="25" bestFit="1" customWidth="1"/>
    <col min="2" max="2" width="4.1328125" style="25" bestFit="1" customWidth="1"/>
    <col min="3" max="3" width="7.1328125" style="25" bestFit="1" customWidth="1"/>
    <col min="4" max="6" width="9.06640625" style="25"/>
    <col min="7" max="7" width="10.3984375" style="25" bestFit="1" customWidth="1"/>
    <col min="8" max="8" width="10.6640625" style="25" bestFit="1" customWidth="1"/>
    <col min="9" max="9" width="10.9296875" style="25" bestFit="1" customWidth="1"/>
    <col min="10" max="10" width="16.59765625" style="25" bestFit="1" customWidth="1"/>
    <col min="11" max="11" width="10.19921875" style="25" bestFit="1" customWidth="1"/>
    <col min="12" max="12" width="13.59765625" style="25" bestFit="1" customWidth="1"/>
    <col min="13" max="13" width="6.9296875" style="25" bestFit="1" customWidth="1"/>
    <col min="14" max="14" width="9" style="25" bestFit="1" customWidth="1"/>
    <col min="15" max="15" width="12.796875" style="25" bestFit="1" customWidth="1"/>
    <col min="16" max="16" width="6.796875" style="25" bestFit="1" customWidth="1"/>
    <col min="17" max="17" width="23.1328125" style="25" bestFit="1" customWidth="1"/>
    <col min="18" max="18" width="24.33203125" style="25" bestFit="1" customWidth="1"/>
    <col min="19" max="19" width="8.796875" style="25" bestFit="1" customWidth="1"/>
    <col min="20" max="20" width="34.3984375" style="25" bestFit="1" customWidth="1"/>
    <col min="21" max="21" width="22.86328125" style="25" bestFit="1" customWidth="1"/>
    <col min="22" max="22" width="24.6640625" style="25" bestFit="1" customWidth="1"/>
    <col min="23" max="23" width="28.1328125" style="25" bestFit="1" customWidth="1"/>
    <col min="24" max="25" width="9.59765625" style="25" bestFit="1" customWidth="1"/>
    <col min="26" max="26" width="10.46484375" style="25" bestFit="1" customWidth="1"/>
    <col min="27" max="27" width="11.86328125" style="25" bestFit="1" customWidth="1"/>
    <col min="28" max="28" width="9.73046875" style="25" bestFit="1" customWidth="1"/>
    <col min="29" max="29" width="19.46484375" style="25" bestFit="1" customWidth="1"/>
    <col min="30" max="30" width="13" style="25" bestFit="1" customWidth="1"/>
    <col min="31" max="31" width="9.59765625" style="25" bestFit="1" customWidth="1"/>
    <col min="32" max="32" width="10.46484375" style="25" bestFit="1" customWidth="1"/>
    <col min="33" max="33" width="15.06640625" style="25" bestFit="1" customWidth="1"/>
    <col min="34" max="34" width="10.46484375" style="25" bestFit="1" customWidth="1"/>
    <col min="35" max="35" width="9.59765625" style="25" bestFit="1" customWidth="1"/>
    <col min="36" max="36" width="13.46484375" style="25" bestFit="1" customWidth="1"/>
    <col min="37" max="37" width="10.46484375" style="25" bestFit="1" customWidth="1"/>
    <col min="38" max="38" width="14.06640625" style="25" bestFit="1" customWidth="1"/>
    <col min="39" max="39" width="11.9296875" style="25" bestFit="1" customWidth="1"/>
    <col min="40" max="40" width="19.33203125" style="25" bestFit="1" customWidth="1"/>
    <col min="41" max="41" width="13.33203125" style="25" bestFit="1" customWidth="1"/>
    <col min="42" max="42" width="9.796875" style="25" bestFit="1" customWidth="1"/>
    <col min="43" max="43" width="11.265625" style="25" bestFit="1" customWidth="1"/>
    <col min="44" max="44" width="8.265625" style="25" bestFit="1" customWidth="1"/>
    <col min="45" max="45" width="12.3984375" style="25" bestFit="1" customWidth="1"/>
    <col min="46" max="46" width="5.6640625" style="25" customWidth="1"/>
    <col min="47" max="47" width="16" style="25" bestFit="1" customWidth="1"/>
    <col min="48" max="48" width="12.46484375" style="25" bestFit="1" customWidth="1"/>
    <col min="49" max="49" width="10.6640625" style="25" bestFit="1" customWidth="1"/>
    <col min="50" max="50" width="7.86328125" style="25" bestFit="1" customWidth="1"/>
    <col min="51" max="51" width="6.06640625" style="25" bestFit="1" customWidth="1"/>
    <col min="52" max="52" width="10.6640625" style="25" bestFit="1" customWidth="1"/>
    <col min="53" max="53" width="7.19921875" style="25" bestFit="1" customWidth="1"/>
    <col min="54" max="54" width="5.53125" style="25" bestFit="1" customWidth="1"/>
    <col min="55" max="55" width="6.33203125" style="25" bestFit="1" customWidth="1"/>
    <col min="56" max="56" width="6.73046875" style="25" bestFit="1" customWidth="1"/>
    <col min="57" max="57" width="12.19921875" style="25" bestFit="1" customWidth="1"/>
    <col min="58" max="58" width="11.6640625" style="25" bestFit="1" customWidth="1"/>
    <col min="59" max="59" width="6.19921875" style="25" bestFit="1" customWidth="1"/>
    <col min="60" max="60" width="6.1328125" style="25" bestFit="1" customWidth="1"/>
    <col min="61" max="61" width="7.33203125" style="25" bestFit="1" customWidth="1"/>
    <col min="62" max="62" width="5.86328125" style="25" bestFit="1" customWidth="1"/>
    <col min="63" max="63" width="6.19921875" style="25" bestFit="1" customWidth="1"/>
    <col min="64" max="64" width="6.9296875" style="25" bestFit="1" customWidth="1"/>
    <col min="65" max="65" width="10.3984375" style="25" bestFit="1" customWidth="1"/>
    <col min="66" max="66" width="4" style="25" bestFit="1" customWidth="1"/>
    <col min="67" max="67" width="7.1328125" style="25" bestFit="1" customWidth="1"/>
    <col min="68" max="68" width="6.73046875" style="25" bestFit="1" customWidth="1"/>
    <col min="69" max="69" width="10.6640625" style="25" bestFit="1" customWidth="1"/>
    <col min="70" max="70" width="5.59765625" style="25" bestFit="1" customWidth="1"/>
    <col min="71" max="71" width="5.46484375" style="25" bestFit="1" customWidth="1"/>
    <col min="72" max="72" width="4.53125" style="25" bestFit="1" customWidth="1"/>
    <col min="73" max="73" width="6.33203125" style="25" bestFit="1" customWidth="1"/>
    <col min="74" max="74" width="7.9296875" style="25" bestFit="1" customWidth="1"/>
    <col min="75" max="75" width="8.796875" style="25" bestFit="1" customWidth="1"/>
    <col min="76" max="76" width="11.86328125" style="25" bestFit="1" customWidth="1"/>
    <col min="77" max="16384" width="9.06640625" style="25"/>
  </cols>
  <sheetData>
    <row r="1" spans="1:76" s="24" customFormat="1" x14ac:dyDescent="0.45">
      <c r="A1" s="28" t="s">
        <v>15</v>
      </c>
      <c r="B1" s="29" t="s">
        <v>16</v>
      </c>
      <c r="C1" s="28" t="s">
        <v>17</v>
      </c>
      <c r="D1" s="123" t="s">
        <v>18</v>
      </c>
      <c r="E1" s="123"/>
      <c r="F1" s="123"/>
      <c r="G1" s="24" t="s">
        <v>0</v>
      </c>
      <c r="H1" s="29" t="s">
        <v>21</v>
      </c>
      <c r="I1" s="29" t="s">
        <v>22</v>
      </c>
      <c r="J1" s="23" t="s">
        <v>1</v>
      </c>
      <c r="K1" s="23" t="s">
        <v>2</v>
      </c>
      <c r="L1" s="23" t="s">
        <v>3</v>
      </c>
      <c r="M1" s="24" t="s">
        <v>4</v>
      </c>
      <c r="N1" s="24" t="s">
        <v>5</v>
      </c>
      <c r="O1" s="24" t="s">
        <v>6</v>
      </c>
      <c r="P1" s="24" t="s">
        <v>7</v>
      </c>
      <c r="Q1" s="24" t="s">
        <v>8</v>
      </c>
      <c r="R1" s="24" t="s">
        <v>9</v>
      </c>
      <c r="S1" s="24" t="s">
        <v>10</v>
      </c>
      <c r="T1" s="28" t="s">
        <v>401</v>
      </c>
      <c r="U1" s="24" t="s">
        <v>11</v>
      </c>
      <c r="V1" s="24" t="s">
        <v>12</v>
      </c>
      <c r="W1" s="24" t="s">
        <v>13</v>
      </c>
      <c r="X1" s="33" t="s">
        <v>27</v>
      </c>
      <c r="Y1" s="33" t="s">
        <v>28</v>
      </c>
      <c r="Z1" s="33" t="s">
        <v>29</v>
      </c>
      <c r="AA1" s="33" t="s">
        <v>30</v>
      </c>
      <c r="AB1" s="33" t="s">
        <v>31</v>
      </c>
      <c r="AC1" s="33" t="s">
        <v>32</v>
      </c>
      <c r="AD1" s="33" t="s">
        <v>33</v>
      </c>
      <c r="AE1" s="33" t="s">
        <v>34</v>
      </c>
      <c r="AF1" s="33" t="s">
        <v>35</v>
      </c>
      <c r="AG1" s="33" t="s">
        <v>36</v>
      </c>
      <c r="AH1" s="33" t="s">
        <v>37</v>
      </c>
      <c r="AI1" s="33" t="s">
        <v>38</v>
      </c>
      <c r="AJ1" s="33" t="s">
        <v>39</v>
      </c>
      <c r="AK1" s="33" t="s">
        <v>40</v>
      </c>
      <c r="AL1" s="33" t="s">
        <v>490</v>
      </c>
      <c r="AM1" s="34" t="s">
        <v>391</v>
      </c>
      <c r="AN1" s="35" t="s">
        <v>392</v>
      </c>
      <c r="AO1" s="36" t="s">
        <v>393</v>
      </c>
      <c r="AP1" s="35" t="s">
        <v>394</v>
      </c>
      <c r="AQ1" s="34" t="s">
        <v>395</v>
      </c>
      <c r="AR1" s="35" t="s">
        <v>396</v>
      </c>
      <c r="AS1" s="34" t="s">
        <v>397</v>
      </c>
      <c r="AT1" s="24" t="s">
        <v>534</v>
      </c>
      <c r="AU1" s="24" t="s">
        <v>507</v>
      </c>
      <c r="AV1" s="24" t="s">
        <v>514</v>
      </c>
      <c r="AW1" s="24" t="s">
        <v>492</v>
      </c>
      <c r="AX1" s="24" t="s">
        <v>558</v>
      </c>
      <c r="AY1" s="24" t="s">
        <v>494</v>
      </c>
      <c r="AZ1" s="24" t="s">
        <v>487</v>
      </c>
      <c r="BA1" s="24" t="s">
        <v>483</v>
      </c>
      <c r="BB1" s="24" t="s">
        <v>510</v>
      </c>
      <c r="BC1" s="24" t="s">
        <v>403</v>
      </c>
      <c r="BD1" s="24" t="s">
        <v>485</v>
      </c>
      <c r="BE1" s="24" t="s">
        <v>505</v>
      </c>
      <c r="BF1" s="24" t="s">
        <v>484</v>
      </c>
      <c r="BG1" s="24" t="s">
        <v>488</v>
      </c>
      <c r="BH1" s="24" t="s">
        <v>404</v>
      </c>
      <c r="BI1" s="24" t="s">
        <v>486</v>
      </c>
      <c r="BJ1" s="24" t="s">
        <v>524</v>
      </c>
      <c r="BK1" s="24" t="s">
        <v>402</v>
      </c>
      <c r="BL1" s="24" t="s">
        <v>519</v>
      </c>
      <c r="BM1" s="24" t="s">
        <v>521</v>
      </c>
      <c r="BN1" s="24" t="s">
        <v>522</v>
      </c>
      <c r="BO1" s="24" t="s">
        <v>530</v>
      </c>
      <c r="BP1" s="24" t="s">
        <v>499</v>
      </c>
      <c r="BQ1" s="24" t="s">
        <v>495</v>
      </c>
      <c r="BR1" s="24" t="s">
        <v>493</v>
      </c>
      <c r="BS1" s="24" t="s">
        <v>556</v>
      </c>
      <c r="BT1" s="24" t="s">
        <v>496</v>
      </c>
      <c r="BU1" s="24" t="s">
        <v>498</v>
      </c>
      <c r="BV1" s="24" t="s">
        <v>563</v>
      </c>
      <c r="BW1" s="24" t="s">
        <v>557</v>
      </c>
      <c r="BX1" s="24" t="s">
        <v>508</v>
      </c>
    </row>
    <row r="2" spans="1:76" x14ac:dyDescent="0.45">
      <c r="A2" s="26" t="s">
        <v>42</v>
      </c>
      <c r="B2" s="30">
        <v>4</v>
      </c>
      <c r="C2" s="26" t="s">
        <v>43</v>
      </c>
      <c r="D2" s="122" t="s">
        <v>44</v>
      </c>
      <c r="E2" s="122"/>
      <c r="F2" s="122"/>
      <c r="G2" s="25" t="s">
        <v>19</v>
      </c>
      <c r="H2" s="30">
        <v>16</v>
      </c>
      <c r="I2" s="30">
        <v>101</v>
      </c>
      <c r="J2" s="25" t="s">
        <v>24</v>
      </c>
      <c r="K2" s="25" t="s">
        <v>24</v>
      </c>
      <c r="L2" s="26" t="s">
        <v>24</v>
      </c>
      <c r="M2" s="25" t="s">
        <v>24</v>
      </c>
      <c r="N2" s="25" t="s">
        <v>24</v>
      </c>
      <c r="O2" s="25" t="s">
        <v>24</v>
      </c>
      <c r="P2" s="25" t="s">
        <v>24</v>
      </c>
      <c r="Q2" s="25" t="s">
        <v>24</v>
      </c>
      <c r="R2" s="25" t="s">
        <v>23</v>
      </c>
      <c r="S2" s="25" t="s">
        <v>24</v>
      </c>
      <c r="T2" s="26" t="s">
        <v>398</v>
      </c>
      <c r="U2" s="25" t="s">
        <v>24</v>
      </c>
      <c r="V2" s="25" t="s">
        <v>24</v>
      </c>
      <c r="W2" s="25" t="s">
        <v>24</v>
      </c>
      <c r="X2" s="27" t="s">
        <v>400</v>
      </c>
      <c r="Y2" s="27" t="s">
        <v>489</v>
      </c>
      <c r="Z2" s="27" t="s">
        <v>400</v>
      </c>
      <c r="AA2" s="27" t="s">
        <v>400</v>
      </c>
      <c r="AB2" s="27" t="s">
        <v>489</v>
      </c>
      <c r="AC2" s="27" t="s">
        <v>489</v>
      </c>
      <c r="AD2" s="27" t="s">
        <v>49</v>
      </c>
      <c r="AE2" s="27" t="s">
        <v>400</v>
      </c>
      <c r="AF2" s="27" t="s">
        <v>489</v>
      </c>
      <c r="AG2" s="27" t="s">
        <v>50</v>
      </c>
      <c r="AH2" s="27" t="s">
        <v>50</v>
      </c>
      <c r="AI2" s="27" t="s">
        <v>489</v>
      </c>
      <c r="AJ2" s="27" t="s">
        <v>489</v>
      </c>
      <c r="AK2" s="27" t="s">
        <v>50</v>
      </c>
      <c r="AL2" s="27" t="s">
        <v>489</v>
      </c>
      <c r="AM2" s="37">
        <v>1250</v>
      </c>
      <c r="AN2" s="31">
        <v>92</v>
      </c>
      <c r="AO2" s="31">
        <v>17.7</v>
      </c>
      <c r="AP2" s="31">
        <v>19.7</v>
      </c>
      <c r="AQ2" s="37">
        <v>532</v>
      </c>
      <c r="AR2" s="31">
        <v>9</v>
      </c>
      <c r="AS2" s="37">
        <v>506</v>
      </c>
      <c r="AT2" s="25" t="s">
        <v>24</v>
      </c>
      <c r="AU2" s="25" t="s">
        <v>24</v>
      </c>
      <c r="AV2" s="25" t="s">
        <v>24</v>
      </c>
      <c r="AW2" s="25" t="s">
        <v>23</v>
      </c>
      <c r="AX2" s="25" t="s">
        <v>24</v>
      </c>
      <c r="AY2" s="25" t="s">
        <v>23</v>
      </c>
      <c r="AZ2" s="25" t="s">
        <v>24</v>
      </c>
      <c r="BA2" s="25" t="s">
        <v>24</v>
      </c>
      <c r="BB2" s="25" t="s">
        <v>24</v>
      </c>
      <c r="BC2" s="25" t="s">
        <v>24</v>
      </c>
      <c r="BD2" s="25" t="s">
        <v>24</v>
      </c>
      <c r="BE2" s="25" t="s">
        <v>24</v>
      </c>
      <c r="BF2" s="25" t="s">
        <v>24</v>
      </c>
      <c r="BG2" s="25" t="s">
        <v>24</v>
      </c>
      <c r="BH2" s="25" t="s">
        <v>23</v>
      </c>
      <c r="BI2" s="25" t="s">
        <v>24</v>
      </c>
      <c r="BJ2" s="25" t="s">
        <v>24</v>
      </c>
      <c r="BK2" s="25" t="s">
        <v>23</v>
      </c>
      <c r="BL2" s="25" t="s">
        <v>24</v>
      </c>
      <c r="BM2" s="25" t="s">
        <v>24</v>
      </c>
      <c r="BN2" s="25" t="s">
        <v>24</v>
      </c>
      <c r="BO2" s="25" t="s">
        <v>24</v>
      </c>
      <c r="BP2" s="25" t="s">
        <v>23</v>
      </c>
      <c r="BQ2" s="25" t="s">
        <v>24</v>
      </c>
      <c r="BR2" s="25" t="s">
        <v>24</v>
      </c>
      <c r="BS2" s="25" t="s">
        <v>24</v>
      </c>
      <c r="BT2" s="25" t="s">
        <v>24</v>
      </c>
      <c r="BU2" s="25" t="s">
        <v>24</v>
      </c>
      <c r="BV2" s="25" t="s">
        <v>24</v>
      </c>
      <c r="BW2" s="25" t="s">
        <v>24</v>
      </c>
      <c r="BX2" s="25" t="s">
        <v>24</v>
      </c>
    </row>
    <row r="3" spans="1:76" x14ac:dyDescent="0.45">
      <c r="A3" s="26" t="s">
        <v>51</v>
      </c>
      <c r="B3" s="30">
        <v>3</v>
      </c>
      <c r="C3" s="26" t="s">
        <v>43</v>
      </c>
      <c r="D3" s="122" t="s">
        <v>44</v>
      </c>
      <c r="E3" s="122"/>
      <c r="F3" s="122"/>
      <c r="G3" s="25" t="s">
        <v>19</v>
      </c>
      <c r="H3" s="30">
        <v>14</v>
      </c>
      <c r="I3" s="30">
        <v>99</v>
      </c>
      <c r="J3" s="25" t="s">
        <v>24</v>
      </c>
      <c r="K3" s="25" t="s">
        <v>24</v>
      </c>
      <c r="L3" s="26" t="s">
        <v>24</v>
      </c>
      <c r="M3" s="25" t="s">
        <v>24</v>
      </c>
      <c r="N3" s="25" t="s">
        <v>24</v>
      </c>
      <c r="O3" s="25" t="s">
        <v>24</v>
      </c>
      <c r="P3" s="25" t="s">
        <v>24</v>
      </c>
      <c r="Q3" s="25" t="s">
        <v>24</v>
      </c>
      <c r="R3" s="25" t="s">
        <v>23</v>
      </c>
      <c r="S3" s="25" t="s">
        <v>23</v>
      </c>
      <c r="T3" s="26" t="s">
        <v>400</v>
      </c>
      <c r="U3" s="25" t="s">
        <v>24</v>
      </c>
      <c r="V3" s="25" t="s">
        <v>24</v>
      </c>
      <c r="W3" s="25" t="s">
        <v>24</v>
      </c>
      <c r="X3" s="27" t="s">
        <v>400</v>
      </c>
      <c r="Y3" s="27" t="s">
        <v>489</v>
      </c>
      <c r="Z3" s="27" t="s">
        <v>400</v>
      </c>
      <c r="AA3" s="27" t="s">
        <v>489</v>
      </c>
      <c r="AB3" s="27" t="s">
        <v>489</v>
      </c>
      <c r="AC3" s="27" t="s">
        <v>489</v>
      </c>
      <c r="AD3" s="27" t="s">
        <v>50</v>
      </c>
      <c r="AE3" s="27" t="s">
        <v>400</v>
      </c>
      <c r="AF3" s="27" t="s">
        <v>489</v>
      </c>
      <c r="AG3" s="27" t="s">
        <v>50</v>
      </c>
      <c r="AH3" s="27" t="s">
        <v>50</v>
      </c>
      <c r="AI3" s="27" t="s">
        <v>489</v>
      </c>
      <c r="AJ3" s="27" t="s">
        <v>489</v>
      </c>
      <c r="AK3" s="27" t="s">
        <v>50</v>
      </c>
      <c r="AL3" s="27" t="s">
        <v>489</v>
      </c>
      <c r="AM3" s="37">
        <v>1182</v>
      </c>
      <c r="AN3" s="31">
        <v>85</v>
      </c>
      <c r="AO3" s="31">
        <v>10.199999999999999</v>
      </c>
      <c r="AP3" s="31">
        <v>20.9</v>
      </c>
      <c r="AQ3" s="37">
        <v>457</v>
      </c>
      <c r="AR3" s="31">
        <v>7</v>
      </c>
      <c r="AS3" s="37">
        <v>350</v>
      </c>
      <c r="AT3" s="25" t="s">
        <v>24</v>
      </c>
      <c r="AU3" s="25" t="s">
        <v>24</v>
      </c>
      <c r="AV3" s="25" t="s">
        <v>24</v>
      </c>
      <c r="AW3" s="25" t="s">
        <v>23</v>
      </c>
      <c r="AX3" s="25" t="s">
        <v>24</v>
      </c>
      <c r="AY3" s="25" t="s">
        <v>23</v>
      </c>
      <c r="AZ3" s="25" t="s">
        <v>24</v>
      </c>
      <c r="BA3" s="25" t="s">
        <v>24</v>
      </c>
      <c r="BB3" s="25" t="s">
        <v>24</v>
      </c>
      <c r="BC3" s="25" t="s">
        <v>24</v>
      </c>
      <c r="BD3" s="25" t="s">
        <v>24</v>
      </c>
      <c r="BE3" s="25" t="s">
        <v>24</v>
      </c>
      <c r="BF3" s="25" t="s">
        <v>24</v>
      </c>
      <c r="BG3" s="25" t="s">
        <v>24</v>
      </c>
      <c r="BH3" s="25" t="s">
        <v>23</v>
      </c>
      <c r="BI3" s="25" t="s">
        <v>24</v>
      </c>
      <c r="BJ3" s="25" t="s">
        <v>24</v>
      </c>
      <c r="BK3" s="25" t="s">
        <v>23</v>
      </c>
      <c r="BL3" s="25" t="s">
        <v>24</v>
      </c>
      <c r="BM3" s="25" t="s">
        <v>24</v>
      </c>
      <c r="BN3" s="25" t="s">
        <v>24</v>
      </c>
      <c r="BO3" s="25" t="s">
        <v>24</v>
      </c>
      <c r="BP3" s="25" t="s">
        <v>23</v>
      </c>
      <c r="BQ3" s="25" t="s">
        <v>24</v>
      </c>
      <c r="BR3" s="25" t="s">
        <v>23</v>
      </c>
      <c r="BS3" s="25" t="s">
        <v>24</v>
      </c>
      <c r="BT3" s="25" t="s">
        <v>24</v>
      </c>
      <c r="BU3" s="25" t="s">
        <v>24</v>
      </c>
      <c r="BV3" s="25" t="s">
        <v>24</v>
      </c>
      <c r="BW3" s="25" t="s">
        <v>24</v>
      </c>
      <c r="BX3" s="25" t="s">
        <v>24</v>
      </c>
    </row>
    <row r="4" spans="1:76" x14ac:dyDescent="0.45">
      <c r="A4" s="26" t="s">
        <v>53</v>
      </c>
      <c r="B4" s="30">
        <v>3</v>
      </c>
      <c r="C4" s="26" t="s">
        <v>43</v>
      </c>
      <c r="D4" s="122" t="s">
        <v>44</v>
      </c>
      <c r="E4" s="122"/>
      <c r="F4" s="122"/>
      <c r="G4" s="25" t="s">
        <v>19</v>
      </c>
      <c r="H4" s="30">
        <v>14</v>
      </c>
      <c r="I4" s="30">
        <v>100</v>
      </c>
      <c r="J4" s="25" t="s">
        <v>24</v>
      </c>
      <c r="K4" s="25" t="s">
        <v>24</v>
      </c>
      <c r="L4" s="26" t="s">
        <v>24</v>
      </c>
      <c r="M4" s="25" t="s">
        <v>24</v>
      </c>
      <c r="N4" s="25" t="s">
        <v>23</v>
      </c>
      <c r="O4" s="25" t="s">
        <v>24</v>
      </c>
      <c r="P4" s="25" t="s">
        <v>23</v>
      </c>
      <c r="Q4" s="25" t="s">
        <v>24</v>
      </c>
      <c r="R4" s="25" t="s">
        <v>23</v>
      </c>
      <c r="S4" s="25" t="s">
        <v>23</v>
      </c>
      <c r="T4" s="26" t="s">
        <v>400</v>
      </c>
      <c r="U4" s="25" t="s">
        <v>24</v>
      </c>
      <c r="V4" s="25" t="s">
        <v>24</v>
      </c>
      <c r="W4" s="25" t="s">
        <v>24</v>
      </c>
      <c r="X4" s="27" t="s">
        <v>400</v>
      </c>
      <c r="Y4" s="27" t="s">
        <v>489</v>
      </c>
      <c r="Z4" s="27" t="s">
        <v>400</v>
      </c>
      <c r="AA4" s="27" t="s">
        <v>400</v>
      </c>
      <c r="AB4" s="27" t="s">
        <v>489</v>
      </c>
      <c r="AC4" s="27" t="s">
        <v>489</v>
      </c>
      <c r="AD4" s="27" t="s">
        <v>49</v>
      </c>
      <c r="AE4" s="27" t="s">
        <v>400</v>
      </c>
      <c r="AF4" s="27" t="s">
        <v>489</v>
      </c>
      <c r="AG4" s="27" t="s">
        <v>50</v>
      </c>
      <c r="AH4" s="27" t="s">
        <v>49</v>
      </c>
      <c r="AI4" s="27" t="s">
        <v>489</v>
      </c>
      <c r="AJ4" s="27" t="s">
        <v>489</v>
      </c>
      <c r="AK4" s="27" t="s">
        <v>50</v>
      </c>
      <c r="AL4" s="27" t="s">
        <v>50</v>
      </c>
      <c r="AM4" s="37">
        <v>1058</v>
      </c>
      <c r="AN4" s="31">
        <v>75</v>
      </c>
      <c r="AO4" s="31">
        <v>11.2</v>
      </c>
      <c r="AP4" s="31">
        <v>19.600000000000001</v>
      </c>
      <c r="AQ4" s="37">
        <v>432</v>
      </c>
      <c r="AR4" s="31">
        <v>7.6</v>
      </c>
      <c r="AS4" s="37">
        <v>378</v>
      </c>
      <c r="AT4" s="25" t="s">
        <v>24</v>
      </c>
      <c r="AU4" s="25" t="s">
        <v>24</v>
      </c>
      <c r="AV4" s="25" t="s">
        <v>24</v>
      </c>
      <c r="AW4" s="25" t="s">
        <v>24</v>
      </c>
      <c r="AX4" s="25" t="s">
        <v>24</v>
      </c>
      <c r="AY4" s="25" t="s">
        <v>24</v>
      </c>
      <c r="AZ4" s="25" t="s">
        <v>23</v>
      </c>
      <c r="BA4" s="25" t="s">
        <v>23</v>
      </c>
      <c r="BB4" s="25" t="s">
        <v>24</v>
      </c>
      <c r="BC4" s="25" t="s">
        <v>24</v>
      </c>
      <c r="BD4" s="25" t="s">
        <v>24</v>
      </c>
      <c r="BE4" s="25" t="s">
        <v>24</v>
      </c>
      <c r="BF4" s="25" t="s">
        <v>24</v>
      </c>
      <c r="BG4" s="25" t="s">
        <v>24</v>
      </c>
      <c r="BH4" s="25" t="s">
        <v>24</v>
      </c>
      <c r="BI4" s="25" t="s">
        <v>24</v>
      </c>
      <c r="BJ4" s="25" t="s">
        <v>24</v>
      </c>
      <c r="BK4" s="25" t="s">
        <v>23</v>
      </c>
      <c r="BL4" s="25" t="s">
        <v>24</v>
      </c>
      <c r="BM4" s="25" t="s">
        <v>24</v>
      </c>
      <c r="BN4" s="25" t="s">
        <v>24</v>
      </c>
      <c r="BO4" s="25" t="s">
        <v>24</v>
      </c>
      <c r="BP4" s="25" t="s">
        <v>24</v>
      </c>
      <c r="BQ4" s="25" t="s">
        <v>24</v>
      </c>
      <c r="BR4" s="25" t="s">
        <v>24</v>
      </c>
      <c r="BS4" s="25" t="s">
        <v>24</v>
      </c>
      <c r="BT4" s="25" t="s">
        <v>24</v>
      </c>
      <c r="BU4" s="25" t="s">
        <v>24</v>
      </c>
      <c r="BV4" s="25" t="s">
        <v>24</v>
      </c>
      <c r="BW4" s="25" t="s">
        <v>24</v>
      </c>
      <c r="BX4" s="25" t="s">
        <v>24</v>
      </c>
    </row>
    <row r="5" spans="1:76" x14ac:dyDescent="0.45">
      <c r="A5" s="26" t="s">
        <v>55</v>
      </c>
      <c r="B5" s="30">
        <v>3</v>
      </c>
      <c r="C5" s="26" t="s">
        <v>56</v>
      </c>
      <c r="D5" s="122" t="s">
        <v>57</v>
      </c>
      <c r="E5" s="122"/>
      <c r="F5" s="122"/>
      <c r="G5" s="25" t="s">
        <v>19</v>
      </c>
      <c r="H5" s="30">
        <v>9</v>
      </c>
      <c r="I5" s="30">
        <v>80</v>
      </c>
      <c r="J5" s="25" t="s">
        <v>24</v>
      </c>
      <c r="K5" s="25" t="s">
        <v>24</v>
      </c>
      <c r="L5" s="26" t="s">
        <v>24</v>
      </c>
      <c r="M5" s="25" t="s">
        <v>24</v>
      </c>
      <c r="N5" s="25" t="s">
        <v>23</v>
      </c>
      <c r="O5" s="25" t="s">
        <v>24</v>
      </c>
      <c r="P5" s="25" t="s">
        <v>23</v>
      </c>
      <c r="Q5" s="25" t="s">
        <v>24</v>
      </c>
      <c r="R5" s="25" t="s">
        <v>23</v>
      </c>
      <c r="S5" s="25" t="s">
        <v>23</v>
      </c>
      <c r="T5" s="26" t="s">
        <v>398</v>
      </c>
      <c r="U5" s="25" t="s">
        <v>24</v>
      </c>
      <c r="V5" s="25" t="s">
        <v>24</v>
      </c>
      <c r="W5" s="25" t="s">
        <v>24</v>
      </c>
      <c r="X5" s="27" t="s">
        <v>400</v>
      </c>
      <c r="Y5" s="27" t="s">
        <v>489</v>
      </c>
      <c r="Z5" s="27" t="s">
        <v>400</v>
      </c>
      <c r="AA5" s="27" t="s">
        <v>400</v>
      </c>
      <c r="AB5" s="27" t="s">
        <v>489</v>
      </c>
      <c r="AC5" s="27" t="s">
        <v>50</v>
      </c>
      <c r="AD5" s="27" t="s">
        <v>49</v>
      </c>
      <c r="AE5" s="27" t="s">
        <v>400</v>
      </c>
      <c r="AF5" s="27" t="s">
        <v>489</v>
      </c>
      <c r="AG5" s="27" t="s">
        <v>50</v>
      </c>
      <c r="AH5" s="27" t="s">
        <v>49</v>
      </c>
      <c r="AI5" s="27" t="s">
        <v>400</v>
      </c>
      <c r="AJ5" s="27" t="s">
        <v>489</v>
      </c>
      <c r="AK5" s="27" t="s">
        <v>50</v>
      </c>
      <c r="AL5" s="27" t="s">
        <v>489</v>
      </c>
      <c r="AM5" s="37">
        <v>850</v>
      </c>
      <c r="AN5" s="31">
        <v>62</v>
      </c>
      <c r="AO5" s="31">
        <v>8.1999999999999993</v>
      </c>
      <c r="AP5" s="31">
        <v>15</v>
      </c>
      <c r="AQ5" s="37">
        <v>406</v>
      </c>
      <c r="AR5" s="31">
        <v>6.8</v>
      </c>
      <c r="AS5" s="37">
        <v>354</v>
      </c>
      <c r="AT5" s="25" t="s">
        <v>24</v>
      </c>
      <c r="AU5" s="25" t="s">
        <v>24</v>
      </c>
      <c r="AV5" s="25" t="s">
        <v>24</v>
      </c>
      <c r="AW5" s="25" t="s">
        <v>24</v>
      </c>
      <c r="AX5" s="25" t="s">
        <v>24</v>
      </c>
      <c r="AY5" s="25" t="s">
        <v>23</v>
      </c>
      <c r="AZ5" s="25" t="s">
        <v>24</v>
      </c>
      <c r="BA5" s="25" t="s">
        <v>23</v>
      </c>
      <c r="BB5" s="25" t="s">
        <v>24</v>
      </c>
      <c r="BC5" s="25" t="s">
        <v>24</v>
      </c>
      <c r="BD5" s="25" t="s">
        <v>23</v>
      </c>
      <c r="BE5" s="25" t="s">
        <v>24</v>
      </c>
      <c r="BF5" s="25" t="s">
        <v>24</v>
      </c>
      <c r="BG5" s="25" t="s">
        <v>24</v>
      </c>
      <c r="BH5" s="25" t="s">
        <v>24</v>
      </c>
      <c r="BI5" s="25" t="s">
        <v>24</v>
      </c>
      <c r="BJ5" s="25" t="s">
        <v>24</v>
      </c>
      <c r="BK5" s="25" t="s">
        <v>23</v>
      </c>
      <c r="BL5" s="25" t="s">
        <v>24</v>
      </c>
      <c r="BM5" s="25" t="s">
        <v>24</v>
      </c>
      <c r="BN5" s="25" t="s">
        <v>24</v>
      </c>
      <c r="BO5" s="25" t="s">
        <v>24</v>
      </c>
      <c r="BP5" s="25" t="s">
        <v>23</v>
      </c>
      <c r="BQ5" s="25" t="s">
        <v>24</v>
      </c>
      <c r="BR5" s="25" t="s">
        <v>24</v>
      </c>
      <c r="BS5" s="25" t="s">
        <v>24</v>
      </c>
      <c r="BT5" s="25" t="s">
        <v>24</v>
      </c>
      <c r="BU5" s="25" t="s">
        <v>24</v>
      </c>
      <c r="BV5" s="25" t="s">
        <v>24</v>
      </c>
      <c r="BW5" s="25" t="s">
        <v>24</v>
      </c>
      <c r="BX5" s="25" t="s">
        <v>24</v>
      </c>
    </row>
    <row r="6" spans="1:76" x14ac:dyDescent="0.45">
      <c r="A6" s="26" t="s">
        <v>59</v>
      </c>
      <c r="B6" s="30">
        <v>4</v>
      </c>
      <c r="C6" s="26" t="s">
        <v>43</v>
      </c>
      <c r="D6" s="122" t="s">
        <v>60</v>
      </c>
      <c r="E6" s="122"/>
      <c r="F6" s="122"/>
      <c r="G6" s="25" t="s">
        <v>19</v>
      </c>
      <c r="H6" s="30">
        <v>17</v>
      </c>
      <c r="I6" s="30">
        <v>103</v>
      </c>
      <c r="J6" s="25" t="s">
        <v>24</v>
      </c>
      <c r="K6" s="25" t="s">
        <v>24</v>
      </c>
      <c r="L6" s="26" t="s">
        <v>24</v>
      </c>
      <c r="M6" s="25" t="s">
        <v>24</v>
      </c>
      <c r="N6" s="25" t="s">
        <v>24</v>
      </c>
      <c r="O6" s="25" t="s">
        <v>24</v>
      </c>
      <c r="P6" s="25" t="s">
        <v>24</v>
      </c>
      <c r="Q6" s="25" t="s">
        <v>24</v>
      </c>
      <c r="R6" s="25" t="s">
        <v>23</v>
      </c>
      <c r="S6" s="25" t="s">
        <v>24</v>
      </c>
      <c r="T6" s="26" t="s">
        <v>399</v>
      </c>
      <c r="U6" s="25" t="s">
        <v>23</v>
      </c>
      <c r="V6" s="25" t="s">
        <v>24</v>
      </c>
      <c r="W6" s="25" t="s">
        <v>24</v>
      </c>
      <c r="X6" s="27" t="s">
        <v>400</v>
      </c>
      <c r="Y6" s="27" t="s">
        <v>489</v>
      </c>
      <c r="Z6" s="27" t="s">
        <v>400</v>
      </c>
      <c r="AA6" s="27" t="s">
        <v>400</v>
      </c>
      <c r="AB6" s="27" t="s">
        <v>489</v>
      </c>
      <c r="AC6" s="27" t="s">
        <v>50</v>
      </c>
      <c r="AD6" s="27" t="s">
        <v>50</v>
      </c>
      <c r="AE6" s="27" t="s">
        <v>400</v>
      </c>
      <c r="AF6" s="27" t="s">
        <v>49</v>
      </c>
      <c r="AG6" s="27" t="s">
        <v>49</v>
      </c>
      <c r="AH6" s="27" t="s">
        <v>49</v>
      </c>
      <c r="AI6" s="27" t="s">
        <v>400</v>
      </c>
      <c r="AJ6" s="27" t="s">
        <v>489</v>
      </c>
      <c r="AK6" s="27" t="s">
        <v>489</v>
      </c>
      <c r="AL6" s="27" t="s">
        <v>400</v>
      </c>
      <c r="AM6" s="37">
        <v>1326</v>
      </c>
      <c r="AN6" s="31">
        <v>95</v>
      </c>
      <c r="AO6" s="31">
        <v>18.2</v>
      </c>
      <c r="AP6" s="31">
        <v>20.8</v>
      </c>
      <c r="AQ6" s="37">
        <v>548</v>
      </c>
      <c r="AR6" s="31">
        <v>10.5</v>
      </c>
      <c r="AS6" s="37">
        <v>515</v>
      </c>
      <c r="AT6" s="25" t="s">
        <v>24</v>
      </c>
      <c r="AU6" s="25" t="s">
        <v>24</v>
      </c>
      <c r="AV6" s="25" t="s">
        <v>24</v>
      </c>
      <c r="AW6" s="25" t="s">
        <v>24</v>
      </c>
      <c r="AX6" s="25" t="s">
        <v>24</v>
      </c>
      <c r="AY6" s="25" t="s">
        <v>24</v>
      </c>
      <c r="AZ6" s="25" t="s">
        <v>23</v>
      </c>
      <c r="BA6" s="25" t="s">
        <v>23</v>
      </c>
      <c r="BB6" s="25" t="s">
        <v>24</v>
      </c>
      <c r="BC6" s="25" t="s">
        <v>24</v>
      </c>
      <c r="BD6" s="25" t="s">
        <v>24</v>
      </c>
      <c r="BE6" s="25" t="s">
        <v>24</v>
      </c>
      <c r="BF6" s="25" t="s">
        <v>24</v>
      </c>
      <c r="BG6" s="25" t="s">
        <v>24</v>
      </c>
      <c r="BH6" s="25" t="s">
        <v>23</v>
      </c>
      <c r="BI6" s="25" t="s">
        <v>24</v>
      </c>
      <c r="BJ6" s="25" t="s">
        <v>24</v>
      </c>
      <c r="BK6" s="25" t="s">
        <v>24</v>
      </c>
      <c r="BL6" s="25" t="s">
        <v>24</v>
      </c>
      <c r="BM6" s="25" t="s">
        <v>24</v>
      </c>
      <c r="BN6" s="25" t="s">
        <v>24</v>
      </c>
      <c r="BO6" s="25" t="s">
        <v>24</v>
      </c>
      <c r="BP6" s="25" t="s">
        <v>24</v>
      </c>
      <c r="BQ6" s="25" t="s">
        <v>23</v>
      </c>
      <c r="BR6" s="25" t="s">
        <v>24</v>
      </c>
      <c r="BS6" s="25" t="s">
        <v>24</v>
      </c>
      <c r="BT6" s="25" t="s">
        <v>24</v>
      </c>
      <c r="BU6" s="25" t="s">
        <v>24</v>
      </c>
      <c r="BV6" s="25" t="s">
        <v>24</v>
      </c>
      <c r="BW6" s="25" t="s">
        <v>24</v>
      </c>
      <c r="BX6" s="25" t="s">
        <v>24</v>
      </c>
    </row>
    <row r="7" spans="1:76" x14ac:dyDescent="0.45">
      <c r="A7" s="26" t="s">
        <v>63</v>
      </c>
      <c r="B7" s="30">
        <v>3</v>
      </c>
      <c r="C7" s="26" t="s">
        <v>56</v>
      </c>
      <c r="D7" s="122" t="s">
        <v>60</v>
      </c>
      <c r="E7" s="122"/>
      <c r="F7" s="122"/>
      <c r="G7" s="25" t="s">
        <v>19</v>
      </c>
      <c r="H7" s="30">
        <v>11</v>
      </c>
      <c r="I7" s="30">
        <v>88</v>
      </c>
      <c r="J7" s="25" t="s">
        <v>24</v>
      </c>
      <c r="K7" s="25" t="s">
        <v>24</v>
      </c>
      <c r="L7" s="26" t="s">
        <v>24</v>
      </c>
      <c r="M7" s="25" t="s">
        <v>24</v>
      </c>
      <c r="N7" s="25" t="s">
        <v>24</v>
      </c>
      <c r="O7" s="25" t="s">
        <v>24</v>
      </c>
      <c r="P7" s="25" t="s">
        <v>24</v>
      </c>
      <c r="Q7" s="25" t="s">
        <v>24</v>
      </c>
      <c r="R7" s="25" t="s">
        <v>23</v>
      </c>
      <c r="S7" s="25" t="s">
        <v>23</v>
      </c>
      <c r="T7" s="26" t="s">
        <v>398</v>
      </c>
      <c r="U7" s="25" t="s">
        <v>23</v>
      </c>
      <c r="V7" s="25" t="s">
        <v>24</v>
      </c>
      <c r="W7" s="25" t="s">
        <v>24</v>
      </c>
      <c r="X7" s="27" t="s">
        <v>400</v>
      </c>
      <c r="Y7" s="27" t="s">
        <v>489</v>
      </c>
      <c r="Z7" s="27" t="s">
        <v>400</v>
      </c>
      <c r="AA7" s="27" t="s">
        <v>400</v>
      </c>
      <c r="AB7" s="27" t="s">
        <v>489</v>
      </c>
      <c r="AC7" s="27" t="s">
        <v>50</v>
      </c>
      <c r="AD7" s="27" t="s">
        <v>49</v>
      </c>
      <c r="AE7" s="27" t="s">
        <v>489</v>
      </c>
      <c r="AF7" s="27" t="s">
        <v>49</v>
      </c>
      <c r="AG7" s="27" t="s">
        <v>50</v>
      </c>
      <c r="AH7" s="27" t="s">
        <v>50</v>
      </c>
      <c r="AI7" s="27" t="s">
        <v>400</v>
      </c>
      <c r="AJ7" s="27" t="s">
        <v>489</v>
      </c>
      <c r="AK7" s="27" t="s">
        <v>50</v>
      </c>
      <c r="AL7" s="27" t="s">
        <v>489</v>
      </c>
      <c r="AM7" s="37">
        <v>1158</v>
      </c>
      <c r="AN7" s="31">
        <v>82</v>
      </c>
      <c r="AO7" s="31">
        <v>10.9</v>
      </c>
      <c r="AP7" s="31">
        <v>15.7</v>
      </c>
      <c r="AQ7" s="37">
        <v>472</v>
      </c>
      <c r="AR7" s="31">
        <v>7.9</v>
      </c>
      <c r="AS7" s="37">
        <v>492</v>
      </c>
      <c r="AT7" s="25" t="s">
        <v>24</v>
      </c>
      <c r="AU7" s="25" t="s">
        <v>24</v>
      </c>
      <c r="AV7" s="25" t="s">
        <v>24</v>
      </c>
      <c r="AW7" s="25" t="s">
        <v>24</v>
      </c>
      <c r="AX7" s="25" t="s">
        <v>24</v>
      </c>
      <c r="AY7" s="25" t="s">
        <v>24</v>
      </c>
      <c r="AZ7" s="25" t="s">
        <v>24</v>
      </c>
      <c r="BA7" s="25" t="s">
        <v>23</v>
      </c>
      <c r="BB7" s="25" t="s">
        <v>24</v>
      </c>
      <c r="BC7" s="25" t="s">
        <v>24</v>
      </c>
      <c r="BD7" s="25" t="s">
        <v>24</v>
      </c>
      <c r="BE7" s="25" t="s">
        <v>24</v>
      </c>
      <c r="BF7" s="25" t="s">
        <v>24</v>
      </c>
      <c r="BG7" s="25" t="s">
        <v>24</v>
      </c>
      <c r="BH7" s="25" t="s">
        <v>23</v>
      </c>
      <c r="BI7" s="25" t="s">
        <v>24</v>
      </c>
      <c r="BJ7" s="25" t="s">
        <v>24</v>
      </c>
      <c r="BK7" s="25" t="s">
        <v>24</v>
      </c>
      <c r="BL7" s="25" t="s">
        <v>24</v>
      </c>
      <c r="BM7" s="25" t="s">
        <v>24</v>
      </c>
      <c r="BN7" s="25" t="s">
        <v>24</v>
      </c>
      <c r="BO7" s="25" t="s">
        <v>24</v>
      </c>
      <c r="BP7" s="25" t="s">
        <v>23</v>
      </c>
      <c r="BQ7" s="25" t="s">
        <v>24</v>
      </c>
      <c r="BR7" s="25" t="s">
        <v>24</v>
      </c>
      <c r="BS7" s="25" t="s">
        <v>24</v>
      </c>
      <c r="BT7" s="25" t="s">
        <v>24</v>
      </c>
      <c r="BU7" s="25" t="s">
        <v>24</v>
      </c>
      <c r="BV7" s="25" t="s">
        <v>24</v>
      </c>
      <c r="BW7" s="25" t="s">
        <v>24</v>
      </c>
      <c r="BX7" s="25" t="s">
        <v>24</v>
      </c>
    </row>
    <row r="8" spans="1:76" x14ac:dyDescent="0.45">
      <c r="A8" s="26" t="s">
        <v>65</v>
      </c>
      <c r="B8" s="30">
        <v>3</v>
      </c>
      <c r="C8" s="26" t="s">
        <v>56</v>
      </c>
      <c r="D8" s="122" t="s">
        <v>44</v>
      </c>
      <c r="E8" s="122"/>
      <c r="F8" s="122"/>
      <c r="G8" s="25" t="s">
        <v>19</v>
      </c>
      <c r="H8" s="30">
        <v>14</v>
      </c>
      <c r="I8" s="30">
        <v>95</v>
      </c>
      <c r="J8" s="25" t="s">
        <v>24</v>
      </c>
      <c r="K8" s="25" t="s">
        <v>24</v>
      </c>
      <c r="L8" s="26" t="s">
        <v>24</v>
      </c>
      <c r="M8" s="25" t="s">
        <v>24</v>
      </c>
      <c r="N8" s="25" t="s">
        <v>24</v>
      </c>
      <c r="O8" s="25" t="s">
        <v>24</v>
      </c>
      <c r="P8" s="25" t="s">
        <v>24</v>
      </c>
      <c r="Q8" s="25" t="s">
        <v>24</v>
      </c>
      <c r="R8" s="25" t="s">
        <v>23</v>
      </c>
      <c r="S8" s="25" t="s">
        <v>24</v>
      </c>
      <c r="T8" s="26" t="s">
        <v>398</v>
      </c>
      <c r="U8" s="25" t="s">
        <v>23</v>
      </c>
      <c r="V8" s="25" t="s">
        <v>24</v>
      </c>
      <c r="W8" s="25" t="s">
        <v>24</v>
      </c>
      <c r="X8" s="27" t="s">
        <v>400</v>
      </c>
      <c r="Y8" s="27" t="s">
        <v>50</v>
      </c>
      <c r="Z8" s="27" t="s">
        <v>489</v>
      </c>
      <c r="AA8" s="27" t="s">
        <v>50</v>
      </c>
      <c r="AB8" s="27" t="s">
        <v>489</v>
      </c>
      <c r="AC8" s="27" t="s">
        <v>50</v>
      </c>
      <c r="AD8" s="27" t="s">
        <v>50</v>
      </c>
      <c r="AE8" s="27" t="s">
        <v>489</v>
      </c>
      <c r="AF8" s="27" t="s">
        <v>50</v>
      </c>
      <c r="AG8" s="27" t="s">
        <v>67</v>
      </c>
      <c r="AH8" s="27" t="s">
        <v>67</v>
      </c>
      <c r="AI8" s="27" t="s">
        <v>489</v>
      </c>
      <c r="AJ8" s="27" t="s">
        <v>489</v>
      </c>
      <c r="AK8" s="27" t="s">
        <v>67</v>
      </c>
      <c r="AL8" s="27" t="s">
        <v>50</v>
      </c>
      <c r="AM8" s="37">
        <v>1224</v>
      </c>
      <c r="AN8" s="31">
        <v>84.6</v>
      </c>
      <c r="AO8" s="31">
        <v>9.9</v>
      </c>
      <c r="AP8" s="31">
        <v>20.5</v>
      </c>
      <c r="AQ8" s="37">
        <v>456</v>
      </c>
      <c r="AR8" s="31">
        <v>7.5</v>
      </c>
      <c r="AS8" s="37">
        <v>485</v>
      </c>
      <c r="AT8" s="25" t="s">
        <v>24</v>
      </c>
      <c r="AU8" s="25" t="s">
        <v>24</v>
      </c>
      <c r="AV8" s="25" t="s">
        <v>24</v>
      </c>
      <c r="AW8" s="25" t="s">
        <v>24</v>
      </c>
      <c r="AX8" s="25" t="s">
        <v>24</v>
      </c>
      <c r="AY8" s="25" t="s">
        <v>24</v>
      </c>
      <c r="AZ8" s="25" t="s">
        <v>23</v>
      </c>
      <c r="BA8" s="25" t="s">
        <v>24</v>
      </c>
      <c r="BB8" s="25" t="s">
        <v>24</v>
      </c>
      <c r="BC8" s="25" t="s">
        <v>24</v>
      </c>
      <c r="BD8" s="25" t="s">
        <v>24</v>
      </c>
      <c r="BE8" s="25" t="s">
        <v>24</v>
      </c>
      <c r="BF8" s="25" t="s">
        <v>23</v>
      </c>
      <c r="BG8" s="25" t="s">
        <v>23</v>
      </c>
      <c r="BH8" s="25" t="s">
        <v>23</v>
      </c>
      <c r="BI8" s="25" t="s">
        <v>24</v>
      </c>
      <c r="BJ8" s="25" t="s">
        <v>24</v>
      </c>
      <c r="BK8" s="25" t="s">
        <v>23</v>
      </c>
      <c r="BL8" s="25" t="s">
        <v>24</v>
      </c>
      <c r="BM8" s="25" t="s">
        <v>24</v>
      </c>
      <c r="BN8" s="25" t="s">
        <v>24</v>
      </c>
      <c r="BO8" s="25" t="s">
        <v>24</v>
      </c>
      <c r="BP8" s="25" t="s">
        <v>23</v>
      </c>
      <c r="BQ8" s="25" t="s">
        <v>24</v>
      </c>
      <c r="BR8" s="25" t="s">
        <v>24</v>
      </c>
      <c r="BS8" s="25" t="s">
        <v>24</v>
      </c>
      <c r="BT8" s="25" t="s">
        <v>24</v>
      </c>
      <c r="BU8" s="25" t="s">
        <v>24</v>
      </c>
      <c r="BV8" s="25" t="s">
        <v>24</v>
      </c>
      <c r="BW8" s="25" t="s">
        <v>24</v>
      </c>
      <c r="BX8" s="25" t="s">
        <v>24</v>
      </c>
    </row>
    <row r="9" spans="1:76" x14ac:dyDescent="0.45">
      <c r="A9" s="26" t="s">
        <v>68</v>
      </c>
      <c r="B9" s="30">
        <v>4</v>
      </c>
      <c r="C9" s="26" t="s">
        <v>43</v>
      </c>
      <c r="D9" s="122" t="s">
        <v>69</v>
      </c>
      <c r="E9" s="122"/>
      <c r="F9" s="122"/>
      <c r="G9" s="25" t="s">
        <v>19</v>
      </c>
      <c r="H9" s="30">
        <v>15</v>
      </c>
      <c r="I9" s="30">
        <v>100</v>
      </c>
      <c r="J9" s="25" t="s">
        <v>24</v>
      </c>
      <c r="K9" s="25" t="s">
        <v>24</v>
      </c>
      <c r="L9" s="26" t="s">
        <v>24</v>
      </c>
      <c r="M9" s="25" t="s">
        <v>24</v>
      </c>
      <c r="N9" s="25" t="s">
        <v>24</v>
      </c>
      <c r="O9" s="25" t="s">
        <v>24</v>
      </c>
      <c r="P9" s="25" t="s">
        <v>24</v>
      </c>
      <c r="Q9" s="25" t="s">
        <v>24</v>
      </c>
      <c r="R9" s="25" t="s">
        <v>23</v>
      </c>
      <c r="S9" s="25" t="s">
        <v>24</v>
      </c>
      <c r="T9" s="26" t="s">
        <v>398</v>
      </c>
      <c r="U9" s="25" t="s">
        <v>24</v>
      </c>
      <c r="V9" s="25" t="s">
        <v>24</v>
      </c>
      <c r="W9" s="25" t="s">
        <v>24</v>
      </c>
      <c r="X9" s="27" t="s">
        <v>400</v>
      </c>
      <c r="Y9" s="27" t="s">
        <v>489</v>
      </c>
      <c r="Z9" s="27" t="s">
        <v>400</v>
      </c>
      <c r="AA9" s="27" t="s">
        <v>400</v>
      </c>
      <c r="AB9" s="27" t="s">
        <v>489</v>
      </c>
      <c r="AC9" s="27" t="s">
        <v>50</v>
      </c>
      <c r="AD9" s="27" t="s">
        <v>50</v>
      </c>
      <c r="AE9" s="27" t="s">
        <v>400</v>
      </c>
      <c r="AF9" s="27" t="s">
        <v>489</v>
      </c>
      <c r="AG9" s="27" t="s">
        <v>50</v>
      </c>
      <c r="AH9" s="27" t="s">
        <v>50</v>
      </c>
      <c r="AI9" s="27" t="s">
        <v>400</v>
      </c>
      <c r="AJ9" s="27" t="s">
        <v>489</v>
      </c>
      <c r="AK9" s="27" t="s">
        <v>50</v>
      </c>
      <c r="AL9" s="27" t="s">
        <v>50</v>
      </c>
      <c r="AM9" s="37">
        <v>1031</v>
      </c>
      <c r="AN9" s="31">
        <v>90</v>
      </c>
      <c r="AO9" s="31">
        <v>7.8</v>
      </c>
      <c r="AP9" s="31">
        <v>15.8</v>
      </c>
      <c r="AQ9" s="37">
        <v>500</v>
      </c>
      <c r="AR9" s="31">
        <v>6</v>
      </c>
      <c r="AS9" s="37">
        <v>479</v>
      </c>
      <c r="AT9" s="25" t="s">
        <v>24</v>
      </c>
      <c r="AU9" s="25" t="s">
        <v>24</v>
      </c>
      <c r="AV9" s="25" t="s">
        <v>24</v>
      </c>
      <c r="AW9" s="25" t="s">
        <v>24</v>
      </c>
      <c r="AX9" s="25" t="s">
        <v>24</v>
      </c>
      <c r="AY9" s="25" t="s">
        <v>24</v>
      </c>
      <c r="AZ9" s="25" t="s">
        <v>24</v>
      </c>
      <c r="BA9" s="25" t="s">
        <v>24</v>
      </c>
      <c r="BB9" s="25" t="s">
        <v>24</v>
      </c>
      <c r="BC9" s="25" t="s">
        <v>24</v>
      </c>
      <c r="BD9" s="25" t="s">
        <v>23</v>
      </c>
      <c r="BE9" s="25" t="s">
        <v>24</v>
      </c>
      <c r="BF9" s="25" t="s">
        <v>24</v>
      </c>
      <c r="BG9" s="25" t="s">
        <v>24</v>
      </c>
      <c r="BH9" s="25" t="s">
        <v>23</v>
      </c>
      <c r="BI9" s="25" t="s">
        <v>24</v>
      </c>
      <c r="BJ9" s="25" t="s">
        <v>24</v>
      </c>
      <c r="BK9" s="25" t="s">
        <v>23</v>
      </c>
      <c r="BL9" s="25" t="s">
        <v>24</v>
      </c>
      <c r="BM9" s="25" t="s">
        <v>24</v>
      </c>
      <c r="BN9" s="25" t="s">
        <v>24</v>
      </c>
      <c r="BO9" s="25" t="s">
        <v>24</v>
      </c>
      <c r="BP9" s="25" t="s">
        <v>23</v>
      </c>
      <c r="BQ9" s="25" t="s">
        <v>24</v>
      </c>
      <c r="BR9" s="25" t="s">
        <v>24</v>
      </c>
      <c r="BS9" s="25" t="s">
        <v>24</v>
      </c>
      <c r="BT9" s="25" t="s">
        <v>24</v>
      </c>
      <c r="BU9" s="25" t="s">
        <v>24</v>
      </c>
      <c r="BV9" s="25" t="s">
        <v>24</v>
      </c>
      <c r="BW9" s="25" t="s">
        <v>24</v>
      </c>
      <c r="BX9" s="25" t="s">
        <v>24</v>
      </c>
    </row>
    <row r="10" spans="1:76" x14ac:dyDescent="0.45">
      <c r="A10" s="26" t="s">
        <v>71</v>
      </c>
      <c r="B10" s="30">
        <v>3</v>
      </c>
      <c r="C10" s="26" t="s">
        <v>56</v>
      </c>
      <c r="D10" s="122" t="s">
        <v>44</v>
      </c>
      <c r="E10" s="122"/>
      <c r="F10" s="122"/>
      <c r="G10" s="25" t="s">
        <v>19</v>
      </c>
      <c r="H10" s="30">
        <v>14</v>
      </c>
      <c r="I10" s="30">
        <v>89</v>
      </c>
      <c r="J10" s="25" t="s">
        <v>24</v>
      </c>
      <c r="K10" s="25" t="s">
        <v>24</v>
      </c>
      <c r="L10" s="26" t="s">
        <v>24</v>
      </c>
      <c r="M10" s="25" t="s">
        <v>24</v>
      </c>
      <c r="N10" s="25" t="s">
        <v>24</v>
      </c>
      <c r="O10" s="25" t="s">
        <v>24</v>
      </c>
      <c r="P10" s="25" t="s">
        <v>24</v>
      </c>
      <c r="Q10" s="25" t="s">
        <v>24</v>
      </c>
      <c r="R10" s="25" t="s">
        <v>23</v>
      </c>
      <c r="S10" s="25" t="s">
        <v>23</v>
      </c>
      <c r="T10" s="26" t="s">
        <v>399</v>
      </c>
      <c r="U10" s="25" t="s">
        <v>24</v>
      </c>
      <c r="V10" s="25" t="s">
        <v>24</v>
      </c>
      <c r="W10" s="25" t="s">
        <v>24</v>
      </c>
      <c r="X10" s="27" t="s">
        <v>400</v>
      </c>
      <c r="Y10" s="27" t="s">
        <v>489</v>
      </c>
      <c r="Z10" s="27" t="s">
        <v>400</v>
      </c>
      <c r="AA10" s="27" t="s">
        <v>489</v>
      </c>
      <c r="AB10" s="27" t="s">
        <v>489</v>
      </c>
      <c r="AC10" s="27" t="s">
        <v>50</v>
      </c>
      <c r="AD10" s="27" t="s">
        <v>50</v>
      </c>
      <c r="AE10" s="27" t="s">
        <v>400</v>
      </c>
      <c r="AF10" s="27" t="s">
        <v>489</v>
      </c>
      <c r="AG10" s="27" t="s">
        <v>50</v>
      </c>
      <c r="AH10" s="27" t="s">
        <v>50</v>
      </c>
      <c r="AI10" s="27" t="s">
        <v>400</v>
      </c>
      <c r="AJ10" s="27" t="s">
        <v>489</v>
      </c>
      <c r="AK10" s="27" t="s">
        <v>50</v>
      </c>
      <c r="AL10" s="27" t="s">
        <v>50</v>
      </c>
      <c r="AM10" s="37">
        <v>950</v>
      </c>
      <c r="AN10" s="31">
        <v>87</v>
      </c>
      <c r="AO10" s="31">
        <v>8.6</v>
      </c>
      <c r="AP10" s="31">
        <v>14.6</v>
      </c>
      <c r="AQ10" s="37">
        <v>495</v>
      </c>
      <c r="AR10" s="31">
        <v>8.6</v>
      </c>
      <c r="AS10" s="37">
        <v>376</v>
      </c>
      <c r="AT10" s="25" t="s">
        <v>24</v>
      </c>
      <c r="AU10" s="25" t="s">
        <v>24</v>
      </c>
      <c r="AV10" s="25" t="s">
        <v>24</v>
      </c>
      <c r="AW10" s="25" t="s">
        <v>24</v>
      </c>
      <c r="AX10" s="25" t="s">
        <v>24</v>
      </c>
      <c r="AY10" s="25" t="s">
        <v>24</v>
      </c>
      <c r="AZ10" s="25" t="s">
        <v>23</v>
      </c>
      <c r="BA10" s="25" t="s">
        <v>24</v>
      </c>
      <c r="BB10" s="25" t="s">
        <v>24</v>
      </c>
      <c r="BC10" s="25" t="s">
        <v>24</v>
      </c>
      <c r="BD10" s="25" t="s">
        <v>23</v>
      </c>
      <c r="BE10" s="25" t="s">
        <v>24</v>
      </c>
      <c r="BF10" s="25" t="s">
        <v>24</v>
      </c>
      <c r="BG10" s="25" t="s">
        <v>24</v>
      </c>
      <c r="BH10" s="25" t="s">
        <v>24</v>
      </c>
      <c r="BI10" s="25" t="s">
        <v>24</v>
      </c>
      <c r="BJ10" s="25" t="s">
        <v>24</v>
      </c>
      <c r="BK10" s="25" t="s">
        <v>23</v>
      </c>
      <c r="BL10" s="25" t="s">
        <v>24</v>
      </c>
      <c r="BM10" s="25" t="s">
        <v>24</v>
      </c>
      <c r="BN10" s="25" t="s">
        <v>24</v>
      </c>
      <c r="BO10" s="25" t="s">
        <v>24</v>
      </c>
      <c r="BP10" s="25" t="s">
        <v>23</v>
      </c>
      <c r="BQ10" s="25" t="s">
        <v>24</v>
      </c>
      <c r="BR10" s="25" t="s">
        <v>24</v>
      </c>
      <c r="BS10" s="25" t="s">
        <v>24</v>
      </c>
      <c r="BT10" s="25" t="s">
        <v>23</v>
      </c>
      <c r="BU10" s="25" t="s">
        <v>23</v>
      </c>
      <c r="BV10" s="25" t="s">
        <v>24</v>
      </c>
      <c r="BW10" s="25" t="s">
        <v>24</v>
      </c>
      <c r="BX10" s="25" t="s">
        <v>24</v>
      </c>
    </row>
    <row r="11" spans="1:76" x14ac:dyDescent="0.45">
      <c r="A11" s="26" t="s">
        <v>73</v>
      </c>
      <c r="B11" s="30">
        <v>1</v>
      </c>
      <c r="C11" s="26" t="s">
        <v>56</v>
      </c>
      <c r="D11" s="122" t="s">
        <v>74</v>
      </c>
      <c r="E11" s="122"/>
      <c r="F11" s="122"/>
      <c r="G11" s="25" t="s">
        <v>19</v>
      </c>
      <c r="H11" s="30">
        <v>8</v>
      </c>
      <c r="I11" s="30">
        <v>80</v>
      </c>
      <c r="J11" s="25" t="s">
        <v>24</v>
      </c>
      <c r="K11" s="25" t="s">
        <v>24</v>
      </c>
      <c r="L11" s="26" t="s">
        <v>24</v>
      </c>
      <c r="M11" s="25" t="s">
        <v>24</v>
      </c>
      <c r="N11" s="25" t="s">
        <v>23</v>
      </c>
      <c r="O11" s="25" t="s">
        <v>24</v>
      </c>
      <c r="P11" s="25" t="s">
        <v>23</v>
      </c>
      <c r="Q11" s="25" t="s">
        <v>24</v>
      </c>
      <c r="R11" s="25" t="s">
        <v>23</v>
      </c>
      <c r="S11" s="25" t="s">
        <v>23</v>
      </c>
      <c r="T11" s="26" t="s">
        <v>400</v>
      </c>
      <c r="U11" s="25" t="s">
        <v>24</v>
      </c>
      <c r="V11" s="25" t="s">
        <v>24</v>
      </c>
      <c r="W11" s="25" t="s">
        <v>24</v>
      </c>
      <c r="X11" s="27" t="s">
        <v>400</v>
      </c>
      <c r="Y11" s="27" t="s">
        <v>489</v>
      </c>
      <c r="Z11" s="27" t="s">
        <v>400</v>
      </c>
      <c r="AA11" s="27" t="s">
        <v>50</v>
      </c>
      <c r="AB11" s="27" t="s">
        <v>489</v>
      </c>
      <c r="AC11" s="27" t="s">
        <v>50</v>
      </c>
      <c r="AD11" s="27" t="s">
        <v>50</v>
      </c>
      <c r="AE11" s="27" t="s">
        <v>400</v>
      </c>
      <c r="AF11" s="27" t="s">
        <v>49</v>
      </c>
      <c r="AG11" s="27" t="s">
        <v>50</v>
      </c>
      <c r="AH11" s="27" t="s">
        <v>50</v>
      </c>
      <c r="AI11" s="27" t="s">
        <v>400</v>
      </c>
      <c r="AJ11" s="27" t="s">
        <v>489</v>
      </c>
      <c r="AK11" s="27" t="s">
        <v>49</v>
      </c>
      <c r="AL11" s="27" t="s">
        <v>50</v>
      </c>
      <c r="AM11" s="37">
        <v>786</v>
      </c>
      <c r="AN11" s="31">
        <v>53</v>
      </c>
      <c r="AO11" s="31">
        <v>8.6</v>
      </c>
      <c r="AP11" s="31">
        <v>7.2</v>
      </c>
      <c r="AQ11" s="37">
        <v>372</v>
      </c>
      <c r="AR11" s="31">
        <v>5.8</v>
      </c>
      <c r="AS11" s="37">
        <v>305</v>
      </c>
      <c r="AT11" s="25" t="s">
        <v>24</v>
      </c>
      <c r="AU11" s="25" t="s">
        <v>24</v>
      </c>
      <c r="AV11" s="25" t="s">
        <v>24</v>
      </c>
      <c r="AW11" s="25" t="s">
        <v>23</v>
      </c>
      <c r="AX11" s="25" t="s">
        <v>24</v>
      </c>
      <c r="AY11" s="25" t="s">
        <v>24</v>
      </c>
      <c r="AZ11" s="25" t="s">
        <v>24</v>
      </c>
      <c r="BA11" s="25" t="s">
        <v>24</v>
      </c>
      <c r="BB11" s="25" t="s">
        <v>24</v>
      </c>
      <c r="BC11" s="25" t="s">
        <v>24</v>
      </c>
      <c r="BD11" s="25" t="s">
        <v>23</v>
      </c>
      <c r="BE11" s="25" t="s">
        <v>23</v>
      </c>
      <c r="BF11" s="25" t="s">
        <v>24</v>
      </c>
      <c r="BG11" s="25" t="s">
        <v>24</v>
      </c>
      <c r="BH11" s="25" t="s">
        <v>24</v>
      </c>
      <c r="BI11" s="25" t="s">
        <v>24</v>
      </c>
      <c r="BJ11" s="25" t="s">
        <v>24</v>
      </c>
      <c r="BK11" s="25" t="s">
        <v>23</v>
      </c>
      <c r="BL11" s="25" t="s">
        <v>24</v>
      </c>
      <c r="BM11" s="25" t="s">
        <v>24</v>
      </c>
      <c r="BN11" s="25" t="s">
        <v>24</v>
      </c>
      <c r="BO11" s="25" t="s">
        <v>24</v>
      </c>
      <c r="BP11" s="25" t="s">
        <v>23</v>
      </c>
      <c r="BQ11" s="25" t="s">
        <v>24</v>
      </c>
      <c r="BR11" s="25" t="s">
        <v>24</v>
      </c>
      <c r="BS11" s="25" t="s">
        <v>24</v>
      </c>
      <c r="BT11" s="25" t="s">
        <v>24</v>
      </c>
      <c r="BU11" s="25" t="s">
        <v>24</v>
      </c>
      <c r="BV11" s="25" t="s">
        <v>24</v>
      </c>
      <c r="BW11" s="25" t="s">
        <v>24</v>
      </c>
      <c r="BX11" s="25" t="s">
        <v>24</v>
      </c>
    </row>
    <row r="12" spans="1:76" x14ac:dyDescent="0.45">
      <c r="A12" s="26" t="s">
        <v>76</v>
      </c>
      <c r="B12" s="30">
        <v>4</v>
      </c>
      <c r="C12" s="26" t="s">
        <v>56</v>
      </c>
      <c r="D12" s="122" t="s">
        <v>44</v>
      </c>
      <c r="E12" s="122"/>
      <c r="F12" s="122"/>
      <c r="G12" s="25" t="s">
        <v>19</v>
      </c>
      <c r="H12" s="30">
        <v>13</v>
      </c>
      <c r="I12" s="30">
        <v>90</v>
      </c>
      <c r="J12" s="25" t="s">
        <v>24</v>
      </c>
      <c r="K12" s="25" t="s">
        <v>24</v>
      </c>
      <c r="L12" s="26" t="s">
        <v>24</v>
      </c>
      <c r="M12" s="25" t="s">
        <v>24</v>
      </c>
      <c r="N12" s="25" t="s">
        <v>24</v>
      </c>
      <c r="O12" s="25" t="s">
        <v>24</v>
      </c>
      <c r="P12" s="25" t="s">
        <v>24</v>
      </c>
      <c r="Q12" s="25" t="s">
        <v>24</v>
      </c>
      <c r="R12" s="25" t="s">
        <v>23</v>
      </c>
      <c r="S12" s="25" t="s">
        <v>23</v>
      </c>
      <c r="T12" s="26" t="s">
        <v>399</v>
      </c>
      <c r="U12" s="25" t="s">
        <v>23</v>
      </c>
      <c r="V12" s="25" t="s">
        <v>24</v>
      </c>
      <c r="W12" s="25" t="s">
        <v>24</v>
      </c>
      <c r="X12" s="27" t="s">
        <v>400</v>
      </c>
      <c r="Y12" s="27" t="s">
        <v>489</v>
      </c>
      <c r="Z12" s="27" t="s">
        <v>400</v>
      </c>
      <c r="AA12" s="27" t="s">
        <v>50</v>
      </c>
      <c r="AB12" s="27" t="s">
        <v>400</v>
      </c>
      <c r="AC12" s="27" t="s">
        <v>50</v>
      </c>
      <c r="AD12" s="27" t="s">
        <v>50</v>
      </c>
      <c r="AE12" s="27" t="s">
        <v>400</v>
      </c>
      <c r="AF12" s="27" t="s">
        <v>49</v>
      </c>
      <c r="AG12" s="27" t="s">
        <v>50</v>
      </c>
      <c r="AH12" s="27" t="s">
        <v>50</v>
      </c>
      <c r="AI12" s="27" t="s">
        <v>400</v>
      </c>
      <c r="AJ12" s="27" t="s">
        <v>400</v>
      </c>
      <c r="AK12" s="27" t="s">
        <v>50</v>
      </c>
      <c r="AL12" s="27" t="s">
        <v>50</v>
      </c>
      <c r="AM12" s="37">
        <v>1156</v>
      </c>
      <c r="AN12" s="31">
        <v>87</v>
      </c>
      <c r="AO12" s="31">
        <v>15.8</v>
      </c>
      <c r="AP12" s="31">
        <v>17.3</v>
      </c>
      <c r="AQ12" s="37">
        <v>511</v>
      </c>
      <c r="AR12" s="31">
        <v>8.4</v>
      </c>
      <c r="AS12" s="37">
        <v>495</v>
      </c>
      <c r="AT12" s="25" t="s">
        <v>24</v>
      </c>
      <c r="AU12" s="25" t="s">
        <v>24</v>
      </c>
      <c r="AV12" s="25" t="s">
        <v>24</v>
      </c>
      <c r="AW12" s="25" t="s">
        <v>24</v>
      </c>
      <c r="AX12" s="25" t="s">
        <v>23</v>
      </c>
      <c r="AY12" s="25" t="s">
        <v>24</v>
      </c>
      <c r="AZ12" s="25" t="s">
        <v>24</v>
      </c>
      <c r="BA12" s="25" t="s">
        <v>24</v>
      </c>
      <c r="BB12" s="25" t="s">
        <v>24</v>
      </c>
      <c r="BC12" s="25" t="s">
        <v>24</v>
      </c>
      <c r="BD12" s="25" t="s">
        <v>24</v>
      </c>
      <c r="BE12" s="25" t="s">
        <v>24</v>
      </c>
      <c r="BF12" s="25" t="s">
        <v>24</v>
      </c>
      <c r="BG12" s="25" t="s">
        <v>24</v>
      </c>
      <c r="BH12" s="25" t="s">
        <v>24</v>
      </c>
      <c r="BI12" s="25" t="s">
        <v>23</v>
      </c>
      <c r="BJ12" s="25" t="s">
        <v>24</v>
      </c>
      <c r="BK12" s="25" t="s">
        <v>24</v>
      </c>
      <c r="BL12" s="25" t="s">
        <v>24</v>
      </c>
      <c r="BM12" s="25" t="s">
        <v>24</v>
      </c>
      <c r="BN12" s="25" t="s">
        <v>24</v>
      </c>
      <c r="BO12" s="25" t="s">
        <v>24</v>
      </c>
      <c r="BP12" s="25" t="s">
        <v>24</v>
      </c>
      <c r="BQ12" s="25" t="s">
        <v>24</v>
      </c>
      <c r="BR12" s="25" t="s">
        <v>24</v>
      </c>
      <c r="BS12" s="25" t="s">
        <v>24</v>
      </c>
      <c r="BT12" s="25" t="s">
        <v>24</v>
      </c>
      <c r="BU12" s="25" t="s">
        <v>24</v>
      </c>
      <c r="BV12" s="25" t="s">
        <v>24</v>
      </c>
      <c r="BW12" s="25" t="s">
        <v>24</v>
      </c>
      <c r="BX12" s="25" t="s">
        <v>23</v>
      </c>
    </row>
    <row r="13" spans="1:76" x14ac:dyDescent="0.45">
      <c r="A13" s="26" t="s">
        <v>78</v>
      </c>
      <c r="B13" s="30">
        <v>3</v>
      </c>
      <c r="C13" s="26" t="s">
        <v>56</v>
      </c>
      <c r="D13" s="122" t="s">
        <v>44</v>
      </c>
      <c r="E13" s="122"/>
      <c r="F13" s="122"/>
      <c r="G13" s="25" t="s">
        <v>19</v>
      </c>
      <c r="H13" s="30">
        <v>10</v>
      </c>
      <c r="I13" s="30">
        <v>87</v>
      </c>
      <c r="J13" s="25" t="s">
        <v>24</v>
      </c>
      <c r="K13" s="25" t="s">
        <v>24</v>
      </c>
      <c r="L13" s="26" t="s">
        <v>24</v>
      </c>
      <c r="M13" s="25" t="s">
        <v>24</v>
      </c>
      <c r="N13" s="25" t="s">
        <v>23</v>
      </c>
      <c r="O13" s="25" t="s">
        <v>24</v>
      </c>
      <c r="P13" s="25" t="s">
        <v>23</v>
      </c>
      <c r="Q13" s="25" t="s">
        <v>24</v>
      </c>
      <c r="R13" s="25" t="s">
        <v>23</v>
      </c>
      <c r="S13" s="25" t="s">
        <v>23</v>
      </c>
      <c r="T13" s="26" t="s">
        <v>400</v>
      </c>
      <c r="U13" s="25" t="s">
        <v>23</v>
      </c>
      <c r="V13" s="25" t="s">
        <v>24</v>
      </c>
      <c r="W13" s="25" t="s">
        <v>24</v>
      </c>
      <c r="X13" s="27" t="s">
        <v>400</v>
      </c>
      <c r="Y13" s="27" t="s">
        <v>489</v>
      </c>
      <c r="Z13" s="27" t="s">
        <v>400</v>
      </c>
      <c r="AA13" s="27" t="s">
        <v>49</v>
      </c>
      <c r="AB13" s="27" t="s">
        <v>489</v>
      </c>
      <c r="AC13" s="27" t="s">
        <v>49</v>
      </c>
      <c r="AD13" s="27" t="s">
        <v>49</v>
      </c>
      <c r="AE13" s="27" t="s">
        <v>489</v>
      </c>
      <c r="AF13" s="27" t="s">
        <v>49</v>
      </c>
      <c r="AG13" s="27" t="s">
        <v>50</v>
      </c>
      <c r="AH13" s="27" t="s">
        <v>67</v>
      </c>
      <c r="AI13" s="27" t="s">
        <v>400</v>
      </c>
      <c r="AJ13" s="27" t="s">
        <v>489</v>
      </c>
      <c r="AK13" s="27" t="s">
        <v>50</v>
      </c>
      <c r="AL13" s="27" t="s">
        <v>50</v>
      </c>
      <c r="AM13" s="37">
        <v>946</v>
      </c>
      <c r="AN13" s="31">
        <v>76</v>
      </c>
      <c r="AO13" s="31">
        <v>10.199999999999999</v>
      </c>
      <c r="AP13" s="31">
        <v>12.5</v>
      </c>
      <c r="AQ13" s="37">
        <v>404</v>
      </c>
      <c r="AR13" s="31">
        <v>6.4</v>
      </c>
      <c r="AS13" s="37">
        <v>315</v>
      </c>
      <c r="AT13" s="25" t="s">
        <v>24</v>
      </c>
      <c r="AU13" s="25" t="s">
        <v>24</v>
      </c>
      <c r="AV13" s="25" t="s">
        <v>24</v>
      </c>
      <c r="AW13" s="25" t="s">
        <v>24</v>
      </c>
      <c r="AX13" s="25" t="s">
        <v>23</v>
      </c>
      <c r="AY13" s="25" t="s">
        <v>24</v>
      </c>
      <c r="AZ13" s="25" t="s">
        <v>23</v>
      </c>
      <c r="BA13" s="25" t="s">
        <v>23</v>
      </c>
      <c r="BB13" s="25" t="s">
        <v>24</v>
      </c>
      <c r="BC13" s="25" t="s">
        <v>24</v>
      </c>
      <c r="BD13" s="25" t="s">
        <v>24</v>
      </c>
      <c r="BE13" s="25" t="s">
        <v>24</v>
      </c>
      <c r="BF13" s="25" t="s">
        <v>24</v>
      </c>
      <c r="BG13" s="25" t="s">
        <v>24</v>
      </c>
      <c r="BH13" s="25" t="s">
        <v>24</v>
      </c>
      <c r="BI13" s="25" t="s">
        <v>24</v>
      </c>
      <c r="BJ13" s="25" t="s">
        <v>24</v>
      </c>
      <c r="BK13" s="25" t="s">
        <v>23</v>
      </c>
      <c r="BL13" s="25" t="s">
        <v>24</v>
      </c>
      <c r="BM13" s="25" t="s">
        <v>24</v>
      </c>
      <c r="BN13" s="25" t="s">
        <v>24</v>
      </c>
      <c r="BO13" s="25" t="s">
        <v>24</v>
      </c>
      <c r="BP13" s="25" t="s">
        <v>23</v>
      </c>
      <c r="BQ13" s="25" t="s">
        <v>24</v>
      </c>
      <c r="BR13" s="25" t="s">
        <v>24</v>
      </c>
      <c r="BS13" s="25" t="s">
        <v>24</v>
      </c>
      <c r="BT13" s="25" t="s">
        <v>24</v>
      </c>
      <c r="BU13" s="25" t="s">
        <v>24</v>
      </c>
      <c r="BV13" s="25" t="s">
        <v>24</v>
      </c>
      <c r="BW13" s="25" t="s">
        <v>24</v>
      </c>
      <c r="BX13" s="25" t="s">
        <v>24</v>
      </c>
    </row>
    <row r="14" spans="1:76" x14ac:dyDescent="0.45">
      <c r="A14" s="26" t="s">
        <v>80</v>
      </c>
      <c r="B14" s="30">
        <v>2</v>
      </c>
      <c r="C14" s="26" t="s">
        <v>56</v>
      </c>
      <c r="D14" s="122" t="s">
        <v>81</v>
      </c>
      <c r="E14" s="122"/>
      <c r="F14" s="122"/>
      <c r="G14" s="25" t="s">
        <v>19</v>
      </c>
      <c r="H14" s="30">
        <v>11</v>
      </c>
      <c r="I14" s="30">
        <v>92</v>
      </c>
      <c r="J14" s="25" t="s">
        <v>24</v>
      </c>
      <c r="K14" s="25" t="s">
        <v>24</v>
      </c>
      <c r="L14" s="26" t="s">
        <v>24</v>
      </c>
      <c r="M14" s="25" t="s">
        <v>24</v>
      </c>
      <c r="N14" s="25" t="s">
        <v>23</v>
      </c>
      <c r="O14" s="25" t="s">
        <v>24</v>
      </c>
      <c r="P14" s="25" t="s">
        <v>23</v>
      </c>
      <c r="Q14" s="25" t="s">
        <v>24</v>
      </c>
      <c r="R14" s="25" t="s">
        <v>24</v>
      </c>
      <c r="S14" s="25" t="s">
        <v>24</v>
      </c>
      <c r="T14" s="26" t="s">
        <v>400</v>
      </c>
      <c r="U14" s="25" t="s">
        <v>23</v>
      </c>
      <c r="V14" s="25" t="s">
        <v>24</v>
      </c>
      <c r="W14" s="25" t="s">
        <v>24</v>
      </c>
      <c r="X14" s="27" t="s">
        <v>400</v>
      </c>
      <c r="Y14" s="27" t="s">
        <v>489</v>
      </c>
      <c r="Z14" s="27" t="s">
        <v>400</v>
      </c>
      <c r="AA14" s="27" t="s">
        <v>50</v>
      </c>
      <c r="AB14" s="27" t="s">
        <v>489</v>
      </c>
      <c r="AC14" s="27" t="s">
        <v>50</v>
      </c>
      <c r="AD14" s="27" t="s">
        <v>50</v>
      </c>
      <c r="AE14" s="27" t="s">
        <v>489</v>
      </c>
      <c r="AF14" s="27" t="s">
        <v>50</v>
      </c>
      <c r="AG14" s="27" t="s">
        <v>67</v>
      </c>
      <c r="AH14" s="27" t="s">
        <v>67</v>
      </c>
      <c r="AI14" s="27" t="s">
        <v>400</v>
      </c>
      <c r="AJ14" s="27" t="s">
        <v>489</v>
      </c>
      <c r="AK14" s="27" t="s">
        <v>49</v>
      </c>
      <c r="AL14" s="27" t="s">
        <v>50</v>
      </c>
      <c r="AM14" s="37">
        <v>1044</v>
      </c>
      <c r="AN14" s="31">
        <v>82</v>
      </c>
      <c r="AO14" s="31">
        <v>12.6</v>
      </c>
      <c r="AP14" s="31">
        <v>10.5</v>
      </c>
      <c r="AQ14" s="37">
        <v>424</v>
      </c>
      <c r="AR14" s="31">
        <v>6.2</v>
      </c>
      <c r="AS14" s="37">
        <v>375</v>
      </c>
      <c r="AT14" s="25" t="s">
        <v>24</v>
      </c>
      <c r="AU14" s="25" t="s">
        <v>23</v>
      </c>
      <c r="AV14" s="25" t="s">
        <v>24</v>
      </c>
      <c r="AW14" s="25" t="s">
        <v>23</v>
      </c>
      <c r="AX14" s="25" t="s">
        <v>24</v>
      </c>
      <c r="AY14" s="25" t="s">
        <v>24</v>
      </c>
      <c r="AZ14" s="25" t="s">
        <v>24</v>
      </c>
      <c r="BA14" s="25" t="s">
        <v>24</v>
      </c>
      <c r="BB14" s="25" t="s">
        <v>24</v>
      </c>
      <c r="BC14" s="25" t="s">
        <v>24</v>
      </c>
      <c r="BD14" s="25" t="s">
        <v>23</v>
      </c>
      <c r="BE14" s="25" t="s">
        <v>24</v>
      </c>
      <c r="BF14" s="25" t="s">
        <v>23</v>
      </c>
      <c r="BG14" s="25" t="s">
        <v>24</v>
      </c>
      <c r="BH14" s="25" t="s">
        <v>24</v>
      </c>
      <c r="BI14" s="25" t="s">
        <v>24</v>
      </c>
      <c r="BJ14" s="25" t="s">
        <v>24</v>
      </c>
      <c r="BK14" s="25" t="s">
        <v>24</v>
      </c>
      <c r="BL14" s="25" t="s">
        <v>24</v>
      </c>
      <c r="BM14" s="25" t="s">
        <v>24</v>
      </c>
      <c r="BN14" s="25" t="s">
        <v>24</v>
      </c>
      <c r="BO14" s="25" t="s">
        <v>24</v>
      </c>
      <c r="BP14" s="25" t="s">
        <v>24</v>
      </c>
      <c r="BQ14" s="25" t="s">
        <v>24</v>
      </c>
      <c r="BR14" s="25" t="s">
        <v>24</v>
      </c>
      <c r="BS14" s="25" t="s">
        <v>24</v>
      </c>
      <c r="BT14" s="25" t="s">
        <v>24</v>
      </c>
      <c r="BU14" s="25" t="s">
        <v>24</v>
      </c>
      <c r="BV14" s="25" t="s">
        <v>24</v>
      </c>
      <c r="BW14" s="25" t="s">
        <v>24</v>
      </c>
      <c r="BX14" s="25" t="s">
        <v>23</v>
      </c>
    </row>
    <row r="15" spans="1:76" x14ac:dyDescent="0.45">
      <c r="A15" s="26" t="s">
        <v>83</v>
      </c>
      <c r="B15" s="30">
        <v>4</v>
      </c>
      <c r="C15" s="26" t="s">
        <v>56</v>
      </c>
      <c r="D15" s="122" t="s">
        <v>74</v>
      </c>
      <c r="E15" s="122"/>
      <c r="F15" s="122"/>
      <c r="G15" s="25" t="s">
        <v>19</v>
      </c>
      <c r="H15" s="30">
        <v>18</v>
      </c>
      <c r="I15" s="30">
        <v>98</v>
      </c>
      <c r="J15" s="25" t="s">
        <v>24</v>
      </c>
      <c r="K15" s="25" t="s">
        <v>24</v>
      </c>
      <c r="L15" s="26" t="s">
        <v>24</v>
      </c>
      <c r="M15" s="25" t="s">
        <v>24</v>
      </c>
      <c r="N15" s="25" t="s">
        <v>24</v>
      </c>
      <c r="O15" s="25" t="s">
        <v>24</v>
      </c>
      <c r="P15" s="25" t="s">
        <v>24</v>
      </c>
      <c r="Q15" s="25" t="s">
        <v>24</v>
      </c>
      <c r="R15" s="25" t="s">
        <v>23</v>
      </c>
      <c r="S15" s="25" t="s">
        <v>24</v>
      </c>
      <c r="T15" s="26" t="s">
        <v>399</v>
      </c>
      <c r="U15" s="25" t="s">
        <v>24</v>
      </c>
      <c r="V15" s="25" t="s">
        <v>24</v>
      </c>
      <c r="W15" s="25" t="s">
        <v>24</v>
      </c>
      <c r="X15" s="27" t="s">
        <v>400</v>
      </c>
      <c r="Y15" s="27" t="s">
        <v>489</v>
      </c>
      <c r="Z15" s="27" t="s">
        <v>400</v>
      </c>
      <c r="AA15" s="27" t="s">
        <v>489</v>
      </c>
      <c r="AB15" s="27" t="s">
        <v>400</v>
      </c>
      <c r="AC15" s="27" t="s">
        <v>50</v>
      </c>
      <c r="AD15" s="27" t="s">
        <v>50</v>
      </c>
      <c r="AE15" s="27" t="s">
        <v>489</v>
      </c>
      <c r="AF15" s="27" t="s">
        <v>50</v>
      </c>
      <c r="AG15" s="27" t="s">
        <v>50</v>
      </c>
      <c r="AH15" s="27" t="s">
        <v>50</v>
      </c>
      <c r="AI15" s="27" t="s">
        <v>400</v>
      </c>
      <c r="AJ15" s="27" t="s">
        <v>400</v>
      </c>
      <c r="AK15" s="27" t="s">
        <v>50</v>
      </c>
      <c r="AL15" s="27" t="s">
        <v>50</v>
      </c>
      <c r="AM15" s="37">
        <v>1340</v>
      </c>
      <c r="AN15" s="31">
        <v>97</v>
      </c>
      <c r="AO15" s="31">
        <v>19.600000000000001</v>
      </c>
      <c r="AP15" s="31">
        <v>21.2</v>
      </c>
      <c r="AQ15" s="37">
        <v>544</v>
      </c>
      <c r="AR15" s="31">
        <v>11</v>
      </c>
      <c r="AS15" s="37">
        <v>525</v>
      </c>
      <c r="AT15" s="25" t="s">
        <v>24</v>
      </c>
      <c r="AU15" s="25" t="s">
        <v>24</v>
      </c>
      <c r="AV15" s="25" t="s">
        <v>24</v>
      </c>
      <c r="AW15" s="25" t="s">
        <v>24</v>
      </c>
      <c r="AX15" s="25" t="s">
        <v>23</v>
      </c>
      <c r="AY15" s="25" t="s">
        <v>24</v>
      </c>
      <c r="AZ15" s="25" t="s">
        <v>24</v>
      </c>
      <c r="BA15" s="25" t="s">
        <v>24</v>
      </c>
      <c r="BB15" s="25" t="s">
        <v>24</v>
      </c>
      <c r="BC15" s="25" t="s">
        <v>24</v>
      </c>
      <c r="BD15" s="25" t="s">
        <v>24</v>
      </c>
      <c r="BE15" s="25" t="s">
        <v>24</v>
      </c>
      <c r="BF15" s="25" t="s">
        <v>24</v>
      </c>
      <c r="BG15" s="25" t="s">
        <v>24</v>
      </c>
      <c r="BH15" s="25" t="s">
        <v>24</v>
      </c>
      <c r="BI15" s="25" t="s">
        <v>23</v>
      </c>
      <c r="BJ15" s="25" t="s">
        <v>24</v>
      </c>
      <c r="BK15" s="25" t="s">
        <v>24</v>
      </c>
      <c r="BL15" s="25" t="s">
        <v>24</v>
      </c>
      <c r="BM15" s="25" t="s">
        <v>24</v>
      </c>
      <c r="BN15" s="25" t="s">
        <v>24</v>
      </c>
      <c r="BO15" s="25" t="s">
        <v>24</v>
      </c>
      <c r="BP15" s="25" t="s">
        <v>24</v>
      </c>
      <c r="BQ15" s="25" t="s">
        <v>24</v>
      </c>
      <c r="BR15" s="25" t="s">
        <v>24</v>
      </c>
      <c r="BS15" s="25" t="s">
        <v>24</v>
      </c>
      <c r="BT15" s="25" t="s">
        <v>24</v>
      </c>
      <c r="BU15" s="25" t="s">
        <v>24</v>
      </c>
      <c r="BV15" s="25" t="s">
        <v>24</v>
      </c>
      <c r="BW15" s="25" t="s">
        <v>24</v>
      </c>
      <c r="BX15" s="25" t="s">
        <v>23</v>
      </c>
    </row>
    <row r="16" spans="1:76" x14ac:dyDescent="0.45">
      <c r="A16" s="26" t="s">
        <v>84</v>
      </c>
      <c r="B16" s="30">
        <v>2</v>
      </c>
      <c r="C16" s="26" t="s">
        <v>43</v>
      </c>
      <c r="D16" s="122" t="s">
        <v>44</v>
      </c>
      <c r="E16" s="122"/>
      <c r="F16" s="122"/>
      <c r="G16" s="25" t="s">
        <v>19</v>
      </c>
      <c r="H16" s="30">
        <v>13</v>
      </c>
      <c r="I16" s="30">
        <v>90</v>
      </c>
      <c r="J16" s="25" t="s">
        <v>24</v>
      </c>
      <c r="K16" s="25" t="s">
        <v>24</v>
      </c>
      <c r="L16" s="26" t="s">
        <v>24</v>
      </c>
      <c r="M16" s="25" t="s">
        <v>24</v>
      </c>
      <c r="N16" s="25" t="s">
        <v>23</v>
      </c>
      <c r="O16" s="25" t="s">
        <v>24</v>
      </c>
      <c r="P16" s="25" t="s">
        <v>23</v>
      </c>
      <c r="Q16" s="25" t="s">
        <v>24</v>
      </c>
      <c r="R16" s="25" t="s">
        <v>23</v>
      </c>
      <c r="S16" s="25" t="s">
        <v>23</v>
      </c>
      <c r="T16" s="26" t="s">
        <v>400</v>
      </c>
      <c r="U16" s="25" t="s">
        <v>23</v>
      </c>
      <c r="V16" s="25" t="s">
        <v>24</v>
      </c>
      <c r="W16" s="25" t="s">
        <v>24</v>
      </c>
      <c r="X16" s="27" t="s">
        <v>400</v>
      </c>
      <c r="Y16" s="27" t="s">
        <v>489</v>
      </c>
      <c r="Z16" s="27" t="s">
        <v>489</v>
      </c>
      <c r="AA16" s="27" t="s">
        <v>50</v>
      </c>
      <c r="AB16" s="27" t="s">
        <v>489</v>
      </c>
      <c r="AC16" s="27" t="s">
        <v>50</v>
      </c>
      <c r="AD16" s="27" t="s">
        <v>50</v>
      </c>
      <c r="AE16" s="27" t="s">
        <v>50</v>
      </c>
      <c r="AF16" s="27" t="s">
        <v>50</v>
      </c>
      <c r="AG16" s="27" t="s">
        <v>67</v>
      </c>
      <c r="AH16" s="27" t="s">
        <v>67</v>
      </c>
      <c r="AI16" s="27" t="s">
        <v>489</v>
      </c>
      <c r="AJ16" s="27" t="s">
        <v>489</v>
      </c>
      <c r="AK16" s="27" t="s">
        <v>49</v>
      </c>
      <c r="AL16" s="27" t="s">
        <v>49</v>
      </c>
      <c r="AM16" s="37">
        <v>1156</v>
      </c>
      <c r="AN16" s="31">
        <v>84</v>
      </c>
      <c r="AO16" s="31">
        <v>10.4</v>
      </c>
      <c r="AP16" s="31">
        <v>19.399999999999999</v>
      </c>
      <c r="AQ16" s="37">
        <v>459</v>
      </c>
      <c r="AR16" s="31">
        <v>8.5</v>
      </c>
      <c r="AS16" s="37">
        <v>325</v>
      </c>
      <c r="AT16" s="25" t="s">
        <v>24</v>
      </c>
      <c r="AU16" s="25" t="s">
        <v>24</v>
      </c>
      <c r="AV16" s="25" t="s">
        <v>23</v>
      </c>
      <c r="AW16" s="25" t="s">
        <v>24</v>
      </c>
      <c r="AX16" s="25" t="s">
        <v>24</v>
      </c>
      <c r="AY16" s="25" t="s">
        <v>24</v>
      </c>
      <c r="AZ16" s="25" t="s">
        <v>24</v>
      </c>
      <c r="BA16" s="25" t="s">
        <v>24</v>
      </c>
      <c r="BB16" s="25" t="s">
        <v>24</v>
      </c>
      <c r="BC16" s="25" t="s">
        <v>24</v>
      </c>
      <c r="BD16" s="25" t="s">
        <v>23</v>
      </c>
      <c r="BE16" s="25" t="s">
        <v>24</v>
      </c>
      <c r="BF16" s="25" t="s">
        <v>24</v>
      </c>
      <c r="BG16" s="25" t="s">
        <v>24</v>
      </c>
      <c r="BH16" s="25" t="s">
        <v>24</v>
      </c>
      <c r="BI16" s="25" t="s">
        <v>24</v>
      </c>
      <c r="BJ16" s="25" t="s">
        <v>24</v>
      </c>
      <c r="BK16" s="25" t="s">
        <v>24</v>
      </c>
      <c r="BL16" s="25" t="s">
        <v>24</v>
      </c>
      <c r="BM16" s="25" t="s">
        <v>24</v>
      </c>
      <c r="BN16" s="25" t="s">
        <v>24</v>
      </c>
      <c r="BO16" s="25" t="s">
        <v>24</v>
      </c>
      <c r="BP16" s="25" t="s">
        <v>24</v>
      </c>
      <c r="BQ16" s="25" t="s">
        <v>24</v>
      </c>
      <c r="BR16" s="25" t="s">
        <v>24</v>
      </c>
      <c r="BS16" s="25" t="s">
        <v>24</v>
      </c>
      <c r="BT16" s="25" t="s">
        <v>24</v>
      </c>
      <c r="BU16" s="25" t="s">
        <v>24</v>
      </c>
      <c r="BV16" s="25" t="s">
        <v>24</v>
      </c>
      <c r="BW16" s="25" t="s">
        <v>24</v>
      </c>
      <c r="BX16" s="25" t="s">
        <v>23</v>
      </c>
    </row>
    <row r="17" spans="1:76" x14ac:dyDescent="0.45">
      <c r="A17" s="26" t="s">
        <v>86</v>
      </c>
      <c r="B17" s="30">
        <v>2</v>
      </c>
      <c r="C17" s="26" t="s">
        <v>56</v>
      </c>
      <c r="D17" s="122" t="s">
        <v>69</v>
      </c>
      <c r="E17" s="122"/>
      <c r="F17" s="122"/>
      <c r="G17" s="25" t="s">
        <v>19</v>
      </c>
      <c r="H17" s="30">
        <v>8</v>
      </c>
      <c r="I17" s="30">
        <v>80</v>
      </c>
      <c r="J17" s="25" t="s">
        <v>24</v>
      </c>
      <c r="K17" s="25" t="s">
        <v>24</v>
      </c>
      <c r="L17" s="26" t="s">
        <v>24</v>
      </c>
      <c r="M17" s="25" t="s">
        <v>24</v>
      </c>
      <c r="N17" s="25" t="s">
        <v>23</v>
      </c>
      <c r="O17" s="25" t="s">
        <v>24</v>
      </c>
      <c r="P17" s="25" t="s">
        <v>23</v>
      </c>
      <c r="Q17" s="25" t="s">
        <v>24</v>
      </c>
      <c r="R17" s="25" t="s">
        <v>23</v>
      </c>
      <c r="S17" s="25" t="s">
        <v>23</v>
      </c>
      <c r="T17" s="26" t="s">
        <v>400</v>
      </c>
      <c r="U17" s="25" t="s">
        <v>23</v>
      </c>
      <c r="V17" s="25" t="s">
        <v>24</v>
      </c>
      <c r="W17" s="25" t="s">
        <v>24</v>
      </c>
      <c r="X17" s="27" t="s">
        <v>400</v>
      </c>
      <c r="Y17" s="27" t="s">
        <v>50</v>
      </c>
      <c r="Z17" s="27" t="s">
        <v>400</v>
      </c>
      <c r="AA17" s="27" t="s">
        <v>489</v>
      </c>
      <c r="AB17" s="27" t="s">
        <v>50</v>
      </c>
      <c r="AC17" s="27" t="s">
        <v>49</v>
      </c>
      <c r="AD17" s="27" t="s">
        <v>50</v>
      </c>
      <c r="AE17" s="27" t="s">
        <v>50</v>
      </c>
      <c r="AF17" s="27" t="s">
        <v>67</v>
      </c>
      <c r="AG17" s="27" t="s">
        <v>67</v>
      </c>
      <c r="AH17" s="27" t="s">
        <v>67</v>
      </c>
      <c r="AI17" s="27" t="s">
        <v>489</v>
      </c>
      <c r="AJ17" s="27" t="s">
        <v>50</v>
      </c>
      <c r="AK17" s="27" t="s">
        <v>67</v>
      </c>
      <c r="AL17" s="27" t="s">
        <v>67</v>
      </c>
      <c r="AM17" s="37">
        <v>852</v>
      </c>
      <c r="AN17" s="31">
        <v>65</v>
      </c>
      <c r="AO17" s="31">
        <v>7.2</v>
      </c>
      <c r="AP17" s="31">
        <v>8.5</v>
      </c>
      <c r="AQ17" s="37">
        <v>315</v>
      </c>
      <c r="AR17" s="31">
        <v>6.1</v>
      </c>
      <c r="AS17" s="37">
        <v>302</v>
      </c>
      <c r="AT17" s="25" t="s">
        <v>24</v>
      </c>
      <c r="AU17" s="25" t="s">
        <v>24</v>
      </c>
      <c r="AV17" s="25" t="s">
        <v>24</v>
      </c>
      <c r="AW17" s="25" t="s">
        <v>23</v>
      </c>
      <c r="AX17" s="25" t="s">
        <v>24</v>
      </c>
      <c r="AY17" s="25" t="s">
        <v>24</v>
      </c>
      <c r="AZ17" s="25" t="s">
        <v>24</v>
      </c>
      <c r="BA17" s="25" t="s">
        <v>23</v>
      </c>
      <c r="BB17" s="25" t="s">
        <v>24</v>
      </c>
      <c r="BC17" s="25" t="s">
        <v>24</v>
      </c>
      <c r="BD17" s="25" t="s">
        <v>24</v>
      </c>
      <c r="BE17" s="25" t="s">
        <v>24</v>
      </c>
      <c r="BF17" s="25" t="s">
        <v>24</v>
      </c>
      <c r="BG17" s="25" t="s">
        <v>24</v>
      </c>
      <c r="BH17" s="25" t="s">
        <v>24</v>
      </c>
      <c r="BI17" s="25" t="s">
        <v>24</v>
      </c>
      <c r="BJ17" s="25" t="s">
        <v>24</v>
      </c>
      <c r="BK17" s="25" t="s">
        <v>24</v>
      </c>
      <c r="BL17" s="25" t="s">
        <v>24</v>
      </c>
      <c r="BM17" s="25" t="s">
        <v>24</v>
      </c>
      <c r="BN17" s="25" t="s">
        <v>24</v>
      </c>
      <c r="BO17" s="25" t="s">
        <v>24</v>
      </c>
      <c r="BP17" s="25" t="s">
        <v>24</v>
      </c>
      <c r="BQ17" s="25" t="s">
        <v>24</v>
      </c>
      <c r="BR17" s="25" t="s">
        <v>24</v>
      </c>
      <c r="BS17" s="25" t="s">
        <v>24</v>
      </c>
      <c r="BT17" s="25" t="s">
        <v>24</v>
      </c>
      <c r="BU17" s="25" t="s">
        <v>24</v>
      </c>
      <c r="BV17" s="25" t="s">
        <v>24</v>
      </c>
      <c r="BW17" s="25" t="s">
        <v>24</v>
      </c>
      <c r="BX17" s="25" t="s">
        <v>24</v>
      </c>
    </row>
    <row r="18" spans="1:76" x14ac:dyDescent="0.45">
      <c r="A18" s="26" t="s">
        <v>88</v>
      </c>
      <c r="B18" s="30">
        <v>3</v>
      </c>
      <c r="C18" s="26" t="s">
        <v>56</v>
      </c>
      <c r="D18" s="122" t="s">
        <v>69</v>
      </c>
      <c r="E18" s="122"/>
      <c r="F18" s="122"/>
      <c r="G18" s="25" t="s">
        <v>19</v>
      </c>
      <c r="H18" s="30">
        <v>13</v>
      </c>
      <c r="I18" s="30">
        <v>94</v>
      </c>
      <c r="J18" s="25" t="s">
        <v>24</v>
      </c>
      <c r="K18" s="25" t="s">
        <v>24</v>
      </c>
      <c r="L18" s="26" t="s">
        <v>24</v>
      </c>
      <c r="M18" s="25" t="s">
        <v>24</v>
      </c>
      <c r="N18" s="25" t="s">
        <v>24</v>
      </c>
      <c r="O18" s="25" t="s">
        <v>24</v>
      </c>
      <c r="P18" s="25" t="s">
        <v>24</v>
      </c>
      <c r="Q18" s="25" t="s">
        <v>24</v>
      </c>
      <c r="R18" s="25" t="s">
        <v>23</v>
      </c>
      <c r="S18" s="25" t="s">
        <v>23</v>
      </c>
      <c r="T18" s="26" t="s">
        <v>399</v>
      </c>
      <c r="U18" s="25" t="s">
        <v>24</v>
      </c>
      <c r="V18" s="25" t="s">
        <v>24</v>
      </c>
      <c r="W18" s="25" t="s">
        <v>24</v>
      </c>
      <c r="X18" s="27" t="s">
        <v>400</v>
      </c>
      <c r="Y18" s="27" t="s">
        <v>489</v>
      </c>
      <c r="Z18" s="27" t="s">
        <v>400</v>
      </c>
      <c r="AA18" s="27" t="s">
        <v>489</v>
      </c>
      <c r="AB18" s="27" t="s">
        <v>489</v>
      </c>
      <c r="AC18" s="27" t="s">
        <v>50</v>
      </c>
      <c r="AD18" s="27" t="s">
        <v>50</v>
      </c>
      <c r="AE18" s="27" t="s">
        <v>400</v>
      </c>
      <c r="AF18" s="27" t="s">
        <v>49</v>
      </c>
      <c r="AG18" s="27" t="s">
        <v>50</v>
      </c>
      <c r="AH18" s="27" t="s">
        <v>50</v>
      </c>
      <c r="AI18" s="27" t="s">
        <v>400</v>
      </c>
      <c r="AJ18" s="27" t="s">
        <v>489</v>
      </c>
      <c r="AK18" s="27" t="s">
        <v>50</v>
      </c>
      <c r="AL18" s="27" t="s">
        <v>50</v>
      </c>
      <c r="AM18" s="37">
        <v>1195</v>
      </c>
      <c r="AN18" s="31">
        <v>86</v>
      </c>
      <c r="AO18" s="31">
        <v>10</v>
      </c>
      <c r="AP18" s="31">
        <v>20.100000000000001</v>
      </c>
      <c r="AQ18" s="37">
        <v>461</v>
      </c>
      <c r="AR18" s="31">
        <v>7</v>
      </c>
      <c r="AS18" s="37">
        <v>371</v>
      </c>
      <c r="AT18" s="25" t="s">
        <v>24</v>
      </c>
      <c r="AU18" s="25" t="s">
        <v>24</v>
      </c>
      <c r="AV18" s="25" t="s">
        <v>24</v>
      </c>
      <c r="AW18" s="25" t="s">
        <v>24</v>
      </c>
      <c r="AX18" s="25" t="s">
        <v>23</v>
      </c>
      <c r="AY18" s="25" t="s">
        <v>24</v>
      </c>
      <c r="AZ18" s="25" t="s">
        <v>24</v>
      </c>
      <c r="BA18" s="25" t="s">
        <v>24</v>
      </c>
      <c r="BB18" s="25" t="s">
        <v>23</v>
      </c>
      <c r="BC18" s="25" t="s">
        <v>24</v>
      </c>
      <c r="BD18" s="25" t="s">
        <v>23</v>
      </c>
      <c r="BE18" s="25" t="s">
        <v>24</v>
      </c>
      <c r="BF18" s="25" t="s">
        <v>24</v>
      </c>
      <c r="BG18" s="25" t="s">
        <v>24</v>
      </c>
      <c r="BH18" s="25" t="s">
        <v>24</v>
      </c>
      <c r="BI18" s="25" t="s">
        <v>24</v>
      </c>
      <c r="BJ18" s="25" t="s">
        <v>24</v>
      </c>
      <c r="BK18" s="25" t="s">
        <v>24</v>
      </c>
      <c r="BL18" s="25" t="s">
        <v>24</v>
      </c>
      <c r="BM18" s="25" t="s">
        <v>24</v>
      </c>
      <c r="BN18" s="25" t="s">
        <v>24</v>
      </c>
      <c r="BO18" s="25" t="s">
        <v>24</v>
      </c>
      <c r="BP18" s="25" t="s">
        <v>24</v>
      </c>
      <c r="BQ18" s="25" t="s">
        <v>24</v>
      </c>
      <c r="BR18" s="25" t="s">
        <v>24</v>
      </c>
      <c r="BS18" s="25" t="s">
        <v>24</v>
      </c>
      <c r="BT18" s="25" t="s">
        <v>24</v>
      </c>
      <c r="BU18" s="25" t="s">
        <v>24</v>
      </c>
      <c r="BV18" s="25" t="s">
        <v>24</v>
      </c>
      <c r="BW18" s="25" t="s">
        <v>24</v>
      </c>
      <c r="BX18" s="25" t="s">
        <v>23</v>
      </c>
    </row>
    <row r="19" spans="1:76" x14ac:dyDescent="0.45">
      <c r="A19" s="26" t="s">
        <v>90</v>
      </c>
      <c r="B19" s="30">
        <v>5</v>
      </c>
      <c r="C19" s="26" t="s">
        <v>56</v>
      </c>
      <c r="D19" s="122" t="s">
        <v>57</v>
      </c>
      <c r="E19" s="122"/>
      <c r="F19" s="122"/>
      <c r="G19" s="25" t="s">
        <v>19</v>
      </c>
      <c r="H19" s="30">
        <v>14</v>
      </c>
      <c r="I19" s="30">
        <v>97</v>
      </c>
      <c r="J19" s="25" t="s">
        <v>24</v>
      </c>
      <c r="K19" s="25" t="s">
        <v>24</v>
      </c>
      <c r="L19" s="26" t="s">
        <v>24</v>
      </c>
      <c r="M19" s="25" t="s">
        <v>24</v>
      </c>
      <c r="N19" s="25" t="s">
        <v>24</v>
      </c>
      <c r="O19" s="25" t="s">
        <v>24</v>
      </c>
      <c r="P19" s="25" t="s">
        <v>24</v>
      </c>
      <c r="Q19" s="25" t="s">
        <v>24</v>
      </c>
      <c r="R19" s="25" t="s">
        <v>23</v>
      </c>
      <c r="S19" s="25" t="s">
        <v>23</v>
      </c>
      <c r="T19" s="26" t="s">
        <v>398</v>
      </c>
      <c r="U19" s="25" t="s">
        <v>23</v>
      </c>
      <c r="V19" s="25" t="s">
        <v>24</v>
      </c>
      <c r="W19" s="25" t="s">
        <v>24</v>
      </c>
      <c r="X19" s="27" t="s">
        <v>400</v>
      </c>
      <c r="Y19" s="27" t="s">
        <v>489</v>
      </c>
      <c r="Z19" s="27" t="s">
        <v>489</v>
      </c>
      <c r="AA19" s="27" t="s">
        <v>50</v>
      </c>
      <c r="AB19" s="27" t="s">
        <v>489</v>
      </c>
      <c r="AC19" s="27" t="s">
        <v>50</v>
      </c>
      <c r="AD19" s="27" t="s">
        <v>49</v>
      </c>
      <c r="AE19" s="27" t="s">
        <v>50</v>
      </c>
      <c r="AF19" s="27" t="s">
        <v>49</v>
      </c>
      <c r="AG19" s="27" t="s">
        <v>67</v>
      </c>
      <c r="AH19" s="27" t="s">
        <v>67</v>
      </c>
      <c r="AI19" s="27" t="s">
        <v>489</v>
      </c>
      <c r="AJ19" s="27" t="s">
        <v>50</v>
      </c>
      <c r="AK19" s="27" t="s">
        <v>49</v>
      </c>
      <c r="AL19" s="27" t="s">
        <v>489</v>
      </c>
      <c r="AM19" s="37">
        <v>1370</v>
      </c>
      <c r="AN19" s="31">
        <v>94</v>
      </c>
      <c r="AO19" s="31">
        <v>18.399999999999999</v>
      </c>
      <c r="AP19" s="31">
        <v>11.5</v>
      </c>
      <c r="AQ19" s="37">
        <v>402</v>
      </c>
      <c r="AR19" s="31">
        <v>6</v>
      </c>
      <c r="AS19" s="37">
        <v>395</v>
      </c>
      <c r="AT19" s="25" t="s">
        <v>24</v>
      </c>
      <c r="AU19" s="25" t="s">
        <v>24</v>
      </c>
      <c r="AV19" s="25" t="s">
        <v>24</v>
      </c>
      <c r="AW19" s="25" t="s">
        <v>24</v>
      </c>
      <c r="AX19" s="25" t="s">
        <v>24</v>
      </c>
      <c r="AY19" s="25" t="s">
        <v>24</v>
      </c>
      <c r="AZ19" s="25" t="s">
        <v>24</v>
      </c>
      <c r="BA19" s="25" t="s">
        <v>24</v>
      </c>
      <c r="BB19" s="25" t="s">
        <v>24</v>
      </c>
      <c r="BC19" s="25" t="s">
        <v>24</v>
      </c>
      <c r="BD19" s="25" t="s">
        <v>24</v>
      </c>
      <c r="BE19" s="25" t="s">
        <v>24</v>
      </c>
      <c r="BF19" s="25" t="s">
        <v>24</v>
      </c>
      <c r="BG19" s="25" t="s">
        <v>24</v>
      </c>
      <c r="BH19" s="25" t="s">
        <v>24</v>
      </c>
      <c r="BI19" s="25" t="s">
        <v>24</v>
      </c>
      <c r="BJ19" s="25" t="s">
        <v>24</v>
      </c>
      <c r="BK19" s="25" t="s">
        <v>23</v>
      </c>
      <c r="BL19" s="25" t="s">
        <v>24</v>
      </c>
      <c r="BM19" s="25" t="s">
        <v>24</v>
      </c>
      <c r="BN19" s="25" t="s">
        <v>24</v>
      </c>
      <c r="BO19" s="25" t="s">
        <v>24</v>
      </c>
      <c r="BP19" s="25" t="s">
        <v>24</v>
      </c>
      <c r="BQ19" s="25" t="s">
        <v>23</v>
      </c>
      <c r="BR19" s="25" t="s">
        <v>24</v>
      </c>
      <c r="BS19" s="25" t="s">
        <v>24</v>
      </c>
      <c r="BT19" s="25" t="s">
        <v>24</v>
      </c>
      <c r="BU19" s="25" t="s">
        <v>24</v>
      </c>
      <c r="BV19" s="25" t="s">
        <v>24</v>
      </c>
      <c r="BW19" s="25" t="s">
        <v>24</v>
      </c>
      <c r="BX19" s="25" t="s">
        <v>24</v>
      </c>
    </row>
    <row r="20" spans="1:76" x14ac:dyDescent="0.45">
      <c r="A20" s="26" t="s">
        <v>92</v>
      </c>
      <c r="B20" s="30">
        <v>3</v>
      </c>
      <c r="C20" s="26" t="s">
        <v>43</v>
      </c>
      <c r="D20" s="122" t="s">
        <v>69</v>
      </c>
      <c r="E20" s="122"/>
      <c r="F20" s="122"/>
      <c r="G20" s="25" t="s">
        <v>19</v>
      </c>
      <c r="H20" s="30">
        <v>13</v>
      </c>
      <c r="I20" s="30">
        <v>92</v>
      </c>
      <c r="J20" s="25" t="s">
        <v>24</v>
      </c>
      <c r="K20" s="25" t="s">
        <v>24</v>
      </c>
      <c r="L20" s="26" t="s">
        <v>24</v>
      </c>
      <c r="M20" s="25" t="s">
        <v>24</v>
      </c>
      <c r="N20" s="25" t="s">
        <v>24</v>
      </c>
      <c r="O20" s="25" t="s">
        <v>24</v>
      </c>
      <c r="P20" s="25" t="s">
        <v>24</v>
      </c>
      <c r="Q20" s="25" t="s">
        <v>24</v>
      </c>
      <c r="R20" s="25" t="s">
        <v>23</v>
      </c>
      <c r="S20" s="25" t="s">
        <v>23</v>
      </c>
      <c r="T20" s="26" t="s">
        <v>398</v>
      </c>
      <c r="U20" s="25" t="s">
        <v>24</v>
      </c>
      <c r="V20" s="25" t="s">
        <v>24</v>
      </c>
      <c r="W20" s="25" t="s">
        <v>24</v>
      </c>
      <c r="X20" s="27" t="s">
        <v>400</v>
      </c>
      <c r="Y20" s="27" t="s">
        <v>489</v>
      </c>
      <c r="Z20" s="27" t="s">
        <v>400</v>
      </c>
      <c r="AA20" s="27" t="s">
        <v>489</v>
      </c>
      <c r="AB20" s="27" t="s">
        <v>400</v>
      </c>
      <c r="AC20" s="27" t="s">
        <v>50</v>
      </c>
      <c r="AD20" s="27" t="s">
        <v>49</v>
      </c>
      <c r="AE20" s="27" t="s">
        <v>400</v>
      </c>
      <c r="AF20" s="27" t="s">
        <v>489</v>
      </c>
      <c r="AG20" s="27" t="s">
        <v>50</v>
      </c>
      <c r="AH20" s="27" t="s">
        <v>49</v>
      </c>
      <c r="AI20" s="27" t="s">
        <v>400</v>
      </c>
      <c r="AJ20" s="27" t="s">
        <v>489</v>
      </c>
      <c r="AK20" s="27" t="s">
        <v>50</v>
      </c>
      <c r="AL20" s="27" t="s">
        <v>50</v>
      </c>
      <c r="AM20" s="37">
        <v>1093</v>
      </c>
      <c r="AN20" s="31">
        <v>80</v>
      </c>
      <c r="AO20" s="31">
        <v>10</v>
      </c>
      <c r="AP20" s="31">
        <v>19.5</v>
      </c>
      <c r="AQ20" s="37">
        <v>435</v>
      </c>
      <c r="AR20" s="31">
        <v>7</v>
      </c>
      <c r="AS20" s="37">
        <v>397</v>
      </c>
      <c r="AT20" s="25" t="s">
        <v>24</v>
      </c>
      <c r="AU20" s="25" t="s">
        <v>24</v>
      </c>
      <c r="AV20" s="25" t="s">
        <v>24</v>
      </c>
      <c r="AW20" s="25" t="s">
        <v>24</v>
      </c>
      <c r="AX20" s="25" t="s">
        <v>23</v>
      </c>
      <c r="AY20" s="25" t="s">
        <v>24</v>
      </c>
      <c r="AZ20" s="25" t="s">
        <v>24</v>
      </c>
      <c r="BA20" s="25" t="s">
        <v>24</v>
      </c>
      <c r="BB20" s="25" t="s">
        <v>24</v>
      </c>
      <c r="BC20" s="25" t="s">
        <v>24</v>
      </c>
      <c r="BD20" s="25" t="s">
        <v>24</v>
      </c>
      <c r="BE20" s="25" t="s">
        <v>24</v>
      </c>
      <c r="BF20" s="25" t="s">
        <v>24</v>
      </c>
      <c r="BG20" s="25" t="s">
        <v>24</v>
      </c>
      <c r="BH20" s="25" t="s">
        <v>24</v>
      </c>
      <c r="BI20" s="25" t="s">
        <v>23</v>
      </c>
      <c r="BJ20" s="25" t="s">
        <v>24</v>
      </c>
      <c r="BK20" s="25" t="s">
        <v>24</v>
      </c>
      <c r="BL20" s="25" t="s">
        <v>24</v>
      </c>
      <c r="BM20" s="25" t="s">
        <v>24</v>
      </c>
      <c r="BN20" s="25" t="s">
        <v>24</v>
      </c>
      <c r="BO20" s="25" t="s">
        <v>24</v>
      </c>
      <c r="BP20" s="25" t="s">
        <v>24</v>
      </c>
      <c r="BQ20" s="25" t="s">
        <v>24</v>
      </c>
      <c r="BR20" s="25" t="s">
        <v>24</v>
      </c>
      <c r="BS20" s="25" t="s">
        <v>24</v>
      </c>
      <c r="BT20" s="25" t="s">
        <v>24</v>
      </c>
      <c r="BU20" s="25" t="s">
        <v>24</v>
      </c>
      <c r="BV20" s="25" t="s">
        <v>24</v>
      </c>
      <c r="BW20" s="25" t="s">
        <v>24</v>
      </c>
      <c r="BX20" s="25" t="s">
        <v>23</v>
      </c>
    </row>
    <row r="21" spans="1:76" x14ac:dyDescent="0.45">
      <c r="A21" s="26" t="s">
        <v>93</v>
      </c>
      <c r="B21" s="30">
        <v>2</v>
      </c>
      <c r="C21" s="26" t="s">
        <v>43</v>
      </c>
      <c r="D21" s="122" t="s">
        <v>81</v>
      </c>
      <c r="E21" s="122"/>
      <c r="F21" s="122"/>
      <c r="G21" s="25" t="s">
        <v>19</v>
      </c>
      <c r="H21" s="30">
        <v>10</v>
      </c>
      <c r="I21" s="30">
        <v>85</v>
      </c>
      <c r="J21" s="25" t="s">
        <v>24</v>
      </c>
      <c r="K21" s="25" t="s">
        <v>24</v>
      </c>
      <c r="L21" s="26" t="s">
        <v>24</v>
      </c>
      <c r="M21" s="25" t="s">
        <v>24</v>
      </c>
      <c r="N21" s="25" t="s">
        <v>23</v>
      </c>
      <c r="O21" s="25" t="s">
        <v>24</v>
      </c>
      <c r="P21" s="25" t="s">
        <v>23</v>
      </c>
      <c r="Q21" s="25" t="s">
        <v>24</v>
      </c>
      <c r="R21" s="25" t="s">
        <v>23</v>
      </c>
      <c r="S21" s="25" t="s">
        <v>23</v>
      </c>
      <c r="T21" s="26" t="s">
        <v>400</v>
      </c>
      <c r="U21" s="25" t="s">
        <v>24</v>
      </c>
      <c r="V21" s="25" t="s">
        <v>24</v>
      </c>
      <c r="W21" s="25" t="s">
        <v>24</v>
      </c>
      <c r="X21" s="27" t="s">
        <v>489</v>
      </c>
      <c r="Y21" s="27" t="s">
        <v>489</v>
      </c>
      <c r="Z21" s="27" t="s">
        <v>400</v>
      </c>
      <c r="AA21" s="27" t="s">
        <v>489</v>
      </c>
      <c r="AB21" s="27" t="s">
        <v>489</v>
      </c>
      <c r="AC21" s="27" t="s">
        <v>50</v>
      </c>
      <c r="AD21" s="27" t="s">
        <v>49</v>
      </c>
      <c r="AE21" s="27" t="s">
        <v>400</v>
      </c>
      <c r="AF21" s="27" t="s">
        <v>50</v>
      </c>
      <c r="AG21" s="27" t="s">
        <v>50</v>
      </c>
      <c r="AH21" s="27" t="s">
        <v>49</v>
      </c>
      <c r="AI21" s="27" t="s">
        <v>489</v>
      </c>
      <c r="AJ21" s="27" t="s">
        <v>400</v>
      </c>
      <c r="AK21" s="27" t="s">
        <v>50</v>
      </c>
      <c r="AL21" s="27" t="s">
        <v>50</v>
      </c>
      <c r="AM21" s="37">
        <v>1055</v>
      </c>
      <c r="AN21" s="31">
        <v>80.5</v>
      </c>
      <c r="AO21" s="31">
        <v>9.8000000000000007</v>
      </c>
      <c r="AP21" s="31">
        <v>11.4</v>
      </c>
      <c r="AQ21" s="37">
        <v>409</v>
      </c>
      <c r="AR21" s="31">
        <v>7.5</v>
      </c>
      <c r="AS21" s="37">
        <v>315</v>
      </c>
      <c r="AT21" s="25" t="s">
        <v>24</v>
      </c>
      <c r="AU21" s="25" t="s">
        <v>24</v>
      </c>
      <c r="AV21" s="25" t="s">
        <v>24</v>
      </c>
      <c r="AW21" s="25" t="s">
        <v>23</v>
      </c>
      <c r="AX21" s="25" t="s">
        <v>24</v>
      </c>
      <c r="AY21" s="25" t="s">
        <v>24</v>
      </c>
      <c r="AZ21" s="25" t="s">
        <v>24</v>
      </c>
      <c r="BA21" s="25" t="s">
        <v>24</v>
      </c>
      <c r="BB21" s="25" t="s">
        <v>24</v>
      </c>
      <c r="BC21" s="25" t="s">
        <v>23</v>
      </c>
      <c r="BD21" s="25" t="s">
        <v>23</v>
      </c>
      <c r="BE21" s="25" t="s">
        <v>24</v>
      </c>
      <c r="BF21" s="25" t="s">
        <v>24</v>
      </c>
      <c r="BG21" s="25" t="s">
        <v>24</v>
      </c>
      <c r="BH21" s="25" t="s">
        <v>24</v>
      </c>
      <c r="BI21" s="25" t="s">
        <v>24</v>
      </c>
      <c r="BJ21" s="25" t="s">
        <v>24</v>
      </c>
      <c r="BK21" s="25" t="s">
        <v>23</v>
      </c>
      <c r="BL21" s="25" t="s">
        <v>24</v>
      </c>
      <c r="BM21" s="25" t="s">
        <v>24</v>
      </c>
      <c r="BN21" s="25" t="s">
        <v>24</v>
      </c>
      <c r="BO21" s="25" t="s">
        <v>24</v>
      </c>
      <c r="BP21" s="25" t="s">
        <v>23</v>
      </c>
      <c r="BQ21" s="25" t="s">
        <v>24</v>
      </c>
      <c r="BR21" s="25" t="s">
        <v>24</v>
      </c>
      <c r="BS21" s="25" t="s">
        <v>24</v>
      </c>
      <c r="BT21" s="25" t="s">
        <v>24</v>
      </c>
      <c r="BU21" s="25" t="s">
        <v>24</v>
      </c>
      <c r="BV21" s="25" t="s">
        <v>24</v>
      </c>
      <c r="BW21" s="25" t="s">
        <v>24</v>
      </c>
      <c r="BX21" s="25" t="s">
        <v>24</v>
      </c>
    </row>
    <row r="22" spans="1:76" x14ac:dyDescent="0.45">
      <c r="A22" s="26" t="s">
        <v>95</v>
      </c>
      <c r="B22" s="30">
        <v>2</v>
      </c>
      <c r="C22" s="26" t="s">
        <v>43</v>
      </c>
      <c r="D22" s="122" t="s">
        <v>96</v>
      </c>
      <c r="E22" s="122"/>
      <c r="F22" s="122"/>
      <c r="G22" s="25" t="s">
        <v>19</v>
      </c>
      <c r="H22" s="30">
        <v>10</v>
      </c>
      <c r="I22" s="30">
        <v>85</v>
      </c>
      <c r="J22" s="25" t="s">
        <v>24</v>
      </c>
      <c r="K22" s="25" t="s">
        <v>24</v>
      </c>
      <c r="L22" s="26" t="s">
        <v>24</v>
      </c>
      <c r="M22" s="25" t="s">
        <v>24</v>
      </c>
      <c r="N22" s="25" t="s">
        <v>23</v>
      </c>
      <c r="O22" s="25" t="s">
        <v>24</v>
      </c>
      <c r="P22" s="25" t="s">
        <v>23</v>
      </c>
      <c r="Q22" s="25" t="s">
        <v>24</v>
      </c>
      <c r="R22" s="25" t="s">
        <v>23</v>
      </c>
      <c r="S22" s="25" t="s">
        <v>23</v>
      </c>
      <c r="T22" s="26" t="s">
        <v>400</v>
      </c>
      <c r="U22" s="25" t="s">
        <v>24</v>
      </c>
      <c r="V22" s="25" t="s">
        <v>24</v>
      </c>
      <c r="W22" s="25" t="s">
        <v>24</v>
      </c>
      <c r="X22" s="27" t="s">
        <v>489</v>
      </c>
      <c r="Y22" s="27" t="s">
        <v>489</v>
      </c>
      <c r="Z22" s="27" t="s">
        <v>400</v>
      </c>
      <c r="AA22" s="27" t="s">
        <v>489</v>
      </c>
      <c r="AB22" s="27" t="s">
        <v>489</v>
      </c>
      <c r="AC22" s="27" t="s">
        <v>50</v>
      </c>
      <c r="AD22" s="27" t="s">
        <v>50</v>
      </c>
      <c r="AE22" s="27" t="s">
        <v>400</v>
      </c>
      <c r="AF22" s="27" t="s">
        <v>50</v>
      </c>
      <c r="AG22" s="27" t="s">
        <v>50</v>
      </c>
      <c r="AH22" s="27" t="s">
        <v>49</v>
      </c>
      <c r="AI22" s="27" t="s">
        <v>489</v>
      </c>
      <c r="AJ22" s="27" t="s">
        <v>489</v>
      </c>
      <c r="AK22" s="27" t="s">
        <v>50</v>
      </c>
      <c r="AL22" s="27" t="s">
        <v>50</v>
      </c>
      <c r="AM22" s="37">
        <v>1124</v>
      </c>
      <c r="AN22" s="31">
        <v>81.2</v>
      </c>
      <c r="AO22" s="31">
        <v>12.5</v>
      </c>
      <c r="AP22" s="31">
        <v>14.7</v>
      </c>
      <c r="AQ22" s="37">
        <v>412</v>
      </c>
      <c r="AR22" s="31">
        <v>6.4</v>
      </c>
      <c r="AS22" s="37">
        <v>342</v>
      </c>
      <c r="AT22" s="25" t="s">
        <v>24</v>
      </c>
      <c r="AU22" s="25" t="s">
        <v>24</v>
      </c>
      <c r="AV22" s="25" t="s">
        <v>24</v>
      </c>
      <c r="AW22" s="25" t="s">
        <v>24</v>
      </c>
      <c r="AX22" s="25" t="s">
        <v>23</v>
      </c>
      <c r="AY22" s="25" t="s">
        <v>24</v>
      </c>
      <c r="AZ22" s="25" t="s">
        <v>24</v>
      </c>
      <c r="BA22" s="25" t="s">
        <v>24</v>
      </c>
      <c r="BB22" s="25" t="s">
        <v>24</v>
      </c>
      <c r="BC22" s="25" t="s">
        <v>24</v>
      </c>
      <c r="BD22" s="25" t="s">
        <v>24</v>
      </c>
      <c r="BE22" s="25" t="s">
        <v>24</v>
      </c>
      <c r="BF22" s="25" t="s">
        <v>24</v>
      </c>
      <c r="BG22" s="25" t="s">
        <v>24</v>
      </c>
      <c r="BH22" s="25" t="s">
        <v>24</v>
      </c>
      <c r="BI22" s="25" t="s">
        <v>23</v>
      </c>
      <c r="BJ22" s="25" t="s">
        <v>24</v>
      </c>
      <c r="BK22" s="25" t="s">
        <v>24</v>
      </c>
      <c r="BL22" s="25" t="s">
        <v>24</v>
      </c>
      <c r="BM22" s="25" t="s">
        <v>24</v>
      </c>
      <c r="BN22" s="25" t="s">
        <v>24</v>
      </c>
      <c r="BO22" s="25" t="s">
        <v>24</v>
      </c>
      <c r="BP22" s="25" t="s">
        <v>24</v>
      </c>
      <c r="BQ22" s="25" t="s">
        <v>24</v>
      </c>
      <c r="BR22" s="25" t="s">
        <v>24</v>
      </c>
      <c r="BS22" s="25" t="s">
        <v>24</v>
      </c>
      <c r="BT22" s="25" t="s">
        <v>24</v>
      </c>
      <c r="BU22" s="25" t="s">
        <v>24</v>
      </c>
      <c r="BV22" s="25" t="s">
        <v>24</v>
      </c>
      <c r="BW22" s="25" t="s">
        <v>24</v>
      </c>
      <c r="BX22" s="25" t="s">
        <v>23</v>
      </c>
    </row>
    <row r="23" spans="1:76" x14ac:dyDescent="0.45">
      <c r="A23" s="26" t="s">
        <v>97</v>
      </c>
      <c r="B23" s="30">
        <v>3</v>
      </c>
      <c r="C23" s="26" t="s">
        <v>43</v>
      </c>
      <c r="D23" s="122" t="s">
        <v>74</v>
      </c>
      <c r="E23" s="122"/>
      <c r="F23" s="122"/>
      <c r="G23" s="25" t="s">
        <v>19</v>
      </c>
      <c r="H23" s="30">
        <v>12</v>
      </c>
      <c r="I23" s="30">
        <v>87</v>
      </c>
      <c r="J23" s="25" t="s">
        <v>24</v>
      </c>
      <c r="K23" s="25" t="s">
        <v>24</v>
      </c>
      <c r="L23" s="26" t="s">
        <v>24</v>
      </c>
      <c r="M23" s="25" t="s">
        <v>24</v>
      </c>
      <c r="N23" s="25" t="s">
        <v>24</v>
      </c>
      <c r="O23" s="25" t="s">
        <v>24</v>
      </c>
      <c r="P23" s="25" t="s">
        <v>24</v>
      </c>
      <c r="Q23" s="25" t="s">
        <v>24</v>
      </c>
      <c r="R23" s="25" t="s">
        <v>23</v>
      </c>
      <c r="S23" s="25" t="s">
        <v>23</v>
      </c>
      <c r="T23" s="26" t="s">
        <v>398</v>
      </c>
      <c r="U23" s="25" t="s">
        <v>23</v>
      </c>
      <c r="V23" s="25" t="s">
        <v>24</v>
      </c>
      <c r="W23" s="25" t="s">
        <v>24</v>
      </c>
      <c r="X23" s="27" t="s">
        <v>400</v>
      </c>
      <c r="Y23" s="27" t="s">
        <v>489</v>
      </c>
      <c r="Z23" s="27" t="s">
        <v>489</v>
      </c>
      <c r="AA23" s="27" t="s">
        <v>489</v>
      </c>
      <c r="AB23" s="27" t="s">
        <v>489</v>
      </c>
      <c r="AC23" s="27" t="s">
        <v>50</v>
      </c>
      <c r="AD23" s="27" t="s">
        <v>489</v>
      </c>
      <c r="AE23" s="27" t="s">
        <v>400</v>
      </c>
      <c r="AF23" s="27" t="s">
        <v>49</v>
      </c>
      <c r="AG23" s="27" t="s">
        <v>50</v>
      </c>
      <c r="AH23" s="27" t="s">
        <v>49</v>
      </c>
      <c r="AI23" s="27" t="s">
        <v>400</v>
      </c>
      <c r="AJ23" s="27" t="s">
        <v>489</v>
      </c>
      <c r="AK23" s="27" t="s">
        <v>50</v>
      </c>
      <c r="AL23" s="27" t="s">
        <v>49</v>
      </c>
      <c r="AM23" s="37">
        <v>1265</v>
      </c>
      <c r="AN23" s="31">
        <v>82</v>
      </c>
      <c r="AO23" s="31">
        <v>16.399999999999999</v>
      </c>
      <c r="AP23" s="31">
        <v>15.4</v>
      </c>
      <c r="AQ23" s="37">
        <v>479</v>
      </c>
      <c r="AR23" s="31">
        <v>8</v>
      </c>
      <c r="AS23" s="37">
        <v>368</v>
      </c>
      <c r="AT23" s="25" t="s">
        <v>24</v>
      </c>
      <c r="AU23" s="25" t="s">
        <v>24</v>
      </c>
      <c r="AV23" s="25" t="s">
        <v>24</v>
      </c>
      <c r="AW23" s="25" t="s">
        <v>24</v>
      </c>
      <c r="AX23" s="25" t="s">
        <v>23</v>
      </c>
      <c r="AY23" s="25" t="s">
        <v>24</v>
      </c>
      <c r="AZ23" s="25" t="s">
        <v>24</v>
      </c>
      <c r="BA23" s="25" t="s">
        <v>24</v>
      </c>
      <c r="BB23" s="25" t="s">
        <v>24</v>
      </c>
      <c r="BC23" s="25" t="s">
        <v>24</v>
      </c>
      <c r="BD23" s="25" t="s">
        <v>24</v>
      </c>
      <c r="BE23" s="25" t="s">
        <v>24</v>
      </c>
      <c r="BF23" s="25" t="s">
        <v>24</v>
      </c>
      <c r="BG23" s="25" t="s">
        <v>24</v>
      </c>
      <c r="BH23" s="25" t="s">
        <v>24</v>
      </c>
      <c r="BI23" s="25" t="s">
        <v>23</v>
      </c>
      <c r="BJ23" s="25" t="s">
        <v>24</v>
      </c>
      <c r="BK23" s="25" t="s">
        <v>24</v>
      </c>
      <c r="BL23" s="25" t="s">
        <v>24</v>
      </c>
      <c r="BM23" s="25" t="s">
        <v>24</v>
      </c>
      <c r="BN23" s="25" t="s">
        <v>24</v>
      </c>
      <c r="BO23" s="25" t="s">
        <v>24</v>
      </c>
      <c r="BP23" s="25" t="s">
        <v>24</v>
      </c>
      <c r="BQ23" s="25" t="s">
        <v>24</v>
      </c>
      <c r="BR23" s="25" t="s">
        <v>24</v>
      </c>
      <c r="BS23" s="25" t="s">
        <v>24</v>
      </c>
      <c r="BT23" s="25" t="s">
        <v>24</v>
      </c>
      <c r="BU23" s="25" t="s">
        <v>24</v>
      </c>
      <c r="BV23" s="25" t="s">
        <v>24</v>
      </c>
      <c r="BW23" s="25" t="s">
        <v>24</v>
      </c>
      <c r="BX23" s="25" t="s">
        <v>23</v>
      </c>
    </row>
    <row r="24" spans="1:76" x14ac:dyDescent="0.45">
      <c r="A24" s="26" t="s">
        <v>99</v>
      </c>
      <c r="B24" s="30">
        <v>3</v>
      </c>
      <c r="C24" s="26" t="s">
        <v>43</v>
      </c>
      <c r="D24" s="122" t="s">
        <v>44</v>
      </c>
      <c r="E24" s="122"/>
      <c r="F24" s="122"/>
      <c r="G24" s="25" t="s">
        <v>19</v>
      </c>
      <c r="H24" s="30">
        <v>14</v>
      </c>
      <c r="I24" s="30">
        <v>90</v>
      </c>
      <c r="J24" s="25" t="s">
        <v>24</v>
      </c>
      <c r="K24" s="25" t="s">
        <v>24</v>
      </c>
      <c r="L24" s="26" t="s">
        <v>24</v>
      </c>
      <c r="M24" s="25" t="s">
        <v>24</v>
      </c>
      <c r="N24" s="25" t="s">
        <v>24</v>
      </c>
      <c r="O24" s="25" t="s">
        <v>24</v>
      </c>
      <c r="P24" s="25" t="s">
        <v>24</v>
      </c>
      <c r="Q24" s="25" t="s">
        <v>24</v>
      </c>
      <c r="R24" s="25" t="s">
        <v>23</v>
      </c>
      <c r="S24" s="25" t="s">
        <v>23</v>
      </c>
      <c r="T24" s="26" t="s">
        <v>398</v>
      </c>
      <c r="U24" s="25" t="s">
        <v>24</v>
      </c>
      <c r="V24" s="25" t="s">
        <v>24</v>
      </c>
      <c r="W24" s="25" t="s">
        <v>24</v>
      </c>
      <c r="X24" s="27" t="s">
        <v>400</v>
      </c>
      <c r="Y24" s="27" t="s">
        <v>489</v>
      </c>
      <c r="Z24" s="27" t="s">
        <v>400</v>
      </c>
      <c r="AA24" s="27" t="s">
        <v>489</v>
      </c>
      <c r="AB24" s="27" t="s">
        <v>489</v>
      </c>
      <c r="AC24" s="27" t="s">
        <v>50</v>
      </c>
      <c r="AD24" s="27" t="s">
        <v>489</v>
      </c>
      <c r="AE24" s="27" t="s">
        <v>489</v>
      </c>
      <c r="AF24" s="27" t="s">
        <v>50</v>
      </c>
      <c r="AG24" s="27" t="s">
        <v>50</v>
      </c>
      <c r="AH24" s="27" t="s">
        <v>49</v>
      </c>
      <c r="AI24" s="27" t="s">
        <v>400</v>
      </c>
      <c r="AJ24" s="27" t="s">
        <v>489</v>
      </c>
      <c r="AK24" s="27" t="s">
        <v>50</v>
      </c>
      <c r="AL24" s="27" t="s">
        <v>49</v>
      </c>
      <c r="AM24" s="37">
        <v>1181</v>
      </c>
      <c r="AN24" s="31">
        <v>84.4</v>
      </c>
      <c r="AO24" s="31">
        <v>9.4</v>
      </c>
      <c r="AP24" s="31">
        <v>17.399999999999999</v>
      </c>
      <c r="AQ24" s="37">
        <v>458</v>
      </c>
      <c r="AR24" s="31">
        <v>7.8</v>
      </c>
      <c r="AS24" s="37">
        <v>387</v>
      </c>
      <c r="AT24" s="25" t="s">
        <v>24</v>
      </c>
      <c r="AU24" s="25" t="s">
        <v>24</v>
      </c>
      <c r="AV24" s="25" t="s">
        <v>24</v>
      </c>
      <c r="AW24" s="25" t="s">
        <v>24</v>
      </c>
      <c r="AX24" s="25" t="s">
        <v>24</v>
      </c>
      <c r="AY24" s="25" t="s">
        <v>24</v>
      </c>
      <c r="AZ24" s="25" t="s">
        <v>24</v>
      </c>
      <c r="BA24" s="25" t="s">
        <v>24</v>
      </c>
      <c r="BB24" s="25" t="s">
        <v>24</v>
      </c>
      <c r="BC24" s="25" t="s">
        <v>24</v>
      </c>
      <c r="BD24" s="25" t="s">
        <v>24</v>
      </c>
      <c r="BE24" s="25" t="s">
        <v>24</v>
      </c>
      <c r="BF24" s="25" t="s">
        <v>24</v>
      </c>
      <c r="BG24" s="25" t="s">
        <v>24</v>
      </c>
      <c r="BH24" s="25" t="s">
        <v>24</v>
      </c>
      <c r="BI24" s="25" t="s">
        <v>23</v>
      </c>
      <c r="BJ24" s="25" t="s">
        <v>24</v>
      </c>
      <c r="BK24" s="25" t="s">
        <v>24</v>
      </c>
      <c r="BL24" s="25" t="s">
        <v>24</v>
      </c>
      <c r="BM24" s="25" t="s">
        <v>24</v>
      </c>
      <c r="BN24" s="25" t="s">
        <v>24</v>
      </c>
      <c r="BO24" s="25" t="s">
        <v>24</v>
      </c>
      <c r="BP24" s="25" t="s">
        <v>24</v>
      </c>
      <c r="BQ24" s="25" t="s">
        <v>24</v>
      </c>
      <c r="BR24" s="25" t="s">
        <v>24</v>
      </c>
      <c r="BS24" s="25" t="s">
        <v>24</v>
      </c>
      <c r="BT24" s="25" t="s">
        <v>24</v>
      </c>
      <c r="BU24" s="25" t="s">
        <v>24</v>
      </c>
      <c r="BV24" s="25" t="s">
        <v>24</v>
      </c>
      <c r="BW24" s="25" t="s">
        <v>24</v>
      </c>
      <c r="BX24" s="25" t="s">
        <v>23</v>
      </c>
    </row>
    <row r="25" spans="1:76" x14ac:dyDescent="0.45">
      <c r="A25" s="26" t="s">
        <v>101</v>
      </c>
      <c r="B25" s="30">
        <v>4</v>
      </c>
      <c r="C25" s="26" t="s">
        <v>56</v>
      </c>
      <c r="D25" s="122" t="s">
        <v>81</v>
      </c>
      <c r="E25" s="122"/>
      <c r="F25" s="122"/>
      <c r="G25" s="25" t="s">
        <v>19</v>
      </c>
      <c r="H25" s="30">
        <v>15</v>
      </c>
      <c r="I25" s="30">
        <v>100</v>
      </c>
      <c r="J25" s="25" t="s">
        <v>24</v>
      </c>
      <c r="K25" s="25" t="s">
        <v>24</v>
      </c>
      <c r="L25" s="26" t="s">
        <v>24</v>
      </c>
      <c r="M25" s="25" t="s">
        <v>24</v>
      </c>
      <c r="N25" s="25" t="s">
        <v>24</v>
      </c>
      <c r="O25" s="25" t="s">
        <v>24</v>
      </c>
      <c r="P25" s="25" t="s">
        <v>24</v>
      </c>
      <c r="Q25" s="25" t="s">
        <v>24</v>
      </c>
      <c r="R25" s="25" t="s">
        <v>23</v>
      </c>
      <c r="S25" s="25" t="s">
        <v>23</v>
      </c>
      <c r="T25" s="26" t="s">
        <v>398</v>
      </c>
      <c r="U25" s="25" t="s">
        <v>24</v>
      </c>
      <c r="V25" s="25" t="s">
        <v>24</v>
      </c>
      <c r="W25" s="25" t="s">
        <v>24</v>
      </c>
      <c r="X25" s="27" t="s">
        <v>400</v>
      </c>
      <c r="Y25" s="27" t="s">
        <v>489</v>
      </c>
      <c r="Z25" s="27" t="s">
        <v>400</v>
      </c>
      <c r="AA25" s="27" t="s">
        <v>489</v>
      </c>
      <c r="AB25" s="27" t="s">
        <v>489</v>
      </c>
      <c r="AC25" s="27" t="s">
        <v>50</v>
      </c>
      <c r="AD25" s="27" t="s">
        <v>50</v>
      </c>
      <c r="AE25" s="27" t="s">
        <v>400</v>
      </c>
      <c r="AF25" s="27" t="s">
        <v>49</v>
      </c>
      <c r="AG25" s="27" t="s">
        <v>50</v>
      </c>
      <c r="AH25" s="27" t="s">
        <v>49</v>
      </c>
      <c r="AI25" s="27" t="s">
        <v>400</v>
      </c>
      <c r="AJ25" s="27" t="s">
        <v>489</v>
      </c>
      <c r="AK25" s="27" t="s">
        <v>50</v>
      </c>
      <c r="AL25" s="27" t="s">
        <v>50</v>
      </c>
      <c r="AM25" s="37">
        <v>1265</v>
      </c>
      <c r="AN25" s="31">
        <v>92</v>
      </c>
      <c r="AO25" s="31">
        <v>17.5</v>
      </c>
      <c r="AP25" s="31">
        <v>19.399999999999999</v>
      </c>
      <c r="AQ25" s="37">
        <v>535</v>
      </c>
      <c r="AR25" s="31">
        <v>9</v>
      </c>
      <c r="AS25" s="37">
        <v>550</v>
      </c>
      <c r="AT25" s="25" t="s">
        <v>24</v>
      </c>
      <c r="AU25" s="25" t="s">
        <v>24</v>
      </c>
      <c r="AV25" s="25" t="s">
        <v>24</v>
      </c>
      <c r="AW25" s="25" t="s">
        <v>24</v>
      </c>
      <c r="AX25" s="25" t="s">
        <v>23</v>
      </c>
      <c r="AY25" s="25" t="s">
        <v>24</v>
      </c>
      <c r="AZ25" s="25" t="s">
        <v>24</v>
      </c>
      <c r="BA25" s="25" t="s">
        <v>24</v>
      </c>
      <c r="BB25" s="25" t="s">
        <v>24</v>
      </c>
      <c r="BC25" s="25" t="s">
        <v>24</v>
      </c>
      <c r="BD25" s="25" t="s">
        <v>24</v>
      </c>
      <c r="BE25" s="25" t="s">
        <v>24</v>
      </c>
      <c r="BF25" s="25" t="s">
        <v>24</v>
      </c>
      <c r="BG25" s="25" t="s">
        <v>24</v>
      </c>
      <c r="BH25" s="25" t="s">
        <v>24</v>
      </c>
      <c r="BI25" s="25" t="s">
        <v>23</v>
      </c>
      <c r="BJ25" s="25" t="s">
        <v>24</v>
      </c>
      <c r="BK25" s="25" t="s">
        <v>24</v>
      </c>
      <c r="BL25" s="25" t="s">
        <v>24</v>
      </c>
      <c r="BM25" s="25" t="s">
        <v>24</v>
      </c>
      <c r="BN25" s="25" t="s">
        <v>24</v>
      </c>
      <c r="BO25" s="25" t="s">
        <v>24</v>
      </c>
      <c r="BP25" s="25" t="s">
        <v>24</v>
      </c>
      <c r="BQ25" s="25" t="s">
        <v>24</v>
      </c>
      <c r="BR25" s="25" t="s">
        <v>24</v>
      </c>
      <c r="BS25" s="25" t="s">
        <v>24</v>
      </c>
      <c r="BT25" s="25" t="s">
        <v>24</v>
      </c>
      <c r="BU25" s="25" t="s">
        <v>24</v>
      </c>
      <c r="BV25" s="25" t="s">
        <v>24</v>
      </c>
      <c r="BW25" s="25" t="s">
        <v>24</v>
      </c>
      <c r="BX25" s="25" t="s">
        <v>23</v>
      </c>
    </row>
    <row r="26" spans="1:76" x14ac:dyDescent="0.45">
      <c r="A26" s="26" t="s">
        <v>103</v>
      </c>
      <c r="B26" s="30">
        <v>3</v>
      </c>
      <c r="C26" s="26" t="s">
        <v>43</v>
      </c>
      <c r="D26" s="122" t="s">
        <v>74</v>
      </c>
      <c r="E26" s="122"/>
      <c r="F26" s="122"/>
      <c r="G26" s="25" t="s">
        <v>19</v>
      </c>
      <c r="H26" s="30">
        <v>12</v>
      </c>
      <c r="I26" s="30">
        <v>86</v>
      </c>
      <c r="J26" s="25" t="s">
        <v>24</v>
      </c>
      <c r="K26" s="25" t="s">
        <v>24</v>
      </c>
      <c r="L26" s="26" t="s">
        <v>24</v>
      </c>
      <c r="M26" s="25" t="s">
        <v>24</v>
      </c>
      <c r="N26" s="25" t="s">
        <v>24</v>
      </c>
      <c r="O26" s="25" t="s">
        <v>24</v>
      </c>
      <c r="P26" s="25" t="s">
        <v>24</v>
      </c>
      <c r="Q26" s="25" t="s">
        <v>24</v>
      </c>
      <c r="R26" s="25" t="s">
        <v>23</v>
      </c>
      <c r="S26" s="25" t="s">
        <v>23</v>
      </c>
      <c r="T26" s="26" t="s">
        <v>398</v>
      </c>
      <c r="U26" s="25" t="s">
        <v>24</v>
      </c>
      <c r="V26" s="25" t="s">
        <v>24</v>
      </c>
      <c r="W26" s="25" t="s">
        <v>24</v>
      </c>
      <c r="X26" s="27" t="s">
        <v>400</v>
      </c>
      <c r="Y26" s="27" t="s">
        <v>489</v>
      </c>
      <c r="Z26" s="27" t="s">
        <v>400</v>
      </c>
      <c r="AA26" s="27" t="s">
        <v>489</v>
      </c>
      <c r="AB26" s="27" t="s">
        <v>489</v>
      </c>
      <c r="AC26" s="27" t="s">
        <v>50</v>
      </c>
      <c r="AD26" s="27" t="s">
        <v>50</v>
      </c>
      <c r="AE26" s="27" t="s">
        <v>400</v>
      </c>
      <c r="AF26" s="27" t="s">
        <v>49</v>
      </c>
      <c r="AG26" s="27" t="s">
        <v>50</v>
      </c>
      <c r="AH26" s="27" t="s">
        <v>67</v>
      </c>
      <c r="AI26" s="27" t="s">
        <v>400</v>
      </c>
      <c r="AJ26" s="27" t="s">
        <v>400</v>
      </c>
      <c r="AK26" s="27" t="s">
        <v>50</v>
      </c>
      <c r="AL26" s="27" t="s">
        <v>50</v>
      </c>
      <c r="AM26" s="37">
        <v>1194</v>
      </c>
      <c r="AN26" s="31">
        <v>87</v>
      </c>
      <c r="AO26" s="31">
        <v>11.5</v>
      </c>
      <c r="AP26" s="31">
        <v>20.399999999999999</v>
      </c>
      <c r="AQ26" s="37">
        <v>459</v>
      </c>
      <c r="AR26" s="31">
        <v>8</v>
      </c>
      <c r="AS26" s="37">
        <v>394</v>
      </c>
      <c r="AT26" s="25" t="s">
        <v>24</v>
      </c>
      <c r="AU26" s="25" t="s">
        <v>24</v>
      </c>
      <c r="AV26" s="25" t="s">
        <v>24</v>
      </c>
      <c r="AW26" s="25" t="s">
        <v>24</v>
      </c>
      <c r="AX26" s="25" t="s">
        <v>23</v>
      </c>
      <c r="AY26" s="25" t="s">
        <v>24</v>
      </c>
      <c r="AZ26" s="25" t="s">
        <v>24</v>
      </c>
      <c r="BA26" s="25" t="s">
        <v>24</v>
      </c>
      <c r="BB26" s="25" t="s">
        <v>24</v>
      </c>
      <c r="BC26" s="25" t="s">
        <v>24</v>
      </c>
      <c r="BD26" s="25" t="s">
        <v>24</v>
      </c>
      <c r="BE26" s="25" t="s">
        <v>24</v>
      </c>
      <c r="BF26" s="25" t="s">
        <v>24</v>
      </c>
      <c r="BG26" s="25" t="s">
        <v>24</v>
      </c>
      <c r="BH26" s="25" t="s">
        <v>24</v>
      </c>
      <c r="BI26" s="25" t="s">
        <v>23</v>
      </c>
      <c r="BJ26" s="25" t="s">
        <v>24</v>
      </c>
      <c r="BK26" s="25" t="s">
        <v>24</v>
      </c>
      <c r="BL26" s="25" t="s">
        <v>24</v>
      </c>
      <c r="BM26" s="25" t="s">
        <v>24</v>
      </c>
      <c r="BN26" s="25" t="s">
        <v>24</v>
      </c>
      <c r="BO26" s="25" t="s">
        <v>24</v>
      </c>
      <c r="BP26" s="25" t="s">
        <v>24</v>
      </c>
      <c r="BQ26" s="25" t="s">
        <v>24</v>
      </c>
      <c r="BR26" s="25" t="s">
        <v>24</v>
      </c>
      <c r="BS26" s="25" t="s">
        <v>24</v>
      </c>
      <c r="BT26" s="25" t="s">
        <v>24</v>
      </c>
      <c r="BU26" s="25" t="s">
        <v>24</v>
      </c>
      <c r="BV26" s="25" t="s">
        <v>24</v>
      </c>
      <c r="BW26" s="25" t="s">
        <v>24</v>
      </c>
      <c r="BX26" s="25" t="s">
        <v>23</v>
      </c>
    </row>
    <row r="27" spans="1:76" x14ac:dyDescent="0.45">
      <c r="A27" s="26" t="s">
        <v>104</v>
      </c>
      <c r="B27" s="30">
        <v>2</v>
      </c>
      <c r="C27" s="26" t="s">
        <v>56</v>
      </c>
      <c r="D27" s="122" t="s">
        <v>81</v>
      </c>
      <c r="E27" s="122"/>
      <c r="F27" s="122"/>
      <c r="G27" s="25" t="s">
        <v>19</v>
      </c>
      <c r="H27" s="30">
        <v>8</v>
      </c>
      <c r="I27" s="30">
        <v>70</v>
      </c>
      <c r="J27" s="25" t="s">
        <v>24</v>
      </c>
      <c r="K27" s="25" t="s">
        <v>24</v>
      </c>
      <c r="L27" s="26" t="s">
        <v>24</v>
      </c>
      <c r="M27" s="25" t="s">
        <v>24</v>
      </c>
      <c r="N27" s="25" t="s">
        <v>23</v>
      </c>
      <c r="O27" s="25" t="s">
        <v>24</v>
      </c>
      <c r="P27" s="25" t="s">
        <v>23</v>
      </c>
      <c r="Q27" s="25" t="s">
        <v>24</v>
      </c>
      <c r="R27" s="25" t="s">
        <v>23</v>
      </c>
      <c r="S27" s="25" t="s">
        <v>23</v>
      </c>
      <c r="T27" s="26" t="s">
        <v>400</v>
      </c>
      <c r="U27" s="25" t="s">
        <v>23</v>
      </c>
      <c r="V27" s="25" t="s">
        <v>23</v>
      </c>
      <c r="W27" s="25" t="s">
        <v>24</v>
      </c>
      <c r="X27" s="27" t="s">
        <v>489</v>
      </c>
      <c r="Y27" s="27" t="s">
        <v>50</v>
      </c>
      <c r="Z27" s="27" t="s">
        <v>489</v>
      </c>
      <c r="AA27" s="27" t="s">
        <v>50</v>
      </c>
      <c r="AB27" s="27" t="s">
        <v>489</v>
      </c>
      <c r="AC27" s="27" t="s">
        <v>67</v>
      </c>
      <c r="AD27" s="27" t="s">
        <v>49</v>
      </c>
      <c r="AE27" s="27" t="s">
        <v>400</v>
      </c>
      <c r="AF27" s="27" t="s">
        <v>49</v>
      </c>
      <c r="AG27" s="27" t="s">
        <v>50</v>
      </c>
      <c r="AH27" s="27" t="s">
        <v>67</v>
      </c>
      <c r="AI27" s="27" t="s">
        <v>489</v>
      </c>
      <c r="AJ27" s="27" t="s">
        <v>400</v>
      </c>
      <c r="AK27" s="27" t="s">
        <v>50</v>
      </c>
      <c r="AL27" s="27" t="s">
        <v>49</v>
      </c>
      <c r="AM27" s="37">
        <v>694</v>
      </c>
      <c r="AN27" s="31">
        <v>64</v>
      </c>
      <c r="AO27" s="31">
        <v>5.6</v>
      </c>
      <c r="AP27" s="31">
        <v>7.4</v>
      </c>
      <c r="AQ27" s="37">
        <v>304</v>
      </c>
      <c r="AR27" s="31">
        <v>4.4000000000000004</v>
      </c>
      <c r="AS27" s="37">
        <v>264</v>
      </c>
      <c r="AT27" s="25" t="s">
        <v>24</v>
      </c>
      <c r="AU27" s="25" t="s">
        <v>24</v>
      </c>
      <c r="AV27" s="25" t="s">
        <v>24</v>
      </c>
      <c r="AW27" s="25" t="s">
        <v>24</v>
      </c>
      <c r="AX27" s="25" t="s">
        <v>24</v>
      </c>
      <c r="AY27" s="25" t="s">
        <v>23</v>
      </c>
      <c r="AZ27" s="25" t="s">
        <v>24</v>
      </c>
      <c r="BA27" s="25" t="s">
        <v>24</v>
      </c>
      <c r="BB27" s="25" t="s">
        <v>24</v>
      </c>
      <c r="BC27" s="25" t="s">
        <v>24</v>
      </c>
      <c r="BD27" s="25" t="s">
        <v>23</v>
      </c>
      <c r="BE27" s="25" t="s">
        <v>24</v>
      </c>
      <c r="BF27" s="25" t="s">
        <v>24</v>
      </c>
      <c r="BG27" s="25" t="s">
        <v>24</v>
      </c>
      <c r="BH27" s="25" t="s">
        <v>24</v>
      </c>
      <c r="BI27" s="25" t="s">
        <v>24</v>
      </c>
      <c r="BJ27" s="25" t="s">
        <v>24</v>
      </c>
      <c r="BK27" s="25" t="s">
        <v>24</v>
      </c>
      <c r="BL27" s="25" t="s">
        <v>24</v>
      </c>
      <c r="BM27" s="25" t="s">
        <v>24</v>
      </c>
      <c r="BN27" s="25" t="s">
        <v>24</v>
      </c>
      <c r="BO27" s="25" t="s">
        <v>24</v>
      </c>
      <c r="BP27" s="25" t="s">
        <v>24</v>
      </c>
      <c r="BQ27" s="25" t="s">
        <v>24</v>
      </c>
      <c r="BR27" s="25" t="s">
        <v>24</v>
      </c>
      <c r="BS27" s="25" t="s">
        <v>24</v>
      </c>
      <c r="BT27" s="25" t="s">
        <v>24</v>
      </c>
      <c r="BU27" s="25" t="s">
        <v>23</v>
      </c>
      <c r="BV27" s="25" t="s">
        <v>24</v>
      </c>
      <c r="BW27" s="25" t="s">
        <v>24</v>
      </c>
      <c r="BX27" s="25" t="s">
        <v>24</v>
      </c>
    </row>
    <row r="28" spans="1:76" x14ac:dyDescent="0.45">
      <c r="A28" s="26" t="s">
        <v>106</v>
      </c>
      <c r="B28" s="30">
        <v>5</v>
      </c>
      <c r="C28" s="26" t="s">
        <v>43</v>
      </c>
      <c r="D28" s="122" t="s">
        <v>69</v>
      </c>
      <c r="E28" s="122"/>
      <c r="F28" s="122"/>
      <c r="G28" s="25" t="s">
        <v>19</v>
      </c>
      <c r="H28" s="30">
        <v>16</v>
      </c>
      <c r="I28" s="30">
        <v>105</v>
      </c>
      <c r="J28" s="25" t="s">
        <v>24</v>
      </c>
      <c r="K28" s="25" t="s">
        <v>24</v>
      </c>
      <c r="L28" s="26" t="s">
        <v>24</v>
      </c>
      <c r="M28" s="25" t="s">
        <v>24</v>
      </c>
      <c r="N28" s="25" t="s">
        <v>24</v>
      </c>
      <c r="O28" s="25" t="s">
        <v>24</v>
      </c>
      <c r="P28" s="25" t="s">
        <v>24</v>
      </c>
      <c r="Q28" s="25" t="s">
        <v>24</v>
      </c>
      <c r="R28" s="25" t="s">
        <v>23</v>
      </c>
      <c r="S28" s="25" t="s">
        <v>24</v>
      </c>
      <c r="T28" s="26" t="s">
        <v>398</v>
      </c>
      <c r="U28" s="25" t="s">
        <v>23</v>
      </c>
      <c r="V28" s="25" t="s">
        <v>24</v>
      </c>
      <c r="W28" s="25" t="s">
        <v>24</v>
      </c>
      <c r="X28" s="27" t="s">
        <v>400</v>
      </c>
      <c r="Y28" s="27" t="s">
        <v>489</v>
      </c>
      <c r="Z28" s="27" t="s">
        <v>489</v>
      </c>
      <c r="AA28" s="27" t="s">
        <v>50</v>
      </c>
      <c r="AB28" s="27" t="s">
        <v>489</v>
      </c>
      <c r="AC28" s="27" t="s">
        <v>50</v>
      </c>
      <c r="AD28" s="27" t="s">
        <v>489</v>
      </c>
      <c r="AE28" s="27" t="s">
        <v>400</v>
      </c>
      <c r="AF28" s="27" t="s">
        <v>50</v>
      </c>
      <c r="AG28" s="27" t="s">
        <v>50</v>
      </c>
      <c r="AH28" s="27" t="s">
        <v>49</v>
      </c>
      <c r="AI28" s="27" t="s">
        <v>400</v>
      </c>
      <c r="AJ28" s="27" t="s">
        <v>489</v>
      </c>
      <c r="AK28" s="27" t="s">
        <v>50</v>
      </c>
      <c r="AL28" s="27" t="s">
        <v>489</v>
      </c>
      <c r="AM28" s="37">
        <v>1349</v>
      </c>
      <c r="AN28" s="31">
        <v>99</v>
      </c>
      <c r="AO28" s="31">
        <v>19.5</v>
      </c>
      <c r="AP28" s="31">
        <v>22.5</v>
      </c>
      <c r="AQ28" s="37">
        <v>564</v>
      </c>
      <c r="AR28" s="31">
        <v>10.5</v>
      </c>
      <c r="AS28" s="37">
        <v>596</v>
      </c>
      <c r="AT28" s="25" t="s">
        <v>24</v>
      </c>
      <c r="AU28" s="25" t="s">
        <v>24</v>
      </c>
      <c r="AV28" s="25" t="s">
        <v>24</v>
      </c>
      <c r="AW28" s="25" t="s">
        <v>24</v>
      </c>
      <c r="AX28" s="25" t="s">
        <v>24</v>
      </c>
      <c r="AY28" s="25" t="s">
        <v>24</v>
      </c>
      <c r="AZ28" s="25" t="s">
        <v>24</v>
      </c>
      <c r="BA28" s="25" t="s">
        <v>24</v>
      </c>
      <c r="BB28" s="25" t="s">
        <v>24</v>
      </c>
      <c r="BC28" s="25" t="s">
        <v>24</v>
      </c>
      <c r="BD28" s="25" t="s">
        <v>24</v>
      </c>
      <c r="BE28" s="25" t="s">
        <v>24</v>
      </c>
      <c r="BF28" s="25" t="s">
        <v>23</v>
      </c>
      <c r="BG28" s="25" t="s">
        <v>23</v>
      </c>
      <c r="BH28" s="25" t="s">
        <v>24</v>
      </c>
      <c r="BI28" s="25" t="s">
        <v>24</v>
      </c>
      <c r="BJ28" s="25" t="s">
        <v>24</v>
      </c>
      <c r="BK28" s="25" t="s">
        <v>23</v>
      </c>
      <c r="BL28" s="25" t="s">
        <v>24</v>
      </c>
      <c r="BM28" s="25" t="s">
        <v>24</v>
      </c>
      <c r="BN28" s="25" t="s">
        <v>24</v>
      </c>
      <c r="BO28" s="25" t="s">
        <v>24</v>
      </c>
      <c r="BP28" s="25" t="s">
        <v>24</v>
      </c>
      <c r="BQ28" s="25" t="s">
        <v>24</v>
      </c>
      <c r="BR28" s="25" t="s">
        <v>23</v>
      </c>
      <c r="BS28" s="25" t="s">
        <v>24</v>
      </c>
      <c r="BT28" s="25" t="s">
        <v>24</v>
      </c>
      <c r="BU28" s="25" t="s">
        <v>24</v>
      </c>
      <c r="BV28" s="25" t="s">
        <v>24</v>
      </c>
      <c r="BW28" s="25" t="s">
        <v>24</v>
      </c>
      <c r="BX28" s="25" t="s">
        <v>24</v>
      </c>
    </row>
    <row r="29" spans="1:76" x14ac:dyDescent="0.45">
      <c r="A29" s="26" t="s">
        <v>108</v>
      </c>
      <c r="B29" s="30">
        <v>4</v>
      </c>
      <c r="C29" s="26" t="s">
        <v>56</v>
      </c>
      <c r="D29" s="122" t="s">
        <v>69</v>
      </c>
      <c r="E29" s="122"/>
      <c r="F29" s="122"/>
      <c r="G29" s="25" t="s">
        <v>19</v>
      </c>
      <c r="H29" s="30">
        <v>15</v>
      </c>
      <c r="I29" s="30">
        <v>98</v>
      </c>
      <c r="J29" s="25" t="s">
        <v>24</v>
      </c>
      <c r="K29" s="25" t="s">
        <v>24</v>
      </c>
      <c r="L29" s="26" t="s">
        <v>24</v>
      </c>
      <c r="M29" s="25" t="s">
        <v>24</v>
      </c>
      <c r="N29" s="25" t="s">
        <v>24</v>
      </c>
      <c r="O29" s="25" t="s">
        <v>24</v>
      </c>
      <c r="P29" s="25" t="s">
        <v>24</v>
      </c>
      <c r="Q29" s="25" t="s">
        <v>24</v>
      </c>
      <c r="R29" s="25" t="s">
        <v>23</v>
      </c>
      <c r="S29" s="25" t="s">
        <v>24</v>
      </c>
      <c r="T29" s="26" t="s">
        <v>398</v>
      </c>
      <c r="U29" s="25" t="s">
        <v>24</v>
      </c>
      <c r="V29" s="25" t="s">
        <v>24</v>
      </c>
      <c r="W29" s="25" t="s">
        <v>24</v>
      </c>
      <c r="X29" s="27" t="s">
        <v>400</v>
      </c>
      <c r="Y29" s="27" t="s">
        <v>489</v>
      </c>
      <c r="Z29" s="27" t="s">
        <v>400</v>
      </c>
      <c r="AA29" s="27" t="s">
        <v>489</v>
      </c>
      <c r="AB29" s="27" t="s">
        <v>489</v>
      </c>
      <c r="AC29" s="27" t="s">
        <v>50</v>
      </c>
      <c r="AD29" s="27" t="s">
        <v>489</v>
      </c>
      <c r="AE29" s="27" t="s">
        <v>400</v>
      </c>
      <c r="AF29" s="27" t="s">
        <v>50</v>
      </c>
      <c r="AG29" s="27" t="s">
        <v>50</v>
      </c>
      <c r="AH29" s="27" t="s">
        <v>49</v>
      </c>
      <c r="AI29" s="27" t="s">
        <v>400</v>
      </c>
      <c r="AJ29" s="27" t="s">
        <v>489</v>
      </c>
      <c r="AK29" s="27" t="s">
        <v>50</v>
      </c>
      <c r="AL29" s="27" t="s">
        <v>49</v>
      </c>
      <c r="AM29" s="37">
        <v>1255</v>
      </c>
      <c r="AN29" s="31">
        <v>93</v>
      </c>
      <c r="AO29" s="31">
        <v>17.7</v>
      </c>
      <c r="AP29" s="31">
        <v>19.5</v>
      </c>
      <c r="AQ29" s="37">
        <v>552</v>
      </c>
      <c r="AR29" s="31">
        <v>9</v>
      </c>
      <c r="AS29" s="37">
        <v>526</v>
      </c>
      <c r="AT29" s="25" t="s">
        <v>24</v>
      </c>
      <c r="AU29" s="25" t="s">
        <v>24</v>
      </c>
      <c r="AV29" s="25" t="s">
        <v>24</v>
      </c>
      <c r="AW29" s="25" t="s">
        <v>24</v>
      </c>
      <c r="AX29" s="25" t="s">
        <v>24</v>
      </c>
      <c r="AY29" s="25" t="s">
        <v>24</v>
      </c>
      <c r="AZ29" s="25" t="s">
        <v>24</v>
      </c>
      <c r="BA29" s="25" t="s">
        <v>24</v>
      </c>
      <c r="BB29" s="25" t="s">
        <v>24</v>
      </c>
      <c r="BC29" s="25" t="s">
        <v>24</v>
      </c>
      <c r="BD29" s="25" t="s">
        <v>24</v>
      </c>
      <c r="BE29" s="25" t="s">
        <v>24</v>
      </c>
      <c r="BF29" s="25" t="s">
        <v>24</v>
      </c>
      <c r="BG29" s="25" t="s">
        <v>24</v>
      </c>
      <c r="BH29" s="25" t="s">
        <v>24</v>
      </c>
      <c r="BI29" s="25" t="s">
        <v>23</v>
      </c>
      <c r="BJ29" s="25" t="s">
        <v>24</v>
      </c>
      <c r="BK29" s="25" t="s">
        <v>24</v>
      </c>
      <c r="BL29" s="25" t="s">
        <v>24</v>
      </c>
      <c r="BM29" s="25" t="s">
        <v>24</v>
      </c>
      <c r="BN29" s="25" t="s">
        <v>24</v>
      </c>
      <c r="BO29" s="25" t="s">
        <v>24</v>
      </c>
      <c r="BP29" s="25" t="s">
        <v>24</v>
      </c>
      <c r="BQ29" s="25" t="s">
        <v>24</v>
      </c>
      <c r="BR29" s="25" t="s">
        <v>24</v>
      </c>
      <c r="BS29" s="25" t="s">
        <v>24</v>
      </c>
      <c r="BT29" s="25" t="s">
        <v>24</v>
      </c>
      <c r="BU29" s="25" t="s">
        <v>24</v>
      </c>
      <c r="BV29" s="25" t="s">
        <v>24</v>
      </c>
      <c r="BW29" s="25" t="s">
        <v>24</v>
      </c>
      <c r="BX29" s="25" t="s">
        <v>23</v>
      </c>
    </row>
    <row r="30" spans="1:76" x14ac:dyDescent="0.45">
      <c r="A30" s="26" t="s">
        <v>109</v>
      </c>
      <c r="B30" s="30">
        <v>2</v>
      </c>
      <c r="C30" s="26" t="s">
        <v>56</v>
      </c>
      <c r="D30" s="122" t="s">
        <v>69</v>
      </c>
      <c r="E30" s="122"/>
      <c r="F30" s="122"/>
      <c r="G30" s="25" t="s">
        <v>19</v>
      </c>
      <c r="H30" s="30">
        <v>11</v>
      </c>
      <c r="I30" s="30">
        <v>80</v>
      </c>
      <c r="J30" s="25" t="s">
        <v>24</v>
      </c>
      <c r="K30" s="25" t="s">
        <v>24</v>
      </c>
      <c r="L30" s="26" t="s">
        <v>24</v>
      </c>
      <c r="M30" s="25" t="s">
        <v>24</v>
      </c>
      <c r="N30" s="25" t="s">
        <v>23</v>
      </c>
      <c r="O30" s="25" t="s">
        <v>24</v>
      </c>
      <c r="P30" s="25" t="s">
        <v>23</v>
      </c>
      <c r="Q30" s="25" t="s">
        <v>24</v>
      </c>
      <c r="R30" s="25" t="s">
        <v>23</v>
      </c>
      <c r="S30" s="25" t="s">
        <v>23</v>
      </c>
      <c r="T30" s="26" t="s">
        <v>400</v>
      </c>
      <c r="U30" s="25" t="s">
        <v>24</v>
      </c>
      <c r="V30" s="25" t="s">
        <v>24</v>
      </c>
      <c r="W30" s="25" t="s">
        <v>24</v>
      </c>
      <c r="X30" s="27" t="s">
        <v>489</v>
      </c>
      <c r="Y30" s="27" t="s">
        <v>489</v>
      </c>
      <c r="Z30" s="27" t="s">
        <v>400</v>
      </c>
      <c r="AA30" s="27" t="s">
        <v>489</v>
      </c>
      <c r="AB30" s="27" t="s">
        <v>489</v>
      </c>
      <c r="AC30" s="27" t="s">
        <v>50</v>
      </c>
      <c r="AD30" s="27" t="s">
        <v>50</v>
      </c>
      <c r="AE30" s="27" t="s">
        <v>400</v>
      </c>
      <c r="AF30" s="27" t="s">
        <v>50</v>
      </c>
      <c r="AG30" s="27" t="s">
        <v>67</v>
      </c>
      <c r="AH30" s="27" t="s">
        <v>67</v>
      </c>
      <c r="AI30" s="27" t="s">
        <v>489</v>
      </c>
      <c r="AJ30" s="27" t="s">
        <v>400</v>
      </c>
      <c r="AK30" s="27" t="s">
        <v>67</v>
      </c>
      <c r="AL30" s="27" t="s">
        <v>67</v>
      </c>
      <c r="AM30" s="37">
        <v>1054</v>
      </c>
      <c r="AN30" s="31">
        <v>86</v>
      </c>
      <c r="AO30" s="31">
        <v>13.6</v>
      </c>
      <c r="AP30" s="31">
        <v>11.5</v>
      </c>
      <c r="AQ30" s="37">
        <v>414</v>
      </c>
      <c r="AR30" s="31">
        <v>7.2</v>
      </c>
      <c r="AS30" s="37">
        <v>475</v>
      </c>
      <c r="AT30" s="25" t="s">
        <v>24</v>
      </c>
      <c r="AU30" s="25" t="s">
        <v>24</v>
      </c>
      <c r="AV30" s="25" t="s">
        <v>24</v>
      </c>
      <c r="AW30" s="25" t="s">
        <v>24</v>
      </c>
      <c r="AX30" s="25" t="s">
        <v>24</v>
      </c>
      <c r="AY30" s="25" t="s">
        <v>24</v>
      </c>
      <c r="AZ30" s="25" t="s">
        <v>24</v>
      </c>
      <c r="BA30" s="25" t="s">
        <v>24</v>
      </c>
      <c r="BB30" s="25" t="s">
        <v>24</v>
      </c>
      <c r="BC30" s="25" t="s">
        <v>24</v>
      </c>
      <c r="BD30" s="25" t="s">
        <v>24</v>
      </c>
      <c r="BE30" s="25" t="s">
        <v>24</v>
      </c>
      <c r="BF30" s="25" t="s">
        <v>24</v>
      </c>
      <c r="BG30" s="25" t="s">
        <v>24</v>
      </c>
      <c r="BH30" s="25" t="s">
        <v>24</v>
      </c>
      <c r="BI30" s="25" t="s">
        <v>23</v>
      </c>
      <c r="BJ30" s="25" t="s">
        <v>24</v>
      </c>
      <c r="BK30" s="25" t="s">
        <v>24</v>
      </c>
      <c r="BL30" s="25" t="s">
        <v>24</v>
      </c>
      <c r="BM30" s="25" t="s">
        <v>24</v>
      </c>
      <c r="BN30" s="25" t="s">
        <v>24</v>
      </c>
      <c r="BO30" s="25" t="s">
        <v>24</v>
      </c>
      <c r="BP30" s="25" t="s">
        <v>24</v>
      </c>
      <c r="BQ30" s="25" t="s">
        <v>24</v>
      </c>
      <c r="BR30" s="25" t="s">
        <v>24</v>
      </c>
      <c r="BS30" s="25" t="s">
        <v>24</v>
      </c>
      <c r="BT30" s="25" t="s">
        <v>24</v>
      </c>
      <c r="BU30" s="25" t="s">
        <v>24</v>
      </c>
      <c r="BV30" s="25" t="s">
        <v>24</v>
      </c>
      <c r="BW30" s="25" t="s">
        <v>24</v>
      </c>
      <c r="BX30" s="25" t="s">
        <v>23</v>
      </c>
    </row>
    <row r="31" spans="1:76" x14ac:dyDescent="0.45">
      <c r="A31" s="26" t="s">
        <v>110</v>
      </c>
      <c r="B31" s="30">
        <v>4</v>
      </c>
      <c r="C31" s="26" t="s">
        <v>56</v>
      </c>
      <c r="D31" s="122" t="s">
        <v>44</v>
      </c>
      <c r="E31" s="122"/>
      <c r="F31" s="122"/>
      <c r="G31" s="25" t="s">
        <v>19</v>
      </c>
      <c r="H31" s="30">
        <v>16</v>
      </c>
      <c r="I31" s="30">
        <v>105</v>
      </c>
      <c r="J31" s="25" t="s">
        <v>24</v>
      </c>
      <c r="K31" s="25" t="s">
        <v>24</v>
      </c>
      <c r="L31" s="26" t="s">
        <v>24</v>
      </c>
      <c r="M31" s="25" t="s">
        <v>24</v>
      </c>
      <c r="N31" s="25" t="s">
        <v>24</v>
      </c>
      <c r="O31" s="25" t="s">
        <v>24</v>
      </c>
      <c r="P31" s="25" t="s">
        <v>24</v>
      </c>
      <c r="Q31" s="25" t="s">
        <v>24</v>
      </c>
      <c r="R31" s="25" t="s">
        <v>23</v>
      </c>
      <c r="S31" s="25" t="s">
        <v>24</v>
      </c>
      <c r="T31" s="26" t="s">
        <v>398</v>
      </c>
      <c r="U31" s="25" t="s">
        <v>24</v>
      </c>
      <c r="V31" s="25" t="s">
        <v>24</v>
      </c>
      <c r="W31" s="25" t="s">
        <v>24</v>
      </c>
      <c r="X31" s="27" t="s">
        <v>400</v>
      </c>
      <c r="Y31" s="27" t="s">
        <v>489</v>
      </c>
      <c r="Z31" s="27" t="s">
        <v>400</v>
      </c>
      <c r="AA31" s="27" t="s">
        <v>489</v>
      </c>
      <c r="AB31" s="27" t="s">
        <v>400</v>
      </c>
      <c r="AC31" s="27" t="s">
        <v>50</v>
      </c>
      <c r="AD31" s="27" t="s">
        <v>50</v>
      </c>
      <c r="AE31" s="27" t="s">
        <v>489</v>
      </c>
      <c r="AF31" s="27" t="s">
        <v>50</v>
      </c>
      <c r="AG31" s="27" t="s">
        <v>50</v>
      </c>
      <c r="AH31" s="27" t="s">
        <v>67</v>
      </c>
      <c r="AI31" s="27" t="s">
        <v>400</v>
      </c>
      <c r="AJ31" s="27" t="s">
        <v>489</v>
      </c>
      <c r="AK31" s="27" t="s">
        <v>49</v>
      </c>
      <c r="AL31" s="27" t="s">
        <v>50</v>
      </c>
      <c r="AM31" s="37">
        <v>1355</v>
      </c>
      <c r="AN31" s="31">
        <v>98</v>
      </c>
      <c r="AO31" s="31">
        <v>19.7</v>
      </c>
      <c r="AP31" s="31">
        <v>22.5</v>
      </c>
      <c r="AQ31" s="37">
        <v>582</v>
      </c>
      <c r="AR31" s="31">
        <v>11</v>
      </c>
      <c r="AS31" s="37">
        <v>576</v>
      </c>
      <c r="AT31" s="25" t="s">
        <v>24</v>
      </c>
      <c r="AU31" s="25" t="s">
        <v>24</v>
      </c>
      <c r="AV31" s="25" t="s">
        <v>24</v>
      </c>
      <c r="AW31" s="25" t="s">
        <v>24</v>
      </c>
      <c r="AX31" s="25" t="s">
        <v>24</v>
      </c>
      <c r="AY31" s="25" t="s">
        <v>24</v>
      </c>
      <c r="AZ31" s="25" t="s">
        <v>24</v>
      </c>
      <c r="BA31" s="25" t="s">
        <v>24</v>
      </c>
      <c r="BB31" s="25" t="s">
        <v>24</v>
      </c>
      <c r="BC31" s="25" t="s">
        <v>24</v>
      </c>
      <c r="BD31" s="25" t="s">
        <v>24</v>
      </c>
      <c r="BE31" s="25" t="s">
        <v>24</v>
      </c>
      <c r="BF31" s="25" t="s">
        <v>24</v>
      </c>
      <c r="BG31" s="25" t="s">
        <v>24</v>
      </c>
      <c r="BH31" s="25" t="s">
        <v>24</v>
      </c>
      <c r="BI31" s="25" t="s">
        <v>23</v>
      </c>
      <c r="BJ31" s="25" t="s">
        <v>24</v>
      </c>
      <c r="BK31" s="25" t="s">
        <v>24</v>
      </c>
      <c r="BL31" s="25" t="s">
        <v>24</v>
      </c>
      <c r="BM31" s="25" t="s">
        <v>24</v>
      </c>
      <c r="BN31" s="25" t="s">
        <v>24</v>
      </c>
      <c r="BO31" s="25" t="s">
        <v>24</v>
      </c>
      <c r="BP31" s="25" t="s">
        <v>24</v>
      </c>
      <c r="BQ31" s="25" t="s">
        <v>24</v>
      </c>
      <c r="BR31" s="25" t="s">
        <v>24</v>
      </c>
      <c r="BS31" s="25" t="s">
        <v>24</v>
      </c>
      <c r="BT31" s="25" t="s">
        <v>24</v>
      </c>
      <c r="BU31" s="25" t="s">
        <v>24</v>
      </c>
      <c r="BV31" s="25" t="s">
        <v>24</v>
      </c>
      <c r="BW31" s="25" t="s">
        <v>24</v>
      </c>
      <c r="BX31" s="25" t="s">
        <v>23</v>
      </c>
    </row>
    <row r="32" spans="1:76" x14ac:dyDescent="0.45">
      <c r="A32" s="26" t="s">
        <v>112</v>
      </c>
      <c r="B32" s="30">
        <v>3</v>
      </c>
      <c r="C32" s="26" t="s">
        <v>56</v>
      </c>
      <c r="D32" s="122" t="s">
        <v>69</v>
      </c>
      <c r="E32" s="122"/>
      <c r="F32" s="122"/>
      <c r="G32" s="25" t="s">
        <v>19</v>
      </c>
      <c r="H32" s="30">
        <v>12</v>
      </c>
      <c r="I32" s="30">
        <v>85</v>
      </c>
      <c r="J32" s="25" t="s">
        <v>24</v>
      </c>
      <c r="K32" s="25" t="s">
        <v>24</v>
      </c>
      <c r="L32" s="26" t="s">
        <v>24</v>
      </c>
      <c r="M32" s="25" t="s">
        <v>24</v>
      </c>
      <c r="N32" s="25" t="s">
        <v>24</v>
      </c>
      <c r="O32" s="25" t="s">
        <v>24</v>
      </c>
      <c r="P32" s="25" t="s">
        <v>24</v>
      </c>
      <c r="Q32" s="25" t="s">
        <v>24</v>
      </c>
      <c r="R32" s="25" t="s">
        <v>23</v>
      </c>
      <c r="S32" s="25" t="s">
        <v>24</v>
      </c>
      <c r="T32" s="26" t="s">
        <v>398</v>
      </c>
      <c r="U32" s="25" t="s">
        <v>23</v>
      </c>
      <c r="V32" s="25" t="s">
        <v>24</v>
      </c>
      <c r="W32" s="25" t="s">
        <v>24</v>
      </c>
      <c r="X32" s="27" t="s">
        <v>400</v>
      </c>
      <c r="Y32" s="27" t="s">
        <v>489</v>
      </c>
      <c r="Z32" s="27" t="s">
        <v>400</v>
      </c>
      <c r="AA32" s="27" t="s">
        <v>489</v>
      </c>
      <c r="AB32" s="27" t="s">
        <v>489</v>
      </c>
      <c r="AC32" s="27" t="s">
        <v>50</v>
      </c>
      <c r="AD32" s="27" t="s">
        <v>489</v>
      </c>
      <c r="AE32" s="27" t="s">
        <v>400</v>
      </c>
      <c r="AF32" s="27" t="s">
        <v>49</v>
      </c>
      <c r="AG32" s="27" t="s">
        <v>67</v>
      </c>
      <c r="AH32" s="27" t="s">
        <v>67</v>
      </c>
      <c r="AI32" s="27" t="s">
        <v>400</v>
      </c>
      <c r="AJ32" s="27" t="s">
        <v>489</v>
      </c>
      <c r="AK32" s="27" t="s">
        <v>49</v>
      </c>
      <c r="AL32" s="27" t="s">
        <v>49</v>
      </c>
      <c r="AM32" s="37">
        <v>1192</v>
      </c>
      <c r="AN32" s="31">
        <v>84</v>
      </c>
      <c r="AO32" s="31">
        <v>11.2</v>
      </c>
      <c r="AP32" s="31">
        <v>21.9</v>
      </c>
      <c r="AQ32" s="37">
        <v>467</v>
      </c>
      <c r="AR32" s="31">
        <v>8</v>
      </c>
      <c r="AS32" s="37">
        <v>395</v>
      </c>
      <c r="AT32" s="25" t="s">
        <v>24</v>
      </c>
      <c r="AU32" s="25" t="s">
        <v>23</v>
      </c>
      <c r="AV32" s="25" t="s">
        <v>24</v>
      </c>
      <c r="AW32" s="25" t="s">
        <v>24</v>
      </c>
      <c r="AX32" s="25" t="s">
        <v>24</v>
      </c>
      <c r="AY32" s="25" t="s">
        <v>24</v>
      </c>
      <c r="AZ32" s="25" t="s">
        <v>24</v>
      </c>
      <c r="BA32" s="25" t="s">
        <v>24</v>
      </c>
      <c r="BB32" s="25" t="s">
        <v>24</v>
      </c>
      <c r="BC32" s="25" t="s">
        <v>24</v>
      </c>
      <c r="BD32" s="25" t="s">
        <v>23</v>
      </c>
      <c r="BE32" s="25" t="s">
        <v>24</v>
      </c>
      <c r="BF32" s="25" t="s">
        <v>23</v>
      </c>
      <c r="BG32" s="25" t="s">
        <v>24</v>
      </c>
      <c r="BH32" s="25" t="s">
        <v>24</v>
      </c>
      <c r="BI32" s="25" t="s">
        <v>24</v>
      </c>
      <c r="BJ32" s="25" t="s">
        <v>24</v>
      </c>
      <c r="BK32" s="25" t="s">
        <v>24</v>
      </c>
      <c r="BL32" s="25" t="s">
        <v>23</v>
      </c>
      <c r="BM32" s="25" t="s">
        <v>24</v>
      </c>
      <c r="BN32" s="25" t="s">
        <v>24</v>
      </c>
      <c r="BO32" s="25" t="s">
        <v>24</v>
      </c>
      <c r="BP32" s="25" t="s">
        <v>23</v>
      </c>
      <c r="BQ32" s="25" t="s">
        <v>24</v>
      </c>
      <c r="BR32" s="25" t="s">
        <v>24</v>
      </c>
      <c r="BS32" s="25" t="s">
        <v>24</v>
      </c>
      <c r="BT32" s="25" t="s">
        <v>24</v>
      </c>
      <c r="BU32" s="25" t="s">
        <v>24</v>
      </c>
      <c r="BV32" s="25" t="s">
        <v>24</v>
      </c>
      <c r="BW32" s="25" t="s">
        <v>24</v>
      </c>
      <c r="BX32" s="25" t="s">
        <v>24</v>
      </c>
    </row>
    <row r="33" spans="1:76" x14ac:dyDescent="0.45">
      <c r="A33" s="26" t="s">
        <v>114</v>
      </c>
      <c r="B33" s="30">
        <v>3</v>
      </c>
      <c r="C33" s="26" t="s">
        <v>56</v>
      </c>
      <c r="D33" s="122" t="s">
        <v>44</v>
      </c>
      <c r="E33" s="122"/>
      <c r="F33" s="122"/>
      <c r="G33" s="25" t="s">
        <v>19</v>
      </c>
      <c r="H33" s="30">
        <v>16</v>
      </c>
      <c r="I33" s="30">
        <v>101</v>
      </c>
      <c r="J33" s="25" t="s">
        <v>24</v>
      </c>
      <c r="K33" s="25" t="s">
        <v>24</v>
      </c>
      <c r="L33" s="26" t="s">
        <v>24</v>
      </c>
      <c r="M33" s="25" t="s">
        <v>24</v>
      </c>
      <c r="N33" s="25" t="s">
        <v>24</v>
      </c>
      <c r="O33" s="25" t="s">
        <v>24</v>
      </c>
      <c r="P33" s="25" t="s">
        <v>24</v>
      </c>
      <c r="Q33" s="25" t="s">
        <v>24</v>
      </c>
      <c r="R33" s="25" t="s">
        <v>23</v>
      </c>
      <c r="S33" s="25" t="s">
        <v>24</v>
      </c>
      <c r="T33" s="26" t="s">
        <v>400</v>
      </c>
      <c r="U33" s="25" t="s">
        <v>23</v>
      </c>
      <c r="V33" s="25" t="s">
        <v>24</v>
      </c>
      <c r="W33" s="25" t="s">
        <v>24</v>
      </c>
      <c r="X33" s="27" t="s">
        <v>400</v>
      </c>
      <c r="Y33" s="27" t="s">
        <v>489</v>
      </c>
      <c r="Z33" s="27" t="s">
        <v>400</v>
      </c>
      <c r="AA33" s="27" t="s">
        <v>489</v>
      </c>
      <c r="AB33" s="27" t="s">
        <v>489</v>
      </c>
      <c r="AC33" s="27" t="s">
        <v>489</v>
      </c>
      <c r="AD33" s="27" t="s">
        <v>50</v>
      </c>
      <c r="AE33" s="27" t="s">
        <v>400</v>
      </c>
      <c r="AF33" s="27" t="s">
        <v>49</v>
      </c>
      <c r="AG33" s="27" t="s">
        <v>49</v>
      </c>
      <c r="AH33" s="27" t="s">
        <v>67</v>
      </c>
      <c r="AI33" s="27" t="s">
        <v>400</v>
      </c>
      <c r="AJ33" s="27" t="s">
        <v>489</v>
      </c>
      <c r="AK33" s="27" t="s">
        <v>49</v>
      </c>
      <c r="AL33" s="27" t="s">
        <v>50</v>
      </c>
      <c r="AM33" s="37">
        <v>1312</v>
      </c>
      <c r="AN33" s="31">
        <v>89</v>
      </c>
      <c r="AO33" s="31">
        <v>16.899999999999999</v>
      </c>
      <c r="AP33" s="31">
        <v>20.5</v>
      </c>
      <c r="AQ33" s="37">
        <v>576</v>
      </c>
      <c r="AR33" s="31">
        <v>10.8</v>
      </c>
      <c r="AS33" s="37">
        <v>592</v>
      </c>
      <c r="AT33" s="25" t="s">
        <v>24</v>
      </c>
      <c r="AU33" s="25" t="s">
        <v>23</v>
      </c>
      <c r="AV33" s="25" t="s">
        <v>24</v>
      </c>
      <c r="AW33" s="25" t="s">
        <v>24</v>
      </c>
      <c r="AX33" s="25" t="s">
        <v>24</v>
      </c>
      <c r="AY33" s="25" t="s">
        <v>24</v>
      </c>
      <c r="AZ33" s="25" t="s">
        <v>24</v>
      </c>
      <c r="BA33" s="25" t="s">
        <v>24</v>
      </c>
      <c r="BB33" s="25" t="s">
        <v>24</v>
      </c>
      <c r="BC33" s="25" t="s">
        <v>24</v>
      </c>
      <c r="BD33" s="25" t="s">
        <v>23</v>
      </c>
      <c r="BE33" s="25" t="s">
        <v>24</v>
      </c>
      <c r="BF33" s="25" t="s">
        <v>23</v>
      </c>
      <c r="BG33" s="25" t="s">
        <v>24</v>
      </c>
      <c r="BH33" s="25" t="s">
        <v>23</v>
      </c>
      <c r="BI33" s="25" t="s">
        <v>24</v>
      </c>
      <c r="BJ33" s="25" t="s">
        <v>24</v>
      </c>
      <c r="BK33" s="25" t="s">
        <v>24</v>
      </c>
      <c r="BL33" s="25" t="s">
        <v>23</v>
      </c>
      <c r="BM33" s="25" t="s">
        <v>24</v>
      </c>
      <c r="BN33" s="25" t="s">
        <v>24</v>
      </c>
      <c r="BO33" s="25" t="s">
        <v>24</v>
      </c>
      <c r="BP33" s="25" t="s">
        <v>23</v>
      </c>
      <c r="BQ33" s="25" t="s">
        <v>24</v>
      </c>
      <c r="BR33" s="25" t="s">
        <v>24</v>
      </c>
      <c r="BS33" s="25" t="s">
        <v>24</v>
      </c>
      <c r="BT33" s="25" t="s">
        <v>24</v>
      </c>
      <c r="BU33" s="25" t="s">
        <v>24</v>
      </c>
      <c r="BV33" s="25" t="s">
        <v>24</v>
      </c>
      <c r="BW33" s="25" t="s">
        <v>24</v>
      </c>
      <c r="BX33" s="25" t="s">
        <v>24</v>
      </c>
    </row>
    <row r="34" spans="1:76" x14ac:dyDescent="0.45">
      <c r="A34" s="26" t="s">
        <v>116</v>
      </c>
      <c r="B34" s="30">
        <v>5</v>
      </c>
      <c r="C34" s="26" t="s">
        <v>56</v>
      </c>
      <c r="D34" s="122" t="s">
        <v>57</v>
      </c>
      <c r="E34" s="122"/>
      <c r="F34" s="122"/>
      <c r="G34" s="25" t="s">
        <v>20</v>
      </c>
      <c r="H34" s="30">
        <v>16</v>
      </c>
      <c r="I34" s="30">
        <v>109</v>
      </c>
      <c r="J34" s="25" t="s">
        <v>24</v>
      </c>
      <c r="K34" s="25" t="s">
        <v>24</v>
      </c>
      <c r="L34" s="26" t="s">
        <v>24</v>
      </c>
      <c r="M34" s="25" t="s">
        <v>24</v>
      </c>
      <c r="N34" s="25" t="s">
        <v>24</v>
      </c>
      <c r="O34" s="25" t="s">
        <v>24</v>
      </c>
      <c r="P34" s="25" t="s">
        <v>24</v>
      </c>
      <c r="Q34" s="25" t="s">
        <v>24</v>
      </c>
      <c r="R34" s="25" t="s">
        <v>23</v>
      </c>
      <c r="S34" s="25" t="s">
        <v>24</v>
      </c>
      <c r="T34" s="26" t="s">
        <v>398</v>
      </c>
      <c r="U34" s="25" t="s">
        <v>24</v>
      </c>
      <c r="V34" s="25" t="s">
        <v>24</v>
      </c>
      <c r="W34" s="25" t="s">
        <v>24</v>
      </c>
      <c r="X34" s="27" t="s">
        <v>400</v>
      </c>
      <c r="Y34" s="27" t="s">
        <v>489</v>
      </c>
      <c r="Z34" s="27" t="s">
        <v>489</v>
      </c>
      <c r="AA34" s="27" t="s">
        <v>489</v>
      </c>
      <c r="AB34" s="27" t="s">
        <v>400</v>
      </c>
      <c r="AC34" s="27" t="s">
        <v>50</v>
      </c>
      <c r="AD34" s="27" t="s">
        <v>489</v>
      </c>
      <c r="AE34" s="27" t="s">
        <v>400</v>
      </c>
      <c r="AF34" s="27" t="s">
        <v>50</v>
      </c>
      <c r="AG34" s="27" t="s">
        <v>50</v>
      </c>
      <c r="AH34" s="27" t="s">
        <v>49</v>
      </c>
      <c r="AI34" s="27" t="s">
        <v>400</v>
      </c>
      <c r="AJ34" s="27" t="s">
        <v>489</v>
      </c>
      <c r="AK34" s="27" t="s">
        <v>49</v>
      </c>
      <c r="AL34" s="27" t="s">
        <v>50</v>
      </c>
      <c r="AM34" s="37">
        <v>1410</v>
      </c>
      <c r="AN34" s="31">
        <v>99</v>
      </c>
      <c r="AO34" s="31">
        <v>20.399999999999999</v>
      </c>
      <c r="AP34" s="31">
        <v>25.4</v>
      </c>
      <c r="AQ34" s="37">
        <v>604</v>
      </c>
      <c r="AR34" s="31">
        <v>9.4</v>
      </c>
      <c r="AS34" s="37">
        <v>536</v>
      </c>
      <c r="AT34" s="25" t="s">
        <v>24</v>
      </c>
      <c r="AU34" s="25" t="s">
        <v>24</v>
      </c>
      <c r="AV34" s="25" t="s">
        <v>24</v>
      </c>
      <c r="AW34" s="25" t="s">
        <v>24</v>
      </c>
      <c r="AX34" s="25" t="s">
        <v>24</v>
      </c>
      <c r="AY34" s="25" t="s">
        <v>24</v>
      </c>
      <c r="AZ34" s="25" t="s">
        <v>24</v>
      </c>
      <c r="BA34" s="25" t="s">
        <v>24</v>
      </c>
      <c r="BB34" s="25" t="s">
        <v>24</v>
      </c>
      <c r="BC34" s="25" t="s">
        <v>24</v>
      </c>
      <c r="BD34" s="25" t="s">
        <v>24</v>
      </c>
      <c r="BE34" s="25" t="s">
        <v>24</v>
      </c>
      <c r="BF34" s="25" t="s">
        <v>24</v>
      </c>
      <c r="BG34" s="25" t="s">
        <v>24</v>
      </c>
      <c r="BH34" s="25" t="s">
        <v>24</v>
      </c>
      <c r="BI34" s="25" t="s">
        <v>23</v>
      </c>
      <c r="BJ34" s="25" t="s">
        <v>24</v>
      </c>
      <c r="BK34" s="25" t="s">
        <v>24</v>
      </c>
      <c r="BL34" s="25" t="s">
        <v>24</v>
      </c>
      <c r="BM34" s="25" t="s">
        <v>24</v>
      </c>
      <c r="BN34" s="25" t="s">
        <v>24</v>
      </c>
      <c r="BO34" s="25" t="s">
        <v>24</v>
      </c>
      <c r="BP34" s="25" t="s">
        <v>24</v>
      </c>
      <c r="BQ34" s="25" t="s">
        <v>24</v>
      </c>
      <c r="BR34" s="25" t="s">
        <v>24</v>
      </c>
      <c r="BS34" s="25" t="s">
        <v>24</v>
      </c>
      <c r="BT34" s="25" t="s">
        <v>24</v>
      </c>
      <c r="BU34" s="25" t="s">
        <v>24</v>
      </c>
      <c r="BV34" s="25" t="s">
        <v>24</v>
      </c>
      <c r="BW34" s="25" t="s">
        <v>24</v>
      </c>
      <c r="BX34" s="25" t="s">
        <v>23</v>
      </c>
    </row>
    <row r="35" spans="1:76" x14ac:dyDescent="0.45">
      <c r="A35" s="26" t="s">
        <v>117</v>
      </c>
      <c r="B35" s="30">
        <v>2</v>
      </c>
      <c r="C35" s="26" t="s">
        <v>56</v>
      </c>
      <c r="D35" s="122" t="s">
        <v>44</v>
      </c>
      <c r="E35" s="122"/>
      <c r="F35" s="122"/>
      <c r="G35" s="25" t="s">
        <v>19</v>
      </c>
      <c r="H35" s="30">
        <v>10</v>
      </c>
      <c r="I35" s="30">
        <v>81</v>
      </c>
      <c r="J35" s="25" t="s">
        <v>24</v>
      </c>
      <c r="K35" s="25" t="s">
        <v>24</v>
      </c>
      <c r="L35" s="26" t="s">
        <v>24</v>
      </c>
      <c r="M35" s="25" t="s">
        <v>24</v>
      </c>
      <c r="N35" s="25" t="s">
        <v>23</v>
      </c>
      <c r="O35" s="25" t="s">
        <v>24</v>
      </c>
      <c r="P35" s="25" t="s">
        <v>23</v>
      </c>
      <c r="Q35" s="25" t="s">
        <v>24</v>
      </c>
      <c r="R35" s="25" t="s">
        <v>24</v>
      </c>
      <c r="S35" s="25" t="s">
        <v>24</v>
      </c>
      <c r="T35" s="26" t="s">
        <v>400</v>
      </c>
      <c r="U35" s="25" t="s">
        <v>23</v>
      </c>
      <c r="V35" s="25" t="s">
        <v>24</v>
      </c>
      <c r="W35" s="25" t="s">
        <v>24</v>
      </c>
      <c r="X35" s="27" t="s">
        <v>489</v>
      </c>
      <c r="Y35" s="27" t="s">
        <v>489</v>
      </c>
      <c r="Z35" s="27" t="s">
        <v>400</v>
      </c>
      <c r="AA35" s="27" t="s">
        <v>489</v>
      </c>
      <c r="AB35" s="27" t="s">
        <v>489</v>
      </c>
      <c r="AC35" s="27" t="s">
        <v>50</v>
      </c>
      <c r="AD35" s="27" t="s">
        <v>489</v>
      </c>
      <c r="AE35" s="27" t="s">
        <v>400</v>
      </c>
      <c r="AF35" s="27" t="s">
        <v>50</v>
      </c>
      <c r="AG35" s="27" t="s">
        <v>49</v>
      </c>
      <c r="AH35" s="27" t="s">
        <v>67</v>
      </c>
      <c r="AI35" s="27" t="s">
        <v>489</v>
      </c>
      <c r="AJ35" s="27" t="s">
        <v>489</v>
      </c>
      <c r="AK35" s="27" t="s">
        <v>49</v>
      </c>
      <c r="AL35" s="27" t="s">
        <v>49</v>
      </c>
      <c r="AM35" s="37">
        <v>985</v>
      </c>
      <c r="AN35" s="31">
        <v>76</v>
      </c>
      <c r="AO35" s="31">
        <v>14.4</v>
      </c>
      <c r="AP35" s="31">
        <v>16.399999999999999</v>
      </c>
      <c r="AQ35" s="37">
        <v>452</v>
      </c>
      <c r="AR35" s="31">
        <v>8.4</v>
      </c>
      <c r="AS35" s="37">
        <v>425</v>
      </c>
      <c r="AT35" s="25" t="s">
        <v>24</v>
      </c>
      <c r="AU35" s="25" t="s">
        <v>24</v>
      </c>
      <c r="AV35" s="25" t="s">
        <v>24</v>
      </c>
      <c r="AW35" s="25" t="s">
        <v>23</v>
      </c>
      <c r="AX35" s="25" t="s">
        <v>24</v>
      </c>
      <c r="AY35" s="25" t="s">
        <v>24</v>
      </c>
      <c r="AZ35" s="25" t="s">
        <v>23</v>
      </c>
      <c r="BA35" s="25" t="s">
        <v>24</v>
      </c>
      <c r="BB35" s="25" t="s">
        <v>24</v>
      </c>
      <c r="BC35" s="25" t="s">
        <v>24</v>
      </c>
      <c r="BD35" s="25" t="s">
        <v>23</v>
      </c>
      <c r="BE35" s="25" t="s">
        <v>24</v>
      </c>
      <c r="BF35" s="25" t="s">
        <v>24</v>
      </c>
      <c r="BG35" s="25" t="s">
        <v>24</v>
      </c>
      <c r="BH35" s="25" t="s">
        <v>24</v>
      </c>
      <c r="BI35" s="25" t="s">
        <v>24</v>
      </c>
      <c r="BJ35" s="25" t="s">
        <v>24</v>
      </c>
      <c r="BK35" s="25" t="s">
        <v>23</v>
      </c>
      <c r="BL35" s="25" t="s">
        <v>24</v>
      </c>
      <c r="BM35" s="25" t="s">
        <v>24</v>
      </c>
      <c r="BN35" s="25" t="s">
        <v>24</v>
      </c>
      <c r="BO35" s="25" t="s">
        <v>24</v>
      </c>
      <c r="BP35" s="25" t="s">
        <v>23</v>
      </c>
      <c r="BQ35" s="25" t="s">
        <v>24</v>
      </c>
      <c r="BR35" s="25" t="s">
        <v>24</v>
      </c>
      <c r="BS35" s="25" t="s">
        <v>24</v>
      </c>
      <c r="BT35" s="25" t="s">
        <v>24</v>
      </c>
      <c r="BU35" s="25" t="s">
        <v>24</v>
      </c>
      <c r="BV35" s="25" t="s">
        <v>24</v>
      </c>
      <c r="BW35" s="25" t="s">
        <v>24</v>
      </c>
      <c r="BX35" s="25" t="s">
        <v>24</v>
      </c>
    </row>
    <row r="36" spans="1:76" x14ac:dyDescent="0.45">
      <c r="A36" s="26" t="s">
        <v>119</v>
      </c>
      <c r="B36" s="30">
        <v>2</v>
      </c>
      <c r="C36" s="26" t="s">
        <v>43</v>
      </c>
      <c r="D36" s="122" t="s">
        <v>69</v>
      </c>
      <c r="E36" s="122"/>
      <c r="F36" s="122"/>
      <c r="G36" s="25" t="s">
        <v>19</v>
      </c>
      <c r="H36" s="30">
        <v>12</v>
      </c>
      <c r="I36" s="30">
        <v>85</v>
      </c>
      <c r="J36" s="25" t="s">
        <v>24</v>
      </c>
      <c r="K36" s="25" t="s">
        <v>24</v>
      </c>
      <c r="L36" s="26" t="s">
        <v>24</v>
      </c>
      <c r="M36" s="25" t="s">
        <v>24</v>
      </c>
      <c r="N36" s="25" t="s">
        <v>23</v>
      </c>
      <c r="O36" s="25" t="s">
        <v>24</v>
      </c>
      <c r="P36" s="25" t="s">
        <v>23</v>
      </c>
      <c r="Q36" s="25" t="s">
        <v>24</v>
      </c>
      <c r="R36" s="25" t="s">
        <v>23</v>
      </c>
      <c r="S36" s="25" t="s">
        <v>23</v>
      </c>
      <c r="T36" s="26" t="s">
        <v>400</v>
      </c>
      <c r="U36" s="25" t="s">
        <v>23</v>
      </c>
      <c r="V36" s="25" t="s">
        <v>23</v>
      </c>
      <c r="W36" s="25" t="s">
        <v>24</v>
      </c>
      <c r="X36" s="27" t="s">
        <v>489</v>
      </c>
      <c r="Y36" s="27" t="s">
        <v>489</v>
      </c>
      <c r="Z36" s="27" t="s">
        <v>400</v>
      </c>
      <c r="AA36" s="27" t="s">
        <v>489</v>
      </c>
      <c r="AB36" s="27" t="s">
        <v>489</v>
      </c>
      <c r="AC36" s="27" t="s">
        <v>50</v>
      </c>
      <c r="AD36" s="27" t="s">
        <v>489</v>
      </c>
      <c r="AE36" s="27" t="s">
        <v>400</v>
      </c>
      <c r="AF36" s="27" t="s">
        <v>49</v>
      </c>
      <c r="AG36" s="27" t="s">
        <v>49</v>
      </c>
      <c r="AH36" s="27" t="s">
        <v>67</v>
      </c>
      <c r="AI36" s="27" t="s">
        <v>489</v>
      </c>
      <c r="AJ36" s="27" t="s">
        <v>489</v>
      </c>
      <c r="AK36" s="27" t="s">
        <v>49</v>
      </c>
      <c r="AL36" s="27" t="s">
        <v>49</v>
      </c>
      <c r="AM36" s="37">
        <v>1069</v>
      </c>
      <c r="AN36" s="31">
        <v>82</v>
      </c>
      <c r="AO36" s="31">
        <v>16.399999999999999</v>
      </c>
      <c r="AP36" s="31">
        <v>18.7</v>
      </c>
      <c r="AQ36" s="37">
        <v>467</v>
      </c>
      <c r="AR36" s="31">
        <v>9.6999999999999993</v>
      </c>
      <c r="AS36" s="37">
        <v>459</v>
      </c>
      <c r="AT36" s="25" t="s">
        <v>24</v>
      </c>
      <c r="AU36" s="25" t="s">
        <v>24</v>
      </c>
      <c r="AV36" s="25" t="s">
        <v>24</v>
      </c>
      <c r="AW36" s="25" t="s">
        <v>24</v>
      </c>
      <c r="AX36" s="25" t="s">
        <v>24</v>
      </c>
      <c r="AY36" s="25" t="s">
        <v>24</v>
      </c>
      <c r="AZ36" s="25" t="s">
        <v>24</v>
      </c>
      <c r="BA36" s="25" t="s">
        <v>23</v>
      </c>
      <c r="BB36" s="25" t="s">
        <v>24</v>
      </c>
      <c r="BC36" s="25" t="s">
        <v>24</v>
      </c>
      <c r="BD36" s="25" t="s">
        <v>23</v>
      </c>
      <c r="BE36" s="25" t="s">
        <v>24</v>
      </c>
      <c r="BF36" s="25" t="s">
        <v>23</v>
      </c>
      <c r="BG36" s="25" t="s">
        <v>23</v>
      </c>
      <c r="BH36" s="25" t="s">
        <v>24</v>
      </c>
      <c r="BI36" s="25" t="s">
        <v>24</v>
      </c>
      <c r="BJ36" s="25" t="s">
        <v>24</v>
      </c>
      <c r="BK36" s="25" t="s">
        <v>23</v>
      </c>
      <c r="BL36" s="25" t="s">
        <v>24</v>
      </c>
      <c r="BM36" s="25" t="s">
        <v>24</v>
      </c>
      <c r="BN36" s="25" t="s">
        <v>24</v>
      </c>
      <c r="BO36" s="25" t="s">
        <v>24</v>
      </c>
      <c r="BP36" s="25" t="s">
        <v>23</v>
      </c>
      <c r="BQ36" s="25" t="s">
        <v>24</v>
      </c>
      <c r="BR36" s="25" t="s">
        <v>24</v>
      </c>
      <c r="BS36" s="25" t="s">
        <v>24</v>
      </c>
      <c r="BT36" s="25" t="s">
        <v>24</v>
      </c>
      <c r="BU36" s="25" t="s">
        <v>24</v>
      </c>
      <c r="BV36" s="25" t="s">
        <v>24</v>
      </c>
      <c r="BW36" s="25" t="s">
        <v>24</v>
      </c>
      <c r="BX36" s="25" t="s">
        <v>24</v>
      </c>
    </row>
    <row r="37" spans="1:76" x14ac:dyDescent="0.45">
      <c r="A37" s="26" t="s">
        <v>121</v>
      </c>
      <c r="B37" s="30">
        <v>2</v>
      </c>
      <c r="C37" s="26" t="s">
        <v>43</v>
      </c>
      <c r="D37" s="122" t="s">
        <v>44</v>
      </c>
      <c r="E37" s="122"/>
      <c r="F37" s="122"/>
      <c r="G37" s="25" t="s">
        <v>19</v>
      </c>
      <c r="H37" s="30">
        <v>10</v>
      </c>
      <c r="I37" s="30">
        <v>80</v>
      </c>
      <c r="J37" s="25" t="s">
        <v>24</v>
      </c>
      <c r="K37" s="25" t="s">
        <v>24</v>
      </c>
      <c r="L37" s="26" t="s">
        <v>24</v>
      </c>
      <c r="M37" s="25" t="s">
        <v>24</v>
      </c>
      <c r="N37" s="25" t="s">
        <v>23</v>
      </c>
      <c r="O37" s="25" t="s">
        <v>24</v>
      </c>
      <c r="P37" s="25" t="s">
        <v>23</v>
      </c>
      <c r="Q37" s="25" t="s">
        <v>24</v>
      </c>
      <c r="R37" s="25" t="s">
        <v>24</v>
      </c>
      <c r="S37" s="25" t="s">
        <v>24</v>
      </c>
      <c r="T37" s="26" t="s">
        <v>400</v>
      </c>
      <c r="U37" s="25" t="s">
        <v>23</v>
      </c>
      <c r="V37" s="25" t="s">
        <v>24</v>
      </c>
      <c r="W37" s="25" t="s">
        <v>23</v>
      </c>
      <c r="X37" s="27" t="s">
        <v>489</v>
      </c>
      <c r="Y37" s="27" t="s">
        <v>489</v>
      </c>
      <c r="Z37" s="27" t="s">
        <v>400</v>
      </c>
      <c r="AA37" s="27" t="s">
        <v>489</v>
      </c>
      <c r="AB37" s="27" t="s">
        <v>489</v>
      </c>
      <c r="AC37" s="27" t="s">
        <v>50</v>
      </c>
      <c r="AD37" s="27" t="s">
        <v>489</v>
      </c>
      <c r="AE37" s="27" t="s">
        <v>400</v>
      </c>
      <c r="AF37" s="27" t="s">
        <v>50</v>
      </c>
      <c r="AG37" s="27" t="s">
        <v>67</v>
      </c>
      <c r="AH37" s="27" t="s">
        <v>67</v>
      </c>
      <c r="AI37" s="27" t="s">
        <v>489</v>
      </c>
      <c r="AJ37" s="27" t="s">
        <v>50</v>
      </c>
      <c r="AK37" s="27" t="s">
        <v>49</v>
      </c>
      <c r="AL37" s="27" t="s">
        <v>67</v>
      </c>
      <c r="AM37" s="37">
        <v>1011</v>
      </c>
      <c r="AN37" s="31">
        <v>80</v>
      </c>
      <c r="AO37" s="31">
        <v>14.5</v>
      </c>
      <c r="AP37" s="31">
        <v>17.399999999999999</v>
      </c>
      <c r="AQ37" s="37">
        <v>458</v>
      </c>
      <c r="AR37" s="31">
        <v>8.5</v>
      </c>
      <c r="AS37" s="37">
        <v>439</v>
      </c>
      <c r="AT37" s="25" t="s">
        <v>24</v>
      </c>
      <c r="AU37" s="25" t="s">
        <v>24</v>
      </c>
      <c r="AV37" s="25" t="s">
        <v>24</v>
      </c>
      <c r="AW37" s="25" t="s">
        <v>24</v>
      </c>
      <c r="AX37" s="25" t="s">
        <v>24</v>
      </c>
      <c r="AY37" s="25" t="s">
        <v>24</v>
      </c>
      <c r="AZ37" s="25" t="s">
        <v>24</v>
      </c>
      <c r="BA37" s="25" t="s">
        <v>24</v>
      </c>
      <c r="BB37" s="25" t="s">
        <v>24</v>
      </c>
      <c r="BC37" s="25" t="s">
        <v>24</v>
      </c>
      <c r="BD37" s="25" t="s">
        <v>23</v>
      </c>
      <c r="BE37" s="25" t="s">
        <v>24</v>
      </c>
      <c r="BF37" s="25" t="s">
        <v>23</v>
      </c>
      <c r="BG37" s="25" t="s">
        <v>24</v>
      </c>
      <c r="BH37" s="25" t="s">
        <v>24</v>
      </c>
      <c r="BI37" s="25" t="s">
        <v>24</v>
      </c>
      <c r="BJ37" s="25" t="s">
        <v>24</v>
      </c>
      <c r="BK37" s="25" t="s">
        <v>23</v>
      </c>
      <c r="BL37" s="25" t="s">
        <v>24</v>
      </c>
      <c r="BM37" s="25" t="s">
        <v>24</v>
      </c>
      <c r="BN37" s="25" t="s">
        <v>24</v>
      </c>
      <c r="BO37" s="25" t="s">
        <v>24</v>
      </c>
      <c r="BP37" s="25" t="s">
        <v>24</v>
      </c>
      <c r="BQ37" s="25" t="s">
        <v>24</v>
      </c>
      <c r="BR37" s="25" t="s">
        <v>24</v>
      </c>
      <c r="BS37" s="25" t="s">
        <v>24</v>
      </c>
      <c r="BT37" s="25" t="s">
        <v>24</v>
      </c>
      <c r="BU37" s="25" t="s">
        <v>24</v>
      </c>
      <c r="BV37" s="25" t="s">
        <v>24</v>
      </c>
      <c r="BW37" s="25" t="s">
        <v>24</v>
      </c>
      <c r="BX37" s="25" t="s">
        <v>24</v>
      </c>
    </row>
    <row r="38" spans="1:76" x14ac:dyDescent="0.45">
      <c r="A38" s="26" t="s">
        <v>123</v>
      </c>
      <c r="B38" s="30">
        <v>3</v>
      </c>
      <c r="C38" s="26" t="s">
        <v>56</v>
      </c>
      <c r="D38" s="124" t="s">
        <v>81</v>
      </c>
      <c r="E38" s="122"/>
      <c r="F38" s="122"/>
      <c r="G38" s="25" t="s">
        <v>19</v>
      </c>
      <c r="H38" s="30">
        <v>14</v>
      </c>
      <c r="I38" s="30">
        <v>88</v>
      </c>
      <c r="J38" s="25" t="s">
        <v>24</v>
      </c>
      <c r="K38" s="25" t="s">
        <v>24</v>
      </c>
      <c r="L38" s="26" t="s">
        <v>24</v>
      </c>
      <c r="M38" s="25" t="s">
        <v>24</v>
      </c>
      <c r="N38" s="25" t="s">
        <v>24</v>
      </c>
      <c r="O38" s="25" t="s">
        <v>24</v>
      </c>
      <c r="P38" s="25" t="s">
        <v>24</v>
      </c>
      <c r="Q38" s="25" t="s">
        <v>24</v>
      </c>
      <c r="R38" s="25" t="s">
        <v>23</v>
      </c>
      <c r="S38" s="25" t="s">
        <v>23</v>
      </c>
      <c r="T38" s="26" t="s">
        <v>398</v>
      </c>
      <c r="U38" s="25" t="s">
        <v>24</v>
      </c>
      <c r="V38" s="25" t="s">
        <v>24</v>
      </c>
      <c r="W38" s="25" t="s">
        <v>24</v>
      </c>
      <c r="X38" s="27" t="s">
        <v>400</v>
      </c>
      <c r="Y38" s="27" t="s">
        <v>489</v>
      </c>
      <c r="Z38" s="27" t="s">
        <v>400</v>
      </c>
      <c r="AA38" s="27" t="s">
        <v>489</v>
      </c>
      <c r="AB38" s="27" t="s">
        <v>400</v>
      </c>
      <c r="AC38" s="27" t="s">
        <v>50</v>
      </c>
      <c r="AD38" s="27" t="s">
        <v>50</v>
      </c>
      <c r="AE38" s="27" t="s">
        <v>400</v>
      </c>
      <c r="AF38" s="27" t="s">
        <v>50</v>
      </c>
      <c r="AG38" s="27" t="s">
        <v>50</v>
      </c>
      <c r="AH38" s="27" t="s">
        <v>49</v>
      </c>
      <c r="AI38" s="27" t="s">
        <v>489</v>
      </c>
      <c r="AJ38" s="27" t="s">
        <v>489</v>
      </c>
      <c r="AK38" s="27" t="s">
        <v>50</v>
      </c>
      <c r="AL38" s="27" t="s">
        <v>50</v>
      </c>
      <c r="AM38" s="37">
        <v>1185</v>
      </c>
      <c r="AN38" s="31">
        <v>86</v>
      </c>
      <c r="AO38" s="31">
        <v>10.5</v>
      </c>
      <c r="AP38" s="31">
        <v>21.5</v>
      </c>
      <c r="AQ38" s="37">
        <v>455</v>
      </c>
      <c r="AR38" s="31">
        <v>7.4</v>
      </c>
      <c r="AS38" s="37">
        <v>352</v>
      </c>
      <c r="AT38" s="25" t="s">
        <v>24</v>
      </c>
      <c r="AU38" s="25" t="s">
        <v>24</v>
      </c>
      <c r="AV38" s="25" t="s">
        <v>24</v>
      </c>
      <c r="AW38" s="25" t="s">
        <v>24</v>
      </c>
      <c r="AX38" s="25" t="s">
        <v>24</v>
      </c>
      <c r="AY38" s="25" t="s">
        <v>24</v>
      </c>
      <c r="AZ38" s="25" t="s">
        <v>24</v>
      </c>
      <c r="BA38" s="25" t="s">
        <v>24</v>
      </c>
      <c r="BB38" s="25" t="s">
        <v>24</v>
      </c>
      <c r="BC38" s="25" t="s">
        <v>24</v>
      </c>
      <c r="BD38" s="25" t="s">
        <v>24</v>
      </c>
      <c r="BE38" s="25" t="s">
        <v>24</v>
      </c>
      <c r="BF38" s="25" t="s">
        <v>24</v>
      </c>
      <c r="BG38" s="25" t="s">
        <v>24</v>
      </c>
      <c r="BH38" s="25" t="s">
        <v>24</v>
      </c>
      <c r="BI38" s="25" t="s">
        <v>23</v>
      </c>
      <c r="BJ38" s="25" t="s">
        <v>24</v>
      </c>
      <c r="BK38" s="25" t="s">
        <v>24</v>
      </c>
      <c r="BL38" s="25" t="s">
        <v>24</v>
      </c>
      <c r="BM38" s="25" t="s">
        <v>24</v>
      </c>
      <c r="BN38" s="25" t="s">
        <v>24</v>
      </c>
      <c r="BO38" s="25" t="s">
        <v>24</v>
      </c>
      <c r="BP38" s="25" t="s">
        <v>24</v>
      </c>
      <c r="BQ38" s="25" t="s">
        <v>24</v>
      </c>
      <c r="BR38" s="25" t="s">
        <v>24</v>
      </c>
      <c r="BS38" s="25" t="s">
        <v>24</v>
      </c>
      <c r="BT38" s="25" t="s">
        <v>24</v>
      </c>
      <c r="BU38" s="25" t="s">
        <v>24</v>
      </c>
      <c r="BV38" s="25" t="s">
        <v>24</v>
      </c>
      <c r="BW38" s="25" t="s">
        <v>24</v>
      </c>
      <c r="BX38" s="25" t="s">
        <v>23</v>
      </c>
    </row>
    <row r="39" spans="1:76" x14ac:dyDescent="0.45">
      <c r="A39" s="26" t="s">
        <v>124</v>
      </c>
      <c r="B39" s="30">
        <v>4</v>
      </c>
      <c r="C39" s="26" t="s">
        <v>56</v>
      </c>
      <c r="D39" s="122" t="s">
        <v>74</v>
      </c>
      <c r="E39" s="122"/>
      <c r="F39" s="122"/>
      <c r="G39" s="25" t="s">
        <v>19</v>
      </c>
      <c r="H39" s="30">
        <v>17</v>
      </c>
      <c r="I39" s="30">
        <v>100</v>
      </c>
      <c r="J39" s="25" t="s">
        <v>24</v>
      </c>
      <c r="K39" s="25" t="s">
        <v>24</v>
      </c>
      <c r="L39" s="26" t="s">
        <v>24</v>
      </c>
      <c r="M39" s="25" t="s">
        <v>24</v>
      </c>
      <c r="N39" s="25" t="s">
        <v>24</v>
      </c>
      <c r="O39" s="25" t="s">
        <v>24</v>
      </c>
      <c r="P39" s="25" t="s">
        <v>24</v>
      </c>
      <c r="Q39" s="25" t="s">
        <v>24</v>
      </c>
      <c r="R39" s="25" t="s">
        <v>23</v>
      </c>
      <c r="S39" s="25" t="s">
        <v>24</v>
      </c>
      <c r="T39" s="26" t="s">
        <v>398</v>
      </c>
      <c r="U39" s="25" t="s">
        <v>24</v>
      </c>
      <c r="V39" s="25" t="s">
        <v>24</v>
      </c>
      <c r="W39" s="25" t="s">
        <v>24</v>
      </c>
      <c r="X39" s="27" t="s">
        <v>400</v>
      </c>
      <c r="Y39" s="27" t="s">
        <v>489</v>
      </c>
      <c r="Z39" s="27" t="s">
        <v>400</v>
      </c>
      <c r="AA39" s="27" t="s">
        <v>489</v>
      </c>
      <c r="AB39" s="27" t="s">
        <v>400</v>
      </c>
      <c r="AC39" s="27" t="s">
        <v>50</v>
      </c>
      <c r="AD39" s="27" t="s">
        <v>489</v>
      </c>
      <c r="AE39" s="27" t="s">
        <v>400</v>
      </c>
      <c r="AF39" s="27" t="s">
        <v>50</v>
      </c>
      <c r="AG39" s="27" t="s">
        <v>50</v>
      </c>
      <c r="AH39" s="27" t="s">
        <v>49</v>
      </c>
      <c r="AI39" s="27" t="s">
        <v>400</v>
      </c>
      <c r="AJ39" s="27" t="s">
        <v>489</v>
      </c>
      <c r="AK39" s="27" t="s">
        <v>50</v>
      </c>
      <c r="AL39" s="27" t="s">
        <v>50</v>
      </c>
      <c r="AM39" s="37">
        <v>1352</v>
      </c>
      <c r="AN39" s="31">
        <v>102</v>
      </c>
      <c r="AO39" s="31">
        <v>18.399999999999999</v>
      </c>
      <c r="AP39" s="31">
        <v>26.4</v>
      </c>
      <c r="AQ39" s="37">
        <v>499</v>
      </c>
      <c r="AR39" s="31">
        <v>9.6999999999999993</v>
      </c>
      <c r="AS39" s="37">
        <v>563</v>
      </c>
      <c r="AT39" s="25" t="s">
        <v>24</v>
      </c>
      <c r="AU39" s="25" t="s">
        <v>24</v>
      </c>
      <c r="AV39" s="25" t="s">
        <v>24</v>
      </c>
      <c r="AW39" s="25" t="s">
        <v>24</v>
      </c>
      <c r="AX39" s="25" t="s">
        <v>24</v>
      </c>
      <c r="AY39" s="25" t="s">
        <v>24</v>
      </c>
      <c r="AZ39" s="25" t="s">
        <v>24</v>
      </c>
      <c r="BA39" s="25" t="s">
        <v>24</v>
      </c>
      <c r="BB39" s="25" t="s">
        <v>24</v>
      </c>
      <c r="BC39" s="25" t="s">
        <v>24</v>
      </c>
      <c r="BD39" s="25" t="s">
        <v>24</v>
      </c>
      <c r="BE39" s="25" t="s">
        <v>24</v>
      </c>
      <c r="BF39" s="25" t="s">
        <v>24</v>
      </c>
      <c r="BG39" s="25" t="s">
        <v>24</v>
      </c>
      <c r="BH39" s="25" t="s">
        <v>24</v>
      </c>
      <c r="BI39" s="25" t="s">
        <v>23</v>
      </c>
      <c r="BJ39" s="25" t="s">
        <v>24</v>
      </c>
      <c r="BK39" s="25" t="s">
        <v>24</v>
      </c>
      <c r="BL39" s="25" t="s">
        <v>24</v>
      </c>
      <c r="BM39" s="25" t="s">
        <v>24</v>
      </c>
      <c r="BN39" s="25" t="s">
        <v>24</v>
      </c>
      <c r="BO39" s="25" t="s">
        <v>24</v>
      </c>
      <c r="BP39" s="25" t="s">
        <v>24</v>
      </c>
      <c r="BQ39" s="25" t="s">
        <v>24</v>
      </c>
      <c r="BR39" s="25" t="s">
        <v>24</v>
      </c>
      <c r="BS39" s="25" t="s">
        <v>24</v>
      </c>
      <c r="BT39" s="25" t="s">
        <v>24</v>
      </c>
      <c r="BU39" s="25" t="s">
        <v>24</v>
      </c>
      <c r="BV39" s="25" t="s">
        <v>24</v>
      </c>
      <c r="BW39" s="25" t="s">
        <v>24</v>
      </c>
      <c r="BX39" s="25" t="s">
        <v>24</v>
      </c>
    </row>
    <row r="40" spans="1:76" x14ac:dyDescent="0.45">
      <c r="A40" s="26" t="s">
        <v>125</v>
      </c>
      <c r="B40" s="30">
        <v>2</v>
      </c>
      <c r="C40" s="26" t="s">
        <v>56</v>
      </c>
      <c r="D40" s="122" t="s">
        <v>60</v>
      </c>
      <c r="E40" s="122"/>
      <c r="F40" s="122"/>
      <c r="G40" s="25" t="s">
        <v>19</v>
      </c>
      <c r="H40" s="30">
        <v>10</v>
      </c>
      <c r="I40" s="30">
        <v>85</v>
      </c>
      <c r="J40" s="25" t="s">
        <v>24</v>
      </c>
      <c r="K40" s="25" t="s">
        <v>24</v>
      </c>
      <c r="L40" s="26" t="s">
        <v>24</v>
      </c>
      <c r="M40" s="25" t="s">
        <v>24</v>
      </c>
      <c r="N40" s="25" t="s">
        <v>23</v>
      </c>
      <c r="O40" s="25" t="s">
        <v>24</v>
      </c>
      <c r="P40" s="25" t="s">
        <v>23</v>
      </c>
      <c r="Q40" s="25" t="s">
        <v>24</v>
      </c>
      <c r="R40" s="25" t="s">
        <v>23</v>
      </c>
      <c r="S40" s="25" t="s">
        <v>23</v>
      </c>
      <c r="T40" s="26" t="s">
        <v>400</v>
      </c>
      <c r="U40" s="25" t="s">
        <v>23</v>
      </c>
      <c r="V40" s="25" t="s">
        <v>24</v>
      </c>
      <c r="W40" s="25" t="s">
        <v>24</v>
      </c>
      <c r="X40" s="27" t="s">
        <v>400</v>
      </c>
      <c r="Y40" s="27" t="s">
        <v>489</v>
      </c>
      <c r="Z40" s="27" t="s">
        <v>400</v>
      </c>
      <c r="AA40" s="27" t="s">
        <v>489</v>
      </c>
      <c r="AB40" s="27" t="s">
        <v>489</v>
      </c>
      <c r="AC40" s="27" t="s">
        <v>50</v>
      </c>
      <c r="AD40" s="27" t="s">
        <v>50</v>
      </c>
      <c r="AE40" s="27" t="s">
        <v>489</v>
      </c>
      <c r="AF40" s="27" t="s">
        <v>49</v>
      </c>
      <c r="AG40" s="27" t="s">
        <v>49</v>
      </c>
      <c r="AH40" s="27" t="s">
        <v>67</v>
      </c>
      <c r="AI40" s="27" t="s">
        <v>489</v>
      </c>
      <c r="AJ40" s="27" t="s">
        <v>489</v>
      </c>
      <c r="AK40" s="27" t="s">
        <v>49</v>
      </c>
      <c r="AL40" s="27" t="s">
        <v>49</v>
      </c>
      <c r="AM40" s="37">
        <v>986</v>
      </c>
      <c r="AN40" s="31">
        <v>80</v>
      </c>
      <c r="AO40" s="31">
        <v>10.4</v>
      </c>
      <c r="AP40" s="31">
        <v>15.7</v>
      </c>
      <c r="AQ40" s="37">
        <v>396</v>
      </c>
      <c r="AR40" s="31">
        <v>7.5</v>
      </c>
      <c r="AS40" s="37">
        <v>351</v>
      </c>
      <c r="AT40" s="25" t="s">
        <v>24</v>
      </c>
      <c r="AU40" s="25" t="s">
        <v>23</v>
      </c>
      <c r="AV40" s="25" t="s">
        <v>24</v>
      </c>
      <c r="AW40" s="25" t="s">
        <v>24</v>
      </c>
      <c r="AX40" s="25" t="s">
        <v>24</v>
      </c>
      <c r="AY40" s="25" t="s">
        <v>24</v>
      </c>
      <c r="AZ40" s="25" t="s">
        <v>24</v>
      </c>
      <c r="BA40" s="25" t="s">
        <v>24</v>
      </c>
      <c r="BB40" s="25" t="s">
        <v>24</v>
      </c>
      <c r="BC40" s="25" t="s">
        <v>23</v>
      </c>
      <c r="BD40" s="25" t="s">
        <v>24</v>
      </c>
      <c r="BE40" s="25" t="s">
        <v>24</v>
      </c>
      <c r="BF40" s="25" t="s">
        <v>23</v>
      </c>
      <c r="BG40" s="25" t="s">
        <v>23</v>
      </c>
      <c r="BH40" s="25" t="s">
        <v>24</v>
      </c>
      <c r="BI40" s="25" t="s">
        <v>24</v>
      </c>
      <c r="BJ40" s="25" t="s">
        <v>24</v>
      </c>
      <c r="BK40" s="25" t="s">
        <v>23</v>
      </c>
      <c r="BL40" s="25" t="s">
        <v>24</v>
      </c>
      <c r="BM40" s="25" t="s">
        <v>24</v>
      </c>
      <c r="BN40" s="25" t="s">
        <v>24</v>
      </c>
      <c r="BO40" s="25" t="s">
        <v>24</v>
      </c>
      <c r="BP40" s="25" t="s">
        <v>23</v>
      </c>
      <c r="BQ40" s="25" t="s">
        <v>24</v>
      </c>
      <c r="BR40" s="25" t="s">
        <v>24</v>
      </c>
      <c r="BS40" s="25" t="s">
        <v>24</v>
      </c>
      <c r="BT40" s="25" t="s">
        <v>24</v>
      </c>
      <c r="BU40" s="25" t="s">
        <v>24</v>
      </c>
      <c r="BV40" s="25" t="s">
        <v>24</v>
      </c>
      <c r="BW40" s="25" t="s">
        <v>24</v>
      </c>
      <c r="BX40" s="25" t="s">
        <v>24</v>
      </c>
    </row>
    <row r="41" spans="1:76" x14ac:dyDescent="0.45">
      <c r="A41" s="26" t="s">
        <v>127</v>
      </c>
      <c r="B41" s="30">
        <v>3</v>
      </c>
      <c r="C41" s="26" t="s">
        <v>56</v>
      </c>
      <c r="D41" s="122" t="s">
        <v>44</v>
      </c>
      <c r="E41" s="122"/>
      <c r="F41" s="122"/>
      <c r="G41" s="25" t="s">
        <v>19</v>
      </c>
      <c r="H41" s="30">
        <v>13.5</v>
      </c>
      <c r="I41" s="30">
        <v>94</v>
      </c>
      <c r="J41" s="25" t="s">
        <v>24</v>
      </c>
      <c r="K41" s="25" t="s">
        <v>24</v>
      </c>
      <c r="L41" s="26" t="s">
        <v>24</v>
      </c>
      <c r="M41" s="25" t="s">
        <v>24</v>
      </c>
      <c r="N41" s="25" t="s">
        <v>24</v>
      </c>
      <c r="O41" s="25" t="s">
        <v>24</v>
      </c>
      <c r="P41" s="25" t="s">
        <v>24</v>
      </c>
      <c r="Q41" s="25" t="s">
        <v>24</v>
      </c>
      <c r="R41" s="25" t="s">
        <v>23</v>
      </c>
      <c r="S41" s="25" t="s">
        <v>24</v>
      </c>
      <c r="T41" s="26" t="s">
        <v>398</v>
      </c>
      <c r="U41" s="25" t="s">
        <v>23</v>
      </c>
      <c r="V41" s="25" t="s">
        <v>24</v>
      </c>
      <c r="W41" s="25" t="s">
        <v>24</v>
      </c>
      <c r="X41" s="27" t="s">
        <v>400</v>
      </c>
      <c r="Y41" s="27" t="s">
        <v>50</v>
      </c>
      <c r="Z41" s="27" t="s">
        <v>400</v>
      </c>
      <c r="AA41" s="27" t="s">
        <v>489</v>
      </c>
      <c r="AB41" s="27" t="s">
        <v>489</v>
      </c>
      <c r="AC41" s="27" t="s">
        <v>50</v>
      </c>
      <c r="AD41" s="27" t="s">
        <v>49</v>
      </c>
      <c r="AE41" s="27" t="s">
        <v>489</v>
      </c>
      <c r="AF41" s="27" t="s">
        <v>67</v>
      </c>
      <c r="AG41" s="27" t="s">
        <v>67</v>
      </c>
      <c r="AH41" s="27" t="s">
        <v>67</v>
      </c>
      <c r="AI41" s="27" t="s">
        <v>489</v>
      </c>
      <c r="AJ41" s="27" t="s">
        <v>489</v>
      </c>
      <c r="AK41" s="27" t="s">
        <v>67</v>
      </c>
      <c r="AL41" s="27" t="s">
        <v>50</v>
      </c>
      <c r="AM41" s="37">
        <v>1152</v>
      </c>
      <c r="AN41" s="31">
        <v>86</v>
      </c>
      <c r="AO41" s="31">
        <v>11.4</v>
      </c>
      <c r="AP41" s="31">
        <v>18.5</v>
      </c>
      <c r="AQ41" s="37">
        <v>399</v>
      </c>
      <c r="AR41" s="31">
        <v>8.9</v>
      </c>
      <c r="AS41" s="37">
        <v>395</v>
      </c>
      <c r="AT41" s="25" t="s">
        <v>24</v>
      </c>
      <c r="AU41" s="25" t="s">
        <v>24</v>
      </c>
      <c r="AV41" s="25" t="s">
        <v>24</v>
      </c>
      <c r="AW41" s="25" t="s">
        <v>24</v>
      </c>
      <c r="AX41" s="25" t="s">
        <v>24</v>
      </c>
      <c r="AY41" s="25" t="s">
        <v>24</v>
      </c>
      <c r="AZ41" s="25" t="s">
        <v>23</v>
      </c>
      <c r="BA41" s="25" t="s">
        <v>24</v>
      </c>
      <c r="BB41" s="25" t="s">
        <v>24</v>
      </c>
      <c r="BC41" s="25" t="s">
        <v>24</v>
      </c>
      <c r="BD41" s="25" t="s">
        <v>23</v>
      </c>
      <c r="BE41" s="25" t="s">
        <v>24</v>
      </c>
      <c r="BF41" s="25" t="s">
        <v>24</v>
      </c>
      <c r="BG41" s="25" t="s">
        <v>23</v>
      </c>
      <c r="BH41" s="25" t="s">
        <v>24</v>
      </c>
      <c r="BI41" s="25" t="s">
        <v>24</v>
      </c>
      <c r="BJ41" s="25" t="s">
        <v>24</v>
      </c>
      <c r="BK41" s="25" t="s">
        <v>23</v>
      </c>
      <c r="BL41" s="25" t="s">
        <v>24</v>
      </c>
      <c r="BM41" s="25" t="s">
        <v>24</v>
      </c>
      <c r="BN41" s="25" t="s">
        <v>24</v>
      </c>
      <c r="BO41" s="25" t="s">
        <v>24</v>
      </c>
      <c r="BP41" s="25" t="s">
        <v>23</v>
      </c>
      <c r="BQ41" s="25" t="s">
        <v>24</v>
      </c>
      <c r="BR41" s="25" t="s">
        <v>24</v>
      </c>
      <c r="BS41" s="25" t="s">
        <v>24</v>
      </c>
      <c r="BT41" s="25" t="s">
        <v>24</v>
      </c>
      <c r="BU41" s="25" t="s">
        <v>24</v>
      </c>
      <c r="BV41" s="25" t="s">
        <v>24</v>
      </c>
      <c r="BW41" s="25" t="s">
        <v>24</v>
      </c>
      <c r="BX41" s="25" t="s">
        <v>24</v>
      </c>
    </row>
    <row r="42" spans="1:76" x14ac:dyDescent="0.45">
      <c r="A42" s="26" t="s">
        <v>129</v>
      </c>
      <c r="B42" s="30">
        <v>1</v>
      </c>
      <c r="C42" s="26" t="s">
        <v>56</v>
      </c>
      <c r="D42" s="122" t="s">
        <v>81</v>
      </c>
      <c r="E42" s="122"/>
      <c r="F42" s="122"/>
      <c r="G42" s="25" t="s">
        <v>20</v>
      </c>
      <c r="H42" s="30">
        <v>9</v>
      </c>
      <c r="I42" s="30">
        <v>75</v>
      </c>
      <c r="J42" s="25" t="s">
        <v>24</v>
      </c>
      <c r="K42" s="25" t="s">
        <v>24</v>
      </c>
      <c r="L42" s="26" t="s">
        <v>24</v>
      </c>
      <c r="M42" s="25" t="s">
        <v>24</v>
      </c>
      <c r="N42" s="25" t="s">
        <v>23</v>
      </c>
      <c r="O42" s="25" t="s">
        <v>24</v>
      </c>
      <c r="P42" s="25" t="s">
        <v>23</v>
      </c>
      <c r="Q42" s="25" t="s">
        <v>24</v>
      </c>
      <c r="R42" s="25" t="s">
        <v>23</v>
      </c>
      <c r="S42" s="25" t="s">
        <v>23</v>
      </c>
      <c r="T42" s="26" t="s">
        <v>400</v>
      </c>
      <c r="U42" s="25" t="s">
        <v>23</v>
      </c>
      <c r="V42" s="25" t="s">
        <v>23</v>
      </c>
      <c r="W42" s="25" t="s">
        <v>23</v>
      </c>
      <c r="X42" s="27" t="s">
        <v>489</v>
      </c>
      <c r="Y42" s="27" t="s">
        <v>489</v>
      </c>
      <c r="Z42" s="27" t="s">
        <v>489</v>
      </c>
      <c r="AA42" s="27" t="s">
        <v>489</v>
      </c>
      <c r="AB42" s="27" t="s">
        <v>489</v>
      </c>
      <c r="AC42" s="27" t="s">
        <v>50</v>
      </c>
      <c r="AD42" s="27" t="s">
        <v>489</v>
      </c>
      <c r="AE42" s="27" t="s">
        <v>400</v>
      </c>
      <c r="AF42" s="27" t="s">
        <v>49</v>
      </c>
      <c r="AG42" s="27" t="s">
        <v>67</v>
      </c>
      <c r="AH42" s="27" t="s">
        <v>67</v>
      </c>
      <c r="AI42" s="27" t="s">
        <v>489</v>
      </c>
      <c r="AJ42" s="27" t="s">
        <v>489</v>
      </c>
      <c r="AK42" s="27" t="s">
        <v>49</v>
      </c>
      <c r="AL42" s="27" t="s">
        <v>67</v>
      </c>
      <c r="AM42" s="37">
        <v>896</v>
      </c>
      <c r="AN42" s="31">
        <v>75</v>
      </c>
      <c r="AO42" s="31">
        <v>9.5</v>
      </c>
      <c r="AP42" s="31">
        <v>11.4</v>
      </c>
      <c r="AQ42" s="37">
        <v>304</v>
      </c>
      <c r="AR42" s="31">
        <v>6.7</v>
      </c>
      <c r="AS42" s="37">
        <v>304</v>
      </c>
      <c r="AT42" s="25" t="s">
        <v>24</v>
      </c>
      <c r="AU42" s="25" t="s">
        <v>24</v>
      </c>
      <c r="AV42" s="25" t="s">
        <v>24</v>
      </c>
      <c r="AW42" s="25" t="s">
        <v>24</v>
      </c>
      <c r="AX42" s="25" t="s">
        <v>24</v>
      </c>
      <c r="AY42" s="25" t="s">
        <v>24</v>
      </c>
      <c r="AZ42" s="25" t="s">
        <v>24</v>
      </c>
      <c r="BA42" s="25" t="s">
        <v>24</v>
      </c>
      <c r="BB42" s="25" t="s">
        <v>24</v>
      </c>
      <c r="BC42" s="25" t="s">
        <v>23</v>
      </c>
      <c r="BD42" s="25" t="s">
        <v>23</v>
      </c>
      <c r="BE42" s="25" t="s">
        <v>24</v>
      </c>
      <c r="BF42" s="25" t="s">
        <v>24</v>
      </c>
      <c r="BG42" s="25" t="s">
        <v>24</v>
      </c>
      <c r="BH42" s="25" t="s">
        <v>24</v>
      </c>
      <c r="BI42" s="25" t="s">
        <v>24</v>
      </c>
      <c r="BJ42" s="25" t="s">
        <v>24</v>
      </c>
      <c r="BK42" s="25" t="s">
        <v>23</v>
      </c>
      <c r="BL42" s="25" t="s">
        <v>24</v>
      </c>
      <c r="BM42" s="25" t="s">
        <v>24</v>
      </c>
      <c r="BN42" s="25" t="s">
        <v>24</v>
      </c>
      <c r="BO42" s="25" t="s">
        <v>24</v>
      </c>
      <c r="BP42" s="25" t="s">
        <v>24</v>
      </c>
      <c r="BQ42" s="25" t="s">
        <v>24</v>
      </c>
      <c r="BR42" s="25" t="s">
        <v>24</v>
      </c>
      <c r="BS42" s="25" t="s">
        <v>24</v>
      </c>
      <c r="BT42" s="25" t="s">
        <v>24</v>
      </c>
      <c r="BU42" s="25" t="s">
        <v>24</v>
      </c>
      <c r="BV42" s="25" t="s">
        <v>24</v>
      </c>
      <c r="BW42" s="25" t="s">
        <v>24</v>
      </c>
      <c r="BX42" s="25" t="s">
        <v>24</v>
      </c>
    </row>
    <row r="43" spans="1:76" x14ac:dyDescent="0.45">
      <c r="A43" s="26" t="s">
        <v>131</v>
      </c>
      <c r="B43" s="30">
        <v>4</v>
      </c>
      <c r="C43" s="26" t="s">
        <v>43</v>
      </c>
      <c r="D43" s="122" t="s">
        <v>60</v>
      </c>
      <c r="E43" s="122"/>
      <c r="F43" s="122"/>
      <c r="G43" s="25" t="s">
        <v>19</v>
      </c>
      <c r="H43" s="30">
        <v>14</v>
      </c>
      <c r="I43" s="30">
        <v>98</v>
      </c>
      <c r="J43" s="25" t="s">
        <v>24</v>
      </c>
      <c r="K43" s="25" t="s">
        <v>24</v>
      </c>
      <c r="L43" s="26" t="s">
        <v>24</v>
      </c>
      <c r="M43" s="25" t="s">
        <v>24</v>
      </c>
      <c r="N43" s="25" t="s">
        <v>24</v>
      </c>
      <c r="O43" s="25" t="s">
        <v>24</v>
      </c>
      <c r="P43" s="25" t="s">
        <v>24</v>
      </c>
      <c r="Q43" s="25" t="s">
        <v>24</v>
      </c>
      <c r="R43" s="25" t="s">
        <v>23</v>
      </c>
      <c r="S43" s="25" t="s">
        <v>24</v>
      </c>
      <c r="T43" s="26" t="s">
        <v>399</v>
      </c>
      <c r="U43" s="25" t="s">
        <v>24</v>
      </c>
      <c r="V43" s="25" t="s">
        <v>24</v>
      </c>
      <c r="W43" s="25" t="s">
        <v>24</v>
      </c>
      <c r="X43" s="27" t="s">
        <v>400</v>
      </c>
      <c r="Y43" s="27" t="s">
        <v>489</v>
      </c>
      <c r="Z43" s="27" t="s">
        <v>400</v>
      </c>
      <c r="AA43" s="27" t="s">
        <v>489</v>
      </c>
      <c r="AB43" s="27" t="s">
        <v>400</v>
      </c>
      <c r="AC43" s="27" t="s">
        <v>489</v>
      </c>
      <c r="AD43" s="27" t="s">
        <v>50</v>
      </c>
      <c r="AE43" s="27" t="s">
        <v>400</v>
      </c>
      <c r="AF43" s="27" t="s">
        <v>50</v>
      </c>
      <c r="AG43" s="27" t="s">
        <v>67</v>
      </c>
      <c r="AH43" s="27" t="s">
        <v>67</v>
      </c>
      <c r="AI43" s="27" t="s">
        <v>400</v>
      </c>
      <c r="AJ43" s="27" t="s">
        <v>489</v>
      </c>
      <c r="AK43" s="27" t="s">
        <v>49</v>
      </c>
      <c r="AL43" s="27" t="s">
        <v>489</v>
      </c>
      <c r="AM43" s="37">
        <v>1320</v>
      </c>
      <c r="AN43" s="31">
        <v>96</v>
      </c>
      <c r="AO43" s="31">
        <v>8.4</v>
      </c>
      <c r="AP43" s="31">
        <v>15.4</v>
      </c>
      <c r="AQ43" s="37">
        <v>425</v>
      </c>
      <c r="AR43" s="31">
        <v>9.4</v>
      </c>
      <c r="AS43" s="37">
        <v>552</v>
      </c>
      <c r="AT43" s="25" t="s">
        <v>24</v>
      </c>
      <c r="AU43" s="25" t="s">
        <v>24</v>
      </c>
      <c r="AV43" s="25" t="s">
        <v>24</v>
      </c>
      <c r="AW43" s="25" t="s">
        <v>24</v>
      </c>
      <c r="AX43" s="25" t="s">
        <v>23</v>
      </c>
      <c r="AY43" s="25" t="s">
        <v>24</v>
      </c>
      <c r="AZ43" s="25" t="s">
        <v>24</v>
      </c>
      <c r="BA43" s="25" t="s">
        <v>24</v>
      </c>
      <c r="BB43" s="25" t="s">
        <v>24</v>
      </c>
      <c r="BC43" s="25" t="s">
        <v>24</v>
      </c>
      <c r="BD43" s="25" t="s">
        <v>24</v>
      </c>
      <c r="BE43" s="25" t="s">
        <v>24</v>
      </c>
      <c r="BF43" s="25" t="s">
        <v>24</v>
      </c>
      <c r="BG43" s="25" t="s">
        <v>24</v>
      </c>
      <c r="BH43" s="25" t="s">
        <v>24</v>
      </c>
      <c r="BI43" s="25" t="s">
        <v>23</v>
      </c>
      <c r="BJ43" s="25" t="s">
        <v>24</v>
      </c>
      <c r="BK43" s="25" t="s">
        <v>24</v>
      </c>
      <c r="BL43" s="25" t="s">
        <v>24</v>
      </c>
      <c r="BM43" s="25" t="s">
        <v>24</v>
      </c>
      <c r="BN43" s="25" t="s">
        <v>24</v>
      </c>
      <c r="BO43" s="25" t="s">
        <v>24</v>
      </c>
      <c r="BP43" s="25" t="s">
        <v>24</v>
      </c>
      <c r="BQ43" s="25" t="s">
        <v>24</v>
      </c>
      <c r="BR43" s="25" t="s">
        <v>24</v>
      </c>
      <c r="BS43" s="25" t="s">
        <v>24</v>
      </c>
      <c r="BT43" s="25" t="s">
        <v>24</v>
      </c>
      <c r="BU43" s="25" t="s">
        <v>24</v>
      </c>
      <c r="BV43" s="25" t="s">
        <v>24</v>
      </c>
      <c r="BW43" s="25" t="s">
        <v>24</v>
      </c>
      <c r="BX43" s="25" t="s">
        <v>23</v>
      </c>
    </row>
    <row r="44" spans="1:76" x14ac:dyDescent="0.45">
      <c r="A44" s="26" t="s">
        <v>133</v>
      </c>
      <c r="B44" s="30">
        <v>2</v>
      </c>
      <c r="C44" s="26" t="s">
        <v>56</v>
      </c>
      <c r="D44" s="122" t="s">
        <v>81</v>
      </c>
      <c r="E44" s="122"/>
      <c r="F44" s="122"/>
      <c r="G44" s="25" t="s">
        <v>19</v>
      </c>
      <c r="H44" s="30">
        <v>11</v>
      </c>
      <c r="I44" s="30">
        <v>83</v>
      </c>
      <c r="J44" s="25" t="s">
        <v>24</v>
      </c>
      <c r="K44" s="25" t="s">
        <v>24</v>
      </c>
      <c r="L44" s="26" t="s">
        <v>24</v>
      </c>
      <c r="M44" s="25" t="s">
        <v>24</v>
      </c>
      <c r="N44" s="25" t="s">
        <v>23</v>
      </c>
      <c r="O44" s="25" t="s">
        <v>24</v>
      </c>
      <c r="P44" s="25" t="s">
        <v>23</v>
      </c>
      <c r="Q44" s="25" t="s">
        <v>24</v>
      </c>
      <c r="R44" s="25" t="s">
        <v>23</v>
      </c>
      <c r="S44" s="25" t="s">
        <v>23</v>
      </c>
      <c r="T44" s="26" t="s">
        <v>400</v>
      </c>
      <c r="U44" s="25" t="s">
        <v>23</v>
      </c>
      <c r="V44" s="25" t="s">
        <v>24</v>
      </c>
      <c r="W44" s="25" t="s">
        <v>24</v>
      </c>
      <c r="X44" s="27" t="s">
        <v>400</v>
      </c>
      <c r="Y44" s="27" t="s">
        <v>489</v>
      </c>
      <c r="Z44" s="27" t="s">
        <v>489</v>
      </c>
      <c r="AA44" s="27" t="s">
        <v>489</v>
      </c>
      <c r="AB44" s="27" t="s">
        <v>489</v>
      </c>
      <c r="AC44" s="27" t="s">
        <v>489</v>
      </c>
      <c r="AD44" s="27" t="s">
        <v>49</v>
      </c>
      <c r="AE44" s="27" t="s">
        <v>400</v>
      </c>
      <c r="AF44" s="27" t="s">
        <v>49</v>
      </c>
      <c r="AG44" s="27" t="s">
        <v>50</v>
      </c>
      <c r="AH44" s="27" t="s">
        <v>50</v>
      </c>
      <c r="AI44" s="27" t="s">
        <v>489</v>
      </c>
      <c r="AJ44" s="27" t="s">
        <v>489</v>
      </c>
      <c r="AK44" s="27" t="s">
        <v>49</v>
      </c>
      <c r="AL44" s="27" t="s">
        <v>50</v>
      </c>
      <c r="AM44" s="37">
        <v>1011</v>
      </c>
      <c r="AN44" s="31">
        <v>75</v>
      </c>
      <c r="AO44" s="31">
        <v>8.4</v>
      </c>
      <c r="AP44" s="31">
        <v>11.4</v>
      </c>
      <c r="AQ44" s="37">
        <v>399</v>
      </c>
      <c r="AR44" s="31">
        <v>6.4</v>
      </c>
      <c r="AS44" s="37">
        <v>305</v>
      </c>
      <c r="AT44" s="25" t="s">
        <v>24</v>
      </c>
      <c r="AU44" s="25" t="s">
        <v>24</v>
      </c>
      <c r="AV44" s="25" t="s">
        <v>24</v>
      </c>
      <c r="AW44" s="25" t="s">
        <v>24</v>
      </c>
      <c r="AX44" s="25" t="s">
        <v>24</v>
      </c>
      <c r="AY44" s="25" t="s">
        <v>24</v>
      </c>
      <c r="AZ44" s="25" t="s">
        <v>24</v>
      </c>
      <c r="BA44" s="25" t="s">
        <v>24</v>
      </c>
      <c r="BB44" s="25" t="s">
        <v>24</v>
      </c>
      <c r="BC44" s="25" t="s">
        <v>24</v>
      </c>
      <c r="BD44" s="25" t="s">
        <v>23</v>
      </c>
      <c r="BE44" s="25" t="s">
        <v>24</v>
      </c>
      <c r="BF44" s="25" t="s">
        <v>24</v>
      </c>
      <c r="BG44" s="25" t="s">
        <v>23</v>
      </c>
      <c r="BH44" s="25" t="s">
        <v>24</v>
      </c>
      <c r="BI44" s="25" t="s">
        <v>24</v>
      </c>
      <c r="BJ44" s="25" t="s">
        <v>24</v>
      </c>
      <c r="BK44" s="25" t="s">
        <v>23</v>
      </c>
      <c r="BL44" s="25" t="s">
        <v>23</v>
      </c>
      <c r="BM44" s="25" t="s">
        <v>24</v>
      </c>
      <c r="BN44" s="25" t="s">
        <v>24</v>
      </c>
      <c r="BO44" s="25" t="s">
        <v>24</v>
      </c>
      <c r="BP44" s="25" t="s">
        <v>24</v>
      </c>
      <c r="BQ44" s="25" t="s">
        <v>24</v>
      </c>
      <c r="BR44" s="25" t="s">
        <v>24</v>
      </c>
      <c r="BS44" s="25" t="s">
        <v>24</v>
      </c>
      <c r="BT44" s="25" t="s">
        <v>24</v>
      </c>
      <c r="BU44" s="25" t="s">
        <v>24</v>
      </c>
      <c r="BV44" s="25" t="s">
        <v>24</v>
      </c>
      <c r="BW44" s="25" t="s">
        <v>24</v>
      </c>
      <c r="BX44" s="25" t="s">
        <v>24</v>
      </c>
    </row>
    <row r="45" spans="1:76" x14ac:dyDescent="0.45">
      <c r="A45" s="26" t="s">
        <v>135</v>
      </c>
      <c r="B45" s="30">
        <v>3</v>
      </c>
      <c r="C45" s="26" t="s">
        <v>43</v>
      </c>
      <c r="D45" s="122" t="s">
        <v>74</v>
      </c>
      <c r="E45" s="122"/>
      <c r="F45" s="122"/>
      <c r="G45" s="25" t="s">
        <v>19</v>
      </c>
      <c r="H45" s="30">
        <v>10</v>
      </c>
      <c r="I45" s="30">
        <v>85</v>
      </c>
      <c r="J45" s="25" t="s">
        <v>24</v>
      </c>
      <c r="K45" s="25" t="s">
        <v>24</v>
      </c>
      <c r="L45" s="26" t="s">
        <v>24</v>
      </c>
      <c r="M45" s="25" t="s">
        <v>24</v>
      </c>
      <c r="N45" s="25" t="s">
        <v>24</v>
      </c>
      <c r="O45" s="25" t="s">
        <v>24</v>
      </c>
      <c r="P45" s="25" t="s">
        <v>24</v>
      </c>
      <c r="Q45" s="25" t="s">
        <v>24</v>
      </c>
      <c r="R45" s="25" t="s">
        <v>23</v>
      </c>
      <c r="S45" s="25" t="s">
        <v>24</v>
      </c>
      <c r="T45" s="26" t="s">
        <v>398</v>
      </c>
      <c r="U45" s="25" t="s">
        <v>23</v>
      </c>
      <c r="V45" s="25" t="s">
        <v>24</v>
      </c>
      <c r="W45" s="25" t="s">
        <v>24</v>
      </c>
      <c r="X45" s="27" t="s">
        <v>400</v>
      </c>
      <c r="Y45" s="27" t="s">
        <v>489</v>
      </c>
      <c r="Z45" s="27" t="s">
        <v>400</v>
      </c>
      <c r="AA45" s="27" t="s">
        <v>489</v>
      </c>
      <c r="AB45" s="27" t="s">
        <v>489</v>
      </c>
      <c r="AC45" s="27" t="s">
        <v>50</v>
      </c>
      <c r="AD45" s="27" t="s">
        <v>49</v>
      </c>
      <c r="AE45" s="27" t="s">
        <v>489</v>
      </c>
      <c r="AF45" s="27" t="s">
        <v>50</v>
      </c>
      <c r="AG45" s="27" t="s">
        <v>49</v>
      </c>
      <c r="AH45" s="27" t="s">
        <v>49</v>
      </c>
      <c r="AI45" s="27" t="s">
        <v>400</v>
      </c>
      <c r="AJ45" s="27" t="s">
        <v>489</v>
      </c>
      <c r="AK45" s="27" t="s">
        <v>49</v>
      </c>
      <c r="AL45" s="27" t="s">
        <v>489</v>
      </c>
      <c r="AM45" s="37">
        <v>1014</v>
      </c>
      <c r="AN45" s="31">
        <v>77</v>
      </c>
      <c r="AO45" s="31">
        <v>8.1</v>
      </c>
      <c r="AP45" s="31">
        <v>12.4</v>
      </c>
      <c r="AQ45" s="37">
        <v>412</v>
      </c>
      <c r="AR45" s="31">
        <v>7.4</v>
      </c>
      <c r="AS45" s="37">
        <v>315</v>
      </c>
      <c r="AT45" s="25" t="s">
        <v>24</v>
      </c>
      <c r="AU45" s="25" t="s">
        <v>24</v>
      </c>
      <c r="AV45" s="25" t="s">
        <v>24</v>
      </c>
      <c r="AW45" s="25" t="s">
        <v>24</v>
      </c>
      <c r="AX45" s="25" t="s">
        <v>24</v>
      </c>
      <c r="AY45" s="25" t="s">
        <v>24</v>
      </c>
      <c r="AZ45" s="25" t="s">
        <v>24</v>
      </c>
      <c r="BA45" s="25" t="s">
        <v>24</v>
      </c>
      <c r="BB45" s="25" t="s">
        <v>24</v>
      </c>
      <c r="BC45" s="25" t="s">
        <v>24</v>
      </c>
      <c r="BD45" s="25" t="s">
        <v>24</v>
      </c>
      <c r="BE45" s="25" t="s">
        <v>24</v>
      </c>
      <c r="BF45" s="25" t="s">
        <v>24</v>
      </c>
      <c r="BG45" s="25" t="s">
        <v>23</v>
      </c>
      <c r="BH45" s="25" t="s">
        <v>24</v>
      </c>
      <c r="BI45" s="25" t="s">
        <v>24</v>
      </c>
      <c r="BJ45" s="25" t="s">
        <v>24</v>
      </c>
      <c r="BK45" s="25" t="s">
        <v>23</v>
      </c>
      <c r="BL45" s="25" t="s">
        <v>24</v>
      </c>
      <c r="BM45" s="25" t="s">
        <v>23</v>
      </c>
      <c r="BN45" s="25" t="s">
        <v>24</v>
      </c>
      <c r="BO45" s="25" t="s">
        <v>24</v>
      </c>
      <c r="BP45" s="25" t="s">
        <v>24</v>
      </c>
      <c r="BQ45" s="25" t="s">
        <v>24</v>
      </c>
      <c r="BR45" s="25" t="s">
        <v>24</v>
      </c>
      <c r="BS45" s="25" t="s">
        <v>24</v>
      </c>
      <c r="BT45" s="25" t="s">
        <v>23</v>
      </c>
      <c r="BU45" s="25" t="s">
        <v>24</v>
      </c>
      <c r="BV45" s="25" t="s">
        <v>24</v>
      </c>
      <c r="BW45" s="25" t="s">
        <v>24</v>
      </c>
      <c r="BX45" s="25" t="s">
        <v>24</v>
      </c>
    </row>
    <row r="46" spans="1:76" x14ac:dyDescent="0.45">
      <c r="A46" s="26" t="s">
        <v>137</v>
      </c>
      <c r="B46" s="30">
        <v>1</v>
      </c>
      <c r="C46" s="26" t="s">
        <v>56</v>
      </c>
      <c r="D46" s="122" t="s">
        <v>69</v>
      </c>
      <c r="E46" s="122"/>
      <c r="F46" s="122"/>
      <c r="G46" s="25" t="s">
        <v>19</v>
      </c>
      <c r="H46" s="30">
        <v>7</v>
      </c>
      <c r="I46" s="30">
        <v>70</v>
      </c>
      <c r="J46" s="25" t="s">
        <v>24</v>
      </c>
      <c r="K46" s="25" t="s">
        <v>24</v>
      </c>
      <c r="L46" s="26" t="s">
        <v>24</v>
      </c>
      <c r="M46" s="25" t="s">
        <v>24</v>
      </c>
      <c r="N46" s="25" t="s">
        <v>23</v>
      </c>
      <c r="O46" s="25" t="s">
        <v>24</v>
      </c>
      <c r="P46" s="25" t="s">
        <v>23</v>
      </c>
      <c r="Q46" s="25" t="s">
        <v>24</v>
      </c>
      <c r="R46" s="25" t="s">
        <v>24</v>
      </c>
      <c r="S46" s="25" t="s">
        <v>24</v>
      </c>
      <c r="T46" s="26" t="s">
        <v>400</v>
      </c>
      <c r="U46" s="25" t="s">
        <v>23</v>
      </c>
      <c r="V46" s="25" t="s">
        <v>24</v>
      </c>
      <c r="W46" s="25" t="s">
        <v>24</v>
      </c>
      <c r="X46" s="27" t="s">
        <v>489</v>
      </c>
      <c r="Y46" s="27" t="s">
        <v>489</v>
      </c>
      <c r="Z46" s="27" t="s">
        <v>400</v>
      </c>
      <c r="AA46" s="27" t="s">
        <v>489</v>
      </c>
      <c r="AB46" s="27" t="s">
        <v>489</v>
      </c>
      <c r="AC46" s="27" t="s">
        <v>50</v>
      </c>
      <c r="AD46" s="27" t="s">
        <v>49</v>
      </c>
      <c r="AE46" s="27" t="s">
        <v>400</v>
      </c>
      <c r="AF46" s="27" t="s">
        <v>50</v>
      </c>
      <c r="AG46" s="27" t="s">
        <v>49</v>
      </c>
      <c r="AH46" s="27" t="s">
        <v>49</v>
      </c>
      <c r="AI46" s="27" t="s">
        <v>489</v>
      </c>
      <c r="AJ46" s="27" t="s">
        <v>489</v>
      </c>
      <c r="AK46" s="27" t="s">
        <v>49</v>
      </c>
      <c r="AL46" s="27" t="s">
        <v>49</v>
      </c>
      <c r="AM46" s="37">
        <v>702</v>
      </c>
      <c r="AN46" s="31">
        <v>52</v>
      </c>
      <c r="AO46" s="31">
        <v>5.9</v>
      </c>
      <c r="AP46" s="31">
        <v>8.5</v>
      </c>
      <c r="AQ46" s="37">
        <v>304</v>
      </c>
      <c r="AR46" s="31">
        <v>5.7</v>
      </c>
      <c r="AS46" s="37">
        <v>256</v>
      </c>
      <c r="AT46" s="25" t="s">
        <v>24</v>
      </c>
      <c r="AU46" s="25" t="s">
        <v>24</v>
      </c>
      <c r="AV46" s="25" t="s">
        <v>24</v>
      </c>
      <c r="AW46" s="25" t="s">
        <v>24</v>
      </c>
      <c r="AX46" s="25" t="s">
        <v>24</v>
      </c>
      <c r="AY46" s="25" t="s">
        <v>24</v>
      </c>
      <c r="AZ46" s="25" t="s">
        <v>24</v>
      </c>
      <c r="BA46" s="25" t="s">
        <v>24</v>
      </c>
      <c r="BB46" s="25" t="s">
        <v>24</v>
      </c>
      <c r="BC46" s="25" t="s">
        <v>24</v>
      </c>
      <c r="BD46" s="25" t="s">
        <v>23</v>
      </c>
      <c r="BE46" s="25" t="s">
        <v>24</v>
      </c>
      <c r="BF46" s="25" t="s">
        <v>24</v>
      </c>
      <c r="BG46" s="25" t="s">
        <v>24</v>
      </c>
      <c r="BH46" s="25" t="s">
        <v>24</v>
      </c>
      <c r="BI46" s="25" t="s">
        <v>24</v>
      </c>
      <c r="BJ46" s="25" t="s">
        <v>24</v>
      </c>
      <c r="BK46" s="25" t="s">
        <v>23</v>
      </c>
      <c r="BL46" s="25" t="s">
        <v>24</v>
      </c>
      <c r="BM46" s="25" t="s">
        <v>24</v>
      </c>
      <c r="BN46" s="25" t="s">
        <v>24</v>
      </c>
      <c r="BO46" s="25" t="s">
        <v>24</v>
      </c>
      <c r="BP46" s="25" t="s">
        <v>23</v>
      </c>
      <c r="BQ46" s="25" t="s">
        <v>24</v>
      </c>
      <c r="BR46" s="25" t="s">
        <v>24</v>
      </c>
      <c r="BS46" s="25" t="s">
        <v>24</v>
      </c>
      <c r="BT46" s="25" t="s">
        <v>24</v>
      </c>
      <c r="BU46" s="25" t="s">
        <v>24</v>
      </c>
      <c r="BV46" s="25" t="s">
        <v>24</v>
      </c>
      <c r="BW46" s="25" t="s">
        <v>24</v>
      </c>
      <c r="BX46" s="25" t="s">
        <v>24</v>
      </c>
    </row>
    <row r="47" spans="1:76" x14ac:dyDescent="0.45">
      <c r="A47" s="26" t="s">
        <v>139</v>
      </c>
      <c r="B47" s="30">
        <v>2</v>
      </c>
      <c r="C47" s="26" t="s">
        <v>43</v>
      </c>
      <c r="D47" s="122" t="s">
        <v>44</v>
      </c>
      <c r="E47" s="122"/>
      <c r="F47" s="122"/>
      <c r="G47" s="25" t="s">
        <v>19</v>
      </c>
      <c r="H47" s="30">
        <v>12</v>
      </c>
      <c r="I47" s="30">
        <v>84</v>
      </c>
      <c r="J47" s="25" t="s">
        <v>24</v>
      </c>
      <c r="K47" s="25" t="s">
        <v>24</v>
      </c>
      <c r="L47" s="26" t="s">
        <v>24</v>
      </c>
      <c r="M47" s="25" t="s">
        <v>24</v>
      </c>
      <c r="N47" s="25" t="s">
        <v>24</v>
      </c>
      <c r="O47" s="25" t="s">
        <v>24</v>
      </c>
      <c r="P47" s="25" t="s">
        <v>24</v>
      </c>
      <c r="Q47" s="25" t="s">
        <v>24</v>
      </c>
      <c r="R47" s="25" t="s">
        <v>23</v>
      </c>
      <c r="S47" s="25" t="s">
        <v>23</v>
      </c>
      <c r="T47" s="26" t="s">
        <v>398</v>
      </c>
      <c r="U47" s="25" t="s">
        <v>24</v>
      </c>
      <c r="V47" s="25" t="s">
        <v>24</v>
      </c>
      <c r="W47" s="25" t="s">
        <v>24</v>
      </c>
      <c r="X47" s="27" t="s">
        <v>400</v>
      </c>
      <c r="Y47" s="27" t="s">
        <v>489</v>
      </c>
      <c r="Z47" s="27" t="s">
        <v>489</v>
      </c>
      <c r="AA47" s="27" t="s">
        <v>489</v>
      </c>
      <c r="AB47" s="27" t="s">
        <v>489</v>
      </c>
      <c r="AC47" s="27" t="s">
        <v>50</v>
      </c>
      <c r="AD47" s="27" t="s">
        <v>49</v>
      </c>
      <c r="AE47" s="27" t="s">
        <v>400</v>
      </c>
      <c r="AF47" s="27" t="s">
        <v>49</v>
      </c>
      <c r="AG47" s="27" t="s">
        <v>49</v>
      </c>
      <c r="AH47" s="27" t="s">
        <v>49</v>
      </c>
      <c r="AI47" s="27" t="s">
        <v>489</v>
      </c>
      <c r="AJ47" s="27" t="s">
        <v>489</v>
      </c>
      <c r="AK47" s="27" t="s">
        <v>49</v>
      </c>
      <c r="AL47" s="27" t="s">
        <v>49</v>
      </c>
      <c r="AM47" s="37">
        <v>1120</v>
      </c>
      <c r="AN47" s="31">
        <v>72</v>
      </c>
      <c r="AO47" s="31">
        <v>12.5</v>
      </c>
      <c r="AP47" s="31">
        <v>15.4</v>
      </c>
      <c r="AQ47" s="37">
        <v>405</v>
      </c>
      <c r="AR47" s="31">
        <v>8.5</v>
      </c>
      <c r="AS47" s="37">
        <v>301</v>
      </c>
      <c r="AT47" s="25" t="s">
        <v>24</v>
      </c>
      <c r="AU47" s="25" t="s">
        <v>24</v>
      </c>
      <c r="AV47" s="25" t="s">
        <v>24</v>
      </c>
      <c r="AW47" s="25" t="s">
        <v>24</v>
      </c>
      <c r="AX47" s="25" t="s">
        <v>24</v>
      </c>
      <c r="AY47" s="25" t="s">
        <v>24</v>
      </c>
      <c r="AZ47" s="25" t="s">
        <v>24</v>
      </c>
      <c r="BA47" s="25" t="s">
        <v>24</v>
      </c>
      <c r="BB47" s="25" t="s">
        <v>24</v>
      </c>
      <c r="BC47" s="25" t="s">
        <v>24</v>
      </c>
      <c r="BD47" s="25" t="s">
        <v>24</v>
      </c>
      <c r="BE47" s="25" t="s">
        <v>24</v>
      </c>
      <c r="BF47" s="25" t="s">
        <v>24</v>
      </c>
      <c r="BG47" s="25" t="s">
        <v>24</v>
      </c>
      <c r="BH47" s="25" t="s">
        <v>24</v>
      </c>
      <c r="BI47" s="25" t="s">
        <v>23</v>
      </c>
      <c r="BJ47" s="25" t="s">
        <v>24</v>
      </c>
      <c r="BK47" s="25" t="s">
        <v>24</v>
      </c>
      <c r="BL47" s="25" t="s">
        <v>24</v>
      </c>
      <c r="BM47" s="25" t="s">
        <v>24</v>
      </c>
      <c r="BN47" s="25" t="s">
        <v>24</v>
      </c>
      <c r="BO47" s="25" t="s">
        <v>24</v>
      </c>
      <c r="BP47" s="25" t="s">
        <v>24</v>
      </c>
      <c r="BQ47" s="25" t="s">
        <v>24</v>
      </c>
      <c r="BR47" s="25" t="s">
        <v>24</v>
      </c>
      <c r="BS47" s="25" t="s">
        <v>24</v>
      </c>
      <c r="BT47" s="25" t="s">
        <v>24</v>
      </c>
      <c r="BU47" s="25" t="s">
        <v>24</v>
      </c>
      <c r="BV47" s="25" t="s">
        <v>24</v>
      </c>
      <c r="BW47" s="25" t="s">
        <v>24</v>
      </c>
      <c r="BX47" s="25" t="s">
        <v>23</v>
      </c>
    </row>
    <row r="48" spans="1:76" x14ac:dyDescent="0.45">
      <c r="A48" s="26" t="s">
        <v>140</v>
      </c>
      <c r="B48" s="30">
        <v>1</v>
      </c>
      <c r="C48" s="26" t="s">
        <v>56</v>
      </c>
      <c r="D48" s="122" t="s">
        <v>81</v>
      </c>
      <c r="E48" s="122"/>
      <c r="F48" s="122"/>
      <c r="G48" s="25" t="s">
        <v>19</v>
      </c>
      <c r="H48" s="30">
        <v>8</v>
      </c>
      <c r="I48" s="30">
        <v>72</v>
      </c>
      <c r="J48" s="25" t="s">
        <v>24</v>
      </c>
      <c r="K48" s="25" t="s">
        <v>24</v>
      </c>
      <c r="L48" s="26" t="s">
        <v>24</v>
      </c>
      <c r="M48" s="25" t="s">
        <v>24</v>
      </c>
      <c r="N48" s="25" t="s">
        <v>23</v>
      </c>
      <c r="O48" s="25" t="s">
        <v>24</v>
      </c>
      <c r="P48" s="25" t="s">
        <v>23</v>
      </c>
      <c r="Q48" s="25" t="s">
        <v>24</v>
      </c>
      <c r="R48" s="25" t="s">
        <v>24</v>
      </c>
      <c r="S48" s="25" t="s">
        <v>24</v>
      </c>
      <c r="T48" s="26" t="s">
        <v>398</v>
      </c>
      <c r="U48" s="25" t="s">
        <v>24</v>
      </c>
      <c r="V48" s="25" t="s">
        <v>24</v>
      </c>
      <c r="W48" s="25" t="s">
        <v>24</v>
      </c>
      <c r="X48" s="27" t="s">
        <v>400</v>
      </c>
      <c r="Y48" s="27" t="s">
        <v>489</v>
      </c>
      <c r="Z48" s="27" t="s">
        <v>400</v>
      </c>
      <c r="AA48" s="27" t="s">
        <v>489</v>
      </c>
      <c r="AB48" s="27" t="s">
        <v>489</v>
      </c>
      <c r="AC48" s="27" t="s">
        <v>489</v>
      </c>
      <c r="AD48" s="27" t="s">
        <v>49</v>
      </c>
      <c r="AE48" s="27" t="s">
        <v>489</v>
      </c>
      <c r="AF48" s="27" t="s">
        <v>50</v>
      </c>
      <c r="AG48" s="27" t="s">
        <v>50</v>
      </c>
      <c r="AH48" s="27" t="s">
        <v>49</v>
      </c>
      <c r="AI48" s="27" t="s">
        <v>489</v>
      </c>
      <c r="AJ48" s="27" t="s">
        <v>489</v>
      </c>
      <c r="AK48" s="27" t="s">
        <v>50</v>
      </c>
      <c r="AL48" s="27" t="s">
        <v>49</v>
      </c>
      <c r="AM48" s="37">
        <v>851</v>
      </c>
      <c r="AN48" s="31">
        <v>75</v>
      </c>
      <c r="AO48" s="31">
        <v>11.4</v>
      </c>
      <c r="AP48" s="31">
        <v>10.4</v>
      </c>
      <c r="AQ48" s="37">
        <v>324</v>
      </c>
      <c r="AR48" s="31">
        <v>7.4</v>
      </c>
      <c r="AS48" s="37">
        <v>322</v>
      </c>
      <c r="AT48" s="25" t="s">
        <v>24</v>
      </c>
      <c r="AU48" s="25" t="s">
        <v>24</v>
      </c>
      <c r="AV48" s="25" t="s">
        <v>24</v>
      </c>
      <c r="AW48" s="25" t="s">
        <v>24</v>
      </c>
      <c r="AX48" s="25" t="s">
        <v>24</v>
      </c>
      <c r="AY48" s="25" t="s">
        <v>24</v>
      </c>
      <c r="AZ48" s="25" t="s">
        <v>23</v>
      </c>
      <c r="BA48" s="25" t="s">
        <v>24</v>
      </c>
      <c r="BB48" s="25" t="s">
        <v>24</v>
      </c>
      <c r="BC48" s="25" t="s">
        <v>24</v>
      </c>
      <c r="BD48" s="25" t="s">
        <v>23</v>
      </c>
      <c r="BE48" s="25" t="s">
        <v>24</v>
      </c>
      <c r="BF48" s="25" t="s">
        <v>24</v>
      </c>
      <c r="BG48" s="25" t="s">
        <v>24</v>
      </c>
      <c r="BH48" s="25" t="s">
        <v>24</v>
      </c>
      <c r="BI48" s="25" t="s">
        <v>24</v>
      </c>
      <c r="BJ48" s="25" t="s">
        <v>24</v>
      </c>
      <c r="BK48" s="25" t="s">
        <v>24</v>
      </c>
      <c r="BL48" s="25" t="s">
        <v>23</v>
      </c>
      <c r="BM48" s="25" t="s">
        <v>24</v>
      </c>
      <c r="BN48" s="25" t="s">
        <v>24</v>
      </c>
      <c r="BO48" s="25" t="s">
        <v>24</v>
      </c>
      <c r="BP48" s="25" t="s">
        <v>24</v>
      </c>
      <c r="BQ48" s="25" t="s">
        <v>24</v>
      </c>
      <c r="BR48" s="25" t="s">
        <v>24</v>
      </c>
      <c r="BS48" s="25" t="s">
        <v>24</v>
      </c>
      <c r="BT48" s="25" t="s">
        <v>24</v>
      </c>
      <c r="BU48" s="25" t="s">
        <v>24</v>
      </c>
      <c r="BV48" s="25" t="s">
        <v>24</v>
      </c>
      <c r="BW48" s="25" t="s">
        <v>24</v>
      </c>
      <c r="BX48" s="25" t="s">
        <v>24</v>
      </c>
    </row>
    <row r="49" spans="1:76" x14ac:dyDescent="0.45">
      <c r="A49" s="26" t="s">
        <v>142</v>
      </c>
      <c r="B49" s="30">
        <v>3</v>
      </c>
      <c r="C49" s="26" t="s">
        <v>56</v>
      </c>
      <c r="D49" s="122" t="s">
        <v>44</v>
      </c>
      <c r="E49" s="122"/>
      <c r="F49" s="122"/>
      <c r="G49" s="25" t="s">
        <v>19</v>
      </c>
      <c r="H49" s="30">
        <v>11</v>
      </c>
      <c r="I49" s="30">
        <v>88</v>
      </c>
      <c r="J49" s="25" t="s">
        <v>24</v>
      </c>
      <c r="K49" s="25" t="s">
        <v>24</v>
      </c>
      <c r="L49" s="26" t="s">
        <v>24</v>
      </c>
      <c r="M49" s="25" t="s">
        <v>24</v>
      </c>
      <c r="N49" s="25" t="s">
        <v>24</v>
      </c>
      <c r="O49" s="25" t="s">
        <v>24</v>
      </c>
      <c r="P49" s="25" t="s">
        <v>24</v>
      </c>
      <c r="Q49" s="25" t="s">
        <v>24</v>
      </c>
      <c r="R49" s="25" t="s">
        <v>23</v>
      </c>
      <c r="S49" s="25" t="s">
        <v>23</v>
      </c>
      <c r="T49" s="26" t="s">
        <v>398</v>
      </c>
      <c r="U49" s="25" t="s">
        <v>23</v>
      </c>
      <c r="V49" s="25" t="s">
        <v>24</v>
      </c>
      <c r="W49" s="25" t="s">
        <v>24</v>
      </c>
      <c r="X49" s="27" t="s">
        <v>400</v>
      </c>
      <c r="Y49" s="27" t="s">
        <v>489</v>
      </c>
      <c r="Z49" s="27" t="s">
        <v>400</v>
      </c>
      <c r="AA49" s="27" t="s">
        <v>489</v>
      </c>
      <c r="AB49" s="27" t="s">
        <v>489</v>
      </c>
      <c r="AC49" s="27" t="s">
        <v>489</v>
      </c>
      <c r="AD49" s="27" t="s">
        <v>50</v>
      </c>
      <c r="AE49" s="27" t="s">
        <v>400</v>
      </c>
      <c r="AF49" s="27" t="s">
        <v>49</v>
      </c>
      <c r="AG49" s="27" t="s">
        <v>49</v>
      </c>
      <c r="AH49" s="27" t="s">
        <v>49</v>
      </c>
      <c r="AI49" s="27" t="s">
        <v>400</v>
      </c>
      <c r="AJ49" s="27" t="s">
        <v>489</v>
      </c>
      <c r="AK49" s="27" t="s">
        <v>49</v>
      </c>
      <c r="AL49" s="27" t="s">
        <v>489</v>
      </c>
      <c r="AM49" s="37">
        <v>952</v>
      </c>
      <c r="AN49" s="31">
        <v>77</v>
      </c>
      <c r="AO49" s="31">
        <v>12.4</v>
      </c>
      <c r="AP49" s="31">
        <v>11.4</v>
      </c>
      <c r="AQ49" s="37">
        <v>367</v>
      </c>
      <c r="AR49" s="31">
        <v>8.1</v>
      </c>
      <c r="AS49" s="37">
        <v>352</v>
      </c>
      <c r="AT49" s="25" t="s">
        <v>24</v>
      </c>
      <c r="AU49" s="25" t="s">
        <v>24</v>
      </c>
      <c r="AV49" s="25" t="s">
        <v>24</v>
      </c>
      <c r="AW49" s="25" t="s">
        <v>24</v>
      </c>
      <c r="AX49" s="25" t="s">
        <v>24</v>
      </c>
      <c r="AY49" s="25" t="s">
        <v>24</v>
      </c>
      <c r="AZ49" s="25" t="s">
        <v>24</v>
      </c>
      <c r="BA49" s="25" t="s">
        <v>24</v>
      </c>
      <c r="BB49" s="25" t="s">
        <v>24</v>
      </c>
      <c r="BC49" s="25" t="s">
        <v>24</v>
      </c>
      <c r="BD49" s="25" t="s">
        <v>23</v>
      </c>
      <c r="BE49" s="25" t="s">
        <v>24</v>
      </c>
      <c r="BF49" s="25" t="s">
        <v>24</v>
      </c>
      <c r="BG49" s="25" t="s">
        <v>24</v>
      </c>
      <c r="BH49" s="25" t="s">
        <v>24</v>
      </c>
      <c r="BI49" s="25" t="s">
        <v>24</v>
      </c>
      <c r="BJ49" s="25" t="s">
        <v>24</v>
      </c>
      <c r="BK49" s="25" t="s">
        <v>23</v>
      </c>
      <c r="BL49" s="25" t="s">
        <v>24</v>
      </c>
      <c r="BM49" s="25" t="s">
        <v>24</v>
      </c>
      <c r="BN49" s="25" t="s">
        <v>24</v>
      </c>
      <c r="BO49" s="25" t="s">
        <v>24</v>
      </c>
      <c r="BP49" s="25" t="s">
        <v>24</v>
      </c>
      <c r="BQ49" s="25" t="s">
        <v>24</v>
      </c>
      <c r="BR49" s="25" t="s">
        <v>23</v>
      </c>
      <c r="BS49" s="25" t="s">
        <v>24</v>
      </c>
      <c r="BT49" s="25" t="s">
        <v>23</v>
      </c>
      <c r="BU49" s="25" t="s">
        <v>23</v>
      </c>
      <c r="BV49" s="25" t="s">
        <v>24</v>
      </c>
      <c r="BW49" s="25" t="s">
        <v>24</v>
      </c>
      <c r="BX49" s="25" t="s">
        <v>24</v>
      </c>
    </row>
    <row r="50" spans="1:76" x14ac:dyDescent="0.45">
      <c r="A50" s="26" t="s">
        <v>144</v>
      </c>
      <c r="B50" s="30">
        <v>4</v>
      </c>
      <c r="C50" s="26" t="s">
        <v>56</v>
      </c>
      <c r="D50" s="122" t="s">
        <v>69</v>
      </c>
      <c r="E50" s="122"/>
      <c r="F50" s="122"/>
      <c r="G50" s="25" t="s">
        <v>19</v>
      </c>
      <c r="H50" s="30">
        <v>13</v>
      </c>
      <c r="I50" s="30">
        <v>95</v>
      </c>
      <c r="J50" s="25" t="s">
        <v>24</v>
      </c>
      <c r="K50" s="25" t="s">
        <v>24</v>
      </c>
      <c r="L50" s="26" t="s">
        <v>24</v>
      </c>
      <c r="M50" s="25" t="s">
        <v>24</v>
      </c>
      <c r="N50" s="25" t="s">
        <v>24</v>
      </c>
      <c r="O50" s="25" t="s">
        <v>24</v>
      </c>
      <c r="P50" s="25" t="s">
        <v>24</v>
      </c>
      <c r="Q50" s="25" t="s">
        <v>24</v>
      </c>
      <c r="R50" s="25" t="s">
        <v>23</v>
      </c>
      <c r="S50" s="25" t="s">
        <v>24</v>
      </c>
      <c r="T50" s="26" t="s">
        <v>399</v>
      </c>
      <c r="U50" s="25" t="s">
        <v>23</v>
      </c>
      <c r="V50" s="25" t="s">
        <v>24</v>
      </c>
      <c r="W50" s="25" t="s">
        <v>24</v>
      </c>
      <c r="X50" s="27" t="s">
        <v>400</v>
      </c>
      <c r="Y50" s="27" t="s">
        <v>489</v>
      </c>
      <c r="Z50" s="27" t="s">
        <v>400</v>
      </c>
      <c r="AA50" s="27" t="s">
        <v>489</v>
      </c>
      <c r="AB50" s="27" t="s">
        <v>489</v>
      </c>
      <c r="AC50" s="27" t="s">
        <v>489</v>
      </c>
      <c r="AD50" s="27" t="s">
        <v>50</v>
      </c>
      <c r="AE50" s="27" t="s">
        <v>489</v>
      </c>
      <c r="AF50" s="27" t="s">
        <v>50</v>
      </c>
      <c r="AG50" s="27" t="s">
        <v>50</v>
      </c>
      <c r="AH50" s="27" t="s">
        <v>49</v>
      </c>
      <c r="AI50" s="27" t="s">
        <v>400</v>
      </c>
      <c r="AJ50" s="27" t="s">
        <v>489</v>
      </c>
      <c r="AK50" s="27" t="s">
        <v>49</v>
      </c>
      <c r="AL50" s="27" t="s">
        <v>49</v>
      </c>
      <c r="AM50" s="37">
        <v>1196</v>
      </c>
      <c r="AN50" s="31">
        <v>86</v>
      </c>
      <c r="AO50" s="31">
        <v>13.5</v>
      </c>
      <c r="AP50" s="31">
        <v>17.5</v>
      </c>
      <c r="AQ50" s="37">
        <v>452</v>
      </c>
      <c r="AR50" s="31">
        <v>9.4</v>
      </c>
      <c r="AS50" s="37">
        <v>395</v>
      </c>
      <c r="AT50" s="25" t="s">
        <v>24</v>
      </c>
      <c r="AU50" s="25" t="s">
        <v>24</v>
      </c>
      <c r="AV50" s="25" t="s">
        <v>24</v>
      </c>
      <c r="AW50" s="25" t="s">
        <v>24</v>
      </c>
      <c r="AX50" s="25" t="s">
        <v>24</v>
      </c>
      <c r="AY50" s="25" t="s">
        <v>24</v>
      </c>
      <c r="AZ50" s="25" t="s">
        <v>23</v>
      </c>
      <c r="BA50" s="25" t="s">
        <v>24</v>
      </c>
      <c r="BB50" s="25" t="s">
        <v>24</v>
      </c>
      <c r="BC50" s="25" t="s">
        <v>24</v>
      </c>
      <c r="BD50" s="25" t="s">
        <v>23</v>
      </c>
      <c r="BE50" s="25" t="s">
        <v>24</v>
      </c>
      <c r="BF50" s="25" t="s">
        <v>24</v>
      </c>
      <c r="BG50" s="25" t="s">
        <v>24</v>
      </c>
      <c r="BH50" s="25" t="s">
        <v>24</v>
      </c>
      <c r="BI50" s="25" t="s">
        <v>24</v>
      </c>
      <c r="BJ50" s="25" t="s">
        <v>24</v>
      </c>
      <c r="BK50" s="25" t="s">
        <v>24</v>
      </c>
      <c r="BL50" s="25" t="s">
        <v>23</v>
      </c>
      <c r="BM50" s="25" t="s">
        <v>24</v>
      </c>
      <c r="BN50" s="25" t="s">
        <v>24</v>
      </c>
      <c r="BO50" s="25" t="s">
        <v>24</v>
      </c>
      <c r="BP50" s="25" t="s">
        <v>24</v>
      </c>
      <c r="BQ50" s="25" t="s">
        <v>24</v>
      </c>
      <c r="BR50" s="25" t="s">
        <v>23</v>
      </c>
      <c r="BS50" s="25" t="s">
        <v>24</v>
      </c>
      <c r="BT50" s="25" t="s">
        <v>23</v>
      </c>
      <c r="BU50" s="25" t="s">
        <v>24</v>
      </c>
      <c r="BV50" s="25" t="s">
        <v>24</v>
      </c>
      <c r="BW50" s="25" t="s">
        <v>24</v>
      </c>
      <c r="BX50" s="25" t="s">
        <v>24</v>
      </c>
    </row>
    <row r="51" spans="1:76" x14ac:dyDescent="0.45">
      <c r="A51" s="26" t="s">
        <v>146</v>
      </c>
      <c r="B51" s="30">
        <v>2</v>
      </c>
      <c r="C51" s="26" t="s">
        <v>56</v>
      </c>
      <c r="D51" s="122" t="s">
        <v>69</v>
      </c>
      <c r="E51" s="122"/>
      <c r="F51" s="122"/>
      <c r="G51" s="25" t="s">
        <v>19</v>
      </c>
      <c r="H51" s="30">
        <v>10</v>
      </c>
      <c r="I51" s="30">
        <v>81</v>
      </c>
      <c r="J51" s="25" t="s">
        <v>24</v>
      </c>
      <c r="K51" s="25" t="s">
        <v>24</v>
      </c>
      <c r="L51" s="26" t="s">
        <v>24</v>
      </c>
      <c r="M51" s="25" t="s">
        <v>24</v>
      </c>
      <c r="N51" s="25" t="s">
        <v>24</v>
      </c>
      <c r="O51" s="25" t="s">
        <v>24</v>
      </c>
      <c r="P51" s="25" t="s">
        <v>24</v>
      </c>
      <c r="Q51" s="25" t="s">
        <v>24</v>
      </c>
      <c r="R51" s="25" t="s">
        <v>23</v>
      </c>
      <c r="S51" s="25" t="s">
        <v>23</v>
      </c>
      <c r="T51" s="26" t="s">
        <v>398</v>
      </c>
      <c r="U51" s="25" t="s">
        <v>24</v>
      </c>
      <c r="V51" s="25" t="s">
        <v>24</v>
      </c>
      <c r="W51" s="25" t="s">
        <v>24</v>
      </c>
      <c r="X51" s="27" t="s">
        <v>400</v>
      </c>
      <c r="Y51" s="27" t="s">
        <v>489</v>
      </c>
      <c r="Z51" s="27" t="s">
        <v>489</v>
      </c>
      <c r="AA51" s="27" t="s">
        <v>400</v>
      </c>
      <c r="AB51" s="27" t="s">
        <v>489</v>
      </c>
      <c r="AC51" s="27" t="s">
        <v>50</v>
      </c>
      <c r="AD51" s="27" t="s">
        <v>50</v>
      </c>
      <c r="AE51" s="27" t="s">
        <v>400</v>
      </c>
      <c r="AF51" s="27" t="s">
        <v>50</v>
      </c>
      <c r="AG51" s="27" t="s">
        <v>49</v>
      </c>
      <c r="AH51" s="27" t="s">
        <v>49</v>
      </c>
      <c r="AI51" s="27" t="s">
        <v>400</v>
      </c>
      <c r="AJ51" s="27" t="s">
        <v>489</v>
      </c>
      <c r="AK51" s="27" t="s">
        <v>49</v>
      </c>
      <c r="AL51" s="27" t="s">
        <v>50</v>
      </c>
      <c r="AM51" s="37">
        <v>1012</v>
      </c>
      <c r="AN51" s="31">
        <v>80</v>
      </c>
      <c r="AO51" s="31">
        <v>11.4</v>
      </c>
      <c r="AP51" s="31">
        <v>13.5</v>
      </c>
      <c r="AQ51" s="37">
        <v>401</v>
      </c>
      <c r="AR51" s="31">
        <v>7.5</v>
      </c>
      <c r="AS51" s="37">
        <v>334</v>
      </c>
      <c r="AT51" s="25" t="s">
        <v>24</v>
      </c>
      <c r="AU51" s="25" t="s">
        <v>24</v>
      </c>
      <c r="AV51" s="25" t="s">
        <v>24</v>
      </c>
      <c r="AW51" s="25" t="s">
        <v>24</v>
      </c>
      <c r="AX51" s="25" t="s">
        <v>24</v>
      </c>
      <c r="AY51" s="25" t="s">
        <v>24</v>
      </c>
      <c r="AZ51" s="25" t="s">
        <v>24</v>
      </c>
      <c r="BA51" s="25" t="s">
        <v>24</v>
      </c>
      <c r="BB51" s="25" t="s">
        <v>24</v>
      </c>
      <c r="BC51" s="25" t="s">
        <v>24</v>
      </c>
      <c r="BD51" s="25" t="s">
        <v>23</v>
      </c>
      <c r="BE51" s="25" t="s">
        <v>24</v>
      </c>
      <c r="BF51" s="25" t="s">
        <v>24</v>
      </c>
      <c r="BG51" s="25" t="s">
        <v>24</v>
      </c>
      <c r="BH51" s="25" t="s">
        <v>23</v>
      </c>
      <c r="BI51" s="25" t="s">
        <v>24</v>
      </c>
      <c r="BJ51" s="25" t="s">
        <v>24</v>
      </c>
      <c r="BK51" s="25" t="s">
        <v>24</v>
      </c>
      <c r="BL51" s="25" t="s">
        <v>24</v>
      </c>
      <c r="BM51" s="25" t="s">
        <v>24</v>
      </c>
      <c r="BN51" s="25" t="s">
        <v>24</v>
      </c>
      <c r="BO51" s="25" t="s">
        <v>24</v>
      </c>
      <c r="BP51" s="25" t="s">
        <v>24</v>
      </c>
      <c r="BQ51" s="25" t="s">
        <v>24</v>
      </c>
      <c r="BR51" s="25" t="s">
        <v>24</v>
      </c>
      <c r="BS51" s="25" t="s">
        <v>24</v>
      </c>
      <c r="BT51" s="25" t="s">
        <v>23</v>
      </c>
      <c r="BU51" s="25" t="s">
        <v>23</v>
      </c>
      <c r="BV51" s="25" t="s">
        <v>24</v>
      </c>
      <c r="BW51" s="25" t="s">
        <v>24</v>
      </c>
      <c r="BX51" s="25" t="s">
        <v>24</v>
      </c>
    </row>
    <row r="52" spans="1:76" x14ac:dyDescent="0.45">
      <c r="A52" s="26" t="s">
        <v>148</v>
      </c>
      <c r="B52" s="30">
        <v>3</v>
      </c>
      <c r="C52" s="26" t="s">
        <v>56</v>
      </c>
      <c r="D52" s="122" t="s">
        <v>149</v>
      </c>
      <c r="E52" s="122"/>
      <c r="F52" s="122"/>
      <c r="G52" s="25" t="s">
        <v>19</v>
      </c>
      <c r="H52" s="30">
        <v>9</v>
      </c>
      <c r="I52" s="30">
        <v>75</v>
      </c>
      <c r="J52" s="25" t="s">
        <v>24</v>
      </c>
      <c r="K52" s="25" t="s">
        <v>24</v>
      </c>
      <c r="L52" s="26" t="s">
        <v>24</v>
      </c>
      <c r="M52" s="25" t="s">
        <v>24</v>
      </c>
      <c r="N52" s="25" t="s">
        <v>24</v>
      </c>
      <c r="O52" s="25" t="s">
        <v>24</v>
      </c>
      <c r="P52" s="25" t="s">
        <v>24</v>
      </c>
      <c r="Q52" s="25" t="s">
        <v>24</v>
      </c>
      <c r="R52" s="25" t="s">
        <v>23</v>
      </c>
      <c r="S52" s="25" t="s">
        <v>24</v>
      </c>
      <c r="T52" s="26" t="s">
        <v>400</v>
      </c>
      <c r="U52" s="25" t="s">
        <v>24</v>
      </c>
      <c r="V52" s="25" t="s">
        <v>24</v>
      </c>
      <c r="W52" s="25" t="s">
        <v>24</v>
      </c>
      <c r="X52" s="27" t="s">
        <v>400</v>
      </c>
      <c r="Y52" s="27" t="s">
        <v>489</v>
      </c>
      <c r="Z52" s="27" t="s">
        <v>489</v>
      </c>
      <c r="AA52" s="27" t="s">
        <v>489</v>
      </c>
      <c r="AB52" s="27" t="s">
        <v>489</v>
      </c>
      <c r="AC52" s="27" t="s">
        <v>50</v>
      </c>
      <c r="AD52" s="27" t="s">
        <v>50</v>
      </c>
      <c r="AE52" s="27" t="s">
        <v>489</v>
      </c>
      <c r="AF52" s="27" t="s">
        <v>67</v>
      </c>
      <c r="AG52" s="27" t="s">
        <v>49</v>
      </c>
      <c r="AH52" s="27" t="s">
        <v>67</v>
      </c>
      <c r="AI52" s="27" t="s">
        <v>400</v>
      </c>
      <c r="AJ52" s="27" t="s">
        <v>489</v>
      </c>
      <c r="AK52" s="27" t="s">
        <v>49</v>
      </c>
      <c r="AL52" s="27" t="s">
        <v>49</v>
      </c>
      <c r="AM52" s="37">
        <v>793</v>
      </c>
      <c r="AN52" s="31">
        <v>74</v>
      </c>
      <c r="AO52" s="31">
        <v>9.4</v>
      </c>
      <c r="AP52" s="31">
        <v>14.4</v>
      </c>
      <c r="AQ52" s="37">
        <v>365</v>
      </c>
      <c r="AR52" s="31">
        <v>5.8</v>
      </c>
      <c r="AS52" s="37">
        <v>299</v>
      </c>
      <c r="AT52" s="25" t="s">
        <v>24</v>
      </c>
      <c r="AU52" s="25" t="s">
        <v>24</v>
      </c>
      <c r="AV52" s="25" t="s">
        <v>24</v>
      </c>
      <c r="AW52" s="25" t="s">
        <v>24</v>
      </c>
      <c r="AX52" s="25" t="s">
        <v>24</v>
      </c>
      <c r="AY52" s="25" t="s">
        <v>24</v>
      </c>
      <c r="AZ52" s="25" t="s">
        <v>24</v>
      </c>
      <c r="BA52" s="25" t="s">
        <v>24</v>
      </c>
      <c r="BB52" s="25" t="s">
        <v>24</v>
      </c>
      <c r="BC52" s="25" t="s">
        <v>24</v>
      </c>
      <c r="BD52" s="25" t="s">
        <v>23</v>
      </c>
      <c r="BE52" s="25" t="s">
        <v>24</v>
      </c>
      <c r="BF52" s="25" t="s">
        <v>24</v>
      </c>
      <c r="BG52" s="25" t="s">
        <v>24</v>
      </c>
      <c r="BH52" s="25" t="s">
        <v>24</v>
      </c>
      <c r="BI52" s="25" t="s">
        <v>24</v>
      </c>
      <c r="BJ52" s="25" t="s">
        <v>24</v>
      </c>
      <c r="BK52" s="25" t="s">
        <v>23</v>
      </c>
      <c r="BL52" s="25" t="s">
        <v>24</v>
      </c>
      <c r="BM52" s="25" t="s">
        <v>24</v>
      </c>
      <c r="BN52" s="25" t="s">
        <v>24</v>
      </c>
      <c r="BO52" s="25" t="s">
        <v>24</v>
      </c>
      <c r="BP52" s="25" t="s">
        <v>23</v>
      </c>
      <c r="BQ52" s="25" t="s">
        <v>24</v>
      </c>
      <c r="BR52" s="25" t="s">
        <v>24</v>
      </c>
      <c r="BS52" s="25" t="s">
        <v>24</v>
      </c>
      <c r="BT52" s="25" t="s">
        <v>24</v>
      </c>
      <c r="BU52" s="25" t="s">
        <v>24</v>
      </c>
      <c r="BV52" s="25" t="s">
        <v>24</v>
      </c>
      <c r="BW52" s="25" t="s">
        <v>24</v>
      </c>
      <c r="BX52" s="25" t="s">
        <v>24</v>
      </c>
    </row>
    <row r="53" spans="1:76" x14ac:dyDescent="0.45">
      <c r="A53" s="26" t="s">
        <v>151</v>
      </c>
      <c r="B53" s="30">
        <v>3</v>
      </c>
      <c r="C53" s="26" t="s">
        <v>56</v>
      </c>
      <c r="D53" s="122" t="s">
        <v>57</v>
      </c>
      <c r="E53" s="122"/>
      <c r="F53" s="122"/>
      <c r="G53" s="25" t="s">
        <v>19</v>
      </c>
      <c r="H53" s="30">
        <v>11</v>
      </c>
      <c r="I53" s="30">
        <v>83</v>
      </c>
      <c r="J53" s="25" t="s">
        <v>24</v>
      </c>
      <c r="K53" s="25" t="s">
        <v>24</v>
      </c>
      <c r="L53" s="26" t="s">
        <v>24</v>
      </c>
      <c r="M53" s="25" t="s">
        <v>24</v>
      </c>
      <c r="N53" s="25" t="s">
        <v>24</v>
      </c>
      <c r="O53" s="25" t="s">
        <v>24</v>
      </c>
      <c r="P53" s="25" t="s">
        <v>24</v>
      </c>
      <c r="Q53" s="25" t="s">
        <v>24</v>
      </c>
      <c r="R53" s="25" t="s">
        <v>23</v>
      </c>
      <c r="S53" s="25" t="s">
        <v>24</v>
      </c>
      <c r="T53" s="26" t="s">
        <v>400</v>
      </c>
      <c r="U53" s="25" t="s">
        <v>23</v>
      </c>
      <c r="V53" s="25" t="s">
        <v>24</v>
      </c>
      <c r="W53" s="25" t="s">
        <v>24</v>
      </c>
      <c r="X53" s="27" t="s">
        <v>400</v>
      </c>
      <c r="Y53" s="27" t="s">
        <v>489</v>
      </c>
      <c r="Z53" s="27" t="s">
        <v>489</v>
      </c>
      <c r="AA53" s="27" t="s">
        <v>489</v>
      </c>
      <c r="AB53" s="27" t="s">
        <v>489</v>
      </c>
      <c r="AC53" s="27" t="s">
        <v>50</v>
      </c>
      <c r="AD53" s="27" t="s">
        <v>50</v>
      </c>
      <c r="AE53" s="27" t="s">
        <v>489</v>
      </c>
      <c r="AF53" s="27" t="s">
        <v>67</v>
      </c>
      <c r="AG53" s="27" t="s">
        <v>67</v>
      </c>
      <c r="AH53" s="27" t="s">
        <v>67</v>
      </c>
      <c r="AI53" s="27" t="s">
        <v>400</v>
      </c>
      <c r="AJ53" s="27" t="s">
        <v>489</v>
      </c>
      <c r="AK53" s="27" t="s">
        <v>49</v>
      </c>
      <c r="AL53" s="27" t="s">
        <v>49</v>
      </c>
      <c r="AM53" s="37">
        <v>1009</v>
      </c>
      <c r="AN53" s="31">
        <v>81</v>
      </c>
      <c r="AO53" s="31">
        <v>10.4</v>
      </c>
      <c r="AP53" s="31">
        <v>13.9</v>
      </c>
      <c r="AQ53" s="37">
        <v>411</v>
      </c>
      <c r="AR53" s="31">
        <v>6.5</v>
      </c>
      <c r="AS53" s="37">
        <v>329</v>
      </c>
      <c r="AT53" s="25" t="s">
        <v>24</v>
      </c>
      <c r="AU53" s="25" t="s">
        <v>24</v>
      </c>
      <c r="AV53" s="25" t="s">
        <v>24</v>
      </c>
      <c r="AW53" s="25" t="s">
        <v>24</v>
      </c>
      <c r="AX53" s="25" t="s">
        <v>24</v>
      </c>
      <c r="AY53" s="25" t="s">
        <v>23</v>
      </c>
      <c r="AZ53" s="25" t="s">
        <v>24</v>
      </c>
      <c r="BA53" s="25" t="s">
        <v>24</v>
      </c>
      <c r="BB53" s="25" t="s">
        <v>24</v>
      </c>
      <c r="BC53" s="25" t="s">
        <v>24</v>
      </c>
      <c r="BD53" s="25" t="s">
        <v>24</v>
      </c>
      <c r="BE53" s="25" t="s">
        <v>24</v>
      </c>
      <c r="BF53" s="25" t="s">
        <v>24</v>
      </c>
      <c r="BG53" s="25" t="s">
        <v>24</v>
      </c>
      <c r="BH53" s="25" t="s">
        <v>23</v>
      </c>
      <c r="BI53" s="25" t="s">
        <v>24</v>
      </c>
      <c r="BJ53" s="25" t="s">
        <v>24</v>
      </c>
      <c r="BK53" s="25" t="s">
        <v>23</v>
      </c>
      <c r="BL53" s="25" t="s">
        <v>24</v>
      </c>
      <c r="BM53" s="25" t="s">
        <v>23</v>
      </c>
      <c r="BN53" s="25" t="s">
        <v>24</v>
      </c>
      <c r="BO53" s="25" t="s">
        <v>24</v>
      </c>
      <c r="BP53" s="25" t="s">
        <v>24</v>
      </c>
      <c r="BQ53" s="25" t="s">
        <v>24</v>
      </c>
      <c r="BR53" s="25" t="s">
        <v>24</v>
      </c>
      <c r="BS53" s="25" t="s">
        <v>24</v>
      </c>
      <c r="BT53" s="25" t="s">
        <v>24</v>
      </c>
      <c r="BU53" s="25" t="s">
        <v>24</v>
      </c>
      <c r="BV53" s="25" t="s">
        <v>24</v>
      </c>
      <c r="BW53" s="25" t="s">
        <v>24</v>
      </c>
      <c r="BX53" s="25" t="s">
        <v>24</v>
      </c>
    </row>
    <row r="54" spans="1:76" x14ac:dyDescent="0.45">
      <c r="A54" s="26" t="s">
        <v>153</v>
      </c>
      <c r="B54" s="30">
        <v>3</v>
      </c>
      <c r="C54" s="26" t="s">
        <v>56</v>
      </c>
      <c r="D54" s="122" t="s">
        <v>57</v>
      </c>
      <c r="E54" s="122"/>
      <c r="F54" s="122"/>
      <c r="G54" s="25" t="s">
        <v>19</v>
      </c>
      <c r="H54" s="30">
        <v>11</v>
      </c>
      <c r="I54" s="30">
        <v>88</v>
      </c>
      <c r="J54" s="25" t="s">
        <v>24</v>
      </c>
      <c r="K54" s="25" t="s">
        <v>24</v>
      </c>
      <c r="L54" s="26" t="s">
        <v>24</v>
      </c>
      <c r="M54" s="25" t="s">
        <v>24</v>
      </c>
      <c r="N54" s="25" t="s">
        <v>24</v>
      </c>
      <c r="O54" s="25" t="s">
        <v>24</v>
      </c>
      <c r="P54" s="25" t="s">
        <v>24</v>
      </c>
      <c r="Q54" s="25" t="s">
        <v>24</v>
      </c>
      <c r="R54" s="25" t="s">
        <v>23</v>
      </c>
      <c r="S54" s="25" t="s">
        <v>24</v>
      </c>
      <c r="T54" s="26" t="s">
        <v>400</v>
      </c>
      <c r="U54" s="25" t="s">
        <v>23</v>
      </c>
      <c r="V54" s="25" t="s">
        <v>24</v>
      </c>
      <c r="W54" s="25" t="s">
        <v>24</v>
      </c>
      <c r="X54" s="27" t="s">
        <v>400</v>
      </c>
      <c r="Y54" s="27" t="s">
        <v>489</v>
      </c>
      <c r="Z54" s="27" t="s">
        <v>400</v>
      </c>
      <c r="AA54" s="27" t="s">
        <v>489</v>
      </c>
      <c r="AB54" s="27" t="s">
        <v>489</v>
      </c>
      <c r="AC54" s="27" t="s">
        <v>50</v>
      </c>
      <c r="AD54" s="27" t="s">
        <v>50</v>
      </c>
      <c r="AE54" s="27" t="s">
        <v>489</v>
      </c>
      <c r="AF54" s="27" t="s">
        <v>49</v>
      </c>
      <c r="AG54" s="27" t="s">
        <v>49</v>
      </c>
      <c r="AH54" s="27" t="s">
        <v>49</v>
      </c>
      <c r="AI54" s="27" t="s">
        <v>400</v>
      </c>
      <c r="AJ54" s="27" t="s">
        <v>489</v>
      </c>
      <c r="AK54" s="27" t="s">
        <v>49</v>
      </c>
      <c r="AL54" s="27" t="s">
        <v>67</v>
      </c>
      <c r="AM54" s="37">
        <v>1011</v>
      </c>
      <c r="AN54" s="31">
        <v>83</v>
      </c>
      <c r="AO54" s="31">
        <v>11.5</v>
      </c>
      <c r="AP54" s="31">
        <v>14.5</v>
      </c>
      <c r="AQ54" s="37">
        <v>429</v>
      </c>
      <c r="AR54" s="31">
        <v>7.8</v>
      </c>
      <c r="AS54" s="37">
        <v>369</v>
      </c>
      <c r="AT54" s="25" t="s">
        <v>24</v>
      </c>
      <c r="AU54" s="25" t="s">
        <v>24</v>
      </c>
      <c r="AV54" s="25" t="s">
        <v>24</v>
      </c>
      <c r="AW54" s="25" t="s">
        <v>24</v>
      </c>
      <c r="AX54" s="25" t="s">
        <v>24</v>
      </c>
      <c r="AY54" s="25" t="s">
        <v>24</v>
      </c>
      <c r="AZ54" s="25" t="s">
        <v>24</v>
      </c>
      <c r="BA54" s="25" t="s">
        <v>24</v>
      </c>
      <c r="BB54" s="25" t="s">
        <v>24</v>
      </c>
      <c r="BC54" s="25" t="s">
        <v>24</v>
      </c>
      <c r="BD54" s="25" t="s">
        <v>24</v>
      </c>
      <c r="BE54" s="25" t="s">
        <v>24</v>
      </c>
      <c r="BF54" s="25" t="s">
        <v>24</v>
      </c>
      <c r="BG54" s="25" t="s">
        <v>24</v>
      </c>
      <c r="BH54" s="25" t="s">
        <v>23</v>
      </c>
      <c r="BI54" s="25" t="s">
        <v>24</v>
      </c>
      <c r="BJ54" s="25" t="s">
        <v>24</v>
      </c>
      <c r="BK54" s="25" t="s">
        <v>24</v>
      </c>
      <c r="BL54" s="25" t="s">
        <v>24</v>
      </c>
      <c r="BM54" s="25" t="s">
        <v>24</v>
      </c>
      <c r="BN54" s="25" t="s">
        <v>24</v>
      </c>
      <c r="BO54" s="25" t="s">
        <v>24</v>
      </c>
      <c r="BP54" s="25" t="s">
        <v>23</v>
      </c>
      <c r="BQ54" s="25" t="s">
        <v>24</v>
      </c>
      <c r="BR54" s="25" t="s">
        <v>24</v>
      </c>
      <c r="BS54" s="25" t="s">
        <v>24</v>
      </c>
      <c r="BT54" s="25" t="s">
        <v>24</v>
      </c>
      <c r="BU54" s="25" t="s">
        <v>24</v>
      </c>
      <c r="BV54" s="25" t="s">
        <v>24</v>
      </c>
      <c r="BW54" s="25" t="s">
        <v>24</v>
      </c>
      <c r="BX54" s="25" t="s">
        <v>24</v>
      </c>
    </row>
    <row r="55" spans="1:76" x14ac:dyDescent="0.45">
      <c r="A55" s="27" t="s">
        <v>155</v>
      </c>
      <c r="B55" s="31">
        <v>3</v>
      </c>
      <c r="C55" s="27" t="s">
        <v>56</v>
      </c>
      <c r="D55" s="125" t="s">
        <v>57</v>
      </c>
      <c r="E55" s="125"/>
      <c r="F55" s="125"/>
      <c r="G55" s="25" t="s">
        <v>19</v>
      </c>
      <c r="H55" s="31">
        <v>11</v>
      </c>
      <c r="I55" s="31">
        <v>87.2</v>
      </c>
      <c r="J55" s="25" t="s">
        <v>24</v>
      </c>
      <c r="K55" s="25" t="s">
        <v>24</v>
      </c>
      <c r="L55" s="27" t="s">
        <v>24</v>
      </c>
      <c r="M55" s="25" t="s">
        <v>24</v>
      </c>
      <c r="N55" s="25" t="s">
        <v>24</v>
      </c>
      <c r="O55" s="25" t="s">
        <v>24</v>
      </c>
      <c r="P55" s="25" t="s">
        <v>24</v>
      </c>
      <c r="Q55" s="25" t="s">
        <v>24</v>
      </c>
      <c r="R55" s="25" t="s">
        <v>23</v>
      </c>
      <c r="S55" s="25" t="s">
        <v>23</v>
      </c>
      <c r="T55" s="32" t="s">
        <v>400</v>
      </c>
      <c r="U55" s="25" t="s">
        <v>23</v>
      </c>
      <c r="V55" s="25" t="s">
        <v>24</v>
      </c>
      <c r="W55" s="25" t="s">
        <v>24</v>
      </c>
      <c r="X55" s="27" t="s">
        <v>400</v>
      </c>
      <c r="Y55" s="27" t="s">
        <v>489</v>
      </c>
      <c r="Z55" s="27" t="s">
        <v>489</v>
      </c>
      <c r="AA55" s="27" t="s">
        <v>489</v>
      </c>
      <c r="AB55" s="27" t="s">
        <v>489</v>
      </c>
      <c r="AC55" s="27" t="s">
        <v>50</v>
      </c>
      <c r="AD55" s="27" t="s">
        <v>50</v>
      </c>
      <c r="AE55" s="27" t="s">
        <v>489</v>
      </c>
      <c r="AF55" s="27" t="s">
        <v>49</v>
      </c>
      <c r="AG55" s="27" t="s">
        <v>49</v>
      </c>
      <c r="AH55" s="27" t="s">
        <v>67</v>
      </c>
      <c r="AI55" s="27" t="s">
        <v>400</v>
      </c>
      <c r="AJ55" s="27" t="s">
        <v>489</v>
      </c>
      <c r="AK55" s="27" t="s">
        <v>49</v>
      </c>
      <c r="AL55" s="27" t="s">
        <v>49</v>
      </c>
      <c r="AM55" s="37">
        <v>1029</v>
      </c>
      <c r="AN55" s="31">
        <v>86</v>
      </c>
      <c r="AO55" s="31">
        <v>15.4</v>
      </c>
      <c r="AP55" s="31">
        <v>17.5</v>
      </c>
      <c r="AQ55" s="37">
        <v>469</v>
      </c>
      <c r="AR55" s="31">
        <v>8.6999999999999993</v>
      </c>
      <c r="AS55" s="37">
        <v>395</v>
      </c>
      <c r="AT55" s="25" t="s">
        <v>24</v>
      </c>
      <c r="AU55" s="25" t="s">
        <v>24</v>
      </c>
      <c r="AV55" s="25" t="s">
        <v>24</v>
      </c>
      <c r="AW55" s="25" t="s">
        <v>24</v>
      </c>
      <c r="AX55" s="25" t="s">
        <v>24</v>
      </c>
      <c r="AY55" s="25" t="s">
        <v>24</v>
      </c>
      <c r="AZ55" s="25" t="s">
        <v>24</v>
      </c>
      <c r="BA55" s="25" t="s">
        <v>24</v>
      </c>
      <c r="BB55" s="25" t="s">
        <v>24</v>
      </c>
      <c r="BC55" s="25" t="s">
        <v>24</v>
      </c>
      <c r="BD55" s="25" t="s">
        <v>23</v>
      </c>
      <c r="BE55" s="25" t="s">
        <v>24</v>
      </c>
      <c r="BF55" s="25" t="s">
        <v>24</v>
      </c>
      <c r="BG55" s="25" t="s">
        <v>24</v>
      </c>
      <c r="BH55" s="25" t="s">
        <v>23</v>
      </c>
      <c r="BI55" s="25" t="s">
        <v>24</v>
      </c>
      <c r="BJ55" s="25" t="s">
        <v>24</v>
      </c>
      <c r="BK55" s="25" t="s">
        <v>23</v>
      </c>
      <c r="BL55" s="25" t="s">
        <v>24</v>
      </c>
      <c r="BM55" s="25" t="s">
        <v>24</v>
      </c>
      <c r="BN55" s="25" t="s">
        <v>24</v>
      </c>
      <c r="BO55" s="25" t="s">
        <v>24</v>
      </c>
      <c r="BP55" s="25" t="s">
        <v>23</v>
      </c>
      <c r="BQ55" s="25" t="s">
        <v>24</v>
      </c>
      <c r="BR55" s="25" t="s">
        <v>24</v>
      </c>
      <c r="BS55" s="25" t="s">
        <v>24</v>
      </c>
      <c r="BT55" s="25" t="s">
        <v>24</v>
      </c>
      <c r="BU55" s="25" t="s">
        <v>24</v>
      </c>
      <c r="BV55" s="25" t="s">
        <v>24</v>
      </c>
      <c r="BW55" s="25" t="s">
        <v>24</v>
      </c>
      <c r="BX55" s="25" t="s">
        <v>24</v>
      </c>
    </row>
    <row r="56" spans="1:76" x14ac:dyDescent="0.45">
      <c r="A56" s="27" t="s">
        <v>157</v>
      </c>
      <c r="B56" s="31">
        <v>3</v>
      </c>
      <c r="C56" s="27" t="s">
        <v>56</v>
      </c>
      <c r="D56" s="125" t="s">
        <v>57</v>
      </c>
      <c r="E56" s="125"/>
      <c r="F56" s="125"/>
      <c r="G56" s="25" t="s">
        <v>19</v>
      </c>
      <c r="H56" s="31">
        <v>12</v>
      </c>
      <c r="I56" s="31">
        <v>80.5</v>
      </c>
      <c r="J56" s="25" t="s">
        <v>24</v>
      </c>
      <c r="K56" s="25" t="s">
        <v>24</v>
      </c>
      <c r="L56" s="27" t="s">
        <v>24</v>
      </c>
      <c r="M56" s="25" t="s">
        <v>24</v>
      </c>
      <c r="N56" s="25" t="s">
        <v>24</v>
      </c>
      <c r="O56" s="25" t="s">
        <v>24</v>
      </c>
      <c r="P56" s="25" t="s">
        <v>24</v>
      </c>
      <c r="Q56" s="25" t="s">
        <v>24</v>
      </c>
      <c r="R56" s="25" t="s">
        <v>23</v>
      </c>
      <c r="S56" s="25" t="s">
        <v>24</v>
      </c>
      <c r="T56" s="32" t="s">
        <v>398</v>
      </c>
      <c r="U56" s="25" t="s">
        <v>24</v>
      </c>
      <c r="V56" s="25" t="s">
        <v>24</v>
      </c>
      <c r="W56" s="25" t="s">
        <v>24</v>
      </c>
      <c r="X56" s="27" t="s">
        <v>400</v>
      </c>
      <c r="Y56" s="27" t="s">
        <v>489</v>
      </c>
      <c r="Z56" s="27" t="s">
        <v>489</v>
      </c>
      <c r="AA56" s="27" t="s">
        <v>489</v>
      </c>
      <c r="AB56" s="27" t="s">
        <v>489</v>
      </c>
      <c r="AC56" s="27" t="s">
        <v>50</v>
      </c>
      <c r="AD56" s="27" t="s">
        <v>50</v>
      </c>
      <c r="AE56" s="27" t="s">
        <v>489</v>
      </c>
      <c r="AF56" s="27" t="s">
        <v>49</v>
      </c>
      <c r="AG56" s="27" t="s">
        <v>49</v>
      </c>
      <c r="AH56" s="27" t="s">
        <v>49</v>
      </c>
      <c r="AI56" s="27" t="s">
        <v>400</v>
      </c>
      <c r="AJ56" s="27" t="s">
        <v>489</v>
      </c>
      <c r="AK56" s="27" t="s">
        <v>49</v>
      </c>
      <c r="AL56" s="27" t="s">
        <v>49</v>
      </c>
      <c r="AM56" s="37">
        <v>1015</v>
      </c>
      <c r="AN56" s="31">
        <v>82</v>
      </c>
      <c r="AO56" s="31">
        <v>12.4</v>
      </c>
      <c r="AP56" s="31">
        <v>15.4</v>
      </c>
      <c r="AQ56" s="37">
        <v>468</v>
      </c>
      <c r="AR56" s="31">
        <v>8.9</v>
      </c>
      <c r="AS56" s="37">
        <v>409</v>
      </c>
      <c r="AT56" s="25" t="s">
        <v>24</v>
      </c>
      <c r="AU56" s="25" t="s">
        <v>24</v>
      </c>
      <c r="AV56" s="25" t="s">
        <v>24</v>
      </c>
      <c r="AW56" s="25" t="s">
        <v>24</v>
      </c>
      <c r="AX56" s="25" t="s">
        <v>23</v>
      </c>
      <c r="AY56" s="25" t="s">
        <v>24</v>
      </c>
      <c r="AZ56" s="25" t="s">
        <v>24</v>
      </c>
      <c r="BA56" s="25" t="s">
        <v>24</v>
      </c>
      <c r="BB56" s="25" t="s">
        <v>24</v>
      </c>
      <c r="BC56" s="25" t="s">
        <v>24</v>
      </c>
      <c r="BD56" s="25" t="s">
        <v>24</v>
      </c>
      <c r="BE56" s="25" t="s">
        <v>24</v>
      </c>
      <c r="BF56" s="25" t="s">
        <v>24</v>
      </c>
      <c r="BG56" s="25" t="s">
        <v>24</v>
      </c>
      <c r="BH56" s="25" t="s">
        <v>24</v>
      </c>
      <c r="BI56" s="25" t="s">
        <v>23</v>
      </c>
      <c r="BJ56" s="25" t="s">
        <v>24</v>
      </c>
      <c r="BK56" s="25" t="s">
        <v>24</v>
      </c>
      <c r="BL56" s="25" t="s">
        <v>24</v>
      </c>
      <c r="BM56" s="25" t="s">
        <v>24</v>
      </c>
      <c r="BN56" s="25" t="s">
        <v>24</v>
      </c>
      <c r="BO56" s="25" t="s">
        <v>24</v>
      </c>
      <c r="BP56" s="25" t="s">
        <v>24</v>
      </c>
      <c r="BQ56" s="25" t="s">
        <v>24</v>
      </c>
      <c r="BR56" s="25" t="s">
        <v>24</v>
      </c>
      <c r="BS56" s="25" t="s">
        <v>24</v>
      </c>
      <c r="BT56" s="25" t="s">
        <v>24</v>
      </c>
      <c r="BU56" s="25" t="s">
        <v>24</v>
      </c>
      <c r="BV56" s="25" t="s">
        <v>24</v>
      </c>
      <c r="BW56" s="25" t="s">
        <v>24</v>
      </c>
      <c r="BX56" s="25" t="s">
        <v>23</v>
      </c>
    </row>
    <row r="57" spans="1:76" x14ac:dyDescent="0.45">
      <c r="A57" s="27" t="s">
        <v>158</v>
      </c>
      <c r="B57" s="31">
        <v>3</v>
      </c>
      <c r="C57" s="27" t="s">
        <v>56</v>
      </c>
      <c r="D57" s="125" t="s">
        <v>57</v>
      </c>
      <c r="E57" s="125"/>
      <c r="F57" s="125"/>
      <c r="G57" s="25" t="s">
        <v>19</v>
      </c>
      <c r="H57" s="31">
        <v>12</v>
      </c>
      <c r="I57" s="31">
        <v>85</v>
      </c>
      <c r="J57" s="25" t="s">
        <v>23</v>
      </c>
      <c r="K57" s="25" t="s">
        <v>23</v>
      </c>
      <c r="L57" s="27" t="s">
        <v>24</v>
      </c>
      <c r="M57" s="25" t="s">
        <v>24</v>
      </c>
      <c r="N57" s="25" t="s">
        <v>24</v>
      </c>
      <c r="O57" s="25" t="s">
        <v>24</v>
      </c>
      <c r="P57" s="25" t="s">
        <v>24</v>
      </c>
      <c r="Q57" s="25" t="s">
        <v>24</v>
      </c>
      <c r="R57" s="25" t="s">
        <v>23</v>
      </c>
      <c r="S57" s="25" t="s">
        <v>23</v>
      </c>
      <c r="T57" s="32" t="s">
        <v>398</v>
      </c>
      <c r="U57" s="25" t="s">
        <v>24</v>
      </c>
      <c r="V57" s="25" t="s">
        <v>24</v>
      </c>
      <c r="W57" s="25" t="s">
        <v>24</v>
      </c>
      <c r="X57" s="27" t="s">
        <v>400</v>
      </c>
      <c r="Y57" s="27" t="s">
        <v>489</v>
      </c>
      <c r="Z57" s="27" t="s">
        <v>50</v>
      </c>
      <c r="AA57" s="27" t="s">
        <v>50</v>
      </c>
      <c r="AB57" s="27" t="s">
        <v>489</v>
      </c>
      <c r="AC57" s="27" t="s">
        <v>50</v>
      </c>
      <c r="AD57" s="27" t="s">
        <v>489</v>
      </c>
      <c r="AE57" s="27" t="s">
        <v>489</v>
      </c>
      <c r="AF57" s="27" t="s">
        <v>49</v>
      </c>
      <c r="AG57" s="27" t="s">
        <v>49</v>
      </c>
      <c r="AH57" s="27" t="s">
        <v>49</v>
      </c>
      <c r="AI57" s="27" t="s">
        <v>400</v>
      </c>
      <c r="AJ57" s="27" t="s">
        <v>400</v>
      </c>
      <c r="AK57" s="27" t="s">
        <v>49</v>
      </c>
      <c r="AL57" s="27" t="s">
        <v>49</v>
      </c>
      <c r="AM57" s="37">
        <v>1019</v>
      </c>
      <c r="AN57" s="31">
        <v>79</v>
      </c>
      <c r="AO57" s="31">
        <v>11.4</v>
      </c>
      <c r="AP57" s="31">
        <v>16.399999999999999</v>
      </c>
      <c r="AQ57" s="37">
        <v>452</v>
      </c>
      <c r="AR57" s="31">
        <v>9</v>
      </c>
      <c r="AS57" s="37">
        <v>521</v>
      </c>
      <c r="AT57" s="25" t="s">
        <v>24</v>
      </c>
      <c r="AU57" s="25" t="s">
        <v>24</v>
      </c>
      <c r="AV57" s="25" t="s">
        <v>24</v>
      </c>
      <c r="AW57" s="25" t="s">
        <v>24</v>
      </c>
      <c r="AX57" s="25" t="s">
        <v>24</v>
      </c>
      <c r="AY57" s="25" t="s">
        <v>23</v>
      </c>
      <c r="AZ57" s="25" t="s">
        <v>24</v>
      </c>
      <c r="BA57" s="25" t="s">
        <v>24</v>
      </c>
      <c r="BB57" s="25" t="s">
        <v>24</v>
      </c>
      <c r="BC57" s="25" t="s">
        <v>24</v>
      </c>
      <c r="BD57" s="25" t="s">
        <v>23</v>
      </c>
      <c r="BE57" s="25" t="s">
        <v>24</v>
      </c>
      <c r="BF57" s="25" t="s">
        <v>24</v>
      </c>
      <c r="BG57" s="25" t="s">
        <v>24</v>
      </c>
      <c r="BH57" s="25" t="s">
        <v>23</v>
      </c>
      <c r="BI57" s="25" t="s">
        <v>24</v>
      </c>
      <c r="BJ57" s="25" t="s">
        <v>24</v>
      </c>
      <c r="BK57" s="25" t="s">
        <v>23</v>
      </c>
      <c r="BL57" s="25" t="s">
        <v>24</v>
      </c>
      <c r="BM57" s="25" t="s">
        <v>24</v>
      </c>
      <c r="BN57" s="25" t="s">
        <v>23</v>
      </c>
      <c r="BO57" s="25" t="s">
        <v>24</v>
      </c>
      <c r="BP57" s="25" t="s">
        <v>24</v>
      </c>
      <c r="BQ57" s="25" t="s">
        <v>24</v>
      </c>
      <c r="BR57" s="25" t="s">
        <v>24</v>
      </c>
      <c r="BS57" s="25" t="s">
        <v>24</v>
      </c>
      <c r="BT57" s="25" t="s">
        <v>24</v>
      </c>
      <c r="BU57" s="25" t="s">
        <v>24</v>
      </c>
      <c r="BV57" s="25" t="s">
        <v>24</v>
      </c>
      <c r="BW57" s="25" t="s">
        <v>24</v>
      </c>
      <c r="BX57" s="25" t="s">
        <v>24</v>
      </c>
    </row>
    <row r="58" spans="1:76" x14ac:dyDescent="0.45">
      <c r="A58" s="27" t="s">
        <v>160</v>
      </c>
      <c r="B58" s="31">
        <v>3</v>
      </c>
      <c r="C58" s="27" t="s">
        <v>56</v>
      </c>
      <c r="D58" s="125" t="s">
        <v>57</v>
      </c>
      <c r="E58" s="125"/>
      <c r="F58" s="125"/>
      <c r="G58" s="25" t="s">
        <v>19</v>
      </c>
      <c r="H58" s="31">
        <v>12</v>
      </c>
      <c r="I58" s="31">
        <v>82</v>
      </c>
      <c r="J58" s="25" t="s">
        <v>24</v>
      </c>
      <c r="K58" s="25" t="s">
        <v>24</v>
      </c>
      <c r="L58" s="27" t="s">
        <v>24</v>
      </c>
      <c r="M58" s="25" t="s">
        <v>24</v>
      </c>
      <c r="N58" s="25" t="s">
        <v>24</v>
      </c>
      <c r="O58" s="25" t="s">
        <v>24</v>
      </c>
      <c r="P58" s="25" t="s">
        <v>24</v>
      </c>
      <c r="Q58" s="25" t="s">
        <v>24</v>
      </c>
      <c r="R58" s="25" t="s">
        <v>23</v>
      </c>
      <c r="S58" s="25" t="s">
        <v>23</v>
      </c>
      <c r="T58" s="32" t="s">
        <v>400</v>
      </c>
      <c r="U58" s="25" t="s">
        <v>23</v>
      </c>
      <c r="V58" s="25" t="s">
        <v>24</v>
      </c>
      <c r="W58" s="25" t="s">
        <v>24</v>
      </c>
      <c r="X58" s="27" t="s">
        <v>400</v>
      </c>
      <c r="Y58" s="27" t="s">
        <v>489</v>
      </c>
      <c r="Z58" s="27" t="s">
        <v>400</v>
      </c>
      <c r="AA58" s="27" t="s">
        <v>489</v>
      </c>
      <c r="AB58" s="27" t="s">
        <v>489</v>
      </c>
      <c r="AC58" s="27" t="s">
        <v>50</v>
      </c>
      <c r="AD58" s="27" t="s">
        <v>489</v>
      </c>
      <c r="AE58" s="27" t="s">
        <v>400</v>
      </c>
      <c r="AF58" s="27" t="s">
        <v>50</v>
      </c>
      <c r="AG58" s="27" t="s">
        <v>67</v>
      </c>
      <c r="AH58" s="27" t="s">
        <v>49</v>
      </c>
      <c r="AI58" s="27" t="s">
        <v>489</v>
      </c>
      <c r="AJ58" s="27" t="s">
        <v>489</v>
      </c>
      <c r="AK58" s="27" t="s">
        <v>49</v>
      </c>
      <c r="AL58" s="27" t="s">
        <v>489</v>
      </c>
      <c r="AM58" s="37">
        <v>1158</v>
      </c>
      <c r="AN58" s="31">
        <v>75</v>
      </c>
      <c r="AO58" s="31">
        <v>9.5</v>
      </c>
      <c r="AP58" s="31">
        <v>16.8</v>
      </c>
      <c r="AQ58" s="37">
        <v>469</v>
      </c>
      <c r="AR58" s="31">
        <v>8.5</v>
      </c>
      <c r="AS58" s="37">
        <v>498</v>
      </c>
      <c r="AT58" s="25" t="s">
        <v>24</v>
      </c>
      <c r="AU58" s="25" t="s">
        <v>24</v>
      </c>
      <c r="AV58" s="25" t="s">
        <v>24</v>
      </c>
      <c r="AW58" s="25" t="s">
        <v>24</v>
      </c>
      <c r="AX58" s="25" t="s">
        <v>24</v>
      </c>
      <c r="AY58" s="25" t="s">
        <v>24</v>
      </c>
      <c r="AZ58" s="25" t="s">
        <v>24</v>
      </c>
      <c r="BA58" s="25" t="s">
        <v>24</v>
      </c>
      <c r="BB58" s="25" t="s">
        <v>24</v>
      </c>
      <c r="BC58" s="25" t="s">
        <v>24</v>
      </c>
      <c r="BD58" s="25" t="s">
        <v>23</v>
      </c>
      <c r="BE58" s="25" t="s">
        <v>24</v>
      </c>
      <c r="BF58" s="25" t="s">
        <v>24</v>
      </c>
      <c r="BG58" s="25" t="s">
        <v>24</v>
      </c>
      <c r="BH58" s="25" t="s">
        <v>24</v>
      </c>
      <c r="BI58" s="25" t="s">
        <v>24</v>
      </c>
      <c r="BJ58" s="25" t="s">
        <v>24</v>
      </c>
      <c r="BK58" s="25" t="s">
        <v>24</v>
      </c>
      <c r="BL58" s="25" t="s">
        <v>24</v>
      </c>
      <c r="BM58" s="25" t="s">
        <v>24</v>
      </c>
      <c r="BN58" s="25" t="s">
        <v>24</v>
      </c>
      <c r="BO58" s="25" t="s">
        <v>24</v>
      </c>
      <c r="BP58" s="25" t="s">
        <v>24</v>
      </c>
      <c r="BQ58" s="25" t="s">
        <v>24</v>
      </c>
      <c r="BR58" s="25" t="s">
        <v>24</v>
      </c>
      <c r="BS58" s="25" t="s">
        <v>24</v>
      </c>
      <c r="BT58" s="25" t="s">
        <v>24</v>
      </c>
      <c r="BU58" s="25" t="s">
        <v>23</v>
      </c>
      <c r="BV58" s="25" t="s">
        <v>24</v>
      </c>
      <c r="BW58" s="25" t="s">
        <v>24</v>
      </c>
      <c r="BX58" s="25" t="s">
        <v>24</v>
      </c>
    </row>
    <row r="59" spans="1:76" x14ac:dyDescent="0.45">
      <c r="A59" s="27" t="s">
        <v>162</v>
      </c>
      <c r="B59" s="31">
        <v>3</v>
      </c>
      <c r="C59" s="27" t="s">
        <v>56</v>
      </c>
      <c r="D59" s="125" t="s">
        <v>57</v>
      </c>
      <c r="E59" s="125"/>
      <c r="F59" s="125"/>
      <c r="G59" s="25" t="s">
        <v>19</v>
      </c>
      <c r="H59" s="31">
        <v>12</v>
      </c>
      <c r="I59" s="31">
        <v>80.5</v>
      </c>
      <c r="J59" s="25" t="s">
        <v>24</v>
      </c>
      <c r="K59" s="25" t="s">
        <v>24</v>
      </c>
      <c r="L59" s="27" t="s">
        <v>24</v>
      </c>
      <c r="M59" s="25" t="s">
        <v>24</v>
      </c>
      <c r="N59" s="25" t="s">
        <v>24</v>
      </c>
      <c r="O59" s="25" t="s">
        <v>24</v>
      </c>
      <c r="P59" s="25" t="s">
        <v>24</v>
      </c>
      <c r="Q59" s="25" t="s">
        <v>24</v>
      </c>
      <c r="R59" s="25" t="s">
        <v>23</v>
      </c>
      <c r="S59" s="25" t="s">
        <v>23</v>
      </c>
      <c r="T59" s="32" t="s">
        <v>398</v>
      </c>
      <c r="U59" s="25" t="s">
        <v>24</v>
      </c>
      <c r="V59" s="25" t="s">
        <v>24</v>
      </c>
      <c r="W59" s="25" t="s">
        <v>24</v>
      </c>
      <c r="X59" s="27" t="s">
        <v>400</v>
      </c>
      <c r="Y59" s="27" t="s">
        <v>489</v>
      </c>
      <c r="Z59" s="27" t="s">
        <v>489</v>
      </c>
      <c r="AA59" s="27" t="s">
        <v>489</v>
      </c>
      <c r="AB59" s="27" t="s">
        <v>489</v>
      </c>
      <c r="AC59" s="27" t="s">
        <v>50</v>
      </c>
      <c r="AD59" s="27" t="s">
        <v>50</v>
      </c>
      <c r="AE59" s="27" t="s">
        <v>489</v>
      </c>
      <c r="AF59" s="27" t="s">
        <v>49</v>
      </c>
      <c r="AG59" s="27" t="s">
        <v>49</v>
      </c>
      <c r="AH59" s="27" t="s">
        <v>49</v>
      </c>
      <c r="AI59" s="27" t="s">
        <v>400</v>
      </c>
      <c r="AJ59" s="27" t="s">
        <v>400</v>
      </c>
      <c r="AK59" s="27" t="s">
        <v>49</v>
      </c>
      <c r="AL59" s="27" t="s">
        <v>50</v>
      </c>
      <c r="AM59" s="37">
        <v>1196</v>
      </c>
      <c r="AN59" s="31">
        <v>81</v>
      </c>
      <c r="AO59" s="31">
        <v>9.9</v>
      </c>
      <c r="AP59" s="31">
        <v>17.899999999999999</v>
      </c>
      <c r="AQ59" s="37">
        <v>496</v>
      </c>
      <c r="AR59" s="31">
        <v>8.9</v>
      </c>
      <c r="AS59" s="37">
        <v>436</v>
      </c>
      <c r="AT59" s="25" t="s">
        <v>24</v>
      </c>
      <c r="AU59" s="25" t="s">
        <v>24</v>
      </c>
      <c r="AV59" s="25" t="s">
        <v>24</v>
      </c>
      <c r="AW59" s="25" t="s">
        <v>24</v>
      </c>
      <c r="AX59" s="25" t="s">
        <v>24</v>
      </c>
      <c r="AY59" s="25" t="s">
        <v>24</v>
      </c>
      <c r="AZ59" s="25" t="s">
        <v>24</v>
      </c>
      <c r="BA59" s="25" t="s">
        <v>24</v>
      </c>
      <c r="BB59" s="25" t="s">
        <v>24</v>
      </c>
      <c r="BC59" s="25" t="s">
        <v>24</v>
      </c>
      <c r="BD59" s="25" t="s">
        <v>23</v>
      </c>
      <c r="BE59" s="25" t="s">
        <v>24</v>
      </c>
      <c r="BF59" s="25" t="s">
        <v>24</v>
      </c>
      <c r="BG59" s="25" t="s">
        <v>24</v>
      </c>
      <c r="BH59" s="25" t="s">
        <v>24</v>
      </c>
      <c r="BI59" s="25" t="s">
        <v>24</v>
      </c>
      <c r="BJ59" s="25" t="s">
        <v>23</v>
      </c>
      <c r="BK59" s="25" t="s">
        <v>23</v>
      </c>
      <c r="BL59" s="25" t="s">
        <v>24</v>
      </c>
      <c r="BM59" s="25" t="s">
        <v>24</v>
      </c>
      <c r="BN59" s="25" t="s">
        <v>24</v>
      </c>
      <c r="BO59" s="25" t="s">
        <v>24</v>
      </c>
      <c r="BP59" s="25" t="s">
        <v>23</v>
      </c>
      <c r="BQ59" s="25" t="s">
        <v>24</v>
      </c>
      <c r="BR59" s="25" t="s">
        <v>24</v>
      </c>
      <c r="BS59" s="25" t="s">
        <v>24</v>
      </c>
      <c r="BT59" s="25" t="s">
        <v>24</v>
      </c>
      <c r="BU59" s="25" t="s">
        <v>24</v>
      </c>
      <c r="BV59" s="25" t="s">
        <v>24</v>
      </c>
      <c r="BW59" s="25" t="s">
        <v>24</v>
      </c>
      <c r="BX59" s="25" t="s">
        <v>24</v>
      </c>
    </row>
    <row r="60" spans="1:76" x14ac:dyDescent="0.45">
      <c r="A60" s="27" t="s">
        <v>164</v>
      </c>
      <c r="B60" s="31">
        <v>3</v>
      </c>
      <c r="C60" s="27" t="s">
        <v>56</v>
      </c>
      <c r="D60" s="125" t="s">
        <v>57</v>
      </c>
      <c r="E60" s="125"/>
      <c r="F60" s="125"/>
      <c r="G60" s="25" t="s">
        <v>19</v>
      </c>
      <c r="H60" s="31">
        <v>11</v>
      </c>
      <c r="I60" s="31">
        <v>80</v>
      </c>
      <c r="J60" s="25" t="s">
        <v>24</v>
      </c>
      <c r="K60" s="25" t="s">
        <v>24</v>
      </c>
      <c r="L60" s="27" t="s">
        <v>24</v>
      </c>
      <c r="M60" s="25" t="s">
        <v>24</v>
      </c>
      <c r="N60" s="25" t="s">
        <v>24</v>
      </c>
      <c r="O60" s="25" t="s">
        <v>24</v>
      </c>
      <c r="P60" s="25" t="s">
        <v>24</v>
      </c>
      <c r="Q60" s="25" t="s">
        <v>24</v>
      </c>
      <c r="R60" s="25" t="s">
        <v>23</v>
      </c>
      <c r="S60" s="25" t="s">
        <v>23</v>
      </c>
      <c r="T60" s="32" t="s">
        <v>400</v>
      </c>
      <c r="U60" s="25" t="s">
        <v>23</v>
      </c>
      <c r="V60" s="25" t="s">
        <v>24</v>
      </c>
      <c r="W60" s="25" t="s">
        <v>24</v>
      </c>
      <c r="X60" s="27" t="s">
        <v>400</v>
      </c>
      <c r="Y60" s="27" t="s">
        <v>489</v>
      </c>
      <c r="Z60" s="27" t="s">
        <v>489</v>
      </c>
      <c r="AA60" s="27" t="s">
        <v>489</v>
      </c>
      <c r="AB60" s="27" t="s">
        <v>489</v>
      </c>
      <c r="AC60" s="27" t="s">
        <v>50</v>
      </c>
      <c r="AD60" s="27" t="s">
        <v>50</v>
      </c>
      <c r="AE60" s="27" t="s">
        <v>489</v>
      </c>
      <c r="AF60" s="27" t="s">
        <v>49</v>
      </c>
      <c r="AG60" s="27" t="s">
        <v>49</v>
      </c>
      <c r="AH60" s="27" t="s">
        <v>49</v>
      </c>
      <c r="AI60" s="27" t="s">
        <v>400</v>
      </c>
      <c r="AJ60" s="27" t="s">
        <v>489</v>
      </c>
      <c r="AK60" s="27" t="s">
        <v>49</v>
      </c>
      <c r="AL60" s="27" t="s">
        <v>49</v>
      </c>
      <c r="AM60" s="37">
        <v>1134</v>
      </c>
      <c r="AN60" s="31">
        <v>59</v>
      </c>
      <c r="AO60" s="31">
        <v>14.9</v>
      </c>
      <c r="AP60" s="31">
        <v>20.5</v>
      </c>
      <c r="AQ60" s="37">
        <v>492</v>
      </c>
      <c r="AR60" s="31">
        <v>7.2</v>
      </c>
      <c r="AS60" s="37">
        <v>405</v>
      </c>
      <c r="AT60" s="25" t="s">
        <v>24</v>
      </c>
      <c r="AU60" s="25" t="s">
        <v>24</v>
      </c>
      <c r="AV60" s="25" t="s">
        <v>24</v>
      </c>
      <c r="AW60" s="25" t="s">
        <v>24</v>
      </c>
      <c r="AX60" s="25" t="s">
        <v>24</v>
      </c>
      <c r="AY60" s="25" t="s">
        <v>24</v>
      </c>
      <c r="AZ60" s="25" t="s">
        <v>23</v>
      </c>
      <c r="BA60" s="25" t="s">
        <v>23</v>
      </c>
      <c r="BB60" s="25" t="s">
        <v>24</v>
      </c>
      <c r="BC60" s="25" t="s">
        <v>24</v>
      </c>
      <c r="BD60" s="25" t="s">
        <v>24</v>
      </c>
      <c r="BE60" s="25" t="s">
        <v>24</v>
      </c>
      <c r="BF60" s="25" t="s">
        <v>24</v>
      </c>
      <c r="BG60" s="25" t="s">
        <v>24</v>
      </c>
      <c r="BH60" s="25" t="s">
        <v>23</v>
      </c>
      <c r="BI60" s="25" t="s">
        <v>24</v>
      </c>
      <c r="BJ60" s="25" t="s">
        <v>24</v>
      </c>
      <c r="BK60" s="25" t="s">
        <v>24</v>
      </c>
      <c r="BL60" s="25" t="s">
        <v>24</v>
      </c>
      <c r="BM60" s="25" t="s">
        <v>24</v>
      </c>
      <c r="BN60" s="25" t="s">
        <v>24</v>
      </c>
      <c r="BO60" s="25" t="s">
        <v>24</v>
      </c>
      <c r="BP60" s="25" t="s">
        <v>23</v>
      </c>
      <c r="BQ60" s="25" t="s">
        <v>24</v>
      </c>
      <c r="BR60" s="25" t="s">
        <v>24</v>
      </c>
      <c r="BS60" s="25" t="s">
        <v>24</v>
      </c>
      <c r="BT60" s="25" t="s">
        <v>24</v>
      </c>
      <c r="BU60" s="25" t="s">
        <v>24</v>
      </c>
      <c r="BV60" s="25" t="s">
        <v>24</v>
      </c>
      <c r="BW60" s="25" t="s">
        <v>24</v>
      </c>
      <c r="BX60" s="25" t="s">
        <v>24</v>
      </c>
    </row>
    <row r="61" spans="1:76" x14ac:dyDescent="0.45">
      <c r="A61" s="27" t="s">
        <v>166</v>
      </c>
      <c r="B61" s="31">
        <v>4</v>
      </c>
      <c r="C61" s="27" t="s">
        <v>56</v>
      </c>
      <c r="D61" s="125" t="s">
        <v>57</v>
      </c>
      <c r="E61" s="125"/>
      <c r="F61" s="125"/>
      <c r="G61" s="25" t="s">
        <v>19</v>
      </c>
      <c r="H61" s="31">
        <v>14</v>
      </c>
      <c r="I61" s="31">
        <v>85</v>
      </c>
      <c r="J61" s="25" t="s">
        <v>24</v>
      </c>
      <c r="K61" s="25" t="s">
        <v>24</v>
      </c>
      <c r="L61" s="27" t="s">
        <v>24</v>
      </c>
      <c r="M61" s="25" t="s">
        <v>24</v>
      </c>
      <c r="N61" s="25" t="s">
        <v>24</v>
      </c>
      <c r="O61" s="25" t="s">
        <v>24</v>
      </c>
      <c r="P61" s="25" t="s">
        <v>24</v>
      </c>
      <c r="Q61" s="25" t="s">
        <v>24</v>
      </c>
      <c r="R61" s="25" t="s">
        <v>23</v>
      </c>
      <c r="S61" s="25" t="s">
        <v>24</v>
      </c>
      <c r="T61" s="32" t="s">
        <v>398</v>
      </c>
      <c r="U61" s="25" t="s">
        <v>24</v>
      </c>
      <c r="V61" s="25" t="s">
        <v>24</v>
      </c>
      <c r="W61" s="25" t="s">
        <v>24</v>
      </c>
      <c r="X61" s="27" t="s">
        <v>400</v>
      </c>
      <c r="Y61" s="27" t="s">
        <v>489</v>
      </c>
      <c r="Z61" s="27" t="s">
        <v>489</v>
      </c>
      <c r="AA61" s="27" t="s">
        <v>489</v>
      </c>
      <c r="AB61" s="27" t="s">
        <v>489</v>
      </c>
      <c r="AC61" s="27" t="s">
        <v>50</v>
      </c>
      <c r="AD61" s="27" t="s">
        <v>50</v>
      </c>
      <c r="AE61" s="27" t="s">
        <v>489</v>
      </c>
      <c r="AF61" s="27" t="s">
        <v>50</v>
      </c>
      <c r="AG61" s="27" t="s">
        <v>49</v>
      </c>
      <c r="AH61" s="27" t="s">
        <v>49</v>
      </c>
      <c r="AI61" s="27" t="s">
        <v>400</v>
      </c>
      <c r="AJ61" s="27" t="s">
        <v>489</v>
      </c>
      <c r="AK61" s="27" t="s">
        <v>49</v>
      </c>
      <c r="AL61" s="27" t="s">
        <v>50</v>
      </c>
      <c r="AM61" s="37">
        <v>1295</v>
      </c>
      <c r="AN61" s="31">
        <v>95</v>
      </c>
      <c r="AO61" s="31">
        <v>15.9</v>
      </c>
      <c r="AP61" s="31">
        <v>21.8</v>
      </c>
      <c r="AQ61" s="37">
        <v>539</v>
      </c>
      <c r="AR61" s="31">
        <v>9.5</v>
      </c>
      <c r="AS61" s="37">
        <v>521</v>
      </c>
      <c r="AT61" s="25" t="s">
        <v>24</v>
      </c>
      <c r="AU61" s="25" t="s">
        <v>24</v>
      </c>
      <c r="AV61" s="25" t="s">
        <v>24</v>
      </c>
      <c r="AW61" s="25" t="s">
        <v>24</v>
      </c>
      <c r="AX61" s="25" t="s">
        <v>24</v>
      </c>
      <c r="AY61" s="25" t="s">
        <v>24</v>
      </c>
      <c r="AZ61" s="25" t="s">
        <v>24</v>
      </c>
      <c r="BA61" s="25" t="s">
        <v>24</v>
      </c>
      <c r="BB61" s="25" t="s">
        <v>24</v>
      </c>
      <c r="BC61" s="25" t="s">
        <v>24</v>
      </c>
      <c r="BD61" s="25" t="s">
        <v>24</v>
      </c>
      <c r="BE61" s="25" t="s">
        <v>24</v>
      </c>
      <c r="BF61" s="25" t="s">
        <v>24</v>
      </c>
      <c r="BG61" s="25" t="s">
        <v>24</v>
      </c>
      <c r="BH61" s="25" t="s">
        <v>24</v>
      </c>
      <c r="BI61" s="25" t="s">
        <v>23</v>
      </c>
      <c r="BJ61" s="25" t="s">
        <v>24</v>
      </c>
      <c r="BK61" s="25" t="s">
        <v>24</v>
      </c>
      <c r="BL61" s="25" t="s">
        <v>24</v>
      </c>
      <c r="BM61" s="25" t="s">
        <v>24</v>
      </c>
      <c r="BN61" s="25" t="s">
        <v>24</v>
      </c>
      <c r="BO61" s="25" t="s">
        <v>24</v>
      </c>
      <c r="BP61" s="25" t="s">
        <v>24</v>
      </c>
      <c r="BQ61" s="25" t="s">
        <v>24</v>
      </c>
      <c r="BR61" s="25" t="s">
        <v>24</v>
      </c>
      <c r="BS61" s="25" t="s">
        <v>24</v>
      </c>
      <c r="BT61" s="25" t="s">
        <v>24</v>
      </c>
      <c r="BU61" s="25" t="s">
        <v>24</v>
      </c>
      <c r="BV61" s="25" t="s">
        <v>24</v>
      </c>
      <c r="BW61" s="25" t="s">
        <v>24</v>
      </c>
      <c r="BX61" s="25" t="s">
        <v>23</v>
      </c>
    </row>
    <row r="62" spans="1:76" x14ac:dyDescent="0.45">
      <c r="A62" s="27" t="s">
        <v>167</v>
      </c>
      <c r="B62" s="31">
        <v>4</v>
      </c>
      <c r="C62" s="27" t="s">
        <v>56</v>
      </c>
      <c r="D62" s="125" t="s">
        <v>57</v>
      </c>
      <c r="E62" s="125"/>
      <c r="F62" s="125"/>
      <c r="G62" s="25" t="s">
        <v>19</v>
      </c>
      <c r="H62" s="31">
        <v>12</v>
      </c>
      <c r="I62" s="31">
        <v>85</v>
      </c>
      <c r="J62" s="25" t="s">
        <v>24</v>
      </c>
      <c r="K62" s="25" t="s">
        <v>24</v>
      </c>
      <c r="L62" s="27" t="s">
        <v>24</v>
      </c>
      <c r="M62" s="25" t="s">
        <v>24</v>
      </c>
      <c r="N62" s="25" t="s">
        <v>24</v>
      </c>
      <c r="O62" s="25" t="s">
        <v>24</v>
      </c>
      <c r="P62" s="25" t="s">
        <v>24</v>
      </c>
      <c r="Q62" s="25" t="s">
        <v>24</v>
      </c>
      <c r="R62" s="25" t="s">
        <v>23</v>
      </c>
      <c r="S62" s="25" t="s">
        <v>24</v>
      </c>
      <c r="T62" s="32" t="s">
        <v>398</v>
      </c>
      <c r="U62" s="25" t="s">
        <v>24</v>
      </c>
      <c r="V62" s="25" t="s">
        <v>24</v>
      </c>
      <c r="W62" s="25" t="s">
        <v>24</v>
      </c>
      <c r="X62" s="27" t="s">
        <v>400</v>
      </c>
      <c r="Y62" s="27" t="s">
        <v>489</v>
      </c>
      <c r="Z62" s="27" t="s">
        <v>489</v>
      </c>
      <c r="AA62" s="27" t="s">
        <v>489</v>
      </c>
      <c r="AB62" s="27" t="s">
        <v>489</v>
      </c>
      <c r="AC62" s="27" t="s">
        <v>50</v>
      </c>
      <c r="AD62" s="27" t="s">
        <v>489</v>
      </c>
      <c r="AE62" s="27" t="s">
        <v>489</v>
      </c>
      <c r="AF62" s="27" t="s">
        <v>49</v>
      </c>
      <c r="AG62" s="27" t="s">
        <v>50</v>
      </c>
      <c r="AH62" s="27" t="s">
        <v>49</v>
      </c>
      <c r="AI62" s="27" t="s">
        <v>400</v>
      </c>
      <c r="AJ62" s="27" t="s">
        <v>400</v>
      </c>
      <c r="AK62" s="27" t="s">
        <v>49</v>
      </c>
      <c r="AL62" s="27" t="s">
        <v>50</v>
      </c>
      <c r="AM62" s="37">
        <v>1154</v>
      </c>
      <c r="AN62" s="31">
        <v>82</v>
      </c>
      <c r="AO62" s="31">
        <v>11.5</v>
      </c>
      <c r="AP62" s="31">
        <v>16.5</v>
      </c>
      <c r="AQ62" s="37">
        <v>511</v>
      </c>
      <c r="AR62" s="31">
        <v>8</v>
      </c>
      <c r="AS62" s="37">
        <v>508</v>
      </c>
      <c r="AT62" s="25" t="s">
        <v>24</v>
      </c>
      <c r="AU62" s="25" t="s">
        <v>24</v>
      </c>
      <c r="AV62" s="25" t="s">
        <v>24</v>
      </c>
      <c r="AW62" s="25" t="s">
        <v>24</v>
      </c>
      <c r="AX62" s="25" t="s">
        <v>24</v>
      </c>
      <c r="AY62" s="25" t="s">
        <v>24</v>
      </c>
      <c r="AZ62" s="25" t="s">
        <v>24</v>
      </c>
      <c r="BA62" s="25" t="s">
        <v>24</v>
      </c>
      <c r="BB62" s="25" t="s">
        <v>24</v>
      </c>
      <c r="BC62" s="25" t="s">
        <v>24</v>
      </c>
      <c r="BD62" s="25" t="s">
        <v>24</v>
      </c>
      <c r="BE62" s="25" t="s">
        <v>24</v>
      </c>
      <c r="BF62" s="25" t="s">
        <v>24</v>
      </c>
      <c r="BG62" s="25" t="s">
        <v>24</v>
      </c>
      <c r="BH62" s="25" t="s">
        <v>24</v>
      </c>
      <c r="BI62" s="25" t="s">
        <v>23</v>
      </c>
      <c r="BJ62" s="25" t="s">
        <v>24</v>
      </c>
      <c r="BK62" s="25" t="s">
        <v>24</v>
      </c>
      <c r="BL62" s="25" t="s">
        <v>24</v>
      </c>
      <c r="BM62" s="25" t="s">
        <v>24</v>
      </c>
      <c r="BN62" s="25" t="s">
        <v>24</v>
      </c>
      <c r="BO62" s="25" t="s">
        <v>24</v>
      </c>
      <c r="BP62" s="25" t="s">
        <v>24</v>
      </c>
      <c r="BQ62" s="25" t="s">
        <v>24</v>
      </c>
      <c r="BR62" s="25" t="s">
        <v>24</v>
      </c>
      <c r="BS62" s="25" t="s">
        <v>24</v>
      </c>
      <c r="BT62" s="25" t="s">
        <v>24</v>
      </c>
      <c r="BU62" s="25" t="s">
        <v>24</v>
      </c>
      <c r="BV62" s="25" t="s">
        <v>24</v>
      </c>
      <c r="BW62" s="25" t="s">
        <v>24</v>
      </c>
      <c r="BX62" s="25" t="s">
        <v>23</v>
      </c>
    </row>
    <row r="63" spans="1:76" x14ac:dyDescent="0.45">
      <c r="A63" s="27" t="s">
        <v>168</v>
      </c>
      <c r="B63" s="31">
        <v>4</v>
      </c>
      <c r="C63" s="27" t="s">
        <v>56</v>
      </c>
      <c r="D63" s="125" t="s">
        <v>57</v>
      </c>
      <c r="E63" s="125"/>
      <c r="F63" s="125"/>
      <c r="G63" s="25" t="s">
        <v>19</v>
      </c>
      <c r="H63" s="31">
        <v>11</v>
      </c>
      <c r="I63" s="31">
        <v>85</v>
      </c>
      <c r="J63" s="25" t="s">
        <v>24</v>
      </c>
      <c r="K63" s="25" t="s">
        <v>24</v>
      </c>
      <c r="L63" s="27" t="s">
        <v>24</v>
      </c>
      <c r="M63" s="25" t="s">
        <v>24</v>
      </c>
      <c r="N63" s="25" t="s">
        <v>24</v>
      </c>
      <c r="O63" s="25" t="s">
        <v>24</v>
      </c>
      <c r="P63" s="25" t="s">
        <v>24</v>
      </c>
      <c r="Q63" s="25" t="s">
        <v>24</v>
      </c>
      <c r="R63" s="25" t="s">
        <v>23</v>
      </c>
      <c r="S63" s="25" t="s">
        <v>24</v>
      </c>
      <c r="T63" s="32" t="s">
        <v>400</v>
      </c>
      <c r="U63" s="25" t="s">
        <v>24</v>
      </c>
      <c r="V63" s="25" t="s">
        <v>24</v>
      </c>
      <c r="W63" s="25" t="s">
        <v>24</v>
      </c>
      <c r="X63" s="27" t="s">
        <v>400</v>
      </c>
      <c r="Y63" s="27" t="s">
        <v>50</v>
      </c>
      <c r="Z63" s="27" t="s">
        <v>489</v>
      </c>
      <c r="AA63" s="27" t="s">
        <v>489</v>
      </c>
      <c r="AB63" s="27" t="s">
        <v>489</v>
      </c>
      <c r="AC63" s="27" t="s">
        <v>50</v>
      </c>
      <c r="AD63" s="27" t="s">
        <v>50</v>
      </c>
      <c r="AE63" s="27" t="s">
        <v>489</v>
      </c>
      <c r="AF63" s="27" t="s">
        <v>49</v>
      </c>
      <c r="AG63" s="27" t="s">
        <v>50</v>
      </c>
      <c r="AH63" s="27" t="s">
        <v>67</v>
      </c>
      <c r="AI63" s="27" t="s">
        <v>400</v>
      </c>
      <c r="AJ63" s="27" t="s">
        <v>400</v>
      </c>
      <c r="AK63" s="27" t="s">
        <v>49</v>
      </c>
      <c r="AL63" s="27" t="s">
        <v>49</v>
      </c>
      <c r="AM63" s="37">
        <v>1059</v>
      </c>
      <c r="AN63" s="31">
        <v>79</v>
      </c>
      <c r="AO63" s="31">
        <v>9.6</v>
      </c>
      <c r="AP63" s="31">
        <v>14.8</v>
      </c>
      <c r="AQ63" s="37">
        <v>459</v>
      </c>
      <c r="AR63" s="31">
        <v>7.5</v>
      </c>
      <c r="AS63" s="37">
        <v>456</v>
      </c>
      <c r="AT63" s="25" t="s">
        <v>24</v>
      </c>
      <c r="AU63" s="25" t="s">
        <v>24</v>
      </c>
      <c r="AV63" s="25" t="s">
        <v>24</v>
      </c>
      <c r="AW63" s="25" t="s">
        <v>24</v>
      </c>
      <c r="AX63" s="25" t="s">
        <v>24</v>
      </c>
      <c r="AY63" s="25" t="s">
        <v>24</v>
      </c>
      <c r="AZ63" s="25" t="s">
        <v>24</v>
      </c>
      <c r="BA63" s="25" t="s">
        <v>24</v>
      </c>
      <c r="BB63" s="25" t="s">
        <v>24</v>
      </c>
      <c r="BC63" s="25" t="s">
        <v>24</v>
      </c>
      <c r="BD63" s="25" t="s">
        <v>23</v>
      </c>
      <c r="BE63" s="25" t="s">
        <v>24</v>
      </c>
      <c r="BF63" s="25" t="s">
        <v>24</v>
      </c>
      <c r="BG63" s="25" t="s">
        <v>23</v>
      </c>
      <c r="BH63" s="25" t="s">
        <v>23</v>
      </c>
      <c r="BI63" s="25" t="s">
        <v>24</v>
      </c>
      <c r="BJ63" s="25" t="s">
        <v>24</v>
      </c>
      <c r="BK63" s="25" t="s">
        <v>23</v>
      </c>
      <c r="BL63" s="25" t="s">
        <v>24</v>
      </c>
      <c r="BM63" s="25" t="s">
        <v>24</v>
      </c>
      <c r="BN63" s="25" t="s">
        <v>24</v>
      </c>
      <c r="BO63" s="25" t="s">
        <v>24</v>
      </c>
      <c r="BP63" s="25" t="s">
        <v>23</v>
      </c>
      <c r="BQ63" s="25" t="s">
        <v>24</v>
      </c>
      <c r="BR63" s="25" t="s">
        <v>24</v>
      </c>
      <c r="BS63" s="25" t="s">
        <v>24</v>
      </c>
      <c r="BT63" s="25" t="s">
        <v>24</v>
      </c>
      <c r="BU63" s="25" t="s">
        <v>24</v>
      </c>
      <c r="BV63" s="25" t="s">
        <v>24</v>
      </c>
      <c r="BW63" s="25" t="s">
        <v>24</v>
      </c>
      <c r="BX63" s="25" t="s">
        <v>24</v>
      </c>
    </row>
    <row r="64" spans="1:76" x14ac:dyDescent="0.45">
      <c r="A64" s="27" t="s">
        <v>170</v>
      </c>
      <c r="B64" s="31">
        <v>3</v>
      </c>
      <c r="C64" s="27" t="s">
        <v>56</v>
      </c>
      <c r="D64" s="125" t="s">
        <v>57</v>
      </c>
      <c r="E64" s="125"/>
      <c r="F64" s="125"/>
      <c r="G64" s="25" t="s">
        <v>19</v>
      </c>
      <c r="H64" s="31">
        <v>13</v>
      </c>
      <c r="I64" s="31">
        <v>85</v>
      </c>
      <c r="J64" s="25" t="s">
        <v>24</v>
      </c>
      <c r="K64" s="25" t="s">
        <v>24</v>
      </c>
      <c r="L64" s="27" t="s">
        <v>24</v>
      </c>
      <c r="M64" s="25" t="s">
        <v>24</v>
      </c>
      <c r="N64" s="25" t="s">
        <v>24</v>
      </c>
      <c r="O64" s="25" t="s">
        <v>24</v>
      </c>
      <c r="P64" s="25" t="s">
        <v>24</v>
      </c>
      <c r="Q64" s="25" t="s">
        <v>24</v>
      </c>
      <c r="R64" s="25" t="s">
        <v>23</v>
      </c>
      <c r="S64" s="25" t="s">
        <v>24</v>
      </c>
      <c r="T64" s="32" t="s">
        <v>400</v>
      </c>
      <c r="U64" s="25" t="s">
        <v>24</v>
      </c>
      <c r="V64" s="25" t="s">
        <v>24</v>
      </c>
      <c r="W64" s="25" t="s">
        <v>24</v>
      </c>
      <c r="X64" s="27" t="s">
        <v>400</v>
      </c>
      <c r="Y64" s="27" t="s">
        <v>489</v>
      </c>
      <c r="Z64" s="27" t="s">
        <v>400</v>
      </c>
      <c r="AA64" s="27" t="s">
        <v>489</v>
      </c>
      <c r="AB64" s="27" t="s">
        <v>489</v>
      </c>
      <c r="AC64" s="27" t="s">
        <v>50</v>
      </c>
      <c r="AD64" s="27" t="s">
        <v>50</v>
      </c>
      <c r="AE64" s="27" t="s">
        <v>489</v>
      </c>
      <c r="AF64" s="27" t="s">
        <v>49</v>
      </c>
      <c r="AG64" s="27" t="s">
        <v>49</v>
      </c>
      <c r="AH64" s="27" t="s">
        <v>49</v>
      </c>
      <c r="AI64" s="27" t="s">
        <v>400</v>
      </c>
      <c r="AJ64" s="27" t="s">
        <v>489</v>
      </c>
      <c r="AK64" s="27" t="s">
        <v>49</v>
      </c>
      <c r="AL64" s="27" t="s">
        <v>49</v>
      </c>
      <c r="AM64" s="37">
        <v>1169</v>
      </c>
      <c r="AN64" s="31">
        <v>86</v>
      </c>
      <c r="AO64" s="31">
        <v>10.5</v>
      </c>
      <c r="AP64" s="31">
        <v>21.4</v>
      </c>
      <c r="AQ64" s="37">
        <v>454</v>
      </c>
      <c r="AR64" s="31">
        <v>8</v>
      </c>
      <c r="AS64" s="37">
        <v>369</v>
      </c>
      <c r="AT64" s="25" t="s">
        <v>24</v>
      </c>
      <c r="AU64" s="25" t="s">
        <v>24</v>
      </c>
      <c r="AV64" s="25" t="s">
        <v>24</v>
      </c>
      <c r="AW64" s="25" t="s">
        <v>24</v>
      </c>
      <c r="AX64" s="25" t="s">
        <v>24</v>
      </c>
      <c r="AY64" s="25" t="s">
        <v>24</v>
      </c>
      <c r="AZ64" s="25" t="s">
        <v>24</v>
      </c>
      <c r="BA64" s="25" t="s">
        <v>24</v>
      </c>
      <c r="BB64" s="25" t="s">
        <v>24</v>
      </c>
      <c r="BC64" s="25" t="s">
        <v>24</v>
      </c>
      <c r="BD64" s="25" t="s">
        <v>23</v>
      </c>
      <c r="BE64" s="25" t="s">
        <v>24</v>
      </c>
      <c r="BF64" s="25" t="s">
        <v>24</v>
      </c>
      <c r="BG64" s="25" t="s">
        <v>24</v>
      </c>
      <c r="BH64" s="25" t="s">
        <v>23</v>
      </c>
      <c r="BI64" s="25" t="s">
        <v>24</v>
      </c>
      <c r="BJ64" s="25" t="s">
        <v>24</v>
      </c>
      <c r="BK64" s="25" t="s">
        <v>23</v>
      </c>
      <c r="BL64" s="25" t="s">
        <v>24</v>
      </c>
      <c r="BM64" s="25" t="s">
        <v>24</v>
      </c>
      <c r="BN64" s="25" t="s">
        <v>24</v>
      </c>
      <c r="BO64" s="25" t="s">
        <v>24</v>
      </c>
      <c r="BP64" s="25" t="s">
        <v>24</v>
      </c>
      <c r="BQ64" s="25" t="s">
        <v>23</v>
      </c>
      <c r="BR64" s="25" t="s">
        <v>24</v>
      </c>
      <c r="BS64" s="25" t="s">
        <v>24</v>
      </c>
      <c r="BT64" s="25" t="s">
        <v>23</v>
      </c>
      <c r="BU64" s="25" t="s">
        <v>24</v>
      </c>
      <c r="BV64" s="25" t="s">
        <v>24</v>
      </c>
      <c r="BW64" s="25" t="s">
        <v>24</v>
      </c>
      <c r="BX64" s="25" t="s">
        <v>24</v>
      </c>
    </row>
    <row r="65" spans="1:76" x14ac:dyDescent="0.45">
      <c r="A65" s="27" t="s">
        <v>172</v>
      </c>
      <c r="B65" s="31">
        <v>2</v>
      </c>
      <c r="C65" s="27" t="s">
        <v>56</v>
      </c>
      <c r="D65" s="125" t="s">
        <v>57</v>
      </c>
      <c r="E65" s="125"/>
      <c r="F65" s="125"/>
      <c r="G65" s="25" t="s">
        <v>19</v>
      </c>
      <c r="H65" s="31">
        <v>9</v>
      </c>
      <c r="I65" s="31">
        <v>80</v>
      </c>
      <c r="J65" s="25" t="s">
        <v>24</v>
      </c>
      <c r="K65" s="25" t="s">
        <v>24</v>
      </c>
      <c r="L65" s="27" t="s">
        <v>24</v>
      </c>
      <c r="M65" s="25" t="s">
        <v>24</v>
      </c>
      <c r="N65" s="25" t="s">
        <v>23</v>
      </c>
      <c r="O65" s="25" t="s">
        <v>24</v>
      </c>
      <c r="P65" s="25" t="s">
        <v>23</v>
      </c>
      <c r="Q65" s="25" t="s">
        <v>24</v>
      </c>
      <c r="R65" s="25" t="s">
        <v>23</v>
      </c>
      <c r="S65" s="25" t="s">
        <v>23</v>
      </c>
      <c r="T65" s="32" t="s">
        <v>400</v>
      </c>
      <c r="U65" s="25" t="s">
        <v>24</v>
      </c>
      <c r="V65" s="25" t="s">
        <v>24</v>
      </c>
      <c r="W65" s="25" t="s">
        <v>24</v>
      </c>
      <c r="X65" s="27" t="s">
        <v>400</v>
      </c>
      <c r="Y65" s="27" t="s">
        <v>489</v>
      </c>
      <c r="Z65" s="27" t="s">
        <v>489</v>
      </c>
      <c r="AA65" s="27" t="s">
        <v>489</v>
      </c>
      <c r="AB65" s="27" t="s">
        <v>489</v>
      </c>
      <c r="AC65" s="27" t="s">
        <v>50</v>
      </c>
      <c r="AD65" s="27" t="s">
        <v>50</v>
      </c>
      <c r="AE65" s="27" t="s">
        <v>489</v>
      </c>
      <c r="AF65" s="27" t="s">
        <v>50</v>
      </c>
      <c r="AG65" s="27" t="s">
        <v>49</v>
      </c>
      <c r="AH65" s="27" t="s">
        <v>49</v>
      </c>
      <c r="AI65" s="27" t="s">
        <v>489</v>
      </c>
      <c r="AJ65" s="27" t="s">
        <v>489</v>
      </c>
      <c r="AK65" s="27" t="s">
        <v>49</v>
      </c>
      <c r="AL65" s="27" t="s">
        <v>50</v>
      </c>
      <c r="AM65" s="37">
        <v>956</v>
      </c>
      <c r="AN65" s="31">
        <v>75</v>
      </c>
      <c r="AO65" s="31">
        <v>11.4</v>
      </c>
      <c r="AP65" s="31">
        <v>15.9</v>
      </c>
      <c r="AQ65" s="37">
        <v>395</v>
      </c>
      <c r="AR65" s="31">
        <v>7.5</v>
      </c>
      <c r="AS65" s="37">
        <v>304</v>
      </c>
      <c r="AT65" s="25" t="s">
        <v>24</v>
      </c>
      <c r="AU65" s="25" t="s">
        <v>24</v>
      </c>
      <c r="AV65" s="25" t="s">
        <v>24</v>
      </c>
      <c r="AW65" s="25" t="s">
        <v>23</v>
      </c>
      <c r="AX65" s="25" t="s">
        <v>24</v>
      </c>
      <c r="AY65" s="25" t="s">
        <v>24</v>
      </c>
      <c r="AZ65" s="25" t="s">
        <v>24</v>
      </c>
      <c r="BA65" s="25" t="s">
        <v>24</v>
      </c>
      <c r="BB65" s="25" t="s">
        <v>24</v>
      </c>
      <c r="BC65" s="25" t="s">
        <v>24</v>
      </c>
      <c r="BD65" s="25" t="s">
        <v>23</v>
      </c>
      <c r="BE65" s="25" t="s">
        <v>24</v>
      </c>
      <c r="BF65" s="25" t="s">
        <v>24</v>
      </c>
      <c r="BG65" s="25" t="s">
        <v>24</v>
      </c>
      <c r="BH65" s="25" t="s">
        <v>24</v>
      </c>
      <c r="BI65" s="25" t="s">
        <v>24</v>
      </c>
      <c r="BJ65" s="25" t="s">
        <v>24</v>
      </c>
      <c r="BK65" s="25" t="s">
        <v>23</v>
      </c>
      <c r="BL65" s="25" t="s">
        <v>24</v>
      </c>
      <c r="BM65" s="25" t="s">
        <v>24</v>
      </c>
      <c r="BN65" s="25" t="s">
        <v>24</v>
      </c>
      <c r="BO65" s="25" t="s">
        <v>24</v>
      </c>
      <c r="BP65" s="25" t="s">
        <v>24</v>
      </c>
      <c r="BQ65" s="25" t="s">
        <v>24</v>
      </c>
      <c r="BR65" s="25" t="s">
        <v>24</v>
      </c>
      <c r="BS65" s="25" t="s">
        <v>24</v>
      </c>
      <c r="BT65" s="25" t="s">
        <v>24</v>
      </c>
      <c r="BU65" s="25" t="s">
        <v>24</v>
      </c>
      <c r="BV65" s="25" t="s">
        <v>24</v>
      </c>
      <c r="BW65" s="25" t="s">
        <v>24</v>
      </c>
      <c r="BX65" s="25" t="s">
        <v>24</v>
      </c>
    </row>
    <row r="66" spans="1:76" x14ac:dyDescent="0.45">
      <c r="A66" s="27" t="s">
        <v>174</v>
      </c>
      <c r="B66" s="31">
        <v>2</v>
      </c>
      <c r="C66" s="27" t="s">
        <v>56</v>
      </c>
      <c r="D66" s="125" t="s">
        <v>149</v>
      </c>
      <c r="E66" s="125"/>
      <c r="F66" s="125"/>
      <c r="G66" s="25" t="s">
        <v>20</v>
      </c>
      <c r="H66" s="31">
        <v>7</v>
      </c>
      <c r="I66" s="31">
        <v>69</v>
      </c>
      <c r="J66" s="25" t="s">
        <v>24</v>
      </c>
      <c r="K66" s="25" t="s">
        <v>24</v>
      </c>
      <c r="L66" s="27" t="s">
        <v>24</v>
      </c>
      <c r="M66" s="25" t="s">
        <v>24</v>
      </c>
      <c r="N66" s="25" t="s">
        <v>24</v>
      </c>
      <c r="O66" s="25" t="s">
        <v>24</v>
      </c>
      <c r="P66" s="25" t="s">
        <v>24</v>
      </c>
      <c r="Q66" s="25" t="s">
        <v>24</v>
      </c>
      <c r="R66" s="25" t="s">
        <v>23</v>
      </c>
      <c r="S66" s="25" t="s">
        <v>23</v>
      </c>
      <c r="T66" s="32" t="s">
        <v>400</v>
      </c>
      <c r="U66" s="25" t="s">
        <v>24</v>
      </c>
      <c r="V66" s="25" t="s">
        <v>24</v>
      </c>
      <c r="W66" s="25" t="s">
        <v>24</v>
      </c>
      <c r="X66" s="27" t="s">
        <v>400</v>
      </c>
      <c r="Y66" s="27" t="s">
        <v>50</v>
      </c>
      <c r="Z66" s="27" t="s">
        <v>489</v>
      </c>
      <c r="AA66" s="27" t="s">
        <v>489</v>
      </c>
      <c r="AB66" s="27" t="s">
        <v>489</v>
      </c>
      <c r="AC66" s="27" t="s">
        <v>50</v>
      </c>
      <c r="AD66" s="27" t="s">
        <v>50</v>
      </c>
      <c r="AE66" s="27" t="s">
        <v>489</v>
      </c>
      <c r="AF66" s="27" t="s">
        <v>67</v>
      </c>
      <c r="AG66" s="27" t="s">
        <v>67</v>
      </c>
      <c r="AH66" s="27" t="s">
        <v>67</v>
      </c>
      <c r="AI66" s="27" t="s">
        <v>489</v>
      </c>
      <c r="AJ66" s="27" t="s">
        <v>489</v>
      </c>
      <c r="AK66" s="27" t="s">
        <v>67</v>
      </c>
      <c r="AL66" s="27" t="s">
        <v>67</v>
      </c>
      <c r="AM66" s="37">
        <v>899</v>
      </c>
      <c r="AN66" s="31">
        <v>69</v>
      </c>
      <c r="AO66" s="31">
        <v>9.4</v>
      </c>
      <c r="AP66" s="31">
        <v>12.5</v>
      </c>
      <c r="AQ66" s="37">
        <v>305</v>
      </c>
      <c r="AR66" s="31">
        <v>6.4</v>
      </c>
      <c r="AS66" s="37">
        <v>299</v>
      </c>
      <c r="AT66" s="25" t="s">
        <v>24</v>
      </c>
      <c r="AU66" s="25" t="s">
        <v>24</v>
      </c>
      <c r="AV66" s="25" t="s">
        <v>24</v>
      </c>
      <c r="AW66" s="25" t="s">
        <v>24</v>
      </c>
      <c r="AX66" s="25" t="s">
        <v>24</v>
      </c>
      <c r="AY66" s="25" t="s">
        <v>24</v>
      </c>
      <c r="AZ66" s="25" t="s">
        <v>24</v>
      </c>
      <c r="BA66" s="25" t="s">
        <v>24</v>
      </c>
      <c r="BB66" s="25" t="s">
        <v>24</v>
      </c>
      <c r="BC66" s="25" t="s">
        <v>24</v>
      </c>
      <c r="BD66" s="25" t="s">
        <v>23</v>
      </c>
      <c r="BE66" s="25" t="s">
        <v>24</v>
      </c>
      <c r="BF66" s="25" t="s">
        <v>24</v>
      </c>
      <c r="BG66" s="25" t="s">
        <v>24</v>
      </c>
      <c r="BH66" s="25" t="s">
        <v>24</v>
      </c>
      <c r="BI66" s="25" t="s">
        <v>24</v>
      </c>
      <c r="BJ66" s="25" t="s">
        <v>24</v>
      </c>
      <c r="BK66" s="25" t="s">
        <v>23</v>
      </c>
      <c r="BL66" s="25" t="s">
        <v>24</v>
      </c>
      <c r="BM66" s="25" t="s">
        <v>24</v>
      </c>
      <c r="BN66" s="25" t="s">
        <v>24</v>
      </c>
      <c r="BO66" s="25" t="s">
        <v>24</v>
      </c>
      <c r="BP66" s="25" t="s">
        <v>24</v>
      </c>
      <c r="BQ66" s="25" t="s">
        <v>24</v>
      </c>
      <c r="BR66" s="25" t="s">
        <v>24</v>
      </c>
      <c r="BS66" s="25" t="s">
        <v>24</v>
      </c>
      <c r="BT66" s="25" t="s">
        <v>24</v>
      </c>
      <c r="BU66" s="25" t="s">
        <v>24</v>
      </c>
      <c r="BV66" s="25" t="s">
        <v>24</v>
      </c>
      <c r="BW66" s="25" t="s">
        <v>24</v>
      </c>
      <c r="BX66" s="25" t="s">
        <v>24</v>
      </c>
    </row>
    <row r="67" spans="1:76" x14ac:dyDescent="0.45">
      <c r="A67" s="27" t="s">
        <v>176</v>
      </c>
      <c r="B67" s="31">
        <v>1</v>
      </c>
      <c r="C67" s="27" t="s">
        <v>56</v>
      </c>
      <c r="D67" s="125" t="s">
        <v>57</v>
      </c>
      <c r="E67" s="125"/>
      <c r="F67" s="125"/>
      <c r="G67" s="25" t="s">
        <v>19</v>
      </c>
      <c r="H67" s="31">
        <v>8</v>
      </c>
      <c r="I67" s="31">
        <v>72</v>
      </c>
      <c r="J67" s="25" t="s">
        <v>24</v>
      </c>
      <c r="K67" s="25" t="s">
        <v>24</v>
      </c>
      <c r="L67" s="27" t="s">
        <v>24</v>
      </c>
      <c r="M67" s="25" t="s">
        <v>24</v>
      </c>
      <c r="N67" s="25" t="s">
        <v>23</v>
      </c>
      <c r="O67" s="25" t="s">
        <v>24</v>
      </c>
      <c r="P67" s="25" t="s">
        <v>23</v>
      </c>
      <c r="Q67" s="25" t="s">
        <v>24</v>
      </c>
      <c r="R67" s="25" t="s">
        <v>24</v>
      </c>
      <c r="S67" s="25" t="s">
        <v>24</v>
      </c>
      <c r="T67" s="32" t="s">
        <v>400</v>
      </c>
      <c r="U67" s="25" t="s">
        <v>24</v>
      </c>
      <c r="V67" s="25" t="s">
        <v>24</v>
      </c>
      <c r="W67" s="25" t="s">
        <v>24</v>
      </c>
      <c r="X67" s="27" t="s">
        <v>489</v>
      </c>
      <c r="Y67" s="27" t="s">
        <v>489</v>
      </c>
      <c r="Z67" s="27" t="s">
        <v>400</v>
      </c>
      <c r="AA67" s="27" t="s">
        <v>489</v>
      </c>
      <c r="AB67" s="27" t="s">
        <v>489</v>
      </c>
      <c r="AC67" s="27" t="s">
        <v>50</v>
      </c>
      <c r="AD67" s="27" t="s">
        <v>50</v>
      </c>
      <c r="AE67" s="27" t="s">
        <v>400</v>
      </c>
      <c r="AF67" s="27" t="s">
        <v>49</v>
      </c>
      <c r="AG67" s="27" t="s">
        <v>49</v>
      </c>
      <c r="AH67" s="27" t="s">
        <v>49</v>
      </c>
      <c r="AI67" s="27" t="s">
        <v>489</v>
      </c>
      <c r="AJ67" s="27" t="s">
        <v>49</v>
      </c>
      <c r="AK67" s="27" t="s">
        <v>49</v>
      </c>
      <c r="AL67" s="27" t="s">
        <v>49</v>
      </c>
      <c r="AM67" s="37">
        <v>959</v>
      </c>
      <c r="AN67" s="31">
        <v>75</v>
      </c>
      <c r="AO67" s="31">
        <v>11.5</v>
      </c>
      <c r="AP67" s="31">
        <v>16.399999999999999</v>
      </c>
      <c r="AQ67" s="37">
        <v>569</v>
      </c>
      <c r="AR67" s="31">
        <v>8</v>
      </c>
      <c r="AS67" s="37">
        <v>395</v>
      </c>
      <c r="AT67" s="25" t="s">
        <v>24</v>
      </c>
      <c r="AU67" s="25" t="s">
        <v>24</v>
      </c>
      <c r="AV67" s="25" t="s">
        <v>24</v>
      </c>
      <c r="AW67" s="25" t="s">
        <v>24</v>
      </c>
      <c r="AX67" s="25" t="s">
        <v>24</v>
      </c>
      <c r="AY67" s="25" t="s">
        <v>24</v>
      </c>
      <c r="AZ67" s="25" t="s">
        <v>24</v>
      </c>
      <c r="BA67" s="25" t="s">
        <v>24</v>
      </c>
      <c r="BB67" s="25" t="s">
        <v>24</v>
      </c>
      <c r="BC67" s="25" t="s">
        <v>24</v>
      </c>
      <c r="BD67" s="25" t="s">
        <v>23</v>
      </c>
      <c r="BE67" s="25" t="s">
        <v>24</v>
      </c>
      <c r="BF67" s="25" t="s">
        <v>24</v>
      </c>
      <c r="BG67" s="25" t="s">
        <v>24</v>
      </c>
      <c r="BH67" s="25" t="s">
        <v>24</v>
      </c>
      <c r="BI67" s="25" t="s">
        <v>24</v>
      </c>
      <c r="BJ67" s="25" t="s">
        <v>24</v>
      </c>
      <c r="BK67" s="25" t="s">
        <v>24</v>
      </c>
      <c r="BL67" s="25" t="s">
        <v>24</v>
      </c>
      <c r="BM67" s="25" t="s">
        <v>24</v>
      </c>
      <c r="BN67" s="25" t="s">
        <v>24</v>
      </c>
      <c r="BO67" s="25" t="s">
        <v>24</v>
      </c>
      <c r="BP67" s="25" t="s">
        <v>23</v>
      </c>
      <c r="BQ67" s="25" t="s">
        <v>24</v>
      </c>
      <c r="BR67" s="25" t="s">
        <v>24</v>
      </c>
      <c r="BS67" s="25" t="s">
        <v>24</v>
      </c>
      <c r="BT67" s="25" t="s">
        <v>24</v>
      </c>
      <c r="BU67" s="25" t="s">
        <v>24</v>
      </c>
      <c r="BV67" s="25" t="s">
        <v>24</v>
      </c>
      <c r="BW67" s="25" t="s">
        <v>24</v>
      </c>
      <c r="BX67" s="25" t="s">
        <v>24</v>
      </c>
    </row>
    <row r="68" spans="1:76" x14ac:dyDescent="0.45">
      <c r="A68" s="27" t="s">
        <v>178</v>
      </c>
      <c r="B68" s="31">
        <v>2</v>
      </c>
      <c r="C68" s="27" t="s">
        <v>56</v>
      </c>
      <c r="D68" s="125" t="s">
        <v>57</v>
      </c>
      <c r="E68" s="125"/>
      <c r="F68" s="125"/>
      <c r="G68" s="25" t="s">
        <v>19</v>
      </c>
      <c r="H68" s="31">
        <v>9</v>
      </c>
      <c r="I68" s="31">
        <v>79.5</v>
      </c>
      <c r="J68" s="25" t="s">
        <v>24</v>
      </c>
      <c r="K68" s="25" t="s">
        <v>24</v>
      </c>
      <c r="L68" s="27" t="s">
        <v>24</v>
      </c>
      <c r="M68" s="25" t="s">
        <v>24</v>
      </c>
      <c r="N68" s="25" t="s">
        <v>23</v>
      </c>
      <c r="O68" s="25" t="s">
        <v>24</v>
      </c>
      <c r="P68" s="25" t="s">
        <v>23</v>
      </c>
      <c r="Q68" s="25" t="s">
        <v>24</v>
      </c>
      <c r="R68" s="25" t="s">
        <v>24</v>
      </c>
      <c r="S68" s="25" t="s">
        <v>24</v>
      </c>
      <c r="T68" s="32" t="s">
        <v>400</v>
      </c>
      <c r="U68" s="25" t="s">
        <v>24</v>
      </c>
      <c r="V68" s="25" t="s">
        <v>24</v>
      </c>
      <c r="W68" s="25" t="s">
        <v>24</v>
      </c>
      <c r="X68" s="27" t="s">
        <v>489</v>
      </c>
      <c r="Y68" s="27" t="s">
        <v>489</v>
      </c>
      <c r="Z68" s="27" t="s">
        <v>489</v>
      </c>
      <c r="AA68" s="27" t="s">
        <v>489</v>
      </c>
      <c r="AB68" s="27" t="s">
        <v>489</v>
      </c>
      <c r="AC68" s="27" t="s">
        <v>50</v>
      </c>
      <c r="AD68" s="27" t="s">
        <v>489</v>
      </c>
      <c r="AE68" s="27" t="s">
        <v>489</v>
      </c>
      <c r="AF68" s="27" t="s">
        <v>49</v>
      </c>
      <c r="AG68" s="27" t="s">
        <v>49</v>
      </c>
      <c r="AH68" s="27" t="s">
        <v>49</v>
      </c>
      <c r="AI68" s="27" t="s">
        <v>489</v>
      </c>
      <c r="AJ68" s="27" t="s">
        <v>489</v>
      </c>
      <c r="AK68" s="27" t="s">
        <v>49</v>
      </c>
      <c r="AL68" s="27" t="s">
        <v>49</v>
      </c>
      <c r="AM68" s="37">
        <v>1015</v>
      </c>
      <c r="AN68" s="31">
        <v>79</v>
      </c>
      <c r="AO68" s="31">
        <v>12.4</v>
      </c>
      <c r="AP68" s="31">
        <v>15.4</v>
      </c>
      <c r="AQ68" s="37">
        <v>425</v>
      </c>
      <c r="AR68" s="31">
        <v>7.4</v>
      </c>
      <c r="AS68" s="37">
        <v>429</v>
      </c>
      <c r="AT68" s="25" t="s">
        <v>24</v>
      </c>
      <c r="AU68" s="25" t="s">
        <v>24</v>
      </c>
      <c r="AV68" s="25" t="s">
        <v>24</v>
      </c>
      <c r="AW68" s="25" t="s">
        <v>24</v>
      </c>
      <c r="AX68" s="25" t="s">
        <v>24</v>
      </c>
      <c r="AY68" s="25" t="s">
        <v>24</v>
      </c>
      <c r="AZ68" s="25" t="s">
        <v>23</v>
      </c>
      <c r="BA68" s="25" t="s">
        <v>24</v>
      </c>
      <c r="BB68" s="25" t="s">
        <v>24</v>
      </c>
      <c r="BC68" s="25" t="s">
        <v>24</v>
      </c>
      <c r="BD68" s="25" t="s">
        <v>23</v>
      </c>
      <c r="BE68" s="25" t="s">
        <v>24</v>
      </c>
      <c r="BF68" s="25" t="s">
        <v>24</v>
      </c>
      <c r="BG68" s="25" t="s">
        <v>24</v>
      </c>
      <c r="BH68" s="25" t="s">
        <v>24</v>
      </c>
      <c r="BI68" s="25" t="s">
        <v>24</v>
      </c>
      <c r="BJ68" s="25" t="s">
        <v>24</v>
      </c>
      <c r="BK68" s="25" t="s">
        <v>23</v>
      </c>
      <c r="BL68" s="25" t="s">
        <v>24</v>
      </c>
      <c r="BM68" s="25" t="s">
        <v>24</v>
      </c>
      <c r="BN68" s="25" t="s">
        <v>24</v>
      </c>
      <c r="BO68" s="25" t="s">
        <v>24</v>
      </c>
      <c r="BP68" s="25" t="s">
        <v>24</v>
      </c>
      <c r="BQ68" s="25" t="s">
        <v>24</v>
      </c>
      <c r="BR68" s="25" t="s">
        <v>24</v>
      </c>
      <c r="BS68" s="25" t="s">
        <v>24</v>
      </c>
      <c r="BT68" s="25" t="s">
        <v>24</v>
      </c>
      <c r="BU68" s="25" t="s">
        <v>24</v>
      </c>
      <c r="BV68" s="25" t="s">
        <v>24</v>
      </c>
      <c r="BW68" s="25" t="s">
        <v>24</v>
      </c>
      <c r="BX68" s="25" t="s">
        <v>24</v>
      </c>
    </row>
    <row r="69" spans="1:76" x14ac:dyDescent="0.45">
      <c r="A69" s="27" t="s">
        <v>180</v>
      </c>
      <c r="B69" s="31">
        <v>5</v>
      </c>
      <c r="C69" s="27" t="s">
        <v>43</v>
      </c>
      <c r="D69" s="125" t="s">
        <v>96</v>
      </c>
      <c r="E69" s="125"/>
      <c r="F69" s="125"/>
      <c r="G69" s="25" t="s">
        <v>19</v>
      </c>
      <c r="H69" s="31">
        <v>18</v>
      </c>
      <c r="I69" s="31">
        <v>110</v>
      </c>
      <c r="J69" s="25" t="s">
        <v>24</v>
      </c>
      <c r="K69" s="25" t="s">
        <v>24</v>
      </c>
      <c r="L69" s="27" t="s">
        <v>24</v>
      </c>
      <c r="M69" s="25" t="s">
        <v>24</v>
      </c>
      <c r="N69" s="25" t="s">
        <v>24</v>
      </c>
      <c r="O69" s="25" t="s">
        <v>24</v>
      </c>
      <c r="P69" s="25" t="s">
        <v>24</v>
      </c>
      <c r="Q69" s="25" t="s">
        <v>24</v>
      </c>
      <c r="R69" s="25" t="s">
        <v>23</v>
      </c>
      <c r="S69" s="25" t="s">
        <v>24</v>
      </c>
      <c r="T69" s="32" t="s">
        <v>398</v>
      </c>
      <c r="U69" s="25" t="s">
        <v>24</v>
      </c>
      <c r="V69" s="25" t="s">
        <v>24</v>
      </c>
      <c r="W69" s="25" t="s">
        <v>24</v>
      </c>
      <c r="X69" s="27" t="s">
        <v>400</v>
      </c>
      <c r="Y69" s="27" t="s">
        <v>489</v>
      </c>
      <c r="Z69" s="27" t="s">
        <v>400</v>
      </c>
      <c r="AA69" s="27" t="s">
        <v>489</v>
      </c>
      <c r="AB69" s="27" t="s">
        <v>489</v>
      </c>
      <c r="AC69" s="27" t="s">
        <v>50</v>
      </c>
      <c r="AD69" s="27" t="s">
        <v>489</v>
      </c>
      <c r="AE69" s="27" t="s">
        <v>400</v>
      </c>
      <c r="AF69" s="27" t="s">
        <v>489</v>
      </c>
      <c r="AG69" s="27" t="s">
        <v>50</v>
      </c>
      <c r="AH69" s="27" t="s">
        <v>50</v>
      </c>
      <c r="AI69" s="27" t="s">
        <v>400</v>
      </c>
      <c r="AJ69" s="27" t="s">
        <v>400</v>
      </c>
      <c r="AK69" s="27" t="s">
        <v>50</v>
      </c>
      <c r="AL69" s="27" t="s">
        <v>49</v>
      </c>
      <c r="AM69" s="37">
        <v>1450</v>
      </c>
      <c r="AN69" s="31">
        <v>95</v>
      </c>
      <c r="AO69" s="31">
        <v>14.6</v>
      </c>
      <c r="AP69" s="31">
        <v>22.5</v>
      </c>
      <c r="AQ69" s="37">
        <v>539</v>
      </c>
      <c r="AR69" s="31">
        <v>9</v>
      </c>
      <c r="AS69" s="37">
        <v>526</v>
      </c>
      <c r="AT69" s="25" t="s">
        <v>24</v>
      </c>
      <c r="AU69" s="25" t="s">
        <v>24</v>
      </c>
      <c r="AV69" s="25" t="s">
        <v>24</v>
      </c>
      <c r="AW69" s="25" t="s">
        <v>24</v>
      </c>
      <c r="AX69" s="25" t="s">
        <v>23</v>
      </c>
      <c r="AY69" s="25" t="s">
        <v>24</v>
      </c>
      <c r="AZ69" s="25" t="s">
        <v>24</v>
      </c>
      <c r="BA69" s="25" t="s">
        <v>24</v>
      </c>
      <c r="BB69" s="25" t="s">
        <v>24</v>
      </c>
      <c r="BC69" s="25" t="s">
        <v>24</v>
      </c>
      <c r="BD69" s="25" t="s">
        <v>24</v>
      </c>
      <c r="BE69" s="25" t="s">
        <v>24</v>
      </c>
      <c r="BF69" s="25" t="s">
        <v>24</v>
      </c>
      <c r="BG69" s="25" t="s">
        <v>24</v>
      </c>
      <c r="BH69" s="25" t="s">
        <v>24</v>
      </c>
      <c r="BI69" s="25" t="s">
        <v>23</v>
      </c>
      <c r="BJ69" s="25" t="s">
        <v>24</v>
      </c>
      <c r="BK69" s="25" t="s">
        <v>24</v>
      </c>
      <c r="BL69" s="25" t="s">
        <v>24</v>
      </c>
      <c r="BM69" s="25" t="s">
        <v>24</v>
      </c>
      <c r="BN69" s="25" t="s">
        <v>24</v>
      </c>
      <c r="BO69" s="25" t="s">
        <v>24</v>
      </c>
      <c r="BP69" s="25" t="s">
        <v>24</v>
      </c>
      <c r="BQ69" s="25" t="s">
        <v>24</v>
      </c>
      <c r="BR69" s="25" t="s">
        <v>24</v>
      </c>
      <c r="BS69" s="25" t="s">
        <v>24</v>
      </c>
      <c r="BT69" s="25" t="s">
        <v>24</v>
      </c>
      <c r="BU69" s="25" t="s">
        <v>24</v>
      </c>
      <c r="BV69" s="25" t="s">
        <v>24</v>
      </c>
      <c r="BW69" s="25" t="s">
        <v>24</v>
      </c>
      <c r="BX69" s="25" t="s">
        <v>23</v>
      </c>
    </row>
    <row r="70" spans="1:76" x14ac:dyDescent="0.45">
      <c r="A70" s="27" t="s">
        <v>181</v>
      </c>
      <c r="B70" s="31">
        <v>3</v>
      </c>
      <c r="C70" s="27" t="s">
        <v>56</v>
      </c>
      <c r="D70" s="125" t="s">
        <v>96</v>
      </c>
      <c r="E70" s="125"/>
      <c r="F70" s="125"/>
      <c r="G70" s="25" t="s">
        <v>19</v>
      </c>
      <c r="H70" s="31">
        <v>17</v>
      </c>
      <c r="I70" s="31">
        <v>82</v>
      </c>
      <c r="J70" s="25" t="s">
        <v>24</v>
      </c>
      <c r="K70" s="25" t="s">
        <v>24</v>
      </c>
      <c r="L70" s="27" t="s">
        <v>24</v>
      </c>
      <c r="M70" s="25" t="s">
        <v>24</v>
      </c>
      <c r="N70" s="25" t="s">
        <v>24</v>
      </c>
      <c r="O70" s="25" t="s">
        <v>24</v>
      </c>
      <c r="P70" s="25" t="s">
        <v>24</v>
      </c>
      <c r="Q70" s="25" t="s">
        <v>24</v>
      </c>
      <c r="R70" s="25" t="s">
        <v>23</v>
      </c>
      <c r="S70" s="25" t="s">
        <v>24</v>
      </c>
      <c r="T70" s="32" t="s">
        <v>398</v>
      </c>
      <c r="U70" s="25" t="s">
        <v>23</v>
      </c>
      <c r="V70" s="25" t="s">
        <v>24</v>
      </c>
      <c r="W70" s="25" t="s">
        <v>24</v>
      </c>
      <c r="X70" s="27" t="s">
        <v>400</v>
      </c>
      <c r="Y70" s="27" t="s">
        <v>489</v>
      </c>
      <c r="Z70" s="27" t="s">
        <v>400</v>
      </c>
      <c r="AA70" s="27" t="s">
        <v>489</v>
      </c>
      <c r="AB70" s="27" t="s">
        <v>489</v>
      </c>
      <c r="AC70" s="27" t="s">
        <v>50</v>
      </c>
      <c r="AD70" s="27" t="s">
        <v>50</v>
      </c>
      <c r="AE70" s="27" t="s">
        <v>400</v>
      </c>
      <c r="AF70" s="27" t="s">
        <v>489</v>
      </c>
      <c r="AG70" s="27" t="s">
        <v>50</v>
      </c>
      <c r="AH70" s="27" t="s">
        <v>49</v>
      </c>
      <c r="AI70" s="27" t="s">
        <v>400</v>
      </c>
      <c r="AJ70" s="27" t="s">
        <v>489</v>
      </c>
      <c r="AK70" s="27" t="s">
        <v>49</v>
      </c>
      <c r="AL70" s="27" t="s">
        <v>50</v>
      </c>
      <c r="AM70" s="37">
        <v>1354</v>
      </c>
      <c r="AN70" s="31">
        <v>91</v>
      </c>
      <c r="AO70" s="31">
        <v>15.4</v>
      </c>
      <c r="AP70" s="31">
        <v>20.399999999999999</v>
      </c>
      <c r="AQ70" s="37">
        <v>511</v>
      </c>
      <c r="AR70" s="31">
        <v>8.5</v>
      </c>
      <c r="AS70" s="37">
        <v>514</v>
      </c>
      <c r="AT70" s="25" t="s">
        <v>24</v>
      </c>
      <c r="AU70" s="25" t="s">
        <v>24</v>
      </c>
      <c r="AV70" s="25" t="s">
        <v>23</v>
      </c>
      <c r="AW70" s="25" t="s">
        <v>24</v>
      </c>
      <c r="AX70" s="25" t="s">
        <v>24</v>
      </c>
      <c r="AY70" s="25" t="s">
        <v>24</v>
      </c>
      <c r="AZ70" s="25" t="s">
        <v>24</v>
      </c>
      <c r="BA70" s="25" t="s">
        <v>24</v>
      </c>
      <c r="BB70" s="25" t="s">
        <v>24</v>
      </c>
      <c r="BC70" s="25" t="s">
        <v>24</v>
      </c>
      <c r="BD70" s="25" t="s">
        <v>24</v>
      </c>
      <c r="BE70" s="25" t="s">
        <v>24</v>
      </c>
      <c r="BF70" s="25" t="s">
        <v>24</v>
      </c>
      <c r="BG70" s="25" t="s">
        <v>24</v>
      </c>
      <c r="BH70" s="25" t="s">
        <v>24</v>
      </c>
      <c r="BI70" s="25" t="s">
        <v>24</v>
      </c>
      <c r="BJ70" s="25" t="s">
        <v>24</v>
      </c>
      <c r="BK70" s="25" t="s">
        <v>23</v>
      </c>
      <c r="BL70" s="25" t="s">
        <v>24</v>
      </c>
      <c r="BM70" s="25" t="s">
        <v>24</v>
      </c>
      <c r="BN70" s="25" t="s">
        <v>24</v>
      </c>
      <c r="BO70" s="25" t="s">
        <v>24</v>
      </c>
      <c r="BP70" s="25" t="s">
        <v>24</v>
      </c>
      <c r="BQ70" s="25" t="s">
        <v>24</v>
      </c>
      <c r="BR70" s="25" t="s">
        <v>24</v>
      </c>
      <c r="BS70" s="25" t="s">
        <v>24</v>
      </c>
      <c r="BT70" s="25" t="s">
        <v>24</v>
      </c>
      <c r="BU70" s="25" t="s">
        <v>24</v>
      </c>
      <c r="BV70" s="25" t="s">
        <v>24</v>
      </c>
      <c r="BW70" s="25" t="s">
        <v>24</v>
      </c>
      <c r="BX70" s="25" t="s">
        <v>24</v>
      </c>
    </row>
    <row r="71" spans="1:76" x14ac:dyDescent="0.45">
      <c r="A71" s="27" t="s">
        <v>183</v>
      </c>
      <c r="B71" s="31">
        <v>3</v>
      </c>
      <c r="C71" s="27" t="s">
        <v>56</v>
      </c>
      <c r="D71" s="125" t="s">
        <v>96</v>
      </c>
      <c r="E71" s="125"/>
      <c r="F71" s="125"/>
      <c r="G71" s="25" t="s">
        <v>19</v>
      </c>
      <c r="H71" s="31">
        <v>12</v>
      </c>
      <c r="I71" s="31">
        <v>85</v>
      </c>
      <c r="J71" s="25" t="s">
        <v>24</v>
      </c>
      <c r="K71" s="25" t="s">
        <v>24</v>
      </c>
      <c r="L71" s="27" t="s">
        <v>24</v>
      </c>
      <c r="M71" s="25" t="s">
        <v>24</v>
      </c>
      <c r="N71" s="25" t="s">
        <v>24</v>
      </c>
      <c r="O71" s="25" t="s">
        <v>24</v>
      </c>
      <c r="P71" s="25" t="s">
        <v>24</v>
      </c>
      <c r="Q71" s="25" t="s">
        <v>24</v>
      </c>
      <c r="R71" s="25" t="s">
        <v>23</v>
      </c>
      <c r="S71" s="25" t="s">
        <v>24</v>
      </c>
      <c r="T71" s="32" t="s">
        <v>398</v>
      </c>
      <c r="U71" s="25" t="s">
        <v>24</v>
      </c>
      <c r="V71" s="25" t="s">
        <v>24</v>
      </c>
      <c r="W71" s="25" t="s">
        <v>24</v>
      </c>
      <c r="X71" s="27" t="s">
        <v>400</v>
      </c>
      <c r="Y71" s="27" t="s">
        <v>489</v>
      </c>
      <c r="Z71" s="27" t="s">
        <v>400</v>
      </c>
      <c r="AA71" s="27" t="s">
        <v>489</v>
      </c>
      <c r="AB71" s="27" t="s">
        <v>489</v>
      </c>
      <c r="AC71" s="27" t="s">
        <v>50</v>
      </c>
      <c r="AD71" s="27" t="s">
        <v>489</v>
      </c>
      <c r="AE71" s="27" t="s">
        <v>400</v>
      </c>
      <c r="AF71" s="27" t="s">
        <v>489</v>
      </c>
      <c r="AG71" s="27" t="s">
        <v>50</v>
      </c>
      <c r="AH71" s="27" t="s">
        <v>49</v>
      </c>
      <c r="AI71" s="27" t="s">
        <v>400</v>
      </c>
      <c r="AJ71" s="27" t="s">
        <v>489</v>
      </c>
      <c r="AK71" s="27" t="s">
        <v>49</v>
      </c>
      <c r="AL71" s="27" t="s">
        <v>49</v>
      </c>
      <c r="AM71" s="37">
        <v>1156</v>
      </c>
      <c r="AN71" s="31">
        <v>84</v>
      </c>
      <c r="AO71" s="31">
        <v>14.4</v>
      </c>
      <c r="AP71" s="31">
        <v>16.8</v>
      </c>
      <c r="AQ71" s="37">
        <v>457</v>
      </c>
      <c r="AR71" s="31">
        <v>7.4</v>
      </c>
      <c r="AS71" s="37">
        <v>401</v>
      </c>
      <c r="AT71" s="25" t="s">
        <v>24</v>
      </c>
      <c r="AU71" s="25" t="s">
        <v>24</v>
      </c>
      <c r="AV71" s="25" t="s">
        <v>24</v>
      </c>
      <c r="AW71" s="25" t="s">
        <v>24</v>
      </c>
      <c r="AX71" s="25" t="s">
        <v>24</v>
      </c>
      <c r="AY71" s="25" t="s">
        <v>24</v>
      </c>
      <c r="AZ71" s="25" t="s">
        <v>24</v>
      </c>
      <c r="BA71" s="25" t="s">
        <v>24</v>
      </c>
      <c r="BB71" s="25" t="s">
        <v>24</v>
      </c>
      <c r="BC71" s="25" t="s">
        <v>24</v>
      </c>
      <c r="BD71" s="25" t="s">
        <v>24</v>
      </c>
      <c r="BE71" s="25" t="s">
        <v>24</v>
      </c>
      <c r="BF71" s="25" t="s">
        <v>24</v>
      </c>
      <c r="BG71" s="25" t="s">
        <v>24</v>
      </c>
      <c r="BH71" s="25" t="s">
        <v>24</v>
      </c>
      <c r="BI71" s="25" t="s">
        <v>23</v>
      </c>
      <c r="BJ71" s="25" t="s">
        <v>24</v>
      </c>
      <c r="BK71" s="25" t="s">
        <v>24</v>
      </c>
      <c r="BL71" s="25" t="s">
        <v>24</v>
      </c>
      <c r="BM71" s="25" t="s">
        <v>24</v>
      </c>
      <c r="BN71" s="25" t="s">
        <v>24</v>
      </c>
      <c r="BO71" s="25" t="s">
        <v>24</v>
      </c>
      <c r="BP71" s="25" t="s">
        <v>24</v>
      </c>
      <c r="BQ71" s="25" t="s">
        <v>24</v>
      </c>
      <c r="BR71" s="25" t="s">
        <v>24</v>
      </c>
      <c r="BS71" s="25" t="s">
        <v>24</v>
      </c>
      <c r="BT71" s="25" t="s">
        <v>24</v>
      </c>
      <c r="BU71" s="25" t="s">
        <v>24</v>
      </c>
      <c r="BV71" s="25" t="s">
        <v>24</v>
      </c>
      <c r="BW71" s="25" t="s">
        <v>24</v>
      </c>
      <c r="BX71" s="25" t="s">
        <v>23</v>
      </c>
    </row>
    <row r="72" spans="1:76" x14ac:dyDescent="0.45">
      <c r="A72" s="27" t="s">
        <v>184</v>
      </c>
      <c r="B72" s="31">
        <v>5</v>
      </c>
      <c r="C72" s="27" t="s">
        <v>43</v>
      </c>
      <c r="D72" s="125" t="s">
        <v>81</v>
      </c>
      <c r="E72" s="125"/>
      <c r="F72" s="125"/>
      <c r="G72" s="25" t="s">
        <v>19</v>
      </c>
      <c r="H72" s="31">
        <v>17</v>
      </c>
      <c r="I72" s="31">
        <v>104</v>
      </c>
      <c r="J72" s="25" t="s">
        <v>24</v>
      </c>
      <c r="K72" s="25" t="s">
        <v>24</v>
      </c>
      <c r="L72" s="27" t="s">
        <v>24</v>
      </c>
      <c r="M72" s="25" t="s">
        <v>24</v>
      </c>
      <c r="N72" s="25" t="s">
        <v>24</v>
      </c>
      <c r="O72" s="25" t="s">
        <v>24</v>
      </c>
      <c r="P72" s="25" t="s">
        <v>24</v>
      </c>
      <c r="Q72" s="25" t="s">
        <v>24</v>
      </c>
      <c r="R72" s="25" t="s">
        <v>23</v>
      </c>
      <c r="S72" s="25" t="s">
        <v>24</v>
      </c>
      <c r="T72" s="32" t="s">
        <v>398</v>
      </c>
      <c r="U72" s="25" t="s">
        <v>24</v>
      </c>
      <c r="V72" s="25" t="s">
        <v>24</v>
      </c>
      <c r="W72" s="25" t="s">
        <v>24</v>
      </c>
      <c r="X72" s="27" t="s">
        <v>400</v>
      </c>
      <c r="Y72" s="27" t="s">
        <v>400</v>
      </c>
      <c r="Z72" s="27" t="s">
        <v>400</v>
      </c>
      <c r="AA72" s="27" t="s">
        <v>489</v>
      </c>
      <c r="AB72" s="27" t="s">
        <v>489</v>
      </c>
      <c r="AC72" s="27" t="s">
        <v>50</v>
      </c>
      <c r="AD72" s="27" t="s">
        <v>489</v>
      </c>
      <c r="AE72" s="27" t="s">
        <v>400</v>
      </c>
      <c r="AF72" s="27" t="s">
        <v>489</v>
      </c>
      <c r="AG72" s="27" t="s">
        <v>50</v>
      </c>
      <c r="AH72" s="27" t="s">
        <v>49</v>
      </c>
      <c r="AI72" s="27" t="s">
        <v>400</v>
      </c>
      <c r="AJ72" s="27" t="s">
        <v>489</v>
      </c>
      <c r="AK72" s="27" t="s">
        <v>49</v>
      </c>
      <c r="AL72" s="27" t="s">
        <v>49</v>
      </c>
      <c r="AM72" s="37">
        <v>1399</v>
      </c>
      <c r="AN72" s="31">
        <v>94</v>
      </c>
      <c r="AO72" s="31">
        <v>15.4</v>
      </c>
      <c r="AP72" s="31">
        <v>20.399999999999999</v>
      </c>
      <c r="AQ72" s="37">
        <v>511</v>
      </c>
      <c r="AR72" s="31">
        <v>8.9</v>
      </c>
      <c r="AS72" s="37">
        <v>524</v>
      </c>
      <c r="AT72" s="25" t="s">
        <v>24</v>
      </c>
      <c r="AU72" s="25" t="s">
        <v>24</v>
      </c>
      <c r="AV72" s="25" t="s">
        <v>24</v>
      </c>
      <c r="AW72" s="25" t="s">
        <v>24</v>
      </c>
      <c r="AX72" s="25" t="s">
        <v>24</v>
      </c>
      <c r="AY72" s="25" t="s">
        <v>24</v>
      </c>
      <c r="AZ72" s="25" t="s">
        <v>24</v>
      </c>
      <c r="BA72" s="25" t="s">
        <v>24</v>
      </c>
      <c r="BB72" s="25" t="s">
        <v>24</v>
      </c>
      <c r="BC72" s="25" t="s">
        <v>24</v>
      </c>
      <c r="BD72" s="25" t="s">
        <v>23</v>
      </c>
      <c r="BE72" s="25" t="s">
        <v>24</v>
      </c>
      <c r="BF72" s="25" t="s">
        <v>24</v>
      </c>
      <c r="BG72" s="25" t="s">
        <v>23</v>
      </c>
      <c r="BH72" s="25" t="s">
        <v>23</v>
      </c>
      <c r="BI72" s="25" t="s">
        <v>24</v>
      </c>
      <c r="BJ72" s="25" t="s">
        <v>24</v>
      </c>
      <c r="BK72" s="25" t="s">
        <v>24</v>
      </c>
      <c r="BL72" s="25" t="s">
        <v>24</v>
      </c>
      <c r="BM72" s="25" t="s">
        <v>24</v>
      </c>
      <c r="BN72" s="25" t="s">
        <v>24</v>
      </c>
      <c r="BO72" s="25" t="s">
        <v>23</v>
      </c>
      <c r="BP72" s="25" t="s">
        <v>23</v>
      </c>
      <c r="BQ72" s="25" t="s">
        <v>24</v>
      </c>
      <c r="BR72" s="25" t="s">
        <v>24</v>
      </c>
      <c r="BS72" s="25" t="s">
        <v>24</v>
      </c>
      <c r="BT72" s="25" t="s">
        <v>24</v>
      </c>
      <c r="BU72" s="25" t="s">
        <v>23</v>
      </c>
      <c r="BV72" s="25" t="s">
        <v>23</v>
      </c>
      <c r="BW72" s="25" t="s">
        <v>24</v>
      </c>
      <c r="BX72" s="25" t="s">
        <v>24</v>
      </c>
    </row>
    <row r="73" spans="1:76" x14ac:dyDescent="0.45">
      <c r="A73" s="27" t="s">
        <v>186</v>
      </c>
      <c r="B73" s="31">
        <v>3</v>
      </c>
      <c r="C73" s="27" t="s">
        <v>43</v>
      </c>
      <c r="D73" s="125" t="s">
        <v>81</v>
      </c>
      <c r="E73" s="125"/>
      <c r="F73" s="125"/>
      <c r="G73" s="25" t="s">
        <v>19</v>
      </c>
      <c r="H73" s="31">
        <v>11</v>
      </c>
      <c r="I73" s="31">
        <v>85</v>
      </c>
      <c r="J73" s="25" t="s">
        <v>24</v>
      </c>
      <c r="K73" s="25" t="s">
        <v>24</v>
      </c>
      <c r="L73" s="27" t="s">
        <v>24</v>
      </c>
      <c r="M73" s="25" t="s">
        <v>24</v>
      </c>
      <c r="N73" s="25" t="s">
        <v>24</v>
      </c>
      <c r="O73" s="25" t="s">
        <v>24</v>
      </c>
      <c r="P73" s="25" t="s">
        <v>24</v>
      </c>
      <c r="Q73" s="25" t="s">
        <v>24</v>
      </c>
      <c r="R73" s="25" t="s">
        <v>23</v>
      </c>
      <c r="S73" s="25" t="s">
        <v>23</v>
      </c>
      <c r="T73" s="32" t="s">
        <v>398</v>
      </c>
      <c r="U73" s="25" t="s">
        <v>24</v>
      </c>
      <c r="V73" s="25" t="s">
        <v>24</v>
      </c>
      <c r="W73" s="25" t="s">
        <v>24</v>
      </c>
      <c r="X73" s="27" t="s">
        <v>400</v>
      </c>
      <c r="Y73" s="27" t="s">
        <v>489</v>
      </c>
      <c r="Z73" s="27" t="s">
        <v>400</v>
      </c>
      <c r="AA73" s="27" t="s">
        <v>489</v>
      </c>
      <c r="AB73" s="27" t="s">
        <v>489</v>
      </c>
      <c r="AC73" s="27" t="s">
        <v>50</v>
      </c>
      <c r="AD73" s="27" t="s">
        <v>489</v>
      </c>
      <c r="AE73" s="27" t="s">
        <v>400</v>
      </c>
      <c r="AF73" s="27" t="s">
        <v>50</v>
      </c>
      <c r="AG73" s="27" t="s">
        <v>50</v>
      </c>
      <c r="AH73" s="27" t="s">
        <v>49</v>
      </c>
      <c r="AI73" s="27" t="s">
        <v>489</v>
      </c>
      <c r="AJ73" s="27" t="s">
        <v>489</v>
      </c>
      <c r="AK73" s="27" t="s">
        <v>49</v>
      </c>
      <c r="AL73" s="27" t="s">
        <v>49</v>
      </c>
      <c r="AM73" s="37">
        <v>1059</v>
      </c>
      <c r="AN73" s="31">
        <v>79</v>
      </c>
      <c r="AO73" s="31">
        <v>14.4</v>
      </c>
      <c r="AP73" s="31">
        <v>14.8</v>
      </c>
      <c r="AQ73" s="37">
        <v>411</v>
      </c>
      <c r="AR73" s="31">
        <v>7.7</v>
      </c>
      <c r="AS73" s="37">
        <v>395</v>
      </c>
      <c r="AT73" s="25" t="s">
        <v>24</v>
      </c>
      <c r="AU73" s="25" t="s">
        <v>24</v>
      </c>
      <c r="AV73" s="25" t="s">
        <v>24</v>
      </c>
      <c r="AW73" s="25" t="s">
        <v>24</v>
      </c>
      <c r="AX73" s="25" t="s">
        <v>23</v>
      </c>
      <c r="AY73" s="25" t="s">
        <v>24</v>
      </c>
      <c r="AZ73" s="25" t="s">
        <v>24</v>
      </c>
      <c r="BA73" s="25" t="s">
        <v>24</v>
      </c>
      <c r="BB73" s="25" t="s">
        <v>24</v>
      </c>
      <c r="BC73" s="25" t="s">
        <v>24</v>
      </c>
      <c r="BD73" s="25" t="s">
        <v>24</v>
      </c>
      <c r="BE73" s="25" t="s">
        <v>24</v>
      </c>
      <c r="BF73" s="25" t="s">
        <v>24</v>
      </c>
      <c r="BG73" s="25" t="s">
        <v>24</v>
      </c>
      <c r="BH73" s="25" t="s">
        <v>24</v>
      </c>
      <c r="BI73" s="25" t="s">
        <v>23</v>
      </c>
      <c r="BJ73" s="25" t="s">
        <v>24</v>
      </c>
      <c r="BK73" s="25" t="s">
        <v>24</v>
      </c>
      <c r="BL73" s="25" t="s">
        <v>24</v>
      </c>
      <c r="BM73" s="25" t="s">
        <v>24</v>
      </c>
      <c r="BN73" s="25" t="s">
        <v>24</v>
      </c>
      <c r="BO73" s="25" t="s">
        <v>24</v>
      </c>
      <c r="BP73" s="25" t="s">
        <v>24</v>
      </c>
      <c r="BQ73" s="25" t="s">
        <v>24</v>
      </c>
      <c r="BR73" s="25" t="s">
        <v>24</v>
      </c>
      <c r="BS73" s="25" t="s">
        <v>24</v>
      </c>
      <c r="BT73" s="25" t="s">
        <v>24</v>
      </c>
      <c r="BU73" s="25" t="s">
        <v>24</v>
      </c>
      <c r="BV73" s="25" t="s">
        <v>24</v>
      </c>
      <c r="BW73" s="25" t="s">
        <v>24</v>
      </c>
      <c r="BX73" s="25" t="s">
        <v>23</v>
      </c>
    </row>
    <row r="74" spans="1:76" x14ac:dyDescent="0.45">
      <c r="A74" s="27" t="s">
        <v>187</v>
      </c>
      <c r="B74" s="31">
        <v>4</v>
      </c>
      <c r="C74" s="27" t="s">
        <v>43</v>
      </c>
      <c r="D74" s="125" t="s">
        <v>60</v>
      </c>
      <c r="E74" s="125"/>
      <c r="F74" s="125"/>
      <c r="G74" s="25" t="s">
        <v>19</v>
      </c>
      <c r="H74" s="31">
        <v>16</v>
      </c>
      <c r="I74" s="31">
        <v>98</v>
      </c>
      <c r="J74" s="25" t="s">
        <v>24</v>
      </c>
      <c r="K74" s="25" t="s">
        <v>24</v>
      </c>
      <c r="L74" s="27" t="s">
        <v>24</v>
      </c>
      <c r="M74" s="25" t="s">
        <v>24</v>
      </c>
      <c r="N74" s="25" t="s">
        <v>24</v>
      </c>
      <c r="O74" s="25" t="s">
        <v>24</v>
      </c>
      <c r="P74" s="25" t="s">
        <v>24</v>
      </c>
      <c r="Q74" s="25" t="s">
        <v>24</v>
      </c>
      <c r="R74" s="25" t="s">
        <v>23</v>
      </c>
      <c r="S74" s="25" t="s">
        <v>23</v>
      </c>
      <c r="T74" s="32" t="s">
        <v>399</v>
      </c>
      <c r="U74" s="25" t="s">
        <v>24</v>
      </c>
      <c r="V74" s="25" t="s">
        <v>24</v>
      </c>
      <c r="W74" s="25" t="s">
        <v>24</v>
      </c>
      <c r="X74" s="27" t="s">
        <v>400</v>
      </c>
      <c r="Y74" s="27" t="s">
        <v>489</v>
      </c>
      <c r="Z74" s="27" t="s">
        <v>400</v>
      </c>
      <c r="AA74" s="27" t="s">
        <v>489</v>
      </c>
      <c r="AB74" s="27" t="s">
        <v>489</v>
      </c>
      <c r="AC74" s="27" t="s">
        <v>50</v>
      </c>
      <c r="AD74" s="27" t="s">
        <v>489</v>
      </c>
      <c r="AE74" s="27" t="s">
        <v>400</v>
      </c>
      <c r="AF74" s="27" t="s">
        <v>50</v>
      </c>
      <c r="AG74" s="27" t="s">
        <v>49</v>
      </c>
      <c r="AH74" s="27" t="s">
        <v>49</v>
      </c>
      <c r="AI74" s="27" t="s">
        <v>489</v>
      </c>
      <c r="AJ74" s="27" t="s">
        <v>400</v>
      </c>
      <c r="AK74" s="27" t="s">
        <v>49</v>
      </c>
      <c r="AL74" s="27" t="s">
        <v>67</v>
      </c>
      <c r="AM74" s="37">
        <v>1345</v>
      </c>
      <c r="AN74" s="31">
        <v>91</v>
      </c>
      <c r="AO74" s="31">
        <v>17.7</v>
      </c>
      <c r="AP74" s="31">
        <v>18.7</v>
      </c>
      <c r="AQ74" s="37">
        <v>514</v>
      </c>
      <c r="AR74" s="31">
        <v>9</v>
      </c>
      <c r="AS74" s="37">
        <v>514</v>
      </c>
      <c r="AT74" s="25" t="s">
        <v>24</v>
      </c>
      <c r="AU74" s="25" t="s">
        <v>24</v>
      </c>
      <c r="AV74" s="25" t="s">
        <v>24</v>
      </c>
      <c r="AW74" s="25" t="s">
        <v>23</v>
      </c>
      <c r="AX74" s="25" t="s">
        <v>24</v>
      </c>
      <c r="AY74" s="25" t="s">
        <v>24</v>
      </c>
      <c r="AZ74" s="25" t="s">
        <v>23</v>
      </c>
      <c r="BA74" s="25" t="s">
        <v>24</v>
      </c>
      <c r="BB74" s="25" t="s">
        <v>24</v>
      </c>
      <c r="BC74" s="25" t="s">
        <v>24</v>
      </c>
      <c r="BD74" s="25" t="s">
        <v>23</v>
      </c>
      <c r="BE74" s="25" t="s">
        <v>24</v>
      </c>
      <c r="BF74" s="25" t="s">
        <v>24</v>
      </c>
      <c r="BG74" s="25" t="s">
        <v>24</v>
      </c>
      <c r="BH74" s="25" t="s">
        <v>23</v>
      </c>
      <c r="BI74" s="25" t="s">
        <v>24</v>
      </c>
      <c r="BJ74" s="25" t="s">
        <v>24</v>
      </c>
      <c r="BK74" s="25" t="s">
        <v>24</v>
      </c>
      <c r="BL74" s="25" t="s">
        <v>24</v>
      </c>
      <c r="BM74" s="25" t="s">
        <v>24</v>
      </c>
      <c r="BN74" s="25" t="s">
        <v>24</v>
      </c>
      <c r="BO74" s="25" t="s">
        <v>24</v>
      </c>
      <c r="BP74" s="25" t="s">
        <v>23</v>
      </c>
      <c r="BQ74" s="25" t="s">
        <v>24</v>
      </c>
      <c r="BR74" s="25" t="s">
        <v>23</v>
      </c>
      <c r="BS74" s="25" t="s">
        <v>24</v>
      </c>
      <c r="BT74" s="25" t="s">
        <v>24</v>
      </c>
      <c r="BU74" s="25" t="s">
        <v>23</v>
      </c>
      <c r="BV74" s="25" t="s">
        <v>24</v>
      </c>
      <c r="BW74" s="25" t="s">
        <v>24</v>
      </c>
      <c r="BX74" s="25" t="s">
        <v>24</v>
      </c>
    </row>
    <row r="75" spans="1:76" x14ac:dyDescent="0.45">
      <c r="A75" s="27" t="s">
        <v>189</v>
      </c>
      <c r="B75" s="31">
        <v>3</v>
      </c>
      <c r="C75" s="27" t="s">
        <v>43</v>
      </c>
      <c r="D75" s="125" t="s">
        <v>57</v>
      </c>
      <c r="E75" s="125"/>
      <c r="F75" s="125"/>
      <c r="G75" s="25" t="s">
        <v>19</v>
      </c>
      <c r="H75" s="31">
        <v>10</v>
      </c>
      <c r="I75" s="31">
        <v>81</v>
      </c>
      <c r="J75" s="25" t="s">
        <v>24</v>
      </c>
      <c r="K75" s="25" t="s">
        <v>24</v>
      </c>
      <c r="L75" s="27" t="s">
        <v>24</v>
      </c>
      <c r="M75" s="25" t="s">
        <v>24</v>
      </c>
      <c r="N75" s="25" t="s">
        <v>24</v>
      </c>
      <c r="O75" s="25" t="s">
        <v>24</v>
      </c>
      <c r="P75" s="25" t="s">
        <v>24</v>
      </c>
      <c r="Q75" s="25" t="s">
        <v>24</v>
      </c>
      <c r="R75" s="25" t="s">
        <v>23</v>
      </c>
      <c r="S75" s="25" t="s">
        <v>23</v>
      </c>
      <c r="T75" s="32" t="s">
        <v>398</v>
      </c>
      <c r="U75" s="25" t="s">
        <v>24</v>
      </c>
      <c r="V75" s="25" t="s">
        <v>24</v>
      </c>
      <c r="W75" s="25" t="s">
        <v>24</v>
      </c>
      <c r="X75" s="27" t="s">
        <v>400</v>
      </c>
      <c r="Y75" s="27" t="s">
        <v>50</v>
      </c>
      <c r="Z75" s="27" t="s">
        <v>489</v>
      </c>
      <c r="AA75" s="27" t="s">
        <v>489</v>
      </c>
      <c r="AB75" s="27" t="s">
        <v>489</v>
      </c>
      <c r="AC75" s="27" t="s">
        <v>50</v>
      </c>
      <c r="AD75" s="27" t="s">
        <v>50</v>
      </c>
      <c r="AE75" s="27" t="s">
        <v>489</v>
      </c>
      <c r="AF75" s="27" t="s">
        <v>49</v>
      </c>
      <c r="AG75" s="27" t="s">
        <v>49</v>
      </c>
      <c r="AH75" s="27" t="s">
        <v>49</v>
      </c>
      <c r="AI75" s="27" t="s">
        <v>489</v>
      </c>
      <c r="AJ75" s="27" t="s">
        <v>489</v>
      </c>
      <c r="AK75" s="27" t="s">
        <v>49</v>
      </c>
      <c r="AL75" s="27" t="s">
        <v>49</v>
      </c>
      <c r="AM75" s="37">
        <v>1124</v>
      </c>
      <c r="AN75" s="31">
        <v>81</v>
      </c>
      <c r="AO75" s="31">
        <v>11.4</v>
      </c>
      <c r="AP75" s="31">
        <v>10.4</v>
      </c>
      <c r="AQ75" s="37">
        <v>396</v>
      </c>
      <c r="AR75" s="31">
        <v>7</v>
      </c>
      <c r="AS75" s="37">
        <v>327</v>
      </c>
      <c r="AT75" s="25" t="s">
        <v>24</v>
      </c>
      <c r="AU75" s="25" t="s">
        <v>24</v>
      </c>
      <c r="AV75" s="25" t="s">
        <v>24</v>
      </c>
      <c r="AW75" s="25" t="s">
        <v>24</v>
      </c>
      <c r="AX75" s="25" t="s">
        <v>24</v>
      </c>
      <c r="AY75" s="25" t="s">
        <v>24</v>
      </c>
      <c r="AZ75" s="25" t="s">
        <v>24</v>
      </c>
      <c r="BA75" s="25" t="s">
        <v>24</v>
      </c>
      <c r="BB75" s="25" t="s">
        <v>24</v>
      </c>
      <c r="BC75" s="25" t="s">
        <v>24</v>
      </c>
      <c r="BD75" s="25" t="s">
        <v>24</v>
      </c>
      <c r="BE75" s="25" t="s">
        <v>24</v>
      </c>
      <c r="BF75" s="25" t="s">
        <v>24</v>
      </c>
      <c r="BG75" s="25" t="s">
        <v>24</v>
      </c>
      <c r="BH75" s="25" t="s">
        <v>24</v>
      </c>
      <c r="BI75" s="25" t="s">
        <v>23</v>
      </c>
      <c r="BJ75" s="25" t="s">
        <v>24</v>
      </c>
      <c r="BK75" s="25" t="s">
        <v>24</v>
      </c>
      <c r="BL75" s="25" t="s">
        <v>24</v>
      </c>
      <c r="BM75" s="25" t="s">
        <v>24</v>
      </c>
      <c r="BN75" s="25" t="s">
        <v>24</v>
      </c>
      <c r="BO75" s="25" t="s">
        <v>24</v>
      </c>
      <c r="BP75" s="25" t="s">
        <v>24</v>
      </c>
      <c r="BQ75" s="25" t="s">
        <v>24</v>
      </c>
      <c r="BR75" s="25" t="s">
        <v>24</v>
      </c>
      <c r="BS75" s="25" t="s">
        <v>24</v>
      </c>
      <c r="BT75" s="25" t="s">
        <v>24</v>
      </c>
      <c r="BU75" s="25" t="s">
        <v>24</v>
      </c>
      <c r="BV75" s="25" t="s">
        <v>24</v>
      </c>
      <c r="BW75" s="25" t="s">
        <v>24</v>
      </c>
      <c r="BX75" s="25" t="s">
        <v>24</v>
      </c>
    </row>
    <row r="76" spans="1:76" x14ac:dyDescent="0.45">
      <c r="A76" s="27" t="s">
        <v>190</v>
      </c>
      <c r="B76" s="31">
        <v>3</v>
      </c>
      <c r="C76" s="27" t="s">
        <v>43</v>
      </c>
      <c r="D76" s="125" t="s">
        <v>57</v>
      </c>
      <c r="E76" s="125"/>
      <c r="F76" s="125"/>
      <c r="G76" s="25" t="s">
        <v>19</v>
      </c>
      <c r="H76" s="31">
        <v>10</v>
      </c>
      <c r="I76" s="31">
        <v>80</v>
      </c>
      <c r="J76" s="25" t="s">
        <v>24</v>
      </c>
      <c r="K76" s="25" t="s">
        <v>24</v>
      </c>
      <c r="L76" s="27" t="s">
        <v>24</v>
      </c>
      <c r="M76" s="25" t="s">
        <v>24</v>
      </c>
      <c r="N76" s="25" t="s">
        <v>24</v>
      </c>
      <c r="O76" s="25" t="s">
        <v>24</v>
      </c>
      <c r="P76" s="25" t="s">
        <v>24</v>
      </c>
      <c r="Q76" s="25" t="s">
        <v>24</v>
      </c>
      <c r="R76" s="25" t="s">
        <v>23</v>
      </c>
      <c r="S76" s="25" t="s">
        <v>24</v>
      </c>
      <c r="T76" s="32" t="s">
        <v>400</v>
      </c>
      <c r="U76" s="25" t="s">
        <v>24</v>
      </c>
      <c r="V76" s="25" t="s">
        <v>24</v>
      </c>
      <c r="W76" s="25" t="s">
        <v>24</v>
      </c>
      <c r="X76" s="27" t="s">
        <v>400</v>
      </c>
      <c r="Y76" s="27" t="s">
        <v>489</v>
      </c>
      <c r="Z76" s="27" t="s">
        <v>489</v>
      </c>
      <c r="AA76" s="27" t="s">
        <v>489</v>
      </c>
      <c r="AB76" s="27" t="s">
        <v>489</v>
      </c>
      <c r="AC76" s="27" t="s">
        <v>50</v>
      </c>
      <c r="AD76" s="27" t="s">
        <v>50</v>
      </c>
      <c r="AE76" s="27" t="s">
        <v>489</v>
      </c>
      <c r="AF76" s="27" t="s">
        <v>49</v>
      </c>
      <c r="AG76" s="27" t="s">
        <v>49</v>
      </c>
      <c r="AH76" s="27" t="s">
        <v>49</v>
      </c>
      <c r="AI76" s="27" t="s">
        <v>489</v>
      </c>
      <c r="AJ76" s="27" t="s">
        <v>489</v>
      </c>
      <c r="AK76" s="27" t="s">
        <v>49</v>
      </c>
      <c r="AL76" s="27" t="s">
        <v>49</v>
      </c>
      <c r="AM76" s="37">
        <v>1096</v>
      </c>
      <c r="AN76" s="31">
        <v>79</v>
      </c>
      <c r="AO76" s="31">
        <v>10.4</v>
      </c>
      <c r="AP76" s="31">
        <v>11.9</v>
      </c>
      <c r="AQ76" s="37">
        <v>359</v>
      </c>
      <c r="AR76" s="31">
        <v>7</v>
      </c>
      <c r="AS76" s="37">
        <v>339</v>
      </c>
      <c r="AT76" s="25" t="s">
        <v>24</v>
      </c>
      <c r="AU76" s="25" t="s">
        <v>24</v>
      </c>
      <c r="AV76" s="25" t="s">
        <v>24</v>
      </c>
      <c r="AW76" s="25" t="s">
        <v>24</v>
      </c>
      <c r="AX76" s="25" t="s">
        <v>24</v>
      </c>
      <c r="AY76" s="25" t="s">
        <v>24</v>
      </c>
      <c r="AZ76" s="25" t="s">
        <v>24</v>
      </c>
      <c r="BA76" s="25" t="s">
        <v>24</v>
      </c>
      <c r="BB76" s="25" t="s">
        <v>24</v>
      </c>
      <c r="BC76" s="25" t="s">
        <v>24</v>
      </c>
      <c r="BD76" s="25" t="s">
        <v>24</v>
      </c>
      <c r="BE76" s="25" t="s">
        <v>24</v>
      </c>
      <c r="BF76" s="25" t="s">
        <v>24</v>
      </c>
      <c r="BG76" s="25" t="s">
        <v>24</v>
      </c>
      <c r="BH76" s="25" t="s">
        <v>24</v>
      </c>
      <c r="BI76" s="25" t="s">
        <v>23</v>
      </c>
      <c r="BJ76" s="25" t="s">
        <v>24</v>
      </c>
      <c r="BK76" s="25" t="s">
        <v>24</v>
      </c>
      <c r="BL76" s="25" t="s">
        <v>24</v>
      </c>
      <c r="BM76" s="25" t="s">
        <v>24</v>
      </c>
      <c r="BN76" s="25" t="s">
        <v>24</v>
      </c>
      <c r="BO76" s="25" t="s">
        <v>24</v>
      </c>
      <c r="BP76" s="25" t="s">
        <v>24</v>
      </c>
      <c r="BQ76" s="25" t="s">
        <v>24</v>
      </c>
      <c r="BR76" s="25" t="s">
        <v>24</v>
      </c>
      <c r="BS76" s="25" t="s">
        <v>24</v>
      </c>
      <c r="BT76" s="25" t="s">
        <v>24</v>
      </c>
      <c r="BU76" s="25" t="s">
        <v>24</v>
      </c>
      <c r="BV76" s="25" t="s">
        <v>24</v>
      </c>
      <c r="BW76" s="25" t="s">
        <v>24</v>
      </c>
      <c r="BX76" s="25" t="s">
        <v>24</v>
      </c>
    </row>
    <row r="77" spans="1:76" x14ac:dyDescent="0.45">
      <c r="A77" s="27" t="s">
        <v>191</v>
      </c>
      <c r="B77" s="31">
        <v>3</v>
      </c>
      <c r="C77" s="27" t="s">
        <v>43</v>
      </c>
      <c r="D77" s="125" t="s">
        <v>57</v>
      </c>
      <c r="E77" s="125"/>
      <c r="F77" s="125"/>
      <c r="G77" s="25" t="s">
        <v>19</v>
      </c>
      <c r="H77" s="31">
        <v>11</v>
      </c>
      <c r="I77" s="31">
        <v>80</v>
      </c>
      <c r="J77" s="25" t="s">
        <v>24</v>
      </c>
      <c r="K77" s="25" t="s">
        <v>24</v>
      </c>
      <c r="L77" s="27" t="s">
        <v>24</v>
      </c>
      <c r="M77" s="25" t="s">
        <v>24</v>
      </c>
      <c r="N77" s="25" t="s">
        <v>24</v>
      </c>
      <c r="O77" s="25" t="s">
        <v>24</v>
      </c>
      <c r="P77" s="25" t="s">
        <v>24</v>
      </c>
      <c r="Q77" s="25" t="s">
        <v>24</v>
      </c>
      <c r="R77" s="25" t="s">
        <v>23</v>
      </c>
      <c r="S77" s="25" t="s">
        <v>23</v>
      </c>
      <c r="T77" s="32" t="s">
        <v>398</v>
      </c>
      <c r="U77" s="25" t="s">
        <v>24</v>
      </c>
      <c r="V77" s="25" t="s">
        <v>23</v>
      </c>
      <c r="W77" s="25" t="s">
        <v>24</v>
      </c>
      <c r="X77" s="27" t="s">
        <v>400</v>
      </c>
      <c r="Y77" s="27" t="s">
        <v>489</v>
      </c>
      <c r="Z77" s="27" t="s">
        <v>489</v>
      </c>
      <c r="AA77" s="27" t="s">
        <v>489</v>
      </c>
      <c r="AB77" s="27" t="s">
        <v>489</v>
      </c>
      <c r="AC77" s="27" t="s">
        <v>50</v>
      </c>
      <c r="AD77" s="27" t="s">
        <v>50</v>
      </c>
      <c r="AE77" s="27" t="s">
        <v>489</v>
      </c>
      <c r="AF77" s="27" t="s">
        <v>49</v>
      </c>
      <c r="AG77" s="27" t="s">
        <v>49</v>
      </c>
      <c r="AH77" s="27" t="s">
        <v>49</v>
      </c>
      <c r="AI77" s="27" t="s">
        <v>400</v>
      </c>
      <c r="AJ77" s="27" t="s">
        <v>489</v>
      </c>
      <c r="AK77" s="27" t="s">
        <v>49</v>
      </c>
      <c r="AL77" s="27" t="s">
        <v>50</v>
      </c>
      <c r="AM77" s="37">
        <v>1102</v>
      </c>
      <c r="AN77" s="31">
        <v>80</v>
      </c>
      <c r="AO77" s="31">
        <v>11.4</v>
      </c>
      <c r="AP77" s="31">
        <v>14.4</v>
      </c>
      <c r="AQ77" s="37">
        <v>368</v>
      </c>
      <c r="AR77" s="31">
        <v>7.7</v>
      </c>
      <c r="AS77" s="37">
        <v>351</v>
      </c>
      <c r="AT77" s="25" t="s">
        <v>24</v>
      </c>
      <c r="AU77" s="25" t="s">
        <v>24</v>
      </c>
      <c r="AV77" s="25" t="s">
        <v>24</v>
      </c>
      <c r="AW77" s="25" t="s">
        <v>24</v>
      </c>
      <c r="AX77" s="25" t="s">
        <v>24</v>
      </c>
      <c r="AY77" s="25" t="s">
        <v>24</v>
      </c>
      <c r="AZ77" s="25" t="s">
        <v>24</v>
      </c>
      <c r="BA77" s="25" t="s">
        <v>24</v>
      </c>
      <c r="BB77" s="25" t="s">
        <v>24</v>
      </c>
      <c r="BC77" s="25" t="s">
        <v>24</v>
      </c>
      <c r="BD77" s="25" t="s">
        <v>23</v>
      </c>
      <c r="BE77" s="25" t="s">
        <v>24</v>
      </c>
      <c r="BF77" s="25" t="s">
        <v>24</v>
      </c>
      <c r="BG77" s="25" t="s">
        <v>24</v>
      </c>
      <c r="BH77" s="25" t="s">
        <v>24</v>
      </c>
      <c r="BI77" s="25" t="s">
        <v>24</v>
      </c>
      <c r="BJ77" s="25" t="s">
        <v>24</v>
      </c>
      <c r="BK77" s="25" t="s">
        <v>23</v>
      </c>
      <c r="BL77" s="25" t="s">
        <v>24</v>
      </c>
      <c r="BM77" s="25" t="s">
        <v>24</v>
      </c>
      <c r="BN77" s="25" t="s">
        <v>24</v>
      </c>
      <c r="BO77" s="25" t="s">
        <v>24</v>
      </c>
      <c r="BP77" s="25" t="s">
        <v>23</v>
      </c>
      <c r="BQ77" s="25" t="s">
        <v>24</v>
      </c>
      <c r="BR77" s="25" t="s">
        <v>24</v>
      </c>
      <c r="BS77" s="25" t="s">
        <v>24</v>
      </c>
      <c r="BT77" s="25" t="s">
        <v>24</v>
      </c>
      <c r="BU77" s="25" t="s">
        <v>24</v>
      </c>
      <c r="BV77" s="25" t="s">
        <v>24</v>
      </c>
      <c r="BW77" s="25" t="s">
        <v>24</v>
      </c>
      <c r="BX77" s="25" t="s">
        <v>24</v>
      </c>
    </row>
    <row r="78" spans="1:76" x14ac:dyDescent="0.45">
      <c r="A78" s="27" t="s">
        <v>193</v>
      </c>
      <c r="B78" s="31">
        <v>3</v>
      </c>
      <c r="C78" s="27" t="s">
        <v>43</v>
      </c>
      <c r="D78" s="125" t="s">
        <v>149</v>
      </c>
      <c r="E78" s="125"/>
      <c r="F78" s="125"/>
      <c r="G78" s="25" t="s">
        <v>19</v>
      </c>
      <c r="H78" s="31">
        <v>9</v>
      </c>
      <c r="I78" s="31">
        <v>72</v>
      </c>
      <c r="J78" s="25" t="s">
        <v>24</v>
      </c>
      <c r="K78" s="25" t="s">
        <v>24</v>
      </c>
      <c r="L78" s="27" t="s">
        <v>24</v>
      </c>
      <c r="M78" s="25" t="s">
        <v>24</v>
      </c>
      <c r="N78" s="25" t="s">
        <v>24</v>
      </c>
      <c r="O78" s="25" t="s">
        <v>24</v>
      </c>
      <c r="P78" s="25" t="s">
        <v>24</v>
      </c>
      <c r="Q78" s="25" t="s">
        <v>24</v>
      </c>
      <c r="R78" s="25" t="s">
        <v>24</v>
      </c>
      <c r="S78" s="25" t="s">
        <v>24</v>
      </c>
      <c r="T78" s="32" t="s">
        <v>400</v>
      </c>
      <c r="U78" s="25" t="s">
        <v>23</v>
      </c>
      <c r="V78" s="25" t="s">
        <v>24</v>
      </c>
      <c r="W78" s="25" t="s">
        <v>24</v>
      </c>
      <c r="X78" s="27" t="s">
        <v>400</v>
      </c>
      <c r="Y78" s="27" t="s">
        <v>50</v>
      </c>
      <c r="Z78" s="27" t="s">
        <v>67</v>
      </c>
      <c r="AA78" s="27" t="s">
        <v>489</v>
      </c>
      <c r="AB78" s="27" t="s">
        <v>489</v>
      </c>
      <c r="AC78" s="27" t="s">
        <v>49</v>
      </c>
      <c r="AD78" s="27" t="s">
        <v>49</v>
      </c>
      <c r="AE78" s="27" t="s">
        <v>50</v>
      </c>
      <c r="AF78" s="27" t="s">
        <v>49</v>
      </c>
      <c r="AG78" s="27" t="s">
        <v>49</v>
      </c>
      <c r="AH78" s="27" t="s">
        <v>49</v>
      </c>
      <c r="AI78" s="27" t="s">
        <v>489</v>
      </c>
      <c r="AJ78" s="27" t="s">
        <v>49</v>
      </c>
      <c r="AK78" s="27" t="s">
        <v>49</v>
      </c>
      <c r="AL78" s="27" t="s">
        <v>49</v>
      </c>
      <c r="AM78" s="37">
        <v>895</v>
      </c>
      <c r="AN78" s="31">
        <v>71</v>
      </c>
      <c r="AO78" s="31">
        <v>10.4</v>
      </c>
      <c r="AP78" s="31">
        <v>14.9</v>
      </c>
      <c r="AQ78" s="37">
        <v>296</v>
      </c>
      <c r="AR78" s="31">
        <v>6.7</v>
      </c>
      <c r="AS78" s="37">
        <v>301</v>
      </c>
      <c r="AT78" s="25" t="s">
        <v>23</v>
      </c>
      <c r="AU78" s="25" t="s">
        <v>24</v>
      </c>
      <c r="AV78" s="25" t="s">
        <v>24</v>
      </c>
      <c r="AW78" s="25" t="s">
        <v>24</v>
      </c>
      <c r="AX78" s="25" t="s">
        <v>24</v>
      </c>
      <c r="AY78" s="25" t="s">
        <v>24</v>
      </c>
      <c r="AZ78" s="25" t="s">
        <v>24</v>
      </c>
      <c r="BA78" s="25" t="s">
        <v>24</v>
      </c>
      <c r="BB78" s="25" t="s">
        <v>24</v>
      </c>
      <c r="BC78" s="25" t="s">
        <v>24</v>
      </c>
      <c r="BD78" s="25" t="s">
        <v>23</v>
      </c>
      <c r="BE78" s="25" t="s">
        <v>24</v>
      </c>
      <c r="BF78" s="25" t="s">
        <v>24</v>
      </c>
      <c r="BG78" s="25" t="s">
        <v>24</v>
      </c>
      <c r="BH78" s="25" t="s">
        <v>23</v>
      </c>
      <c r="BI78" s="25" t="s">
        <v>24</v>
      </c>
      <c r="BJ78" s="25" t="s">
        <v>24</v>
      </c>
      <c r="BK78" s="25" t="s">
        <v>24</v>
      </c>
      <c r="BL78" s="25" t="s">
        <v>24</v>
      </c>
      <c r="BM78" s="25" t="s">
        <v>24</v>
      </c>
      <c r="BN78" s="25" t="s">
        <v>24</v>
      </c>
      <c r="BO78" s="25" t="s">
        <v>24</v>
      </c>
      <c r="BP78" s="25" t="s">
        <v>23</v>
      </c>
      <c r="BQ78" s="25" t="s">
        <v>24</v>
      </c>
      <c r="BR78" s="25" t="s">
        <v>24</v>
      </c>
      <c r="BS78" s="25" t="s">
        <v>24</v>
      </c>
      <c r="BT78" s="25" t="s">
        <v>24</v>
      </c>
      <c r="BU78" s="25" t="s">
        <v>24</v>
      </c>
      <c r="BV78" s="25" t="s">
        <v>24</v>
      </c>
      <c r="BW78" s="25" t="s">
        <v>24</v>
      </c>
      <c r="BX78" s="25" t="s">
        <v>24</v>
      </c>
    </row>
    <row r="79" spans="1:76" x14ac:dyDescent="0.45">
      <c r="A79" s="27" t="s">
        <v>195</v>
      </c>
      <c r="B79" s="31">
        <v>4</v>
      </c>
      <c r="C79" s="27" t="s">
        <v>43</v>
      </c>
      <c r="D79" s="125" t="s">
        <v>57</v>
      </c>
      <c r="E79" s="125"/>
      <c r="F79" s="125"/>
      <c r="G79" s="25" t="s">
        <v>19</v>
      </c>
      <c r="H79" s="31">
        <v>16</v>
      </c>
      <c r="I79" s="31">
        <v>101</v>
      </c>
      <c r="J79" s="25" t="s">
        <v>24</v>
      </c>
      <c r="K79" s="25" t="s">
        <v>24</v>
      </c>
      <c r="L79" s="27" t="s">
        <v>24</v>
      </c>
      <c r="M79" s="25" t="s">
        <v>24</v>
      </c>
      <c r="N79" s="25" t="s">
        <v>24</v>
      </c>
      <c r="O79" s="25" t="s">
        <v>24</v>
      </c>
      <c r="P79" s="25" t="s">
        <v>24</v>
      </c>
      <c r="Q79" s="25" t="s">
        <v>24</v>
      </c>
      <c r="R79" s="25" t="s">
        <v>23</v>
      </c>
      <c r="S79" s="25" t="s">
        <v>24</v>
      </c>
      <c r="T79" s="32" t="s">
        <v>398</v>
      </c>
      <c r="U79" s="25" t="s">
        <v>24</v>
      </c>
      <c r="V79" s="25" t="s">
        <v>24</v>
      </c>
      <c r="W79" s="25" t="s">
        <v>24</v>
      </c>
      <c r="X79" s="27" t="s">
        <v>400</v>
      </c>
      <c r="Y79" s="27" t="s">
        <v>489</v>
      </c>
      <c r="Z79" s="27" t="s">
        <v>489</v>
      </c>
      <c r="AA79" s="27" t="s">
        <v>489</v>
      </c>
      <c r="AB79" s="27" t="s">
        <v>489</v>
      </c>
      <c r="AC79" s="27" t="s">
        <v>50</v>
      </c>
      <c r="AD79" s="27" t="s">
        <v>50</v>
      </c>
      <c r="AE79" s="27" t="s">
        <v>489</v>
      </c>
      <c r="AF79" s="27" t="s">
        <v>49</v>
      </c>
      <c r="AG79" s="27" t="s">
        <v>50</v>
      </c>
      <c r="AH79" s="27" t="s">
        <v>49</v>
      </c>
      <c r="AI79" s="27" t="s">
        <v>400</v>
      </c>
      <c r="AJ79" s="27" t="s">
        <v>489</v>
      </c>
      <c r="AK79" s="27" t="s">
        <v>49</v>
      </c>
      <c r="AL79" s="27" t="s">
        <v>49</v>
      </c>
      <c r="AM79" s="37">
        <v>1324</v>
      </c>
      <c r="AN79" s="31">
        <v>94</v>
      </c>
      <c r="AO79" s="31">
        <v>18.899999999999999</v>
      </c>
      <c r="AP79" s="31">
        <v>19.8</v>
      </c>
      <c r="AQ79" s="37">
        <v>538</v>
      </c>
      <c r="AR79" s="31">
        <v>9.6999999999999993</v>
      </c>
      <c r="AS79" s="37">
        <v>529</v>
      </c>
      <c r="AT79" s="25" t="s">
        <v>24</v>
      </c>
      <c r="AU79" s="25" t="s">
        <v>24</v>
      </c>
      <c r="AV79" s="25" t="s">
        <v>24</v>
      </c>
      <c r="AW79" s="25" t="s">
        <v>24</v>
      </c>
      <c r="AX79" s="25" t="s">
        <v>24</v>
      </c>
      <c r="AY79" s="25" t="s">
        <v>24</v>
      </c>
      <c r="AZ79" s="25" t="s">
        <v>24</v>
      </c>
      <c r="BA79" s="25" t="s">
        <v>24</v>
      </c>
      <c r="BB79" s="25" t="s">
        <v>24</v>
      </c>
      <c r="BC79" s="25" t="s">
        <v>24</v>
      </c>
      <c r="BD79" s="25" t="s">
        <v>24</v>
      </c>
      <c r="BE79" s="25" t="s">
        <v>24</v>
      </c>
      <c r="BF79" s="25" t="s">
        <v>24</v>
      </c>
      <c r="BG79" s="25" t="s">
        <v>24</v>
      </c>
      <c r="BH79" s="25" t="s">
        <v>24</v>
      </c>
      <c r="BI79" s="25" t="s">
        <v>23</v>
      </c>
      <c r="BJ79" s="25" t="s">
        <v>24</v>
      </c>
      <c r="BK79" s="25" t="s">
        <v>24</v>
      </c>
      <c r="BL79" s="25" t="s">
        <v>24</v>
      </c>
      <c r="BM79" s="25" t="s">
        <v>24</v>
      </c>
      <c r="BN79" s="25" t="s">
        <v>24</v>
      </c>
      <c r="BO79" s="25" t="s">
        <v>24</v>
      </c>
      <c r="BP79" s="25" t="s">
        <v>24</v>
      </c>
      <c r="BQ79" s="25" t="s">
        <v>24</v>
      </c>
      <c r="BR79" s="25" t="s">
        <v>24</v>
      </c>
      <c r="BS79" s="25" t="s">
        <v>24</v>
      </c>
      <c r="BT79" s="25" t="s">
        <v>24</v>
      </c>
      <c r="BU79" s="25" t="s">
        <v>24</v>
      </c>
      <c r="BV79" s="25" t="s">
        <v>24</v>
      </c>
      <c r="BW79" s="25" t="s">
        <v>24</v>
      </c>
      <c r="BX79" s="25" t="s">
        <v>23</v>
      </c>
    </row>
    <row r="80" spans="1:76" x14ac:dyDescent="0.45">
      <c r="A80" s="27" t="s">
        <v>196</v>
      </c>
      <c r="B80" s="31">
        <v>4</v>
      </c>
      <c r="C80" s="27" t="s">
        <v>43</v>
      </c>
      <c r="D80" s="125" t="s">
        <v>57</v>
      </c>
      <c r="E80" s="125"/>
      <c r="F80" s="125"/>
      <c r="G80" s="25" t="s">
        <v>19</v>
      </c>
      <c r="H80" s="31">
        <v>13</v>
      </c>
      <c r="I80" s="31">
        <v>85</v>
      </c>
      <c r="J80" s="25" t="s">
        <v>23</v>
      </c>
      <c r="K80" s="25" t="s">
        <v>23</v>
      </c>
      <c r="L80" s="27" t="s">
        <v>24</v>
      </c>
      <c r="M80" s="25" t="s">
        <v>24</v>
      </c>
      <c r="N80" s="25" t="s">
        <v>24</v>
      </c>
      <c r="O80" s="25" t="s">
        <v>24</v>
      </c>
      <c r="P80" s="25" t="s">
        <v>24</v>
      </c>
      <c r="Q80" s="25" t="s">
        <v>24</v>
      </c>
      <c r="R80" s="25" t="s">
        <v>23</v>
      </c>
      <c r="S80" s="25" t="s">
        <v>23</v>
      </c>
      <c r="T80" s="32" t="s">
        <v>398</v>
      </c>
      <c r="U80" s="25" t="s">
        <v>24</v>
      </c>
      <c r="V80" s="25" t="s">
        <v>24</v>
      </c>
      <c r="W80" s="25" t="s">
        <v>24</v>
      </c>
      <c r="X80" s="27" t="s">
        <v>400</v>
      </c>
      <c r="Y80" s="27" t="s">
        <v>489</v>
      </c>
      <c r="Z80" s="27" t="s">
        <v>489</v>
      </c>
      <c r="AA80" s="27" t="s">
        <v>489</v>
      </c>
      <c r="AB80" s="27" t="s">
        <v>489</v>
      </c>
      <c r="AC80" s="27" t="s">
        <v>50</v>
      </c>
      <c r="AD80" s="27" t="s">
        <v>50</v>
      </c>
      <c r="AE80" s="27" t="s">
        <v>489</v>
      </c>
      <c r="AF80" s="27" t="s">
        <v>49</v>
      </c>
      <c r="AG80" s="27" t="s">
        <v>49</v>
      </c>
      <c r="AH80" s="27" t="s">
        <v>49</v>
      </c>
      <c r="AI80" s="27" t="s">
        <v>400</v>
      </c>
      <c r="AJ80" s="27" t="s">
        <v>400</v>
      </c>
      <c r="AK80" s="27" t="s">
        <v>49</v>
      </c>
      <c r="AL80" s="27" t="s">
        <v>50</v>
      </c>
      <c r="AM80" s="37">
        <v>1145</v>
      </c>
      <c r="AN80" s="31">
        <v>85</v>
      </c>
      <c r="AO80" s="31">
        <v>14.4</v>
      </c>
      <c r="AP80" s="31">
        <v>14.5</v>
      </c>
      <c r="AQ80" s="37">
        <v>421</v>
      </c>
      <c r="AR80" s="31">
        <v>8.4</v>
      </c>
      <c r="AS80" s="37">
        <v>459</v>
      </c>
      <c r="AT80" s="25" t="s">
        <v>24</v>
      </c>
      <c r="AU80" s="25" t="s">
        <v>24</v>
      </c>
      <c r="AV80" s="25" t="s">
        <v>24</v>
      </c>
      <c r="AW80" s="25" t="s">
        <v>24</v>
      </c>
      <c r="AX80" s="25" t="s">
        <v>24</v>
      </c>
      <c r="AY80" s="25" t="s">
        <v>24</v>
      </c>
      <c r="AZ80" s="25" t="s">
        <v>24</v>
      </c>
      <c r="BA80" s="25" t="s">
        <v>23</v>
      </c>
      <c r="BB80" s="25" t="s">
        <v>24</v>
      </c>
      <c r="BC80" s="25" t="s">
        <v>24</v>
      </c>
      <c r="BD80" s="25" t="s">
        <v>23</v>
      </c>
      <c r="BE80" s="25" t="s">
        <v>24</v>
      </c>
      <c r="BF80" s="25" t="s">
        <v>24</v>
      </c>
      <c r="BG80" s="25" t="s">
        <v>24</v>
      </c>
      <c r="BH80" s="25" t="s">
        <v>23</v>
      </c>
      <c r="BI80" s="25" t="s">
        <v>24</v>
      </c>
      <c r="BJ80" s="25" t="s">
        <v>24</v>
      </c>
      <c r="BK80" s="25" t="s">
        <v>24</v>
      </c>
      <c r="BL80" s="25" t="s">
        <v>24</v>
      </c>
      <c r="BM80" s="25" t="s">
        <v>24</v>
      </c>
      <c r="BN80" s="25" t="s">
        <v>24</v>
      </c>
      <c r="BO80" s="25" t="s">
        <v>24</v>
      </c>
      <c r="BP80" s="25" t="s">
        <v>23</v>
      </c>
      <c r="BQ80" s="25" t="s">
        <v>24</v>
      </c>
      <c r="BR80" s="25" t="s">
        <v>24</v>
      </c>
      <c r="BS80" s="25" t="s">
        <v>24</v>
      </c>
      <c r="BT80" s="25" t="s">
        <v>24</v>
      </c>
      <c r="BU80" s="25" t="s">
        <v>24</v>
      </c>
      <c r="BV80" s="25" t="s">
        <v>24</v>
      </c>
      <c r="BW80" s="25" t="s">
        <v>24</v>
      </c>
      <c r="BX80" s="25" t="s">
        <v>24</v>
      </c>
    </row>
    <row r="81" spans="1:76" x14ac:dyDescent="0.45">
      <c r="A81" s="27" t="s">
        <v>198</v>
      </c>
      <c r="B81" s="31">
        <v>2</v>
      </c>
      <c r="C81" s="27" t="s">
        <v>43</v>
      </c>
      <c r="D81" s="125" t="s">
        <v>57</v>
      </c>
      <c r="E81" s="125"/>
      <c r="F81" s="125"/>
      <c r="G81" s="25" t="s">
        <v>19</v>
      </c>
      <c r="H81" s="31">
        <v>9</v>
      </c>
      <c r="I81" s="31">
        <v>80</v>
      </c>
      <c r="J81" s="25" t="s">
        <v>24</v>
      </c>
      <c r="K81" s="25" t="s">
        <v>24</v>
      </c>
      <c r="L81" s="27" t="s">
        <v>24</v>
      </c>
      <c r="M81" s="25" t="s">
        <v>24</v>
      </c>
      <c r="N81" s="25" t="s">
        <v>24</v>
      </c>
      <c r="O81" s="25" t="s">
        <v>24</v>
      </c>
      <c r="P81" s="25" t="s">
        <v>24</v>
      </c>
      <c r="Q81" s="25" t="s">
        <v>24</v>
      </c>
      <c r="R81" s="25" t="s">
        <v>23</v>
      </c>
      <c r="S81" s="25" t="s">
        <v>23</v>
      </c>
      <c r="T81" s="32" t="s">
        <v>400</v>
      </c>
      <c r="U81" s="25" t="s">
        <v>24</v>
      </c>
      <c r="V81" s="25" t="s">
        <v>24</v>
      </c>
      <c r="W81" s="25" t="s">
        <v>24</v>
      </c>
      <c r="X81" s="27" t="s">
        <v>400</v>
      </c>
      <c r="Y81" s="27" t="s">
        <v>489</v>
      </c>
      <c r="Z81" s="27" t="s">
        <v>400</v>
      </c>
      <c r="AA81" s="27" t="s">
        <v>489</v>
      </c>
      <c r="AB81" s="27" t="s">
        <v>489</v>
      </c>
      <c r="AC81" s="27" t="s">
        <v>50</v>
      </c>
      <c r="AD81" s="27" t="s">
        <v>50</v>
      </c>
      <c r="AE81" s="27" t="s">
        <v>489</v>
      </c>
      <c r="AF81" s="27" t="s">
        <v>49</v>
      </c>
      <c r="AG81" s="27" t="s">
        <v>49</v>
      </c>
      <c r="AH81" s="27" t="s">
        <v>49</v>
      </c>
      <c r="AI81" s="27" t="s">
        <v>489</v>
      </c>
      <c r="AJ81" s="27" t="s">
        <v>489</v>
      </c>
      <c r="AK81" s="27" t="s">
        <v>49</v>
      </c>
      <c r="AL81" s="27" t="s">
        <v>49</v>
      </c>
      <c r="AM81" s="37">
        <v>956</v>
      </c>
      <c r="AN81" s="31">
        <v>74</v>
      </c>
      <c r="AO81" s="31">
        <v>11.4</v>
      </c>
      <c r="AP81" s="31">
        <v>12.5</v>
      </c>
      <c r="AQ81" s="37">
        <v>395</v>
      </c>
      <c r="AR81" s="31">
        <v>7</v>
      </c>
      <c r="AS81" s="37">
        <v>318</v>
      </c>
      <c r="AT81" s="25" t="s">
        <v>24</v>
      </c>
      <c r="AU81" s="25" t="s">
        <v>24</v>
      </c>
      <c r="AV81" s="25" t="s">
        <v>24</v>
      </c>
      <c r="AW81" s="25" t="s">
        <v>24</v>
      </c>
      <c r="AX81" s="25" t="s">
        <v>23</v>
      </c>
      <c r="AY81" s="25" t="s">
        <v>24</v>
      </c>
      <c r="AZ81" s="25" t="s">
        <v>24</v>
      </c>
      <c r="BA81" s="25" t="s">
        <v>24</v>
      </c>
      <c r="BB81" s="25" t="s">
        <v>24</v>
      </c>
      <c r="BC81" s="25" t="s">
        <v>24</v>
      </c>
      <c r="BD81" s="25" t="s">
        <v>24</v>
      </c>
      <c r="BE81" s="25" t="s">
        <v>24</v>
      </c>
      <c r="BF81" s="25" t="s">
        <v>24</v>
      </c>
      <c r="BG81" s="25" t="s">
        <v>24</v>
      </c>
      <c r="BH81" s="25" t="s">
        <v>24</v>
      </c>
      <c r="BI81" s="25" t="s">
        <v>23</v>
      </c>
      <c r="BJ81" s="25" t="s">
        <v>24</v>
      </c>
      <c r="BK81" s="25" t="s">
        <v>24</v>
      </c>
      <c r="BL81" s="25" t="s">
        <v>24</v>
      </c>
      <c r="BM81" s="25" t="s">
        <v>24</v>
      </c>
      <c r="BN81" s="25" t="s">
        <v>24</v>
      </c>
      <c r="BO81" s="25" t="s">
        <v>24</v>
      </c>
      <c r="BP81" s="25" t="s">
        <v>24</v>
      </c>
      <c r="BQ81" s="25" t="s">
        <v>24</v>
      </c>
      <c r="BR81" s="25" t="s">
        <v>24</v>
      </c>
      <c r="BS81" s="25" t="s">
        <v>24</v>
      </c>
      <c r="BT81" s="25" t="s">
        <v>24</v>
      </c>
      <c r="BU81" s="25" t="s">
        <v>24</v>
      </c>
      <c r="BV81" s="25" t="s">
        <v>24</v>
      </c>
      <c r="BW81" s="25" t="s">
        <v>24</v>
      </c>
      <c r="BX81" s="25" t="s">
        <v>23</v>
      </c>
    </row>
    <row r="82" spans="1:76" x14ac:dyDescent="0.45">
      <c r="A82" s="27" t="s">
        <v>199</v>
      </c>
      <c r="B82" s="31">
        <v>2</v>
      </c>
      <c r="C82" s="27" t="s">
        <v>43</v>
      </c>
      <c r="D82" s="125" t="s">
        <v>57</v>
      </c>
      <c r="E82" s="125"/>
      <c r="F82" s="125"/>
      <c r="G82" s="25" t="s">
        <v>19</v>
      </c>
      <c r="H82" s="31">
        <v>12</v>
      </c>
      <c r="I82" s="31">
        <v>80</v>
      </c>
      <c r="J82" s="25" t="s">
        <v>24</v>
      </c>
      <c r="K82" s="25" t="s">
        <v>24</v>
      </c>
      <c r="L82" s="27" t="s">
        <v>24</v>
      </c>
      <c r="M82" s="25" t="s">
        <v>24</v>
      </c>
      <c r="N82" s="25" t="s">
        <v>24</v>
      </c>
      <c r="O82" s="25" t="s">
        <v>24</v>
      </c>
      <c r="P82" s="25" t="s">
        <v>24</v>
      </c>
      <c r="Q82" s="25" t="s">
        <v>24</v>
      </c>
      <c r="R82" s="25" t="s">
        <v>23</v>
      </c>
      <c r="S82" s="25" t="s">
        <v>24</v>
      </c>
      <c r="T82" s="27" t="s">
        <v>398</v>
      </c>
      <c r="U82" s="25" t="s">
        <v>24</v>
      </c>
      <c r="V82" s="25" t="s">
        <v>24</v>
      </c>
      <c r="W82" s="25" t="s">
        <v>24</v>
      </c>
      <c r="X82" s="27" t="s">
        <v>400</v>
      </c>
      <c r="Y82" s="27" t="s">
        <v>489</v>
      </c>
      <c r="Z82" s="27" t="s">
        <v>400</v>
      </c>
      <c r="AA82" s="27" t="s">
        <v>489</v>
      </c>
      <c r="AB82" s="27" t="s">
        <v>489</v>
      </c>
      <c r="AC82" s="27" t="s">
        <v>50</v>
      </c>
      <c r="AD82" s="27" t="s">
        <v>50</v>
      </c>
      <c r="AE82" s="27" t="s">
        <v>489</v>
      </c>
      <c r="AF82" s="27" t="s">
        <v>49</v>
      </c>
      <c r="AG82" s="27" t="s">
        <v>49</v>
      </c>
      <c r="AH82" s="27" t="s">
        <v>49</v>
      </c>
      <c r="AI82" s="27" t="s">
        <v>400</v>
      </c>
      <c r="AJ82" s="27" t="s">
        <v>489</v>
      </c>
      <c r="AK82" s="27" t="s">
        <v>49</v>
      </c>
      <c r="AL82" s="27" t="s">
        <v>49</v>
      </c>
      <c r="AM82" s="37">
        <v>1096</v>
      </c>
      <c r="AN82" s="31">
        <v>80</v>
      </c>
      <c r="AO82" s="31">
        <v>14.4</v>
      </c>
      <c r="AP82" s="31">
        <v>15.8</v>
      </c>
      <c r="AQ82" s="37">
        <v>452</v>
      </c>
      <c r="AR82" s="31">
        <v>9.5</v>
      </c>
      <c r="AS82" s="37">
        <v>395</v>
      </c>
      <c r="AT82" s="25" t="s">
        <v>24</v>
      </c>
      <c r="AU82" s="25" t="s">
        <v>24</v>
      </c>
      <c r="AV82" s="25" t="s">
        <v>24</v>
      </c>
      <c r="AW82" s="25" t="s">
        <v>24</v>
      </c>
      <c r="AX82" s="25" t="s">
        <v>24</v>
      </c>
      <c r="AY82" s="25" t="s">
        <v>24</v>
      </c>
      <c r="AZ82" s="25" t="s">
        <v>24</v>
      </c>
      <c r="BA82" s="25" t="s">
        <v>24</v>
      </c>
      <c r="BB82" s="25" t="s">
        <v>24</v>
      </c>
      <c r="BC82" s="25" t="s">
        <v>24</v>
      </c>
      <c r="BD82" s="25" t="s">
        <v>24</v>
      </c>
      <c r="BE82" s="25" t="s">
        <v>24</v>
      </c>
      <c r="BF82" s="25" t="s">
        <v>24</v>
      </c>
      <c r="BG82" s="25" t="s">
        <v>24</v>
      </c>
      <c r="BH82" s="25" t="s">
        <v>24</v>
      </c>
      <c r="BI82" s="25" t="s">
        <v>23</v>
      </c>
      <c r="BJ82" s="25" t="s">
        <v>24</v>
      </c>
      <c r="BK82" s="25" t="s">
        <v>24</v>
      </c>
      <c r="BL82" s="25" t="s">
        <v>24</v>
      </c>
      <c r="BM82" s="25" t="s">
        <v>24</v>
      </c>
      <c r="BN82" s="25" t="s">
        <v>24</v>
      </c>
      <c r="BO82" s="25" t="s">
        <v>24</v>
      </c>
      <c r="BP82" s="25" t="s">
        <v>24</v>
      </c>
      <c r="BQ82" s="25" t="s">
        <v>24</v>
      </c>
      <c r="BR82" s="25" t="s">
        <v>24</v>
      </c>
      <c r="BS82" s="25" t="s">
        <v>24</v>
      </c>
      <c r="BT82" s="25" t="s">
        <v>24</v>
      </c>
      <c r="BU82" s="25" t="s">
        <v>24</v>
      </c>
      <c r="BV82" s="25" t="s">
        <v>24</v>
      </c>
      <c r="BW82" s="25" t="s">
        <v>24</v>
      </c>
      <c r="BX82" s="25" t="s">
        <v>23</v>
      </c>
    </row>
    <row r="83" spans="1:76" x14ac:dyDescent="0.45">
      <c r="A83" s="27" t="s">
        <v>200</v>
      </c>
      <c r="B83" s="31">
        <v>2</v>
      </c>
      <c r="C83" s="27" t="s">
        <v>43</v>
      </c>
      <c r="D83" s="125" t="s">
        <v>57</v>
      </c>
      <c r="E83" s="125"/>
      <c r="F83" s="125"/>
      <c r="G83" s="25" t="s">
        <v>19</v>
      </c>
      <c r="H83" s="31">
        <v>7</v>
      </c>
      <c r="I83" s="31">
        <v>75</v>
      </c>
      <c r="J83" s="25" t="s">
        <v>23</v>
      </c>
      <c r="K83" s="25" t="s">
        <v>23</v>
      </c>
      <c r="L83" s="27" t="s">
        <v>24</v>
      </c>
      <c r="M83" s="25" t="s">
        <v>23</v>
      </c>
      <c r="N83" s="25" t="s">
        <v>23</v>
      </c>
      <c r="O83" s="25" t="s">
        <v>24</v>
      </c>
      <c r="P83" s="25" t="s">
        <v>23</v>
      </c>
      <c r="Q83" s="25" t="s">
        <v>24</v>
      </c>
      <c r="R83" s="25" t="s">
        <v>24</v>
      </c>
      <c r="S83" s="25" t="s">
        <v>24</v>
      </c>
      <c r="T83" s="27" t="s">
        <v>400</v>
      </c>
      <c r="U83" s="25" t="s">
        <v>24</v>
      </c>
      <c r="V83" s="25" t="s">
        <v>24</v>
      </c>
      <c r="W83" s="25" t="s">
        <v>23</v>
      </c>
      <c r="X83" s="27" t="s">
        <v>400</v>
      </c>
      <c r="Y83" s="27" t="s">
        <v>489</v>
      </c>
      <c r="Z83" s="27" t="s">
        <v>67</v>
      </c>
      <c r="AA83" s="27" t="s">
        <v>489</v>
      </c>
      <c r="AB83" s="27" t="s">
        <v>489</v>
      </c>
      <c r="AC83" s="27" t="s">
        <v>49</v>
      </c>
      <c r="AD83" s="27" t="s">
        <v>50</v>
      </c>
      <c r="AE83" s="27" t="s">
        <v>489</v>
      </c>
      <c r="AF83" s="27" t="s">
        <v>49</v>
      </c>
      <c r="AG83" s="27" t="s">
        <v>49</v>
      </c>
      <c r="AH83" s="27" t="s">
        <v>49</v>
      </c>
      <c r="AI83" s="27" t="s">
        <v>489</v>
      </c>
      <c r="AJ83" s="27" t="s">
        <v>49</v>
      </c>
      <c r="AK83" s="27" t="s">
        <v>49</v>
      </c>
      <c r="AL83" s="27" t="s">
        <v>49</v>
      </c>
      <c r="AM83" s="37">
        <v>854</v>
      </c>
      <c r="AN83" s="31">
        <v>69</v>
      </c>
      <c r="AO83" s="31">
        <v>10.4</v>
      </c>
      <c r="AP83" s="31">
        <v>11.5</v>
      </c>
      <c r="AQ83" s="37">
        <v>347</v>
      </c>
      <c r="AR83" s="31">
        <v>5.4</v>
      </c>
      <c r="AS83" s="37">
        <v>259</v>
      </c>
      <c r="AT83" s="25" t="s">
        <v>24</v>
      </c>
      <c r="AU83" s="25" t="s">
        <v>24</v>
      </c>
      <c r="AV83" s="25" t="s">
        <v>24</v>
      </c>
      <c r="AW83" s="25" t="s">
        <v>24</v>
      </c>
      <c r="AX83" s="25" t="s">
        <v>24</v>
      </c>
      <c r="AY83" s="25" t="s">
        <v>24</v>
      </c>
      <c r="AZ83" s="25" t="s">
        <v>24</v>
      </c>
      <c r="BA83" s="25" t="s">
        <v>24</v>
      </c>
      <c r="BB83" s="25" t="s">
        <v>24</v>
      </c>
      <c r="BC83" s="25" t="s">
        <v>24</v>
      </c>
      <c r="BD83" s="25" t="s">
        <v>23</v>
      </c>
      <c r="BE83" s="25" t="s">
        <v>24</v>
      </c>
      <c r="BF83" s="25" t="s">
        <v>24</v>
      </c>
      <c r="BG83" s="25" t="s">
        <v>24</v>
      </c>
      <c r="BH83" s="25" t="s">
        <v>23</v>
      </c>
      <c r="BI83" s="25" t="s">
        <v>24</v>
      </c>
      <c r="BJ83" s="25" t="s">
        <v>24</v>
      </c>
      <c r="BK83" s="25" t="s">
        <v>23</v>
      </c>
      <c r="BL83" s="25" t="s">
        <v>24</v>
      </c>
      <c r="BM83" s="25" t="s">
        <v>24</v>
      </c>
      <c r="BN83" s="25" t="s">
        <v>24</v>
      </c>
      <c r="BO83" s="25" t="s">
        <v>24</v>
      </c>
      <c r="BP83" s="25" t="s">
        <v>23</v>
      </c>
      <c r="BQ83" s="25" t="s">
        <v>24</v>
      </c>
      <c r="BR83" s="25" t="s">
        <v>24</v>
      </c>
      <c r="BS83" s="25" t="s">
        <v>24</v>
      </c>
      <c r="BT83" s="25" t="s">
        <v>24</v>
      </c>
      <c r="BU83" s="25" t="s">
        <v>24</v>
      </c>
      <c r="BV83" s="25" t="s">
        <v>24</v>
      </c>
      <c r="BW83" s="25" t="s">
        <v>24</v>
      </c>
      <c r="BX83" s="25" t="s">
        <v>24</v>
      </c>
    </row>
    <row r="84" spans="1:76" x14ac:dyDescent="0.45">
      <c r="A84" s="27" t="s">
        <v>202</v>
      </c>
      <c r="B84" s="31">
        <v>4</v>
      </c>
      <c r="C84" s="27" t="s">
        <v>43</v>
      </c>
      <c r="D84" s="125" t="s">
        <v>57</v>
      </c>
      <c r="E84" s="125"/>
      <c r="F84" s="125"/>
      <c r="G84" s="25" t="s">
        <v>19</v>
      </c>
      <c r="H84" s="31">
        <v>10</v>
      </c>
      <c r="I84" s="31">
        <v>82</v>
      </c>
      <c r="J84" s="25" t="s">
        <v>24</v>
      </c>
      <c r="K84" s="25" t="s">
        <v>24</v>
      </c>
      <c r="L84" s="27" t="s">
        <v>24</v>
      </c>
      <c r="M84" s="25" t="s">
        <v>24</v>
      </c>
      <c r="N84" s="25" t="s">
        <v>24</v>
      </c>
      <c r="O84" s="25" t="s">
        <v>24</v>
      </c>
      <c r="P84" s="25" t="s">
        <v>24</v>
      </c>
      <c r="Q84" s="25" t="s">
        <v>24</v>
      </c>
      <c r="R84" s="25" t="s">
        <v>24</v>
      </c>
      <c r="S84" s="25" t="s">
        <v>24</v>
      </c>
      <c r="T84" s="27" t="s">
        <v>400</v>
      </c>
      <c r="U84" s="25" t="s">
        <v>24</v>
      </c>
      <c r="V84" s="25" t="s">
        <v>24</v>
      </c>
      <c r="W84" s="25" t="s">
        <v>24</v>
      </c>
      <c r="X84" s="27" t="s">
        <v>400</v>
      </c>
      <c r="Y84" s="27" t="s">
        <v>50</v>
      </c>
      <c r="Z84" s="27" t="s">
        <v>67</v>
      </c>
      <c r="AA84" s="27" t="s">
        <v>489</v>
      </c>
      <c r="AB84" s="27" t="s">
        <v>489</v>
      </c>
      <c r="AC84" s="27" t="s">
        <v>50</v>
      </c>
      <c r="AD84" s="27" t="s">
        <v>50</v>
      </c>
      <c r="AE84" s="27" t="s">
        <v>50</v>
      </c>
      <c r="AF84" s="27" t="s">
        <v>49</v>
      </c>
      <c r="AG84" s="27" t="s">
        <v>49</v>
      </c>
      <c r="AH84" s="27" t="s">
        <v>49</v>
      </c>
      <c r="AI84" s="27" t="s">
        <v>400</v>
      </c>
      <c r="AJ84" s="27" t="s">
        <v>400</v>
      </c>
      <c r="AK84" s="27" t="s">
        <v>49</v>
      </c>
      <c r="AL84" s="27" t="s">
        <v>49</v>
      </c>
      <c r="AM84" s="37">
        <v>969</v>
      </c>
      <c r="AN84" s="31">
        <v>64</v>
      </c>
      <c r="AO84" s="31">
        <v>9.5</v>
      </c>
      <c r="AP84" s="31">
        <v>12.4</v>
      </c>
      <c r="AQ84" s="37">
        <v>321</v>
      </c>
      <c r="AR84" s="31">
        <v>6.7</v>
      </c>
      <c r="AS84" s="37">
        <v>298</v>
      </c>
      <c r="AT84" s="25" t="s">
        <v>24</v>
      </c>
      <c r="AU84" s="25" t="s">
        <v>24</v>
      </c>
      <c r="AV84" s="25" t="s">
        <v>24</v>
      </c>
      <c r="AW84" s="25" t="s">
        <v>24</v>
      </c>
      <c r="AX84" s="25" t="s">
        <v>24</v>
      </c>
      <c r="AY84" s="25" t="s">
        <v>24</v>
      </c>
      <c r="AZ84" s="25" t="s">
        <v>24</v>
      </c>
      <c r="BA84" s="25" t="s">
        <v>24</v>
      </c>
      <c r="BB84" s="25" t="s">
        <v>24</v>
      </c>
      <c r="BC84" s="25" t="s">
        <v>24</v>
      </c>
      <c r="BD84" s="25" t="s">
        <v>24</v>
      </c>
      <c r="BE84" s="25" t="s">
        <v>24</v>
      </c>
      <c r="BF84" s="25" t="s">
        <v>24</v>
      </c>
      <c r="BG84" s="25" t="s">
        <v>24</v>
      </c>
      <c r="BH84" s="25" t="s">
        <v>24</v>
      </c>
      <c r="BI84" s="25" t="s">
        <v>23</v>
      </c>
      <c r="BJ84" s="25" t="s">
        <v>24</v>
      </c>
      <c r="BK84" s="25" t="s">
        <v>24</v>
      </c>
      <c r="BL84" s="25" t="s">
        <v>24</v>
      </c>
      <c r="BM84" s="25" t="s">
        <v>24</v>
      </c>
      <c r="BN84" s="25" t="s">
        <v>24</v>
      </c>
      <c r="BO84" s="25" t="s">
        <v>24</v>
      </c>
      <c r="BP84" s="25" t="s">
        <v>24</v>
      </c>
      <c r="BQ84" s="25" t="s">
        <v>24</v>
      </c>
      <c r="BR84" s="25" t="s">
        <v>24</v>
      </c>
      <c r="BS84" s="25" t="s">
        <v>24</v>
      </c>
      <c r="BT84" s="25" t="s">
        <v>24</v>
      </c>
      <c r="BU84" s="25" t="s">
        <v>24</v>
      </c>
      <c r="BV84" s="25" t="s">
        <v>24</v>
      </c>
      <c r="BW84" s="25" t="s">
        <v>24</v>
      </c>
      <c r="BX84" s="25" t="s">
        <v>23</v>
      </c>
    </row>
    <row r="85" spans="1:76" x14ac:dyDescent="0.45">
      <c r="A85" s="27" t="s">
        <v>203</v>
      </c>
      <c r="B85" s="31">
        <v>4</v>
      </c>
      <c r="C85" s="27" t="s">
        <v>43</v>
      </c>
      <c r="D85" s="125" t="s">
        <v>57</v>
      </c>
      <c r="E85" s="125"/>
      <c r="F85" s="125"/>
      <c r="G85" s="25" t="s">
        <v>19</v>
      </c>
      <c r="H85" s="31">
        <v>11</v>
      </c>
      <c r="I85" s="31">
        <v>80</v>
      </c>
      <c r="J85" s="25" t="s">
        <v>24</v>
      </c>
      <c r="K85" s="25" t="s">
        <v>24</v>
      </c>
      <c r="L85" s="27" t="s">
        <v>24</v>
      </c>
      <c r="M85" s="25" t="s">
        <v>24</v>
      </c>
      <c r="N85" s="25" t="s">
        <v>24</v>
      </c>
      <c r="O85" s="25" t="s">
        <v>24</v>
      </c>
      <c r="P85" s="25" t="s">
        <v>24</v>
      </c>
      <c r="Q85" s="25" t="s">
        <v>24</v>
      </c>
      <c r="R85" s="25" t="s">
        <v>24</v>
      </c>
      <c r="S85" s="25" t="s">
        <v>24</v>
      </c>
      <c r="T85" s="27" t="s">
        <v>400</v>
      </c>
      <c r="U85" s="25" t="s">
        <v>24</v>
      </c>
      <c r="V85" s="25" t="s">
        <v>24</v>
      </c>
      <c r="W85" s="25" t="s">
        <v>24</v>
      </c>
      <c r="X85" s="27" t="s">
        <v>400</v>
      </c>
      <c r="Y85" s="27" t="s">
        <v>50</v>
      </c>
      <c r="Z85" s="27" t="s">
        <v>50</v>
      </c>
      <c r="AA85" s="27" t="s">
        <v>489</v>
      </c>
      <c r="AB85" s="27" t="s">
        <v>489</v>
      </c>
      <c r="AC85" s="27" t="s">
        <v>49</v>
      </c>
      <c r="AD85" s="27" t="s">
        <v>50</v>
      </c>
      <c r="AE85" s="27" t="s">
        <v>50</v>
      </c>
      <c r="AF85" s="27" t="s">
        <v>49</v>
      </c>
      <c r="AG85" s="27" t="s">
        <v>49</v>
      </c>
      <c r="AH85" s="27" t="s">
        <v>49</v>
      </c>
      <c r="AI85" s="27" t="s">
        <v>400</v>
      </c>
      <c r="AJ85" s="27" t="s">
        <v>400</v>
      </c>
      <c r="AK85" s="27" t="s">
        <v>49</v>
      </c>
      <c r="AL85" s="27" t="s">
        <v>49</v>
      </c>
      <c r="AM85" s="37">
        <v>924</v>
      </c>
      <c r="AN85" s="31">
        <v>67</v>
      </c>
      <c r="AO85" s="31">
        <v>8.9</v>
      </c>
      <c r="AP85" s="31">
        <v>11.5</v>
      </c>
      <c r="AQ85" s="37">
        <v>317</v>
      </c>
      <c r="AR85" s="31">
        <v>7.7</v>
      </c>
      <c r="AS85" s="37">
        <v>304</v>
      </c>
      <c r="AT85" s="25" t="s">
        <v>23</v>
      </c>
      <c r="AU85" s="25" t="s">
        <v>24</v>
      </c>
      <c r="AV85" s="25" t="s">
        <v>24</v>
      </c>
      <c r="AW85" s="25" t="s">
        <v>24</v>
      </c>
      <c r="AX85" s="25" t="s">
        <v>24</v>
      </c>
      <c r="AY85" s="25" t="s">
        <v>24</v>
      </c>
      <c r="AZ85" s="25" t="s">
        <v>24</v>
      </c>
      <c r="BA85" s="25" t="s">
        <v>24</v>
      </c>
      <c r="BB85" s="25" t="s">
        <v>24</v>
      </c>
      <c r="BC85" s="25" t="s">
        <v>24</v>
      </c>
      <c r="BD85" s="25" t="s">
        <v>23</v>
      </c>
      <c r="BE85" s="25" t="s">
        <v>24</v>
      </c>
      <c r="BF85" s="25" t="s">
        <v>24</v>
      </c>
      <c r="BG85" s="25" t="s">
        <v>24</v>
      </c>
      <c r="BH85" s="25" t="s">
        <v>24</v>
      </c>
      <c r="BI85" s="25" t="s">
        <v>24</v>
      </c>
      <c r="BJ85" s="25" t="s">
        <v>24</v>
      </c>
      <c r="BK85" s="25" t="s">
        <v>23</v>
      </c>
      <c r="BL85" s="25" t="s">
        <v>24</v>
      </c>
      <c r="BM85" s="25" t="s">
        <v>24</v>
      </c>
      <c r="BN85" s="25" t="s">
        <v>24</v>
      </c>
      <c r="BO85" s="25" t="s">
        <v>24</v>
      </c>
      <c r="BP85" s="25" t="s">
        <v>24</v>
      </c>
      <c r="BQ85" s="25" t="s">
        <v>24</v>
      </c>
      <c r="BR85" s="25" t="s">
        <v>24</v>
      </c>
      <c r="BS85" s="25" t="s">
        <v>24</v>
      </c>
      <c r="BT85" s="25" t="s">
        <v>24</v>
      </c>
      <c r="BU85" s="25" t="s">
        <v>24</v>
      </c>
      <c r="BV85" s="25" t="s">
        <v>24</v>
      </c>
      <c r="BW85" s="25" t="s">
        <v>24</v>
      </c>
      <c r="BX85" s="25" t="s">
        <v>24</v>
      </c>
    </row>
    <row r="86" spans="1:76" x14ac:dyDescent="0.45">
      <c r="A86" s="27" t="s">
        <v>205</v>
      </c>
      <c r="B86" s="31">
        <v>2</v>
      </c>
      <c r="C86" s="27" t="s">
        <v>43</v>
      </c>
      <c r="D86" s="125" t="s">
        <v>149</v>
      </c>
      <c r="E86" s="125"/>
      <c r="F86" s="125"/>
      <c r="G86" s="25" t="s">
        <v>19</v>
      </c>
      <c r="H86" s="31">
        <v>8</v>
      </c>
      <c r="I86" s="31">
        <v>72</v>
      </c>
      <c r="J86" s="25" t="s">
        <v>24</v>
      </c>
      <c r="K86" s="25" t="s">
        <v>24</v>
      </c>
      <c r="L86" s="27" t="s">
        <v>24</v>
      </c>
      <c r="M86" s="25" t="s">
        <v>24</v>
      </c>
      <c r="N86" s="25" t="s">
        <v>24</v>
      </c>
      <c r="O86" s="25" t="s">
        <v>24</v>
      </c>
      <c r="P86" s="25" t="s">
        <v>24</v>
      </c>
      <c r="Q86" s="25" t="s">
        <v>24</v>
      </c>
      <c r="R86" s="25" t="s">
        <v>23</v>
      </c>
      <c r="S86" s="25" t="s">
        <v>23</v>
      </c>
      <c r="T86" s="27" t="s">
        <v>400</v>
      </c>
      <c r="U86" s="25" t="s">
        <v>24</v>
      </c>
      <c r="V86" s="25" t="s">
        <v>24</v>
      </c>
      <c r="W86" s="25" t="s">
        <v>24</v>
      </c>
      <c r="X86" s="27" t="s">
        <v>400</v>
      </c>
      <c r="Y86" s="27" t="s">
        <v>50</v>
      </c>
      <c r="Z86" s="27" t="s">
        <v>489</v>
      </c>
      <c r="AA86" s="27" t="s">
        <v>489</v>
      </c>
      <c r="AB86" s="27" t="s">
        <v>489</v>
      </c>
      <c r="AC86" s="27" t="s">
        <v>50</v>
      </c>
      <c r="AD86" s="27" t="s">
        <v>50</v>
      </c>
      <c r="AE86" s="27" t="s">
        <v>489</v>
      </c>
      <c r="AF86" s="27" t="s">
        <v>49</v>
      </c>
      <c r="AG86" s="27" t="s">
        <v>49</v>
      </c>
      <c r="AH86" s="27" t="s">
        <v>49</v>
      </c>
      <c r="AI86" s="27" t="s">
        <v>489</v>
      </c>
      <c r="AJ86" s="27" t="s">
        <v>489</v>
      </c>
      <c r="AK86" s="27" t="s">
        <v>49</v>
      </c>
      <c r="AL86" s="27" t="s">
        <v>50</v>
      </c>
      <c r="AM86" s="37">
        <v>842</v>
      </c>
      <c r="AN86" s="31">
        <v>64</v>
      </c>
      <c r="AO86" s="31">
        <v>9.4</v>
      </c>
      <c r="AP86" s="31">
        <v>12.4</v>
      </c>
      <c r="AQ86" s="37">
        <v>369</v>
      </c>
      <c r="AR86" s="31">
        <v>7.2</v>
      </c>
      <c r="AS86" s="37">
        <v>314</v>
      </c>
      <c r="AT86" s="25" t="s">
        <v>24</v>
      </c>
      <c r="AU86" s="25" t="s">
        <v>24</v>
      </c>
      <c r="AV86" s="25" t="s">
        <v>24</v>
      </c>
      <c r="AW86" s="25" t="s">
        <v>24</v>
      </c>
      <c r="AX86" s="25" t="s">
        <v>24</v>
      </c>
      <c r="AY86" s="25" t="s">
        <v>24</v>
      </c>
      <c r="AZ86" s="25" t="s">
        <v>24</v>
      </c>
      <c r="BA86" s="25" t="s">
        <v>24</v>
      </c>
      <c r="BB86" s="25" t="s">
        <v>24</v>
      </c>
      <c r="BC86" s="25" t="s">
        <v>24</v>
      </c>
      <c r="BD86" s="25" t="s">
        <v>23</v>
      </c>
      <c r="BE86" s="25" t="s">
        <v>24</v>
      </c>
      <c r="BF86" s="25" t="s">
        <v>24</v>
      </c>
      <c r="BG86" s="25" t="s">
        <v>24</v>
      </c>
      <c r="BH86" s="25" t="s">
        <v>24</v>
      </c>
      <c r="BI86" s="25" t="s">
        <v>24</v>
      </c>
      <c r="BJ86" s="25" t="s">
        <v>24</v>
      </c>
      <c r="BK86" s="25" t="s">
        <v>24</v>
      </c>
      <c r="BL86" s="25" t="s">
        <v>24</v>
      </c>
      <c r="BM86" s="25" t="s">
        <v>24</v>
      </c>
      <c r="BN86" s="25" t="s">
        <v>24</v>
      </c>
      <c r="BO86" s="25" t="s">
        <v>24</v>
      </c>
      <c r="BP86" s="25" t="s">
        <v>23</v>
      </c>
      <c r="BQ86" s="25" t="s">
        <v>24</v>
      </c>
      <c r="BR86" s="25" t="s">
        <v>24</v>
      </c>
      <c r="BS86" s="25" t="s">
        <v>24</v>
      </c>
      <c r="BT86" s="25" t="s">
        <v>24</v>
      </c>
      <c r="BU86" s="25" t="s">
        <v>24</v>
      </c>
      <c r="BV86" s="25" t="s">
        <v>24</v>
      </c>
      <c r="BW86" s="25" t="s">
        <v>24</v>
      </c>
      <c r="BX86" s="25" t="s">
        <v>24</v>
      </c>
    </row>
    <row r="87" spans="1:76" x14ac:dyDescent="0.45">
      <c r="A87" s="27" t="s">
        <v>207</v>
      </c>
      <c r="B87" s="31">
        <v>4</v>
      </c>
      <c r="C87" s="27" t="s">
        <v>43</v>
      </c>
      <c r="D87" s="125" t="s">
        <v>57</v>
      </c>
      <c r="E87" s="125"/>
      <c r="F87" s="125"/>
      <c r="G87" s="25" t="s">
        <v>19</v>
      </c>
      <c r="H87" s="31">
        <v>13</v>
      </c>
      <c r="I87" s="31">
        <v>90</v>
      </c>
      <c r="J87" s="25" t="s">
        <v>24</v>
      </c>
      <c r="K87" s="25" t="s">
        <v>24</v>
      </c>
      <c r="L87" s="27" t="s">
        <v>24</v>
      </c>
      <c r="M87" s="25" t="s">
        <v>24</v>
      </c>
      <c r="N87" s="25" t="s">
        <v>24</v>
      </c>
      <c r="O87" s="25" t="s">
        <v>24</v>
      </c>
      <c r="P87" s="25" t="s">
        <v>24</v>
      </c>
      <c r="Q87" s="25" t="s">
        <v>24</v>
      </c>
      <c r="R87" s="25" t="s">
        <v>23</v>
      </c>
      <c r="S87" s="25" t="s">
        <v>24</v>
      </c>
      <c r="T87" s="27" t="s">
        <v>398</v>
      </c>
      <c r="U87" s="25" t="s">
        <v>24</v>
      </c>
      <c r="V87" s="25" t="s">
        <v>24</v>
      </c>
      <c r="W87" s="25" t="s">
        <v>24</v>
      </c>
      <c r="X87" s="27" t="s">
        <v>400</v>
      </c>
      <c r="Y87" s="27" t="s">
        <v>489</v>
      </c>
      <c r="Z87" s="27" t="s">
        <v>489</v>
      </c>
      <c r="AA87" s="27" t="s">
        <v>489</v>
      </c>
      <c r="AB87" s="27" t="s">
        <v>489</v>
      </c>
      <c r="AC87" s="27" t="s">
        <v>50</v>
      </c>
      <c r="AD87" s="27" t="s">
        <v>489</v>
      </c>
      <c r="AE87" s="27" t="s">
        <v>489</v>
      </c>
      <c r="AF87" s="27" t="s">
        <v>49</v>
      </c>
      <c r="AG87" s="27" t="s">
        <v>49</v>
      </c>
      <c r="AH87" s="27" t="s">
        <v>49</v>
      </c>
      <c r="AI87" s="27" t="s">
        <v>400</v>
      </c>
      <c r="AJ87" s="27" t="s">
        <v>400</v>
      </c>
      <c r="AK87" s="27" t="s">
        <v>49</v>
      </c>
      <c r="AL87" s="27" t="s">
        <v>50</v>
      </c>
      <c r="AM87" s="37">
        <v>1210</v>
      </c>
      <c r="AN87" s="31">
        <v>89</v>
      </c>
      <c r="AO87" s="31">
        <v>15.4</v>
      </c>
      <c r="AP87" s="31">
        <v>19.399999999999999</v>
      </c>
      <c r="AQ87" s="37">
        <v>456</v>
      </c>
      <c r="AR87" s="31">
        <v>8</v>
      </c>
      <c r="AS87" s="37">
        <v>496</v>
      </c>
      <c r="AT87" s="25" t="s">
        <v>24</v>
      </c>
      <c r="AU87" s="25" t="s">
        <v>24</v>
      </c>
      <c r="AV87" s="25" t="s">
        <v>24</v>
      </c>
      <c r="AW87" s="25" t="s">
        <v>24</v>
      </c>
      <c r="AX87" s="25" t="s">
        <v>24</v>
      </c>
      <c r="AY87" s="25" t="s">
        <v>24</v>
      </c>
      <c r="AZ87" s="25" t="s">
        <v>24</v>
      </c>
      <c r="BA87" s="25" t="s">
        <v>24</v>
      </c>
      <c r="BB87" s="25" t="s">
        <v>24</v>
      </c>
      <c r="BC87" s="25" t="s">
        <v>24</v>
      </c>
      <c r="BD87" s="25" t="s">
        <v>23</v>
      </c>
      <c r="BE87" s="25" t="s">
        <v>24</v>
      </c>
      <c r="BF87" s="25" t="s">
        <v>24</v>
      </c>
      <c r="BG87" s="25" t="s">
        <v>23</v>
      </c>
      <c r="BH87" s="25" t="s">
        <v>24</v>
      </c>
      <c r="BI87" s="25" t="s">
        <v>24</v>
      </c>
      <c r="BJ87" s="25" t="s">
        <v>24</v>
      </c>
      <c r="BK87" s="25" t="s">
        <v>23</v>
      </c>
      <c r="BL87" s="25" t="s">
        <v>24</v>
      </c>
      <c r="BM87" s="25" t="s">
        <v>24</v>
      </c>
      <c r="BN87" s="25" t="s">
        <v>24</v>
      </c>
      <c r="BO87" s="25" t="s">
        <v>24</v>
      </c>
      <c r="BP87" s="25" t="s">
        <v>24</v>
      </c>
      <c r="BQ87" s="25" t="s">
        <v>24</v>
      </c>
      <c r="BR87" s="25" t="s">
        <v>24</v>
      </c>
      <c r="BS87" s="25" t="s">
        <v>24</v>
      </c>
      <c r="BT87" s="25" t="s">
        <v>24</v>
      </c>
      <c r="BU87" s="25" t="s">
        <v>23</v>
      </c>
      <c r="BV87" s="25" t="s">
        <v>24</v>
      </c>
      <c r="BW87" s="25" t="s">
        <v>24</v>
      </c>
      <c r="BX87" s="25" t="s">
        <v>24</v>
      </c>
    </row>
    <row r="88" spans="1:76" x14ac:dyDescent="0.45">
      <c r="A88" s="27" t="s">
        <v>209</v>
      </c>
      <c r="B88" s="31">
        <v>3</v>
      </c>
      <c r="C88" s="27" t="s">
        <v>43</v>
      </c>
      <c r="D88" s="125" t="s">
        <v>57</v>
      </c>
      <c r="E88" s="125"/>
      <c r="F88" s="125"/>
      <c r="G88" s="25" t="s">
        <v>19</v>
      </c>
      <c r="H88" s="31">
        <v>11</v>
      </c>
      <c r="I88" s="31">
        <v>85</v>
      </c>
      <c r="J88" s="25" t="s">
        <v>24</v>
      </c>
      <c r="K88" s="25" t="s">
        <v>24</v>
      </c>
      <c r="L88" s="27" t="s">
        <v>24</v>
      </c>
      <c r="M88" s="25" t="s">
        <v>24</v>
      </c>
      <c r="N88" s="25" t="s">
        <v>24</v>
      </c>
      <c r="O88" s="25" t="s">
        <v>24</v>
      </c>
      <c r="P88" s="25" t="s">
        <v>24</v>
      </c>
      <c r="Q88" s="25" t="s">
        <v>24</v>
      </c>
      <c r="R88" s="25" t="s">
        <v>23</v>
      </c>
      <c r="S88" s="25" t="s">
        <v>23</v>
      </c>
      <c r="T88" s="27" t="s">
        <v>400</v>
      </c>
      <c r="U88" s="25" t="s">
        <v>24</v>
      </c>
      <c r="V88" s="25" t="s">
        <v>24</v>
      </c>
      <c r="W88" s="25" t="s">
        <v>24</v>
      </c>
      <c r="X88" s="27" t="s">
        <v>400</v>
      </c>
      <c r="Y88" s="27" t="s">
        <v>489</v>
      </c>
      <c r="Z88" s="27" t="s">
        <v>489</v>
      </c>
      <c r="AA88" s="27" t="s">
        <v>489</v>
      </c>
      <c r="AB88" s="27" t="s">
        <v>50</v>
      </c>
      <c r="AC88" s="27" t="s">
        <v>50</v>
      </c>
      <c r="AD88" s="27" t="s">
        <v>489</v>
      </c>
      <c r="AE88" s="27" t="s">
        <v>489</v>
      </c>
      <c r="AF88" s="27" t="s">
        <v>49</v>
      </c>
      <c r="AG88" s="27" t="s">
        <v>49</v>
      </c>
      <c r="AH88" s="27" t="s">
        <v>49</v>
      </c>
      <c r="AI88" s="27" t="s">
        <v>400</v>
      </c>
      <c r="AJ88" s="27" t="s">
        <v>489</v>
      </c>
      <c r="AK88" s="27" t="s">
        <v>49</v>
      </c>
      <c r="AL88" s="27" t="s">
        <v>50</v>
      </c>
      <c r="AM88" s="37">
        <v>1114</v>
      </c>
      <c r="AN88" s="31">
        <v>76</v>
      </c>
      <c r="AO88" s="31">
        <v>14.4</v>
      </c>
      <c r="AP88" s="31">
        <v>15.9</v>
      </c>
      <c r="AQ88" s="37">
        <v>399</v>
      </c>
      <c r="AR88" s="31">
        <v>8</v>
      </c>
      <c r="AS88" s="37">
        <v>368</v>
      </c>
      <c r="AT88" s="25" t="s">
        <v>24</v>
      </c>
      <c r="AU88" s="25" t="s">
        <v>24</v>
      </c>
      <c r="AV88" s="25" t="s">
        <v>24</v>
      </c>
      <c r="AW88" s="25" t="s">
        <v>24</v>
      </c>
      <c r="AX88" s="25" t="s">
        <v>24</v>
      </c>
      <c r="AY88" s="25" t="s">
        <v>24</v>
      </c>
      <c r="AZ88" s="25" t="s">
        <v>24</v>
      </c>
      <c r="BA88" s="25" t="s">
        <v>24</v>
      </c>
      <c r="BB88" s="25" t="s">
        <v>24</v>
      </c>
      <c r="BC88" s="25" t="s">
        <v>24</v>
      </c>
      <c r="BD88" s="25" t="s">
        <v>23</v>
      </c>
      <c r="BE88" s="25" t="s">
        <v>24</v>
      </c>
      <c r="BF88" s="25" t="s">
        <v>24</v>
      </c>
      <c r="BG88" s="25" t="s">
        <v>24</v>
      </c>
      <c r="BH88" s="25" t="s">
        <v>24</v>
      </c>
      <c r="BI88" s="25" t="s">
        <v>24</v>
      </c>
      <c r="BJ88" s="25" t="s">
        <v>24</v>
      </c>
      <c r="BK88" s="25" t="s">
        <v>23</v>
      </c>
      <c r="BL88" s="25" t="s">
        <v>24</v>
      </c>
      <c r="BM88" s="25" t="s">
        <v>24</v>
      </c>
      <c r="BN88" s="25" t="s">
        <v>24</v>
      </c>
      <c r="BO88" s="25" t="s">
        <v>24</v>
      </c>
      <c r="BP88" s="25" t="s">
        <v>23</v>
      </c>
      <c r="BQ88" s="25" t="s">
        <v>24</v>
      </c>
      <c r="BR88" s="25" t="s">
        <v>24</v>
      </c>
      <c r="BS88" s="25" t="s">
        <v>24</v>
      </c>
      <c r="BT88" s="25" t="s">
        <v>24</v>
      </c>
      <c r="BU88" s="25" t="s">
        <v>24</v>
      </c>
      <c r="BV88" s="25" t="s">
        <v>24</v>
      </c>
      <c r="BW88" s="25" t="s">
        <v>24</v>
      </c>
      <c r="BX88" s="25" t="s">
        <v>24</v>
      </c>
    </row>
    <row r="89" spans="1:76" x14ac:dyDescent="0.45">
      <c r="A89" s="27" t="s">
        <v>210</v>
      </c>
      <c r="B89" s="31">
        <v>4</v>
      </c>
      <c r="C89" s="27" t="s">
        <v>43</v>
      </c>
      <c r="D89" s="125" t="s">
        <v>57</v>
      </c>
      <c r="E89" s="125"/>
      <c r="F89" s="125"/>
      <c r="G89" s="25" t="s">
        <v>19</v>
      </c>
      <c r="H89" s="31">
        <v>12</v>
      </c>
      <c r="I89" s="31">
        <v>82</v>
      </c>
      <c r="J89" s="25" t="s">
        <v>23</v>
      </c>
      <c r="K89" s="25" t="s">
        <v>23</v>
      </c>
      <c r="L89" s="27" t="s">
        <v>24</v>
      </c>
      <c r="M89" s="25" t="s">
        <v>24</v>
      </c>
      <c r="N89" s="25" t="s">
        <v>24</v>
      </c>
      <c r="O89" s="25" t="s">
        <v>24</v>
      </c>
      <c r="P89" s="25" t="s">
        <v>24</v>
      </c>
      <c r="Q89" s="25" t="s">
        <v>24</v>
      </c>
      <c r="R89" s="25" t="s">
        <v>23</v>
      </c>
      <c r="S89" s="25" t="s">
        <v>24</v>
      </c>
      <c r="T89" s="27" t="s">
        <v>398</v>
      </c>
      <c r="U89" s="25" t="s">
        <v>24</v>
      </c>
      <c r="V89" s="25" t="s">
        <v>24</v>
      </c>
      <c r="W89" s="25" t="s">
        <v>24</v>
      </c>
      <c r="X89" s="27" t="s">
        <v>400</v>
      </c>
      <c r="Y89" s="27" t="s">
        <v>50</v>
      </c>
      <c r="Z89" s="27" t="s">
        <v>489</v>
      </c>
      <c r="AA89" s="27" t="s">
        <v>489</v>
      </c>
      <c r="AB89" s="27" t="s">
        <v>489</v>
      </c>
      <c r="AC89" s="27" t="s">
        <v>50</v>
      </c>
      <c r="AD89" s="27" t="s">
        <v>50</v>
      </c>
      <c r="AE89" s="27" t="s">
        <v>489</v>
      </c>
      <c r="AF89" s="27" t="s">
        <v>49</v>
      </c>
      <c r="AG89" s="27" t="s">
        <v>49</v>
      </c>
      <c r="AH89" s="27" t="s">
        <v>49</v>
      </c>
      <c r="AI89" s="27" t="s">
        <v>400</v>
      </c>
      <c r="AJ89" s="27" t="s">
        <v>489</v>
      </c>
      <c r="AK89" s="27" t="s">
        <v>49</v>
      </c>
      <c r="AL89" s="27" t="s">
        <v>49</v>
      </c>
      <c r="AM89" s="37">
        <v>1196</v>
      </c>
      <c r="AN89" s="31">
        <v>87</v>
      </c>
      <c r="AO89" s="31">
        <v>14.5</v>
      </c>
      <c r="AP89" s="31">
        <v>16.8</v>
      </c>
      <c r="AQ89" s="37">
        <v>429</v>
      </c>
      <c r="AR89" s="31">
        <v>7.5</v>
      </c>
      <c r="AS89" s="37">
        <v>352</v>
      </c>
      <c r="AT89" s="25" t="s">
        <v>24</v>
      </c>
      <c r="AU89" s="25" t="s">
        <v>24</v>
      </c>
      <c r="AV89" s="25" t="s">
        <v>24</v>
      </c>
      <c r="AW89" s="25" t="s">
        <v>24</v>
      </c>
      <c r="AX89" s="25" t="s">
        <v>24</v>
      </c>
      <c r="AY89" s="25" t="s">
        <v>24</v>
      </c>
      <c r="AZ89" s="25" t="s">
        <v>24</v>
      </c>
      <c r="BA89" s="25" t="s">
        <v>24</v>
      </c>
      <c r="BB89" s="25" t="s">
        <v>24</v>
      </c>
      <c r="BC89" s="25" t="s">
        <v>24</v>
      </c>
      <c r="BD89" s="25" t="s">
        <v>24</v>
      </c>
      <c r="BE89" s="25" t="s">
        <v>24</v>
      </c>
      <c r="BF89" s="25" t="s">
        <v>24</v>
      </c>
      <c r="BG89" s="25" t="s">
        <v>24</v>
      </c>
      <c r="BH89" s="25" t="s">
        <v>24</v>
      </c>
      <c r="BI89" s="25" t="s">
        <v>23</v>
      </c>
      <c r="BJ89" s="25" t="s">
        <v>24</v>
      </c>
      <c r="BK89" s="25" t="s">
        <v>24</v>
      </c>
      <c r="BL89" s="25" t="s">
        <v>24</v>
      </c>
      <c r="BM89" s="25" t="s">
        <v>24</v>
      </c>
      <c r="BN89" s="25" t="s">
        <v>24</v>
      </c>
      <c r="BO89" s="25" t="s">
        <v>24</v>
      </c>
      <c r="BP89" s="25" t="s">
        <v>24</v>
      </c>
      <c r="BQ89" s="25" t="s">
        <v>24</v>
      </c>
      <c r="BR89" s="25" t="s">
        <v>24</v>
      </c>
      <c r="BS89" s="25" t="s">
        <v>24</v>
      </c>
      <c r="BT89" s="25" t="s">
        <v>24</v>
      </c>
      <c r="BU89" s="25" t="s">
        <v>24</v>
      </c>
      <c r="BV89" s="25" t="s">
        <v>24</v>
      </c>
      <c r="BW89" s="25" t="s">
        <v>24</v>
      </c>
      <c r="BX89" s="25" t="s">
        <v>23</v>
      </c>
    </row>
    <row r="90" spans="1:76" x14ac:dyDescent="0.45">
      <c r="A90" s="27" t="s">
        <v>211</v>
      </c>
      <c r="B90" s="31">
        <v>2</v>
      </c>
      <c r="C90" s="27" t="s">
        <v>43</v>
      </c>
      <c r="D90" s="125" t="s">
        <v>57</v>
      </c>
      <c r="E90" s="125"/>
      <c r="F90" s="125"/>
      <c r="G90" s="25" t="s">
        <v>19</v>
      </c>
      <c r="H90" s="31">
        <v>9</v>
      </c>
      <c r="I90" s="31">
        <v>78</v>
      </c>
      <c r="J90" s="25" t="s">
        <v>23</v>
      </c>
      <c r="K90" s="25" t="s">
        <v>23</v>
      </c>
      <c r="L90" s="27" t="s">
        <v>24</v>
      </c>
      <c r="M90" s="25" t="s">
        <v>24</v>
      </c>
      <c r="N90" s="25" t="s">
        <v>23</v>
      </c>
      <c r="O90" s="25" t="s">
        <v>24</v>
      </c>
      <c r="P90" s="25" t="s">
        <v>23</v>
      </c>
      <c r="Q90" s="25" t="s">
        <v>24</v>
      </c>
      <c r="R90" s="25" t="s">
        <v>23</v>
      </c>
      <c r="S90" s="25" t="s">
        <v>23</v>
      </c>
      <c r="T90" s="27" t="s">
        <v>400</v>
      </c>
      <c r="U90" s="25" t="s">
        <v>24</v>
      </c>
      <c r="V90" s="25" t="s">
        <v>24</v>
      </c>
      <c r="W90" s="25" t="s">
        <v>24</v>
      </c>
      <c r="X90" s="27" t="s">
        <v>400</v>
      </c>
      <c r="Y90" s="27" t="s">
        <v>489</v>
      </c>
      <c r="Z90" s="27" t="s">
        <v>489</v>
      </c>
      <c r="AA90" s="27" t="s">
        <v>489</v>
      </c>
      <c r="AB90" s="27" t="s">
        <v>489</v>
      </c>
      <c r="AC90" s="27" t="s">
        <v>50</v>
      </c>
      <c r="AD90" s="27" t="s">
        <v>50</v>
      </c>
      <c r="AE90" s="27" t="s">
        <v>489</v>
      </c>
      <c r="AF90" s="27" t="s">
        <v>49</v>
      </c>
      <c r="AG90" s="27" t="s">
        <v>49</v>
      </c>
      <c r="AH90" s="27" t="s">
        <v>49</v>
      </c>
      <c r="AI90" s="27" t="s">
        <v>489</v>
      </c>
      <c r="AJ90" s="27" t="s">
        <v>489</v>
      </c>
      <c r="AK90" s="27" t="s">
        <v>49</v>
      </c>
      <c r="AL90" s="27" t="s">
        <v>50</v>
      </c>
      <c r="AM90" s="37">
        <v>956</v>
      </c>
      <c r="AN90" s="31">
        <v>71</v>
      </c>
      <c r="AO90" s="31">
        <v>11.4</v>
      </c>
      <c r="AP90" s="31">
        <v>14.4</v>
      </c>
      <c r="AQ90" s="37">
        <v>352</v>
      </c>
      <c r="AR90" s="31">
        <v>6</v>
      </c>
      <c r="AS90" s="37">
        <v>314</v>
      </c>
      <c r="AT90" s="25" t="s">
        <v>24</v>
      </c>
      <c r="AU90" s="25" t="s">
        <v>24</v>
      </c>
      <c r="AV90" s="25" t="s">
        <v>24</v>
      </c>
      <c r="AW90" s="25" t="s">
        <v>23</v>
      </c>
      <c r="AX90" s="25" t="s">
        <v>24</v>
      </c>
      <c r="AY90" s="25" t="s">
        <v>24</v>
      </c>
      <c r="AZ90" s="25" t="s">
        <v>24</v>
      </c>
      <c r="BA90" s="25" t="s">
        <v>24</v>
      </c>
      <c r="BB90" s="25" t="s">
        <v>24</v>
      </c>
      <c r="BC90" s="25" t="s">
        <v>24</v>
      </c>
      <c r="BD90" s="25" t="s">
        <v>23</v>
      </c>
      <c r="BE90" s="25" t="s">
        <v>24</v>
      </c>
      <c r="BF90" s="25" t="s">
        <v>24</v>
      </c>
      <c r="BG90" s="25" t="s">
        <v>24</v>
      </c>
      <c r="BH90" s="25" t="s">
        <v>23</v>
      </c>
      <c r="BI90" s="25" t="s">
        <v>24</v>
      </c>
      <c r="BJ90" s="25" t="s">
        <v>23</v>
      </c>
      <c r="BK90" s="25" t="s">
        <v>23</v>
      </c>
      <c r="BL90" s="25" t="s">
        <v>24</v>
      </c>
      <c r="BM90" s="25" t="s">
        <v>24</v>
      </c>
      <c r="BN90" s="25" t="s">
        <v>24</v>
      </c>
      <c r="BO90" s="25" t="s">
        <v>24</v>
      </c>
      <c r="BP90" s="25" t="s">
        <v>24</v>
      </c>
      <c r="BQ90" s="25" t="s">
        <v>24</v>
      </c>
      <c r="BR90" s="25" t="s">
        <v>24</v>
      </c>
      <c r="BS90" s="25" t="s">
        <v>24</v>
      </c>
      <c r="BT90" s="25" t="s">
        <v>24</v>
      </c>
      <c r="BU90" s="25" t="s">
        <v>24</v>
      </c>
      <c r="BV90" s="25" t="s">
        <v>24</v>
      </c>
      <c r="BW90" s="25" t="s">
        <v>24</v>
      </c>
      <c r="BX90" s="25" t="s">
        <v>24</v>
      </c>
    </row>
    <row r="91" spans="1:76" x14ac:dyDescent="0.45">
      <c r="A91" s="27" t="s">
        <v>213</v>
      </c>
      <c r="B91" s="31">
        <v>2</v>
      </c>
      <c r="C91" s="27" t="s">
        <v>43</v>
      </c>
      <c r="D91" s="125" t="s">
        <v>214</v>
      </c>
      <c r="E91" s="125"/>
      <c r="F91" s="125"/>
      <c r="G91" s="25" t="s">
        <v>19</v>
      </c>
      <c r="H91" s="31">
        <v>10</v>
      </c>
      <c r="I91" s="31">
        <v>75</v>
      </c>
      <c r="J91" s="25" t="s">
        <v>24</v>
      </c>
      <c r="K91" s="25" t="s">
        <v>24</v>
      </c>
      <c r="L91" s="27" t="s">
        <v>24</v>
      </c>
      <c r="M91" s="25" t="s">
        <v>24</v>
      </c>
      <c r="N91" s="25" t="s">
        <v>23</v>
      </c>
      <c r="O91" s="25" t="s">
        <v>24</v>
      </c>
      <c r="P91" s="25" t="s">
        <v>23</v>
      </c>
      <c r="Q91" s="25" t="s">
        <v>24</v>
      </c>
      <c r="R91" s="25" t="s">
        <v>23</v>
      </c>
      <c r="S91" s="25" t="s">
        <v>23</v>
      </c>
      <c r="T91" s="27" t="s">
        <v>398</v>
      </c>
      <c r="U91" s="25" t="s">
        <v>24</v>
      </c>
      <c r="V91" s="25" t="s">
        <v>24</v>
      </c>
      <c r="W91" s="25" t="s">
        <v>24</v>
      </c>
      <c r="X91" s="27" t="s">
        <v>400</v>
      </c>
      <c r="Y91" s="27" t="s">
        <v>489</v>
      </c>
      <c r="Z91" s="27" t="s">
        <v>489</v>
      </c>
      <c r="AA91" s="27" t="s">
        <v>489</v>
      </c>
      <c r="AB91" s="27" t="s">
        <v>489</v>
      </c>
      <c r="AC91" s="27" t="s">
        <v>50</v>
      </c>
      <c r="AD91" s="27" t="s">
        <v>489</v>
      </c>
      <c r="AE91" s="27" t="s">
        <v>489</v>
      </c>
      <c r="AF91" s="27" t="s">
        <v>49</v>
      </c>
      <c r="AG91" s="27" t="s">
        <v>49</v>
      </c>
      <c r="AH91" s="27" t="s">
        <v>49</v>
      </c>
      <c r="AI91" s="27" t="s">
        <v>400</v>
      </c>
      <c r="AJ91" s="27" t="s">
        <v>489</v>
      </c>
      <c r="AK91" s="27" t="s">
        <v>49</v>
      </c>
      <c r="AL91" s="27" t="s">
        <v>49</v>
      </c>
      <c r="AM91" s="37">
        <v>918</v>
      </c>
      <c r="AN91" s="31">
        <v>69</v>
      </c>
      <c r="AO91" s="31">
        <v>10.5</v>
      </c>
      <c r="AP91" s="31">
        <v>14.9</v>
      </c>
      <c r="AQ91" s="37">
        <v>324</v>
      </c>
      <c r="AR91" s="31">
        <v>7</v>
      </c>
      <c r="AS91" s="37">
        <v>309</v>
      </c>
      <c r="AT91" s="25" t="s">
        <v>24</v>
      </c>
      <c r="AU91" s="25" t="s">
        <v>24</v>
      </c>
      <c r="AV91" s="25" t="s">
        <v>24</v>
      </c>
      <c r="AW91" s="25" t="s">
        <v>24</v>
      </c>
      <c r="AX91" s="25" t="s">
        <v>24</v>
      </c>
      <c r="AY91" s="25" t="s">
        <v>24</v>
      </c>
      <c r="AZ91" s="25" t="s">
        <v>24</v>
      </c>
      <c r="BA91" s="25" t="s">
        <v>24</v>
      </c>
      <c r="BB91" s="25" t="s">
        <v>24</v>
      </c>
      <c r="BC91" s="25" t="s">
        <v>24</v>
      </c>
      <c r="BD91" s="25" t="s">
        <v>24</v>
      </c>
      <c r="BE91" s="25" t="s">
        <v>24</v>
      </c>
      <c r="BF91" s="25" t="s">
        <v>24</v>
      </c>
      <c r="BG91" s="25" t="s">
        <v>24</v>
      </c>
      <c r="BH91" s="25" t="s">
        <v>24</v>
      </c>
      <c r="BI91" s="25" t="s">
        <v>24</v>
      </c>
      <c r="BJ91" s="25" t="s">
        <v>24</v>
      </c>
      <c r="BK91" s="25" t="s">
        <v>23</v>
      </c>
      <c r="BL91" s="25" t="s">
        <v>24</v>
      </c>
      <c r="BM91" s="25" t="s">
        <v>24</v>
      </c>
      <c r="BN91" s="25" t="s">
        <v>24</v>
      </c>
      <c r="BO91" s="25" t="s">
        <v>24</v>
      </c>
      <c r="BP91" s="25" t="s">
        <v>24</v>
      </c>
      <c r="BQ91" s="25" t="s">
        <v>24</v>
      </c>
      <c r="BR91" s="25" t="s">
        <v>24</v>
      </c>
      <c r="BS91" s="25" t="s">
        <v>24</v>
      </c>
      <c r="BT91" s="25" t="s">
        <v>24</v>
      </c>
      <c r="BU91" s="25" t="s">
        <v>24</v>
      </c>
      <c r="BV91" s="25" t="s">
        <v>24</v>
      </c>
      <c r="BW91" s="25" t="s">
        <v>24</v>
      </c>
      <c r="BX91" s="25" t="s">
        <v>24</v>
      </c>
    </row>
    <row r="92" spans="1:76" x14ac:dyDescent="0.45">
      <c r="A92" s="27" t="s">
        <v>216</v>
      </c>
      <c r="B92" s="31">
        <v>4</v>
      </c>
      <c r="C92" s="27" t="s">
        <v>43</v>
      </c>
      <c r="D92" s="125" t="s">
        <v>57</v>
      </c>
      <c r="E92" s="125"/>
      <c r="F92" s="125"/>
      <c r="G92" s="25" t="s">
        <v>19</v>
      </c>
      <c r="H92" s="31">
        <v>14</v>
      </c>
      <c r="I92" s="31">
        <v>95</v>
      </c>
      <c r="J92" s="25" t="s">
        <v>24</v>
      </c>
      <c r="K92" s="25" t="s">
        <v>24</v>
      </c>
      <c r="L92" s="27" t="s">
        <v>24</v>
      </c>
      <c r="M92" s="25" t="s">
        <v>24</v>
      </c>
      <c r="N92" s="25" t="s">
        <v>24</v>
      </c>
      <c r="O92" s="25" t="s">
        <v>24</v>
      </c>
      <c r="P92" s="25" t="s">
        <v>24</v>
      </c>
      <c r="Q92" s="25" t="s">
        <v>24</v>
      </c>
      <c r="R92" s="25" t="s">
        <v>24</v>
      </c>
      <c r="S92" s="25" t="s">
        <v>24</v>
      </c>
      <c r="T92" s="27" t="s">
        <v>398</v>
      </c>
      <c r="U92" s="25" t="s">
        <v>23</v>
      </c>
      <c r="V92" s="25" t="s">
        <v>24</v>
      </c>
      <c r="W92" s="25" t="s">
        <v>24</v>
      </c>
      <c r="X92" s="27" t="s">
        <v>400</v>
      </c>
      <c r="Y92" s="27" t="s">
        <v>50</v>
      </c>
      <c r="Z92" s="27" t="s">
        <v>67</v>
      </c>
      <c r="AA92" s="27" t="s">
        <v>489</v>
      </c>
      <c r="AB92" s="27" t="s">
        <v>489</v>
      </c>
      <c r="AC92" s="27" t="s">
        <v>49</v>
      </c>
      <c r="AD92" s="27" t="s">
        <v>49</v>
      </c>
      <c r="AE92" s="27" t="s">
        <v>489</v>
      </c>
      <c r="AF92" s="27" t="s">
        <v>49</v>
      </c>
      <c r="AG92" s="27" t="s">
        <v>49</v>
      </c>
      <c r="AH92" s="27" t="s">
        <v>49</v>
      </c>
      <c r="AI92" s="27" t="s">
        <v>489</v>
      </c>
      <c r="AJ92" s="27" t="s">
        <v>489</v>
      </c>
      <c r="AK92" s="27" t="s">
        <v>49</v>
      </c>
      <c r="AL92" s="27" t="s">
        <v>50</v>
      </c>
      <c r="AM92" s="37">
        <v>1294</v>
      </c>
      <c r="AN92" s="31">
        <v>89</v>
      </c>
      <c r="AO92" s="31">
        <v>15.4</v>
      </c>
      <c r="AP92" s="31">
        <v>19.2</v>
      </c>
      <c r="AQ92" s="37">
        <v>527</v>
      </c>
      <c r="AR92" s="31">
        <v>9</v>
      </c>
      <c r="AS92" s="37">
        <v>526</v>
      </c>
      <c r="AT92" s="25" t="s">
        <v>24</v>
      </c>
      <c r="AU92" s="25" t="s">
        <v>24</v>
      </c>
      <c r="AV92" s="25" t="s">
        <v>24</v>
      </c>
      <c r="AW92" s="25" t="s">
        <v>24</v>
      </c>
      <c r="AX92" s="25" t="s">
        <v>24</v>
      </c>
      <c r="AY92" s="25" t="s">
        <v>24</v>
      </c>
      <c r="AZ92" s="25" t="s">
        <v>24</v>
      </c>
      <c r="BA92" s="25" t="s">
        <v>24</v>
      </c>
      <c r="BB92" s="25" t="s">
        <v>24</v>
      </c>
      <c r="BC92" s="25" t="s">
        <v>24</v>
      </c>
      <c r="BD92" s="25" t="s">
        <v>24</v>
      </c>
      <c r="BE92" s="25" t="s">
        <v>24</v>
      </c>
      <c r="BF92" s="25" t="s">
        <v>24</v>
      </c>
      <c r="BG92" s="25" t="s">
        <v>24</v>
      </c>
      <c r="BH92" s="25" t="s">
        <v>24</v>
      </c>
      <c r="BI92" s="25" t="s">
        <v>23</v>
      </c>
      <c r="BJ92" s="25" t="s">
        <v>24</v>
      </c>
      <c r="BK92" s="25" t="s">
        <v>24</v>
      </c>
      <c r="BL92" s="25" t="s">
        <v>24</v>
      </c>
      <c r="BM92" s="25" t="s">
        <v>24</v>
      </c>
      <c r="BN92" s="25" t="s">
        <v>24</v>
      </c>
      <c r="BO92" s="25" t="s">
        <v>24</v>
      </c>
      <c r="BP92" s="25" t="s">
        <v>24</v>
      </c>
      <c r="BQ92" s="25" t="s">
        <v>24</v>
      </c>
      <c r="BR92" s="25" t="s">
        <v>24</v>
      </c>
      <c r="BS92" s="25" t="s">
        <v>24</v>
      </c>
      <c r="BT92" s="25" t="s">
        <v>24</v>
      </c>
      <c r="BU92" s="25" t="s">
        <v>24</v>
      </c>
      <c r="BV92" s="25" t="s">
        <v>24</v>
      </c>
      <c r="BW92" s="25" t="s">
        <v>24</v>
      </c>
      <c r="BX92" s="25" t="s">
        <v>23</v>
      </c>
    </row>
    <row r="93" spans="1:76" x14ac:dyDescent="0.45">
      <c r="A93" s="27" t="s">
        <v>217</v>
      </c>
      <c r="B93" s="31">
        <v>2</v>
      </c>
      <c r="C93" s="27" t="s">
        <v>43</v>
      </c>
      <c r="D93" s="125" t="s">
        <v>57</v>
      </c>
      <c r="E93" s="125"/>
      <c r="F93" s="125"/>
      <c r="G93" s="25" t="s">
        <v>19</v>
      </c>
      <c r="H93" s="31">
        <v>11</v>
      </c>
      <c r="I93" s="31">
        <v>79</v>
      </c>
      <c r="J93" s="25" t="s">
        <v>24</v>
      </c>
      <c r="K93" s="25" t="s">
        <v>24</v>
      </c>
      <c r="L93" s="27" t="s">
        <v>24</v>
      </c>
      <c r="M93" s="25" t="s">
        <v>24</v>
      </c>
      <c r="N93" s="25" t="s">
        <v>24</v>
      </c>
      <c r="O93" s="25" t="s">
        <v>24</v>
      </c>
      <c r="P93" s="25" t="s">
        <v>24</v>
      </c>
      <c r="Q93" s="25" t="s">
        <v>24</v>
      </c>
      <c r="R93" s="25" t="s">
        <v>23</v>
      </c>
      <c r="S93" s="25" t="s">
        <v>24</v>
      </c>
      <c r="T93" s="27" t="s">
        <v>398</v>
      </c>
      <c r="U93" s="25" t="s">
        <v>24</v>
      </c>
      <c r="V93" s="25" t="s">
        <v>24</v>
      </c>
      <c r="W93" s="25" t="s">
        <v>24</v>
      </c>
      <c r="X93" s="27" t="s">
        <v>400</v>
      </c>
      <c r="Y93" s="27" t="s">
        <v>50</v>
      </c>
      <c r="Z93" s="27" t="s">
        <v>489</v>
      </c>
      <c r="AA93" s="27" t="s">
        <v>489</v>
      </c>
      <c r="AB93" s="27" t="s">
        <v>489</v>
      </c>
      <c r="AC93" s="27" t="s">
        <v>50</v>
      </c>
      <c r="AD93" s="27" t="s">
        <v>50</v>
      </c>
      <c r="AE93" s="27" t="s">
        <v>489</v>
      </c>
      <c r="AF93" s="27" t="s">
        <v>49</v>
      </c>
      <c r="AG93" s="27" t="s">
        <v>49</v>
      </c>
      <c r="AH93" s="27" t="s">
        <v>49</v>
      </c>
      <c r="AI93" s="27" t="s">
        <v>489</v>
      </c>
      <c r="AJ93" s="27" t="s">
        <v>49</v>
      </c>
      <c r="AK93" s="27" t="s">
        <v>49</v>
      </c>
      <c r="AL93" s="27" t="s">
        <v>49</v>
      </c>
      <c r="AM93" s="37">
        <v>1101</v>
      </c>
      <c r="AN93" s="31">
        <v>75</v>
      </c>
      <c r="AO93" s="31">
        <v>14.4</v>
      </c>
      <c r="AP93" s="31">
        <v>16.899999999999999</v>
      </c>
      <c r="AQ93" s="37">
        <v>409</v>
      </c>
      <c r="AR93" s="31">
        <v>7</v>
      </c>
      <c r="AS93" s="37">
        <v>401</v>
      </c>
      <c r="AT93" s="25" t="s">
        <v>24</v>
      </c>
      <c r="AU93" s="25" t="s">
        <v>24</v>
      </c>
      <c r="AV93" s="25" t="s">
        <v>24</v>
      </c>
      <c r="AW93" s="25" t="s">
        <v>24</v>
      </c>
      <c r="AX93" s="25" t="s">
        <v>24</v>
      </c>
      <c r="AY93" s="25" t="s">
        <v>24</v>
      </c>
      <c r="AZ93" s="25" t="s">
        <v>24</v>
      </c>
      <c r="BA93" s="25" t="s">
        <v>24</v>
      </c>
      <c r="BB93" s="25" t="s">
        <v>24</v>
      </c>
      <c r="BC93" s="25" t="s">
        <v>24</v>
      </c>
      <c r="BD93" s="25" t="s">
        <v>24</v>
      </c>
      <c r="BE93" s="25" t="s">
        <v>24</v>
      </c>
      <c r="BF93" s="25" t="s">
        <v>24</v>
      </c>
      <c r="BG93" s="25" t="s">
        <v>24</v>
      </c>
      <c r="BH93" s="25" t="s">
        <v>24</v>
      </c>
      <c r="BI93" s="25" t="s">
        <v>23</v>
      </c>
      <c r="BJ93" s="25" t="s">
        <v>24</v>
      </c>
      <c r="BK93" s="25" t="s">
        <v>24</v>
      </c>
      <c r="BL93" s="25" t="s">
        <v>24</v>
      </c>
      <c r="BM93" s="25" t="s">
        <v>24</v>
      </c>
      <c r="BN93" s="25" t="s">
        <v>24</v>
      </c>
      <c r="BO93" s="25" t="s">
        <v>24</v>
      </c>
      <c r="BP93" s="25" t="s">
        <v>24</v>
      </c>
      <c r="BQ93" s="25" t="s">
        <v>24</v>
      </c>
      <c r="BR93" s="25" t="s">
        <v>24</v>
      </c>
      <c r="BS93" s="25" t="s">
        <v>24</v>
      </c>
      <c r="BT93" s="25" t="s">
        <v>24</v>
      </c>
      <c r="BU93" s="25" t="s">
        <v>24</v>
      </c>
      <c r="BV93" s="25" t="s">
        <v>24</v>
      </c>
      <c r="BW93" s="25" t="s">
        <v>24</v>
      </c>
      <c r="BX93" s="25" t="s">
        <v>23</v>
      </c>
    </row>
    <row r="94" spans="1:76" x14ac:dyDescent="0.45">
      <c r="A94" s="27" t="s">
        <v>218</v>
      </c>
      <c r="B94" s="31">
        <v>4</v>
      </c>
      <c r="C94" s="27" t="s">
        <v>43</v>
      </c>
      <c r="D94" s="125" t="s">
        <v>57</v>
      </c>
      <c r="E94" s="125"/>
      <c r="F94" s="125"/>
      <c r="G94" s="25" t="s">
        <v>20</v>
      </c>
      <c r="H94" s="31">
        <v>13</v>
      </c>
      <c r="I94" s="31">
        <v>99</v>
      </c>
      <c r="J94" s="25" t="s">
        <v>24</v>
      </c>
      <c r="K94" s="25" t="s">
        <v>24</v>
      </c>
      <c r="L94" s="27" t="s">
        <v>24</v>
      </c>
      <c r="M94" s="25" t="s">
        <v>24</v>
      </c>
      <c r="N94" s="25" t="s">
        <v>24</v>
      </c>
      <c r="O94" s="25" t="s">
        <v>24</v>
      </c>
      <c r="P94" s="25" t="s">
        <v>24</v>
      </c>
      <c r="Q94" s="25" t="s">
        <v>24</v>
      </c>
      <c r="R94" s="25" t="s">
        <v>23</v>
      </c>
      <c r="S94" s="25" t="s">
        <v>24</v>
      </c>
      <c r="T94" s="27" t="s">
        <v>398</v>
      </c>
      <c r="U94" s="25" t="s">
        <v>24</v>
      </c>
      <c r="V94" s="25" t="s">
        <v>24</v>
      </c>
      <c r="W94" s="25" t="s">
        <v>24</v>
      </c>
      <c r="X94" s="27" t="s">
        <v>400</v>
      </c>
      <c r="Y94" s="27" t="s">
        <v>489</v>
      </c>
      <c r="Z94" s="27" t="s">
        <v>489</v>
      </c>
      <c r="AA94" s="27" t="s">
        <v>489</v>
      </c>
      <c r="AB94" s="27" t="s">
        <v>489</v>
      </c>
      <c r="AC94" s="27" t="s">
        <v>50</v>
      </c>
      <c r="AD94" s="27" t="s">
        <v>50</v>
      </c>
      <c r="AE94" s="27" t="s">
        <v>489</v>
      </c>
      <c r="AF94" s="27" t="s">
        <v>49</v>
      </c>
      <c r="AG94" s="27" t="s">
        <v>50</v>
      </c>
      <c r="AH94" s="27" t="s">
        <v>49</v>
      </c>
      <c r="AI94" s="27" t="s">
        <v>489</v>
      </c>
      <c r="AJ94" s="27" t="s">
        <v>489</v>
      </c>
      <c r="AK94" s="27" t="s">
        <v>49</v>
      </c>
      <c r="AL94" s="27" t="s">
        <v>50</v>
      </c>
      <c r="AM94" s="37">
        <v>1249</v>
      </c>
      <c r="AN94" s="31">
        <v>84</v>
      </c>
      <c r="AO94" s="31">
        <v>15.8</v>
      </c>
      <c r="AP94" s="31">
        <v>18.5</v>
      </c>
      <c r="AQ94" s="37">
        <v>514</v>
      </c>
      <c r="AR94" s="31">
        <v>9</v>
      </c>
      <c r="AS94" s="37">
        <v>519</v>
      </c>
      <c r="AT94" s="25" t="s">
        <v>24</v>
      </c>
      <c r="AU94" s="25" t="s">
        <v>24</v>
      </c>
      <c r="AV94" s="25" t="s">
        <v>24</v>
      </c>
      <c r="AW94" s="25" t="s">
        <v>24</v>
      </c>
      <c r="AX94" s="25" t="s">
        <v>24</v>
      </c>
      <c r="AY94" s="25" t="s">
        <v>24</v>
      </c>
      <c r="AZ94" s="25" t="s">
        <v>24</v>
      </c>
      <c r="BA94" s="25" t="s">
        <v>24</v>
      </c>
      <c r="BB94" s="25" t="s">
        <v>24</v>
      </c>
      <c r="BC94" s="25" t="s">
        <v>24</v>
      </c>
      <c r="BD94" s="25" t="s">
        <v>24</v>
      </c>
      <c r="BE94" s="25" t="s">
        <v>24</v>
      </c>
      <c r="BF94" s="25" t="s">
        <v>24</v>
      </c>
      <c r="BG94" s="25" t="s">
        <v>24</v>
      </c>
      <c r="BH94" s="25" t="s">
        <v>24</v>
      </c>
      <c r="BI94" s="25" t="s">
        <v>23</v>
      </c>
      <c r="BJ94" s="25" t="s">
        <v>24</v>
      </c>
      <c r="BK94" s="25" t="s">
        <v>24</v>
      </c>
      <c r="BL94" s="25" t="s">
        <v>24</v>
      </c>
      <c r="BM94" s="25" t="s">
        <v>24</v>
      </c>
      <c r="BN94" s="25" t="s">
        <v>24</v>
      </c>
      <c r="BO94" s="25" t="s">
        <v>24</v>
      </c>
      <c r="BP94" s="25" t="s">
        <v>24</v>
      </c>
      <c r="BQ94" s="25" t="s">
        <v>24</v>
      </c>
      <c r="BR94" s="25" t="s">
        <v>24</v>
      </c>
      <c r="BS94" s="25" t="s">
        <v>24</v>
      </c>
      <c r="BT94" s="25" t="s">
        <v>24</v>
      </c>
      <c r="BU94" s="25" t="s">
        <v>24</v>
      </c>
      <c r="BV94" s="25" t="s">
        <v>24</v>
      </c>
      <c r="BW94" s="25" t="s">
        <v>24</v>
      </c>
      <c r="BX94" s="25" t="s">
        <v>23</v>
      </c>
    </row>
    <row r="95" spans="1:76" x14ac:dyDescent="0.45">
      <c r="A95" s="27" t="s">
        <v>219</v>
      </c>
      <c r="B95" s="31">
        <v>2</v>
      </c>
      <c r="C95" s="27" t="s">
        <v>56</v>
      </c>
      <c r="D95" s="125" t="s">
        <v>69</v>
      </c>
      <c r="E95" s="125"/>
      <c r="F95" s="125"/>
      <c r="G95" s="25" t="s">
        <v>20</v>
      </c>
      <c r="H95" s="31">
        <v>10</v>
      </c>
      <c r="I95" s="31">
        <v>80</v>
      </c>
      <c r="J95" s="25" t="s">
        <v>24</v>
      </c>
      <c r="K95" s="25" t="s">
        <v>24</v>
      </c>
      <c r="L95" s="27" t="s">
        <v>24</v>
      </c>
      <c r="M95" s="25" t="s">
        <v>24</v>
      </c>
      <c r="N95" s="25" t="s">
        <v>24</v>
      </c>
      <c r="O95" s="25" t="s">
        <v>24</v>
      </c>
      <c r="P95" s="25" t="s">
        <v>24</v>
      </c>
      <c r="Q95" s="25" t="s">
        <v>24</v>
      </c>
      <c r="R95" s="25" t="s">
        <v>23</v>
      </c>
      <c r="S95" s="25" t="s">
        <v>23</v>
      </c>
      <c r="T95" s="27" t="s">
        <v>400</v>
      </c>
      <c r="U95" s="25" t="s">
        <v>24</v>
      </c>
      <c r="V95" s="25" t="s">
        <v>24</v>
      </c>
      <c r="W95" s="25" t="s">
        <v>24</v>
      </c>
      <c r="X95" s="27" t="s">
        <v>400</v>
      </c>
      <c r="Y95" s="27" t="s">
        <v>489</v>
      </c>
      <c r="Z95" s="27" t="s">
        <v>400</v>
      </c>
      <c r="AA95" s="27" t="s">
        <v>489</v>
      </c>
      <c r="AB95" s="27" t="s">
        <v>489</v>
      </c>
      <c r="AC95" s="27" t="s">
        <v>50</v>
      </c>
      <c r="AD95" s="27" t="s">
        <v>489</v>
      </c>
      <c r="AE95" s="27" t="s">
        <v>489</v>
      </c>
      <c r="AF95" s="27" t="s">
        <v>489</v>
      </c>
      <c r="AG95" s="27" t="s">
        <v>67</v>
      </c>
      <c r="AH95" s="27" t="s">
        <v>67</v>
      </c>
      <c r="AI95" s="27" t="s">
        <v>489</v>
      </c>
      <c r="AJ95" s="27" t="s">
        <v>489</v>
      </c>
      <c r="AK95" s="27" t="s">
        <v>67</v>
      </c>
      <c r="AL95" s="27" t="s">
        <v>67</v>
      </c>
      <c r="AM95" s="37">
        <v>1016</v>
      </c>
      <c r="AN95" s="31">
        <v>74</v>
      </c>
      <c r="AO95" s="31">
        <v>11.5</v>
      </c>
      <c r="AP95" s="31">
        <v>15.8</v>
      </c>
      <c r="AQ95" s="37">
        <v>417</v>
      </c>
      <c r="AR95" s="31">
        <v>7</v>
      </c>
      <c r="AS95" s="37">
        <v>391</v>
      </c>
      <c r="AT95" s="25" t="s">
        <v>24</v>
      </c>
      <c r="AU95" s="25" t="s">
        <v>24</v>
      </c>
      <c r="AV95" s="25" t="s">
        <v>24</v>
      </c>
      <c r="AW95" s="25" t="s">
        <v>24</v>
      </c>
      <c r="AX95" s="25" t="s">
        <v>24</v>
      </c>
      <c r="AY95" s="25" t="s">
        <v>24</v>
      </c>
      <c r="AZ95" s="25" t="s">
        <v>23</v>
      </c>
      <c r="BA95" s="25" t="s">
        <v>24</v>
      </c>
      <c r="BB95" s="25" t="s">
        <v>24</v>
      </c>
      <c r="BC95" s="25" t="s">
        <v>24</v>
      </c>
      <c r="BD95" s="25" t="s">
        <v>23</v>
      </c>
      <c r="BE95" s="25" t="s">
        <v>24</v>
      </c>
      <c r="BF95" s="25" t="s">
        <v>24</v>
      </c>
      <c r="BG95" s="25" t="s">
        <v>24</v>
      </c>
      <c r="BH95" s="25" t="s">
        <v>23</v>
      </c>
      <c r="BI95" s="25" t="s">
        <v>24</v>
      </c>
      <c r="BJ95" s="25" t="s">
        <v>24</v>
      </c>
      <c r="BK95" s="25" t="s">
        <v>23</v>
      </c>
      <c r="BL95" s="25" t="s">
        <v>24</v>
      </c>
      <c r="BM95" s="25" t="s">
        <v>24</v>
      </c>
      <c r="BN95" s="25" t="s">
        <v>24</v>
      </c>
      <c r="BO95" s="25" t="s">
        <v>24</v>
      </c>
      <c r="BP95" s="25" t="s">
        <v>24</v>
      </c>
      <c r="BQ95" s="25" t="s">
        <v>24</v>
      </c>
      <c r="BR95" s="25" t="s">
        <v>24</v>
      </c>
      <c r="BS95" s="25" t="s">
        <v>24</v>
      </c>
      <c r="BT95" s="25" t="s">
        <v>24</v>
      </c>
      <c r="BU95" s="25" t="s">
        <v>24</v>
      </c>
      <c r="BV95" s="25" t="s">
        <v>23</v>
      </c>
      <c r="BW95" s="25" t="s">
        <v>24</v>
      </c>
      <c r="BX95" s="25" t="s">
        <v>24</v>
      </c>
    </row>
    <row r="96" spans="1:76" x14ac:dyDescent="0.45">
      <c r="A96" s="27" t="s">
        <v>221</v>
      </c>
      <c r="B96" s="31">
        <v>3</v>
      </c>
      <c r="C96" s="27" t="s">
        <v>56</v>
      </c>
      <c r="D96" s="125" t="s">
        <v>44</v>
      </c>
      <c r="E96" s="125"/>
      <c r="F96" s="125"/>
      <c r="G96" s="25" t="s">
        <v>19</v>
      </c>
      <c r="H96" s="31">
        <v>14</v>
      </c>
      <c r="I96" s="31">
        <v>86</v>
      </c>
      <c r="J96" s="25" t="s">
        <v>24</v>
      </c>
      <c r="K96" s="25" t="s">
        <v>24</v>
      </c>
      <c r="L96" s="27" t="s">
        <v>24</v>
      </c>
      <c r="M96" s="25" t="s">
        <v>24</v>
      </c>
      <c r="N96" s="25" t="s">
        <v>24</v>
      </c>
      <c r="O96" s="25" t="s">
        <v>24</v>
      </c>
      <c r="P96" s="25" t="s">
        <v>24</v>
      </c>
      <c r="Q96" s="25" t="s">
        <v>24</v>
      </c>
      <c r="R96" s="25" t="s">
        <v>23</v>
      </c>
      <c r="S96" s="25" t="s">
        <v>24</v>
      </c>
      <c r="T96" s="27" t="s">
        <v>400</v>
      </c>
      <c r="U96" s="25" t="s">
        <v>23</v>
      </c>
      <c r="V96" s="25" t="s">
        <v>24</v>
      </c>
      <c r="W96" s="25" t="s">
        <v>24</v>
      </c>
      <c r="X96" s="27" t="s">
        <v>489</v>
      </c>
      <c r="Y96" s="27" t="s">
        <v>489</v>
      </c>
      <c r="Z96" s="27" t="s">
        <v>400</v>
      </c>
      <c r="AA96" s="27" t="s">
        <v>489</v>
      </c>
      <c r="AB96" s="27" t="s">
        <v>489</v>
      </c>
      <c r="AC96" s="27" t="s">
        <v>50</v>
      </c>
      <c r="AD96" s="27" t="s">
        <v>50</v>
      </c>
      <c r="AE96" s="27" t="s">
        <v>400</v>
      </c>
      <c r="AF96" s="27" t="s">
        <v>50</v>
      </c>
      <c r="AG96" s="27" t="s">
        <v>67</v>
      </c>
      <c r="AH96" s="27" t="s">
        <v>67</v>
      </c>
      <c r="AI96" s="27" t="s">
        <v>489</v>
      </c>
      <c r="AJ96" s="27" t="s">
        <v>489</v>
      </c>
      <c r="AK96" s="27" t="s">
        <v>49</v>
      </c>
      <c r="AL96" s="27" t="s">
        <v>50</v>
      </c>
      <c r="AM96" s="37">
        <v>1324</v>
      </c>
      <c r="AN96" s="31">
        <v>96</v>
      </c>
      <c r="AO96" s="31">
        <v>15.9</v>
      </c>
      <c r="AP96" s="31">
        <v>20.5</v>
      </c>
      <c r="AQ96" s="37">
        <v>539</v>
      </c>
      <c r="AR96" s="31">
        <v>9</v>
      </c>
      <c r="AS96" s="37">
        <v>396</v>
      </c>
      <c r="AT96" s="25" t="s">
        <v>24</v>
      </c>
      <c r="AU96" s="25" t="s">
        <v>24</v>
      </c>
      <c r="AV96" s="25" t="s">
        <v>24</v>
      </c>
      <c r="AW96" s="25" t="s">
        <v>24</v>
      </c>
      <c r="AX96" s="25" t="s">
        <v>24</v>
      </c>
      <c r="AY96" s="25" t="s">
        <v>24</v>
      </c>
      <c r="AZ96" s="25" t="s">
        <v>24</v>
      </c>
      <c r="BA96" s="25" t="s">
        <v>24</v>
      </c>
      <c r="BB96" s="25" t="s">
        <v>24</v>
      </c>
      <c r="BC96" s="25" t="s">
        <v>24</v>
      </c>
      <c r="BD96" s="25" t="s">
        <v>23</v>
      </c>
      <c r="BE96" s="25" t="s">
        <v>24</v>
      </c>
      <c r="BF96" s="25" t="s">
        <v>24</v>
      </c>
      <c r="BG96" s="25" t="s">
        <v>24</v>
      </c>
      <c r="BH96" s="25" t="s">
        <v>24</v>
      </c>
      <c r="BI96" s="25" t="s">
        <v>24</v>
      </c>
      <c r="BJ96" s="25" t="s">
        <v>24</v>
      </c>
      <c r="BK96" s="25" t="s">
        <v>23</v>
      </c>
      <c r="BL96" s="25" t="s">
        <v>24</v>
      </c>
      <c r="BM96" s="25" t="s">
        <v>24</v>
      </c>
      <c r="BN96" s="25" t="s">
        <v>24</v>
      </c>
      <c r="BO96" s="25" t="s">
        <v>24</v>
      </c>
      <c r="BP96" s="25" t="s">
        <v>23</v>
      </c>
      <c r="BQ96" s="25" t="s">
        <v>24</v>
      </c>
      <c r="BR96" s="25" t="s">
        <v>24</v>
      </c>
      <c r="BS96" s="25" t="s">
        <v>24</v>
      </c>
      <c r="BT96" s="25" t="s">
        <v>24</v>
      </c>
      <c r="BU96" s="25" t="s">
        <v>24</v>
      </c>
      <c r="BV96" s="25" t="s">
        <v>24</v>
      </c>
      <c r="BW96" s="25" t="s">
        <v>24</v>
      </c>
      <c r="BX96" s="25" t="s">
        <v>24</v>
      </c>
    </row>
    <row r="97" spans="1:76" x14ac:dyDescent="0.45">
      <c r="A97" s="27" t="s">
        <v>223</v>
      </c>
      <c r="B97" s="31">
        <v>3</v>
      </c>
      <c r="C97" s="27" t="s">
        <v>56</v>
      </c>
      <c r="D97" s="125" t="s">
        <v>74</v>
      </c>
      <c r="E97" s="125"/>
      <c r="F97" s="125"/>
      <c r="G97" s="25" t="s">
        <v>19</v>
      </c>
      <c r="H97" s="31">
        <v>12</v>
      </c>
      <c r="I97" s="31">
        <v>88</v>
      </c>
      <c r="J97" s="25" t="s">
        <v>24</v>
      </c>
      <c r="K97" s="25" t="s">
        <v>24</v>
      </c>
      <c r="L97" s="27" t="s">
        <v>24</v>
      </c>
      <c r="M97" s="25" t="s">
        <v>24</v>
      </c>
      <c r="N97" s="25" t="s">
        <v>24</v>
      </c>
      <c r="O97" s="25" t="s">
        <v>24</v>
      </c>
      <c r="P97" s="25" t="s">
        <v>24</v>
      </c>
      <c r="Q97" s="25" t="s">
        <v>24</v>
      </c>
      <c r="R97" s="25" t="s">
        <v>23</v>
      </c>
      <c r="S97" s="25" t="s">
        <v>24</v>
      </c>
      <c r="T97" s="27" t="s">
        <v>398</v>
      </c>
      <c r="U97" s="25" t="s">
        <v>24</v>
      </c>
      <c r="V97" s="25" t="s">
        <v>24</v>
      </c>
      <c r="W97" s="25" t="s">
        <v>24</v>
      </c>
      <c r="X97" s="27" t="s">
        <v>400</v>
      </c>
      <c r="Y97" s="27" t="s">
        <v>400</v>
      </c>
      <c r="Z97" s="27" t="s">
        <v>400</v>
      </c>
      <c r="AA97" s="27" t="s">
        <v>489</v>
      </c>
      <c r="AB97" s="27" t="s">
        <v>489</v>
      </c>
      <c r="AC97" s="27" t="s">
        <v>50</v>
      </c>
      <c r="AD97" s="27" t="s">
        <v>489</v>
      </c>
      <c r="AE97" s="27" t="s">
        <v>400</v>
      </c>
      <c r="AF97" s="27" t="s">
        <v>50</v>
      </c>
      <c r="AG97" s="27" t="s">
        <v>50</v>
      </c>
      <c r="AH97" s="27" t="s">
        <v>49</v>
      </c>
      <c r="AI97" s="27" t="s">
        <v>400</v>
      </c>
      <c r="AJ97" s="27" t="s">
        <v>400</v>
      </c>
      <c r="AK97" s="27" t="s">
        <v>49</v>
      </c>
      <c r="AL97" s="27" t="s">
        <v>49</v>
      </c>
      <c r="AM97" s="37">
        <v>1159</v>
      </c>
      <c r="AN97" s="31">
        <v>81</v>
      </c>
      <c r="AO97" s="31">
        <v>14.5</v>
      </c>
      <c r="AP97" s="31">
        <v>19.399999999999999</v>
      </c>
      <c r="AQ97" s="37">
        <v>496</v>
      </c>
      <c r="AR97" s="31">
        <v>10</v>
      </c>
      <c r="AS97" s="37">
        <v>368</v>
      </c>
      <c r="AT97" s="25" t="s">
        <v>24</v>
      </c>
      <c r="AU97" s="25" t="s">
        <v>24</v>
      </c>
      <c r="AV97" s="25" t="s">
        <v>24</v>
      </c>
      <c r="AW97" s="25" t="s">
        <v>24</v>
      </c>
      <c r="AX97" s="25" t="s">
        <v>23</v>
      </c>
      <c r="AY97" s="25" t="s">
        <v>24</v>
      </c>
      <c r="AZ97" s="25" t="s">
        <v>24</v>
      </c>
      <c r="BA97" s="25" t="s">
        <v>24</v>
      </c>
      <c r="BB97" s="25" t="s">
        <v>24</v>
      </c>
      <c r="BC97" s="25" t="s">
        <v>24</v>
      </c>
      <c r="BD97" s="25" t="s">
        <v>24</v>
      </c>
      <c r="BE97" s="25" t="s">
        <v>24</v>
      </c>
      <c r="BF97" s="25" t="s">
        <v>24</v>
      </c>
      <c r="BG97" s="25" t="s">
        <v>24</v>
      </c>
      <c r="BH97" s="25" t="s">
        <v>24</v>
      </c>
      <c r="BI97" s="25" t="s">
        <v>23</v>
      </c>
      <c r="BJ97" s="25" t="s">
        <v>24</v>
      </c>
      <c r="BK97" s="25" t="s">
        <v>24</v>
      </c>
      <c r="BL97" s="25" t="s">
        <v>24</v>
      </c>
      <c r="BM97" s="25" t="s">
        <v>24</v>
      </c>
      <c r="BN97" s="25" t="s">
        <v>24</v>
      </c>
      <c r="BO97" s="25" t="s">
        <v>24</v>
      </c>
      <c r="BP97" s="25" t="s">
        <v>24</v>
      </c>
      <c r="BQ97" s="25" t="s">
        <v>24</v>
      </c>
      <c r="BR97" s="25" t="s">
        <v>24</v>
      </c>
      <c r="BS97" s="25" t="s">
        <v>24</v>
      </c>
      <c r="BT97" s="25" t="s">
        <v>24</v>
      </c>
      <c r="BU97" s="25" t="s">
        <v>24</v>
      </c>
      <c r="BV97" s="25" t="s">
        <v>24</v>
      </c>
      <c r="BW97" s="25" t="s">
        <v>24</v>
      </c>
      <c r="BX97" s="25" t="s">
        <v>23</v>
      </c>
    </row>
    <row r="98" spans="1:76" x14ac:dyDescent="0.45">
      <c r="A98" s="27" t="s">
        <v>224</v>
      </c>
      <c r="B98" s="31">
        <v>3</v>
      </c>
      <c r="C98" s="27" t="s">
        <v>56</v>
      </c>
      <c r="D98" s="125" t="s">
        <v>69</v>
      </c>
      <c r="E98" s="125"/>
      <c r="F98" s="125"/>
      <c r="G98" s="25" t="s">
        <v>19</v>
      </c>
      <c r="H98" s="31">
        <v>11.7</v>
      </c>
      <c r="I98" s="31">
        <v>89.2</v>
      </c>
      <c r="J98" s="25" t="s">
        <v>24</v>
      </c>
      <c r="K98" s="25" t="s">
        <v>24</v>
      </c>
      <c r="L98" s="27" t="s">
        <v>24</v>
      </c>
      <c r="M98" s="25" t="s">
        <v>24</v>
      </c>
      <c r="N98" s="25" t="s">
        <v>24</v>
      </c>
      <c r="O98" s="25" t="s">
        <v>24</v>
      </c>
      <c r="P98" s="25" t="s">
        <v>24</v>
      </c>
      <c r="Q98" s="25" t="s">
        <v>24</v>
      </c>
      <c r="R98" s="25" t="s">
        <v>23</v>
      </c>
      <c r="S98" s="25" t="s">
        <v>24</v>
      </c>
      <c r="T98" s="27" t="s">
        <v>398</v>
      </c>
      <c r="U98" s="25" t="s">
        <v>24</v>
      </c>
      <c r="V98" s="25" t="s">
        <v>24</v>
      </c>
      <c r="W98" s="25" t="s">
        <v>24</v>
      </c>
      <c r="X98" s="27" t="s">
        <v>400</v>
      </c>
      <c r="Y98" s="27" t="s">
        <v>489</v>
      </c>
      <c r="Z98" s="27" t="s">
        <v>400</v>
      </c>
      <c r="AA98" s="27" t="s">
        <v>489</v>
      </c>
      <c r="AB98" s="27" t="s">
        <v>489</v>
      </c>
      <c r="AC98" s="27" t="s">
        <v>489</v>
      </c>
      <c r="AD98" s="27" t="s">
        <v>50</v>
      </c>
      <c r="AE98" s="27" t="s">
        <v>400</v>
      </c>
      <c r="AF98" s="27" t="s">
        <v>50</v>
      </c>
      <c r="AG98" s="27" t="s">
        <v>50</v>
      </c>
      <c r="AH98" s="27" t="s">
        <v>49</v>
      </c>
      <c r="AI98" s="27" t="s">
        <v>489</v>
      </c>
      <c r="AJ98" s="27" t="s">
        <v>489</v>
      </c>
      <c r="AK98" s="27" t="s">
        <v>49</v>
      </c>
      <c r="AL98" s="27" t="s">
        <v>49</v>
      </c>
      <c r="AM98" s="37">
        <v>1147</v>
      </c>
      <c r="AN98" s="31">
        <v>82</v>
      </c>
      <c r="AO98" s="31">
        <v>13.8</v>
      </c>
      <c r="AP98" s="31">
        <v>17.5</v>
      </c>
      <c r="AQ98" s="37">
        <v>511</v>
      </c>
      <c r="AR98" s="31">
        <v>9</v>
      </c>
      <c r="AS98" s="37">
        <v>394</v>
      </c>
      <c r="AT98" s="25" t="s">
        <v>24</v>
      </c>
      <c r="AU98" s="25" t="s">
        <v>24</v>
      </c>
      <c r="AV98" s="25" t="s">
        <v>24</v>
      </c>
      <c r="AW98" s="25" t="s">
        <v>24</v>
      </c>
      <c r="AX98" s="25" t="s">
        <v>24</v>
      </c>
      <c r="AY98" s="25" t="s">
        <v>24</v>
      </c>
      <c r="AZ98" s="25" t="s">
        <v>23</v>
      </c>
      <c r="BA98" s="25" t="s">
        <v>24</v>
      </c>
      <c r="BB98" s="25" t="s">
        <v>24</v>
      </c>
      <c r="BC98" s="25" t="s">
        <v>23</v>
      </c>
      <c r="BD98" s="25" t="s">
        <v>23</v>
      </c>
      <c r="BE98" s="25" t="s">
        <v>24</v>
      </c>
      <c r="BF98" s="25" t="s">
        <v>24</v>
      </c>
      <c r="BG98" s="25" t="s">
        <v>24</v>
      </c>
      <c r="BH98" s="25" t="s">
        <v>23</v>
      </c>
      <c r="BI98" s="25" t="s">
        <v>24</v>
      </c>
      <c r="BJ98" s="25" t="s">
        <v>24</v>
      </c>
      <c r="BK98" s="25" t="s">
        <v>24</v>
      </c>
      <c r="BL98" s="25" t="s">
        <v>23</v>
      </c>
      <c r="BM98" s="25" t="s">
        <v>24</v>
      </c>
      <c r="BN98" s="25" t="s">
        <v>24</v>
      </c>
      <c r="BO98" s="25" t="s">
        <v>24</v>
      </c>
      <c r="BP98" s="25" t="s">
        <v>24</v>
      </c>
      <c r="BQ98" s="25" t="s">
        <v>24</v>
      </c>
      <c r="BR98" s="25" t="s">
        <v>23</v>
      </c>
      <c r="BS98" s="25" t="s">
        <v>24</v>
      </c>
      <c r="BT98" s="25" t="s">
        <v>24</v>
      </c>
      <c r="BU98" s="25" t="s">
        <v>23</v>
      </c>
      <c r="BV98" s="25" t="s">
        <v>24</v>
      </c>
      <c r="BW98" s="25" t="s">
        <v>24</v>
      </c>
      <c r="BX98" s="25" t="s">
        <v>24</v>
      </c>
    </row>
    <row r="99" spans="1:76" x14ac:dyDescent="0.45">
      <c r="A99" s="27" t="s">
        <v>226</v>
      </c>
      <c r="B99" s="31">
        <v>3</v>
      </c>
      <c r="C99" s="27" t="s">
        <v>56</v>
      </c>
      <c r="D99" s="125" t="s">
        <v>69</v>
      </c>
      <c r="E99" s="125"/>
      <c r="F99" s="125"/>
      <c r="G99" s="25" t="s">
        <v>19</v>
      </c>
      <c r="H99" s="31">
        <v>11.5</v>
      </c>
      <c r="I99" s="31">
        <v>90</v>
      </c>
      <c r="J99" s="25" t="s">
        <v>24</v>
      </c>
      <c r="K99" s="25" t="s">
        <v>24</v>
      </c>
      <c r="L99" s="27" t="s">
        <v>24</v>
      </c>
      <c r="M99" s="25" t="s">
        <v>24</v>
      </c>
      <c r="N99" s="25" t="s">
        <v>24</v>
      </c>
      <c r="O99" s="25" t="s">
        <v>24</v>
      </c>
      <c r="P99" s="25" t="s">
        <v>24</v>
      </c>
      <c r="Q99" s="25" t="s">
        <v>24</v>
      </c>
      <c r="R99" s="25" t="s">
        <v>23</v>
      </c>
      <c r="S99" s="25" t="s">
        <v>24</v>
      </c>
      <c r="T99" s="27" t="s">
        <v>398</v>
      </c>
      <c r="U99" s="25" t="s">
        <v>24</v>
      </c>
      <c r="V99" s="25" t="s">
        <v>24</v>
      </c>
      <c r="W99" s="25" t="s">
        <v>24</v>
      </c>
      <c r="X99" s="27" t="s">
        <v>400</v>
      </c>
      <c r="Y99" s="27" t="s">
        <v>489</v>
      </c>
      <c r="Z99" s="27" t="s">
        <v>400</v>
      </c>
      <c r="AA99" s="27" t="s">
        <v>489</v>
      </c>
      <c r="AB99" s="27" t="s">
        <v>489</v>
      </c>
      <c r="AC99" s="27" t="s">
        <v>50</v>
      </c>
      <c r="AD99" s="27" t="s">
        <v>489</v>
      </c>
      <c r="AE99" s="27" t="s">
        <v>400</v>
      </c>
      <c r="AF99" s="27" t="s">
        <v>489</v>
      </c>
      <c r="AG99" s="27" t="s">
        <v>50</v>
      </c>
      <c r="AH99" s="27" t="s">
        <v>50</v>
      </c>
      <c r="AI99" s="27" t="s">
        <v>400</v>
      </c>
      <c r="AJ99" s="27" t="s">
        <v>489</v>
      </c>
      <c r="AK99" s="27" t="s">
        <v>49</v>
      </c>
      <c r="AL99" s="27" t="s">
        <v>49</v>
      </c>
      <c r="AM99" s="37">
        <v>1129</v>
      </c>
      <c r="AN99" s="31">
        <v>86</v>
      </c>
      <c r="AO99" s="31">
        <v>11.5</v>
      </c>
      <c r="AP99" s="31">
        <v>16</v>
      </c>
      <c r="AQ99" s="37">
        <v>456</v>
      </c>
      <c r="AR99" s="31">
        <v>8.4</v>
      </c>
      <c r="AS99" s="37">
        <v>392</v>
      </c>
      <c r="AT99" s="25" t="s">
        <v>24</v>
      </c>
      <c r="AU99" s="25" t="s">
        <v>24</v>
      </c>
      <c r="AV99" s="25" t="s">
        <v>24</v>
      </c>
      <c r="AW99" s="25" t="s">
        <v>24</v>
      </c>
      <c r="AX99" s="25" t="s">
        <v>24</v>
      </c>
      <c r="AY99" s="25" t="s">
        <v>24</v>
      </c>
      <c r="AZ99" s="25" t="s">
        <v>24</v>
      </c>
      <c r="BA99" s="25" t="s">
        <v>24</v>
      </c>
      <c r="BB99" s="25" t="s">
        <v>24</v>
      </c>
      <c r="BC99" s="25" t="s">
        <v>23</v>
      </c>
      <c r="BD99" s="25" t="s">
        <v>23</v>
      </c>
      <c r="BE99" s="25" t="s">
        <v>24</v>
      </c>
      <c r="BF99" s="25" t="s">
        <v>24</v>
      </c>
      <c r="BG99" s="25" t="s">
        <v>24</v>
      </c>
      <c r="BH99" s="25" t="s">
        <v>23</v>
      </c>
      <c r="BI99" s="25" t="s">
        <v>24</v>
      </c>
      <c r="BJ99" s="25" t="s">
        <v>24</v>
      </c>
      <c r="BK99" s="25" t="s">
        <v>23</v>
      </c>
      <c r="BL99" s="25" t="s">
        <v>23</v>
      </c>
      <c r="BM99" s="25" t="s">
        <v>24</v>
      </c>
      <c r="BN99" s="25" t="s">
        <v>24</v>
      </c>
      <c r="BO99" s="25" t="s">
        <v>24</v>
      </c>
      <c r="BP99" s="25" t="s">
        <v>24</v>
      </c>
      <c r="BQ99" s="25" t="s">
        <v>24</v>
      </c>
      <c r="BR99" s="25" t="s">
        <v>23</v>
      </c>
      <c r="BS99" s="25" t="s">
        <v>24</v>
      </c>
      <c r="BT99" s="25" t="s">
        <v>23</v>
      </c>
      <c r="BU99" s="25" t="s">
        <v>24</v>
      </c>
      <c r="BV99" s="25" t="s">
        <v>24</v>
      </c>
      <c r="BW99" s="25" t="s">
        <v>24</v>
      </c>
      <c r="BX99" s="25" t="s">
        <v>24</v>
      </c>
    </row>
    <row r="100" spans="1:76" x14ac:dyDescent="0.45">
      <c r="A100" s="27" t="s">
        <v>228</v>
      </c>
      <c r="B100" s="31">
        <v>3</v>
      </c>
      <c r="C100" s="27" t="s">
        <v>56</v>
      </c>
      <c r="D100" s="125" t="s">
        <v>69</v>
      </c>
      <c r="E100" s="125"/>
      <c r="F100" s="125"/>
      <c r="G100" s="25" t="s">
        <v>19</v>
      </c>
      <c r="H100" s="31">
        <v>12</v>
      </c>
      <c r="I100" s="31">
        <v>89</v>
      </c>
      <c r="J100" s="25" t="s">
        <v>24</v>
      </c>
      <c r="K100" s="25" t="s">
        <v>24</v>
      </c>
      <c r="L100" s="27" t="s">
        <v>24</v>
      </c>
      <c r="M100" s="25" t="s">
        <v>24</v>
      </c>
      <c r="N100" s="25" t="s">
        <v>24</v>
      </c>
      <c r="O100" s="25" t="s">
        <v>24</v>
      </c>
      <c r="P100" s="25" t="s">
        <v>24</v>
      </c>
      <c r="Q100" s="25" t="s">
        <v>24</v>
      </c>
      <c r="R100" s="25" t="s">
        <v>23</v>
      </c>
      <c r="S100" s="25" t="s">
        <v>23</v>
      </c>
      <c r="T100" s="27" t="s">
        <v>398</v>
      </c>
      <c r="U100" s="25" t="s">
        <v>24</v>
      </c>
      <c r="V100" s="25" t="s">
        <v>24</v>
      </c>
      <c r="W100" s="25" t="s">
        <v>24</v>
      </c>
      <c r="X100" s="27" t="s">
        <v>400</v>
      </c>
      <c r="Y100" s="27" t="s">
        <v>50</v>
      </c>
      <c r="Z100" s="27" t="s">
        <v>489</v>
      </c>
      <c r="AA100" s="27" t="s">
        <v>489</v>
      </c>
      <c r="AB100" s="27" t="s">
        <v>489</v>
      </c>
      <c r="AC100" s="27" t="s">
        <v>50</v>
      </c>
      <c r="AD100" s="27" t="s">
        <v>489</v>
      </c>
      <c r="AE100" s="27" t="s">
        <v>489</v>
      </c>
      <c r="AF100" s="27" t="s">
        <v>49</v>
      </c>
      <c r="AG100" s="27" t="s">
        <v>50</v>
      </c>
      <c r="AH100" s="27" t="s">
        <v>49</v>
      </c>
      <c r="AI100" s="27" t="s">
        <v>400</v>
      </c>
      <c r="AJ100" s="27" t="s">
        <v>489</v>
      </c>
      <c r="AK100" s="27" t="s">
        <v>49</v>
      </c>
      <c r="AL100" s="27" t="s">
        <v>50</v>
      </c>
      <c r="AM100" s="37">
        <v>1210</v>
      </c>
      <c r="AN100" s="31">
        <v>87</v>
      </c>
      <c r="AO100" s="31">
        <v>10.9</v>
      </c>
      <c r="AP100" s="31">
        <v>14.9</v>
      </c>
      <c r="AQ100" s="37">
        <v>496</v>
      </c>
      <c r="AR100" s="31">
        <v>7.9</v>
      </c>
      <c r="AS100" s="37">
        <v>345</v>
      </c>
      <c r="AT100" s="25" t="s">
        <v>24</v>
      </c>
      <c r="AU100" s="25" t="s">
        <v>24</v>
      </c>
      <c r="AV100" s="25" t="s">
        <v>24</v>
      </c>
      <c r="AW100" s="25" t="s">
        <v>24</v>
      </c>
      <c r="AX100" s="25" t="s">
        <v>24</v>
      </c>
      <c r="AY100" s="25" t="s">
        <v>24</v>
      </c>
      <c r="AZ100" s="25" t="s">
        <v>24</v>
      </c>
      <c r="BA100" s="25" t="s">
        <v>24</v>
      </c>
      <c r="BB100" s="25" t="s">
        <v>24</v>
      </c>
      <c r="BC100" s="25" t="s">
        <v>24</v>
      </c>
      <c r="BD100" s="25" t="s">
        <v>24</v>
      </c>
      <c r="BE100" s="25" t="s">
        <v>24</v>
      </c>
      <c r="BF100" s="25" t="s">
        <v>24</v>
      </c>
      <c r="BG100" s="25" t="s">
        <v>24</v>
      </c>
      <c r="BH100" s="25" t="s">
        <v>24</v>
      </c>
      <c r="BI100" s="25" t="s">
        <v>23</v>
      </c>
      <c r="BJ100" s="25" t="s">
        <v>24</v>
      </c>
      <c r="BK100" s="25" t="s">
        <v>24</v>
      </c>
      <c r="BL100" s="25" t="s">
        <v>24</v>
      </c>
      <c r="BM100" s="25" t="s">
        <v>24</v>
      </c>
      <c r="BN100" s="25" t="s">
        <v>24</v>
      </c>
      <c r="BO100" s="25" t="s">
        <v>24</v>
      </c>
      <c r="BP100" s="25" t="s">
        <v>24</v>
      </c>
      <c r="BQ100" s="25" t="s">
        <v>24</v>
      </c>
      <c r="BR100" s="25" t="s">
        <v>24</v>
      </c>
      <c r="BS100" s="25" t="s">
        <v>24</v>
      </c>
      <c r="BT100" s="25" t="s">
        <v>24</v>
      </c>
      <c r="BU100" s="25" t="s">
        <v>24</v>
      </c>
      <c r="BV100" s="25" t="s">
        <v>24</v>
      </c>
      <c r="BW100" s="25" t="s">
        <v>24</v>
      </c>
      <c r="BX100" s="25" t="s">
        <v>23</v>
      </c>
    </row>
    <row r="101" spans="1:76" x14ac:dyDescent="0.45">
      <c r="A101" s="27" t="s">
        <v>229</v>
      </c>
      <c r="B101" s="31">
        <v>3</v>
      </c>
      <c r="C101" s="27" t="s">
        <v>56</v>
      </c>
      <c r="D101" s="125" t="s">
        <v>69</v>
      </c>
      <c r="E101" s="125"/>
      <c r="F101" s="125"/>
      <c r="G101" s="25" t="s">
        <v>19</v>
      </c>
      <c r="H101" s="31">
        <v>12</v>
      </c>
      <c r="I101" s="31">
        <v>88</v>
      </c>
      <c r="J101" s="25" t="s">
        <v>24</v>
      </c>
      <c r="K101" s="25" t="s">
        <v>24</v>
      </c>
      <c r="L101" s="27" t="s">
        <v>24</v>
      </c>
      <c r="M101" s="25" t="s">
        <v>24</v>
      </c>
      <c r="N101" s="25" t="s">
        <v>24</v>
      </c>
      <c r="O101" s="25" t="s">
        <v>24</v>
      </c>
      <c r="P101" s="25" t="s">
        <v>24</v>
      </c>
      <c r="Q101" s="25" t="s">
        <v>24</v>
      </c>
      <c r="R101" s="25" t="s">
        <v>23</v>
      </c>
      <c r="S101" s="25" t="s">
        <v>23</v>
      </c>
      <c r="T101" s="27" t="s">
        <v>398</v>
      </c>
      <c r="U101" s="25" t="s">
        <v>24</v>
      </c>
      <c r="V101" s="25" t="s">
        <v>24</v>
      </c>
      <c r="W101" s="25" t="s">
        <v>24</v>
      </c>
      <c r="X101" s="27" t="s">
        <v>400</v>
      </c>
      <c r="Y101" s="27" t="s">
        <v>400</v>
      </c>
      <c r="Z101" s="27" t="s">
        <v>400</v>
      </c>
      <c r="AA101" s="27" t="s">
        <v>489</v>
      </c>
      <c r="AB101" s="27" t="s">
        <v>489</v>
      </c>
      <c r="AC101" s="27" t="s">
        <v>50</v>
      </c>
      <c r="AD101" s="27" t="s">
        <v>489</v>
      </c>
      <c r="AE101" s="27" t="s">
        <v>400</v>
      </c>
      <c r="AF101" s="27" t="s">
        <v>50</v>
      </c>
      <c r="AG101" s="27" t="s">
        <v>50</v>
      </c>
      <c r="AH101" s="27" t="s">
        <v>49</v>
      </c>
      <c r="AI101" s="27" t="s">
        <v>400</v>
      </c>
      <c r="AJ101" s="27" t="s">
        <v>489</v>
      </c>
      <c r="AK101" s="27" t="s">
        <v>49</v>
      </c>
      <c r="AL101" s="27" t="s">
        <v>489</v>
      </c>
      <c r="AM101" s="37">
        <v>1199</v>
      </c>
      <c r="AN101" s="31">
        <v>84</v>
      </c>
      <c r="AO101" s="31">
        <v>12.8</v>
      </c>
      <c r="AP101" s="31">
        <v>16.7</v>
      </c>
      <c r="AQ101" s="37">
        <v>487</v>
      </c>
      <c r="AR101" s="31">
        <v>7.4</v>
      </c>
      <c r="AS101" s="37">
        <v>329</v>
      </c>
      <c r="AT101" s="25" t="s">
        <v>24</v>
      </c>
      <c r="AU101" s="25" t="s">
        <v>24</v>
      </c>
      <c r="AV101" s="25" t="s">
        <v>24</v>
      </c>
      <c r="AW101" s="25" t="s">
        <v>24</v>
      </c>
      <c r="AX101" s="25" t="s">
        <v>24</v>
      </c>
      <c r="AY101" s="25" t="s">
        <v>23</v>
      </c>
      <c r="AZ101" s="25" t="s">
        <v>23</v>
      </c>
      <c r="BA101" s="25" t="s">
        <v>24</v>
      </c>
      <c r="BB101" s="25" t="s">
        <v>24</v>
      </c>
      <c r="BC101" s="25" t="s">
        <v>23</v>
      </c>
      <c r="BD101" s="25" t="s">
        <v>23</v>
      </c>
      <c r="BE101" s="25" t="s">
        <v>24</v>
      </c>
      <c r="BF101" s="25" t="s">
        <v>24</v>
      </c>
      <c r="BG101" s="25" t="s">
        <v>24</v>
      </c>
      <c r="BH101" s="25" t="s">
        <v>23</v>
      </c>
      <c r="BI101" s="25" t="s">
        <v>24</v>
      </c>
      <c r="BJ101" s="25" t="s">
        <v>24</v>
      </c>
      <c r="BK101" s="25" t="s">
        <v>24</v>
      </c>
      <c r="BL101" s="25" t="s">
        <v>24</v>
      </c>
      <c r="BM101" s="25" t="s">
        <v>24</v>
      </c>
      <c r="BN101" s="25" t="s">
        <v>24</v>
      </c>
      <c r="BO101" s="25" t="s">
        <v>24</v>
      </c>
      <c r="BP101" s="25" t="s">
        <v>24</v>
      </c>
      <c r="BQ101" s="25" t="s">
        <v>24</v>
      </c>
      <c r="BR101" s="25" t="s">
        <v>23</v>
      </c>
      <c r="BS101" s="25" t="s">
        <v>24</v>
      </c>
      <c r="BT101" s="25" t="s">
        <v>24</v>
      </c>
      <c r="BU101" s="25" t="s">
        <v>23</v>
      </c>
      <c r="BV101" s="25" t="s">
        <v>24</v>
      </c>
      <c r="BW101" s="25" t="s">
        <v>24</v>
      </c>
      <c r="BX101" s="25" t="s">
        <v>24</v>
      </c>
    </row>
    <row r="102" spans="1:76" x14ac:dyDescent="0.45">
      <c r="A102" s="27" t="s">
        <v>231</v>
      </c>
      <c r="B102" s="31">
        <v>2</v>
      </c>
      <c r="C102" s="27" t="s">
        <v>56</v>
      </c>
      <c r="D102" s="125" t="s">
        <v>44</v>
      </c>
      <c r="E102" s="125"/>
      <c r="F102" s="125"/>
      <c r="G102" s="25" t="s">
        <v>19</v>
      </c>
      <c r="H102" s="31">
        <v>8</v>
      </c>
      <c r="I102" s="31">
        <v>75</v>
      </c>
      <c r="J102" s="25" t="s">
        <v>24</v>
      </c>
      <c r="K102" s="25" t="s">
        <v>24</v>
      </c>
      <c r="L102" s="27" t="s">
        <v>24</v>
      </c>
      <c r="M102" s="25" t="s">
        <v>24</v>
      </c>
      <c r="N102" s="25" t="s">
        <v>23</v>
      </c>
      <c r="O102" s="25" t="s">
        <v>24</v>
      </c>
      <c r="P102" s="25" t="s">
        <v>23</v>
      </c>
      <c r="Q102" s="25" t="s">
        <v>24</v>
      </c>
      <c r="R102" s="25" t="s">
        <v>23</v>
      </c>
      <c r="S102" s="25" t="s">
        <v>23</v>
      </c>
      <c r="T102" s="27" t="s">
        <v>400</v>
      </c>
      <c r="U102" s="25" t="s">
        <v>23</v>
      </c>
      <c r="V102" s="25" t="s">
        <v>24</v>
      </c>
      <c r="W102" s="25" t="s">
        <v>24</v>
      </c>
      <c r="X102" s="27" t="s">
        <v>400</v>
      </c>
      <c r="Y102" s="27" t="s">
        <v>489</v>
      </c>
      <c r="Z102" s="27" t="s">
        <v>400</v>
      </c>
      <c r="AA102" s="27" t="s">
        <v>489</v>
      </c>
      <c r="AB102" s="27" t="s">
        <v>489</v>
      </c>
      <c r="AC102" s="27" t="s">
        <v>50</v>
      </c>
      <c r="AD102" s="27" t="s">
        <v>50</v>
      </c>
      <c r="AE102" s="27" t="s">
        <v>489</v>
      </c>
      <c r="AF102" s="27" t="s">
        <v>49</v>
      </c>
      <c r="AG102" s="27" t="s">
        <v>49</v>
      </c>
      <c r="AH102" s="27" t="s">
        <v>49</v>
      </c>
      <c r="AI102" s="27" t="s">
        <v>400</v>
      </c>
      <c r="AJ102" s="27" t="s">
        <v>489</v>
      </c>
      <c r="AK102" s="27" t="s">
        <v>49</v>
      </c>
      <c r="AL102" s="27" t="s">
        <v>49</v>
      </c>
      <c r="AM102" s="37">
        <v>795</v>
      </c>
      <c r="AN102" s="31">
        <v>61</v>
      </c>
      <c r="AO102" s="31">
        <v>9.4</v>
      </c>
      <c r="AP102" s="31">
        <v>11.4</v>
      </c>
      <c r="AQ102" s="37">
        <v>317</v>
      </c>
      <c r="AR102" s="31">
        <v>5</v>
      </c>
      <c r="AS102" s="37">
        <v>300</v>
      </c>
      <c r="AT102" s="25" t="s">
        <v>24</v>
      </c>
      <c r="AU102" s="25" t="s">
        <v>24</v>
      </c>
      <c r="AV102" s="25" t="s">
        <v>24</v>
      </c>
      <c r="AW102" s="25" t="s">
        <v>24</v>
      </c>
      <c r="AX102" s="25" t="s">
        <v>24</v>
      </c>
      <c r="AY102" s="25" t="s">
        <v>24</v>
      </c>
      <c r="AZ102" s="25" t="s">
        <v>24</v>
      </c>
      <c r="BA102" s="25" t="s">
        <v>24</v>
      </c>
      <c r="BB102" s="25" t="s">
        <v>24</v>
      </c>
      <c r="BC102" s="25" t="s">
        <v>24</v>
      </c>
      <c r="BD102" s="25" t="s">
        <v>23</v>
      </c>
      <c r="BE102" s="25" t="s">
        <v>24</v>
      </c>
      <c r="BF102" s="25" t="s">
        <v>24</v>
      </c>
      <c r="BG102" s="25" t="s">
        <v>24</v>
      </c>
      <c r="BH102" s="25" t="s">
        <v>24</v>
      </c>
      <c r="BI102" s="25" t="s">
        <v>24</v>
      </c>
      <c r="BJ102" s="25" t="s">
        <v>24</v>
      </c>
      <c r="BK102" s="25" t="s">
        <v>23</v>
      </c>
      <c r="BL102" s="25" t="s">
        <v>24</v>
      </c>
      <c r="BM102" s="25" t="s">
        <v>24</v>
      </c>
      <c r="BN102" s="25" t="s">
        <v>24</v>
      </c>
      <c r="BO102" s="25" t="s">
        <v>24</v>
      </c>
      <c r="BP102" s="25" t="s">
        <v>24</v>
      </c>
      <c r="BQ102" s="25" t="s">
        <v>24</v>
      </c>
      <c r="BR102" s="25" t="s">
        <v>24</v>
      </c>
      <c r="BS102" s="25" t="s">
        <v>24</v>
      </c>
      <c r="BT102" s="25" t="s">
        <v>24</v>
      </c>
      <c r="BU102" s="25" t="s">
        <v>24</v>
      </c>
      <c r="BV102" s="25" t="s">
        <v>24</v>
      </c>
      <c r="BW102" s="25" t="s">
        <v>24</v>
      </c>
      <c r="BX102" s="25" t="s">
        <v>24</v>
      </c>
    </row>
    <row r="103" spans="1:76" x14ac:dyDescent="0.45">
      <c r="A103" s="27" t="s">
        <v>233</v>
      </c>
      <c r="B103" s="31">
        <v>2</v>
      </c>
      <c r="C103" s="27" t="s">
        <v>56</v>
      </c>
      <c r="D103" s="125" t="s">
        <v>69</v>
      </c>
      <c r="E103" s="125"/>
      <c r="F103" s="125"/>
      <c r="G103" s="25" t="s">
        <v>19</v>
      </c>
      <c r="H103" s="31">
        <v>10</v>
      </c>
      <c r="I103" s="31">
        <v>75</v>
      </c>
      <c r="J103" s="25" t="s">
        <v>24</v>
      </c>
      <c r="K103" s="25" t="s">
        <v>24</v>
      </c>
      <c r="L103" s="27" t="s">
        <v>24</v>
      </c>
      <c r="M103" s="25" t="s">
        <v>24</v>
      </c>
      <c r="N103" s="25" t="s">
        <v>23</v>
      </c>
      <c r="O103" s="25" t="s">
        <v>24</v>
      </c>
      <c r="P103" s="25" t="s">
        <v>23</v>
      </c>
      <c r="Q103" s="25" t="s">
        <v>24</v>
      </c>
      <c r="R103" s="25" t="s">
        <v>23</v>
      </c>
      <c r="S103" s="25" t="s">
        <v>23</v>
      </c>
      <c r="T103" s="27" t="s">
        <v>400</v>
      </c>
      <c r="U103" s="25" t="s">
        <v>24</v>
      </c>
      <c r="V103" s="25" t="s">
        <v>24</v>
      </c>
      <c r="W103" s="25" t="s">
        <v>24</v>
      </c>
      <c r="X103" s="27" t="s">
        <v>400</v>
      </c>
      <c r="Y103" s="27" t="s">
        <v>489</v>
      </c>
      <c r="Z103" s="27" t="s">
        <v>489</v>
      </c>
      <c r="AA103" s="27" t="s">
        <v>489</v>
      </c>
      <c r="AB103" s="27" t="s">
        <v>489</v>
      </c>
      <c r="AC103" s="27" t="s">
        <v>50</v>
      </c>
      <c r="AD103" s="27" t="s">
        <v>50</v>
      </c>
      <c r="AE103" s="27" t="s">
        <v>489</v>
      </c>
      <c r="AF103" s="27" t="s">
        <v>49</v>
      </c>
      <c r="AG103" s="27" t="s">
        <v>50</v>
      </c>
      <c r="AH103" s="27" t="s">
        <v>49</v>
      </c>
      <c r="AI103" s="27" t="s">
        <v>489</v>
      </c>
      <c r="AJ103" s="27" t="s">
        <v>489</v>
      </c>
      <c r="AK103" s="27" t="s">
        <v>49</v>
      </c>
      <c r="AL103" s="27" t="s">
        <v>49</v>
      </c>
      <c r="AM103" s="37">
        <v>1095</v>
      </c>
      <c r="AN103" s="31">
        <v>74</v>
      </c>
      <c r="AO103" s="31">
        <v>11.4</v>
      </c>
      <c r="AP103" s="31">
        <v>15.4</v>
      </c>
      <c r="AQ103" s="37">
        <v>359</v>
      </c>
      <c r="AR103" s="31">
        <v>6</v>
      </c>
      <c r="AS103" s="37">
        <v>317</v>
      </c>
      <c r="AT103" s="25" t="s">
        <v>24</v>
      </c>
      <c r="AU103" s="25" t="s">
        <v>24</v>
      </c>
      <c r="AV103" s="25" t="s">
        <v>24</v>
      </c>
      <c r="AW103" s="25" t="s">
        <v>24</v>
      </c>
      <c r="AX103" s="25" t="s">
        <v>24</v>
      </c>
      <c r="AY103" s="25" t="s">
        <v>24</v>
      </c>
      <c r="AZ103" s="25" t="s">
        <v>23</v>
      </c>
      <c r="BA103" s="25" t="s">
        <v>24</v>
      </c>
      <c r="BB103" s="25" t="s">
        <v>24</v>
      </c>
      <c r="BC103" s="25" t="s">
        <v>23</v>
      </c>
      <c r="BD103" s="25" t="s">
        <v>24</v>
      </c>
      <c r="BE103" s="25" t="s">
        <v>24</v>
      </c>
      <c r="BF103" s="25" t="s">
        <v>24</v>
      </c>
      <c r="BG103" s="25" t="s">
        <v>24</v>
      </c>
      <c r="BH103" s="25" t="s">
        <v>24</v>
      </c>
      <c r="BI103" s="25" t="s">
        <v>24</v>
      </c>
      <c r="BJ103" s="25" t="s">
        <v>24</v>
      </c>
      <c r="BK103" s="25" t="s">
        <v>23</v>
      </c>
      <c r="BL103" s="25" t="s">
        <v>23</v>
      </c>
      <c r="BM103" s="25" t="s">
        <v>24</v>
      </c>
      <c r="BN103" s="25" t="s">
        <v>24</v>
      </c>
      <c r="BO103" s="25" t="s">
        <v>24</v>
      </c>
      <c r="BP103" s="25" t="s">
        <v>23</v>
      </c>
      <c r="BQ103" s="25" t="s">
        <v>24</v>
      </c>
      <c r="BR103" s="25" t="s">
        <v>24</v>
      </c>
      <c r="BS103" s="25" t="s">
        <v>24</v>
      </c>
      <c r="BT103" s="25" t="s">
        <v>24</v>
      </c>
      <c r="BU103" s="25" t="s">
        <v>24</v>
      </c>
      <c r="BV103" s="25" t="s">
        <v>24</v>
      </c>
      <c r="BW103" s="25" t="s">
        <v>24</v>
      </c>
      <c r="BX103" s="25" t="s">
        <v>24</v>
      </c>
    </row>
    <row r="104" spans="1:76" x14ac:dyDescent="0.45">
      <c r="A104" s="27" t="s">
        <v>235</v>
      </c>
      <c r="B104" s="31">
        <v>2</v>
      </c>
      <c r="C104" s="27" t="s">
        <v>56</v>
      </c>
      <c r="D104" s="125" t="s">
        <v>44</v>
      </c>
      <c r="E104" s="125"/>
      <c r="F104" s="125"/>
      <c r="G104" s="25" t="s">
        <v>19</v>
      </c>
      <c r="H104" s="31">
        <v>10</v>
      </c>
      <c r="I104" s="31">
        <v>80</v>
      </c>
      <c r="J104" s="25" t="s">
        <v>24</v>
      </c>
      <c r="K104" s="25" t="s">
        <v>24</v>
      </c>
      <c r="L104" s="27" t="s">
        <v>24</v>
      </c>
      <c r="M104" s="25" t="s">
        <v>24</v>
      </c>
      <c r="N104" s="25" t="s">
        <v>24</v>
      </c>
      <c r="O104" s="25" t="s">
        <v>24</v>
      </c>
      <c r="P104" s="25" t="s">
        <v>24</v>
      </c>
      <c r="Q104" s="25" t="s">
        <v>24</v>
      </c>
      <c r="R104" s="25" t="s">
        <v>23</v>
      </c>
      <c r="S104" s="25" t="s">
        <v>23</v>
      </c>
      <c r="T104" s="27" t="s">
        <v>400</v>
      </c>
      <c r="U104" s="25" t="s">
        <v>24</v>
      </c>
      <c r="V104" s="25" t="s">
        <v>24</v>
      </c>
      <c r="W104" s="25" t="s">
        <v>24</v>
      </c>
      <c r="X104" s="27" t="s">
        <v>400</v>
      </c>
      <c r="Y104" s="27" t="s">
        <v>489</v>
      </c>
      <c r="Z104" s="27" t="s">
        <v>400</v>
      </c>
      <c r="AA104" s="27" t="s">
        <v>489</v>
      </c>
      <c r="AB104" s="27" t="s">
        <v>489</v>
      </c>
      <c r="AC104" s="27" t="s">
        <v>50</v>
      </c>
      <c r="AD104" s="27" t="s">
        <v>50</v>
      </c>
      <c r="AE104" s="27" t="s">
        <v>400</v>
      </c>
      <c r="AF104" s="27" t="s">
        <v>49</v>
      </c>
      <c r="AG104" s="27" t="s">
        <v>49</v>
      </c>
      <c r="AH104" s="27" t="s">
        <v>49</v>
      </c>
      <c r="AI104" s="27" t="s">
        <v>489</v>
      </c>
      <c r="AJ104" s="27" t="s">
        <v>489</v>
      </c>
      <c r="AK104" s="27" t="s">
        <v>49</v>
      </c>
      <c r="AL104" s="27" t="s">
        <v>50</v>
      </c>
      <c r="AM104" s="37">
        <v>1045</v>
      </c>
      <c r="AN104" s="31">
        <v>71</v>
      </c>
      <c r="AO104" s="31">
        <v>12.9</v>
      </c>
      <c r="AP104" s="31">
        <v>14.9</v>
      </c>
      <c r="AQ104" s="37">
        <v>354</v>
      </c>
      <c r="AR104" s="31">
        <v>6</v>
      </c>
      <c r="AS104" s="37">
        <v>345</v>
      </c>
      <c r="AT104" s="25" t="s">
        <v>24</v>
      </c>
      <c r="AU104" s="25" t="s">
        <v>24</v>
      </c>
      <c r="AV104" s="25" t="s">
        <v>24</v>
      </c>
      <c r="AW104" s="25" t="s">
        <v>24</v>
      </c>
      <c r="AX104" s="25" t="s">
        <v>24</v>
      </c>
      <c r="AY104" s="25" t="s">
        <v>24</v>
      </c>
      <c r="AZ104" s="25" t="s">
        <v>24</v>
      </c>
      <c r="BA104" s="25" t="s">
        <v>24</v>
      </c>
      <c r="BB104" s="25" t="s">
        <v>24</v>
      </c>
      <c r="BC104" s="25" t="s">
        <v>24</v>
      </c>
      <c r="BD104" s="25" t="s">
        <v>24</v>
      </c>
      <c r="BE104" s="25" t="s">
        <v>24</v>
      </c>
      <c r="BF104" s="25" t="s">
        <v>24</v>
      </c>
      <c r="BG104" s="25" t="s">
        <v>24</v>
      </c>
      <c r="BH104" s="25" t="s">
        <v>24</v>
      </c>
      <c r="BI104" s="25" t="s">
        <v>23</v>
      </c>
      <c r="BJ104" s="25" t="s">
        <v>24</v>
      </c>
      <c r="BK104" s="25" t="s">
        <v>24</v>
      </c>
      <c r="BL104" s="25" t="s">
        <v>24</v>
      </c>
      <c r="BM104" s="25" t="s">
        <v>24</v>
      </c>
      <c r="BN104" s="25" t="s">
        <v>24</v>
      </c>
      <c r="BO104" s="25" t="s">
        <v>24</v>
      </c>
      <c r="BP104" s="25" t="s">
        <v>24</v>
      </c>
      <c r="BQ104" s="25" t="s">
        <v>24</v>
      </c>
      <c r="BR104" s="25" t="s">
        <v>24</v>
      </c>
      <c r="BS104" s="25" t="s">
        <v>24</v>
      </c>
      <c r="BT104" s="25" t="s">
        <v>24</v>
      </c>
      <c r="BU104" s="25" t="s">
        <v>24</v>
      </c>
      <c r="BV104" s="25" t="s">
        <v>24</v>
      </c>
      <c r="BW104" s="25" t="s">
        <v>24</v>
      </c>
      <c r="BX104" s="25" t="s">
        <v>23</v>
      </c>
    </row>
    <row r="105" spans="1:76" x14ac:dyDescent="0.45">
      <c r="A105" s="27" t="s">
        <v>236</v>
      </c>
      <c r="B105" s="31">
        <v>2</v>
      </c>
      <c r="C105" s="27" t="s">
        <v>56</v>
      </c>
      <c r="D105" s="125" t="s">
        <v>69</v>
      </c>
      <c r="E105" s="125"/>
      <c r="F105" s="125"/>
      <c r="G105" s="25" t="s">
        <v>19</v>
      </c>
      <c r="H105" s="31">
        <v>10</v>
      </c>
      <c r="I105" s="31">
        <v>82</v>
      </c>
      <c r="J105" s="25" t="s">
        <v>24</v>
      </c>
      <c r="K105" s="25" t="s">
        <v>24</v>
      </c>
      <c r="L105" s="27" t="s">
        <v>24</v>
      </c>
      <c r="M105" s="25" t="s">
        <v>24</v>
      </c>
      <c r="N105" s="25" t="s">
        <v>24</v>
      </c>
      <c r="O105" s="25" t="s">
        <v>24</v>
      </c>
      <c r="P105" s="25" t="s">
        <v>24</v>
      </c>
      <c r="Q105" s="25" t="s">
        <v>24</v>
      </c>
      <c r="R105" s="25" t="s">
        <v>23</v>
      </c>
      <c r="S105" s="25" t="s">
        <v>23</v>
      </c>
      <c r="T105" s="27" t="s">
        <v>398</v>
      </c>
      <c r="U105" s="25" t="s">
        <v>24</v>
      </c>
      <c r="V105" s="25" t="s">
        <v>24</v>
      </c>
      <c r="W105" s="25" t="s">
        <v>24</v>
      </c>
      <c r="X105" s="27" t="s">
        <v>489</v>
      </c>
      <c r="Y105" s="27" t="s">
        <v>489</v>
      </c>
      <c r="Z105" s="27" t="s">
        <v>400</v>
      </c>
      <c r="AA105" s="27" t="s">
        <v>489</v>
      </c>
      <c r="AB105" s="27" t="s">
        <v>489</v>
      </c>
      <c r="AC105" s="27" t="s">
        <v>50</v>
      </c>
      <c r="AD105" s="27" t="s">
        <v>50</v>
      </c>
      <c r="AE105" s="27" t="s">
        <v>400</v>
      </c>
      <c r="AF105" s="27" t="s">
        <v>50</v>
      </c>
      <c r="AG105" s="27" t="s">
        <v>49</v>
      </c>
      <c r="AH105" s="27" t="s">
        <v>49</v>
      </c>
      <c r="AI105" s="27" t="s">
        <v>400</v>
      </c>
      <c r="AJ105" s="27" t="s">
        <v>400</v>
      </c>
      <c r="AK105" s="27" t="s">
        <v>49</v>
      </c>
      <c r="AL105" s="27" t="s">
        <v>49</v>
      </c>
      <c r="AM105" s="37">
        <v>1010</v>
      </c>
      <c r="AN105" s="31">
        <v>72</v>
      </c>
      <c r="AO105" s="31">
        <v>13.4</v>
      </c>
      <c r="AP105" s="31">
        <v>15.7</v>
      </c>
      <c r="AQ105" s="37">
        <v>368</v>
      </c>
      <c r="AR105" s="31">
        <v>5</v>
      </c>
      <c r="AS105" s="37">
        <v>327</v>
      </c>
      <c r="AT105" s="25" t="s">
        <v>24</v>
      </c>
      <c r="AU105" s="25" t="s">
        <v>24</v>
      </c>
      <c r="AV105" s="25" t="s">
        <v>24</v>
      </c>
      <c r="AW105" s="25" t="s">
        <v>24</v>
      </c>
      <c r="AX105" s="25" t="s">
        <v>24</v>
      </c>
      <c r="AY105" s="25" t="s">
        <v>24</v>
      </c>
      <c r="AZ105" s="25" t="s">
        <v>24</v>
      </c>
      <c r="BA105" s="25" t="s">
        <v>24</v>
      </c>
      <c r="BB105" s="25" t="s">
        <v>24</v>
      </c>
      <c r="BC105" s="25" t="s">
        <v>24</v>
      </c>
      <c r="BD105" s="25" t="s">
        <v>23</v>
      </c>
      <c r="BE105" s="25" t="s">
        <v>24</v>
      </c>
      <c r="BF105" s="25" t="s">
        <v>24</v>
      </c>
      <c r="BG105" s="25" t="s">
        <v>24</v>
      </c>
      <c r="BH105" s="25" t="s">
        <v>24</v>
      </c>
      <c r="BI105" s="25" t="s">
        <v>24</v>
      </c>
      <c r="BJ105" s="25" t="s">
        <v>24</v>
      </c>
      <c r="BK105" s="25" t="s">
        <v>23</v>
      </c>
      <c r="BL105" s="25" t="s">
        <v>24</v>
      </c>
      <c r="BM105" s="25" t="s">
        <v>24</v>
      </c>
      <c r="BN105" s="25" t="s">
        <v>24</v>
      </c>
      <c r="BO105" s="25" t="s">
        <v>24</v>
      </c>
      <c r="BP105" s="25" t="s">
        <v>23</v>
      </c>
      <c r="BQ105" s="25" t="s">
        <v>24</v>
      </c>
      <c r="BR105" s="25" t="s">
        <v>24</v>
      </c>
      <c r="BS105" s="25" t="s">
        <v>24</v>
      </c>
      <c r="BT105" s="25" t="s">
        <v>24</v>
      </c>
      <c r="BU105" s="25" t="s">
        <v>24</v>
      </c>
      <c r="BV105" s="25" t="s">
        <v>24</v>
      </c>
      <c r="BW105" s="25" t="s">
        <v>24</v>
      </c>
      <c r="BX105" s="25" t="s">
        <v>24</v>
      </c>
    </row>
    <row r="106" spans="1:76" x14ac:dyDescent="0.45">
      <c r="A106" s="27" t="s">
        <v>237</v>
      </c>
      <c r="B106" s="31">
        <v>1</v>
      </c>
      <c r="C106" s="27" t="s">
        <v>56</v>
      </c>
      <c r="D106" s="125" t="s">
        <v>44</v>
      </c>
      <c r="E106" s="125"/>
      <c r="F106" s="125"/>
      <c r="G106" s="25" t="s">
        <v>19</v>
      </c>
      <c r="H106" s="31">
        <v>7</v>
      </c>
      <c r="I106" s="31">
        <v>77</v>
      </c>
      <c r="J106" s="25" t="s">
        <v>24</v>
      </c>
      <c r="K106" s="25" t="s">
        <v>24</v>
      </c>
      <c r="L106" s="27" t="s">
        <v>24</v>
      </c>
      <c r="M106" s="25" t="s">
        <v>24</v>
      </c>
      <c r="N106" s="25" t="s">
        <v>23</v>
      </c>
      <c r="O106" s="25" t="s">
        <v>24</v>
      </c>
      <c r="P106" s="25" t="s">
        <v>23</v>
      </c>
      <c r="Q106" s="25" t="s">
        <v>24</v>
      </c>
      <c r="R106" s="25" t="s">
        <v>24</v>
      </c>
      <c r="S106" s="25" t="s">
        <v>24</v>
      </c>
      <c r="T106" s="27" t="s">
        <v>400</v>
      </c>
      <c r="U106" s="25" t="s">
        <v>24</v>
      </c>
      <c r="V106" s="25" t="s">
        <v>24</v>
      </c>
      <c r="W106" s="25" t="s">
        <v>24</v>
      </c>
      <c r="X106" s="27" t="s">
        <v>489</v>
      </c>
      <c r="Y106" s="27" t="s">
        <v>50</v>
      </c>
      <c r="Z106" s="27" t="s">
        <v>67</v>
      </c>
      <c r="AA106" s="27" t="s">
        <v>489</v>
      </c>
      <c r="AB106" s="27" t="s">
        <v>489</v>
      </c>
      <c r="AC106" s="27" t="s">
        <v>50</v>
      </c>
      <c r="AD106" s="27" t="s">
        <v>489</v>
      </c>
      <c r="AE106" s="27" t="s">
        <v>489</v>
      </c>
      <c r="AF106" s="27" t="s">
        <v>49</v>
      </c>
      <c r="AG106" s="27" t="s">
        <v>49</v>
      </c>
      <c r="AH106" s="27" t="s">
        <v>49</v>
      </c>
      <c r="AI106" s="27" t="s">
        <v>489</v>
      </c>
      <c r="AJ106" s="27" t="s">
        <v>489</v>
      </c>
      <c r="AK106" s="27" t="s">
        <v>49</v>
      </c>
      <c r="AL106" s="27" t="s">
        <v>49</v>
      </c>
      <c r="AM106" s="37">
        <v>814</v>
      </c>
      <c r="AN106" s="31">
        <v>59</v>
      </c>
      <c r="AO106" s="31">
        <v>8.5</v>
      </c>
      <c r="AP106" s="31">
        <v>11.4</v>
      </c>
      <c r="AQ106" s="37">
        <v>296</v>
      </c>
      <c r="AR106" s="31">
        <v>5</v>
      </c>
      <c r="AS106" s="37">
        <v>319</v>
      </c>
      <c r="AT106" s="25" t="s">
        <v>24</v>
      </c>
      <c r="AU106" s="25" t="s">
        <v>24</v>
      </c>
      <c r="AV106" s="25" t="s">
        <v>24</v>
      </c>
      <c r="AW106" s="25" t="s">
        <v>24</v>
      </c>
      <c r="AX106" s="25" t="s">
        <v>24</v>
      </c>
      <c r="AY106" s="25" t="s">
        <v>24</v>
      </c>
      <c r="AZ106" s="25" t="s">
        <v>23</v>
      </c>
      <c r="BA106" s="25" t="s">
        <v>24</v>
      </c>
      <c r="BB106" s="25" t="s">
        <v>24</v>
      </c>
      <c r="BC106" s="25" t="s">
        <v>24</v>
      </c>
      <c r="BD106" s="25" t="s">
        <v>24</v>
      </c>
      <c r="BE106" s="25" t="s">
        <v>24</v>
      </c>
      <c r="BF106" s="25" t="s">
        <v>23</v>
      </c>
      <c r="BG106" s="25" t="s">
        <v>24</v>
      </c>
      <c r="BH106" s="25" t="s">
        <v>24</v>
      </c>
      <c r="BI106" s="25" t="s">
        <v>24</v>
      </c>
      <c r="BJ106" s="25" t="s">
        <v>24</v>
      </c>
      <c r="BK106" s="25" t="s">
        <v>24</v>
      </c>
      <c r="BL106" s="25" t="s">
        <v>24</v>
      </c>
      <c r="BM106" s="25" t="s">
        <v>24</v>
      </c>
      <c r="BN106" s="25" t="s">
        <v>24</v>
      </c>
      <c r="BO106" s="25" t="s">
        <v>24</v>
      </c>
      <c r="BP106" s="25" t="s">
        <v>23</v>
      </c>
      <c r="BQ106" s="25" t="s">
        <v>24</v>
      </c>
      <c r="BR106" s="25" t="s">
        <v>24</v>
      </c>
      <c r="BS106" s="25" t="s">
        <v>24</v>
      </c>
      <c r="BT106" s="25" t="s">
        <v>24</v>
      </c>
      <c r="BU106" s="25" t="s">
        <v>24</v>
      </c>
      <c r="BV106" s="25" t="s">
        <v>24</v>
      </c>
      <c r="BW106" s="25" t="s">
        <v>24</v>
      </c>
      <c r="BX106" s="25" t="s">
        <v>24</v>
      </c>
    </row>
    <row r="107" spans="1:76" x14ac:dyDescent="0.45">
      <c r="A107" s="27" t="s">
        <v>239</v>
      </c>
      <c r="B107" s="31">
        <v>1.5</v>
      </c>
      <c r="C107" s="27" t="s">
        <v>56</v>
      </c>
      <c r="D107" s="125" t="s">
        <v>44</v>
      </c>
      <c r="E107" s="125"/>
      <c r="F107" s="125"/>
      <c r="G107" s="25" t="s">
        <v>19</v>
      </c>
      <c r="H107" s="31">
        <v>9</v>
      </c>
      <c r="I107" s="31">
        <v>80</v>
      </c>
      <c r="J107" s="25" t="s">
        <v>24</v>
      </c>
      <c r="K107" s="25" t="s">
        <v>24</v>
      </c>
      <c r="L107" s="27" t="s">
        <v>24</v>
      </c>
      <c r="M107" s="25" t="s">
        <v>24</v>
      </c>
      <c r="N107" s="25" t="s">
        <v>23</v>
      </c>
      <c r="O107" s="25" t="s">
        <v>24</v>
      </c>
      <c r="P107" s="25" t="s">
        <v>23</v>
      </c>
      <c r="Q107" s="25" t="s">
        <v>24</v>
      </c>
      <c r="R107" s="25" t="s">
        <v>23</v>
      </c>
      <c r="S107" s="25" t="s">
        <v>23</v>
      </c>
      <c r="T107" s="27" t="s">
        <v>400</v>
      </c>
      <c r="U107" s="25" t="s">
        <v>24</v>
      </c>
      <c r="V107" s="25" t="s">
        <v>24</v>
      </c>
      <c r="W107" s="25" t="s">
        <v>23</v>
      </c>
      <c r="X107" s="27" t="s">
        <v>489</v>
      </c>
      <c r="Y107" s="27" t="s">
        <v>489</v>
      </c>
      <c r="Z107" s="27" t="s">
        <v>400</v>
      </c>
      <c r="AA107" s="27" t="s">
        <v>489</v>
      </c>
      <c r="AB107" s="27" t="s">
        <v>489</v>
      </c>
      <c r="AC107" s="27" t="s">
        <v>50</v>
      </c>
      <c r="AD107" s="27" t="s">
        <v>50</v>
      </c>
      <c r="AE107" s="27" t="s">
        <v>489</v>
      </c>
      <c r="AF107" s="27" t="s">
        <v>49</v>
      </c>
      <c r="AG107" s="27" t="s">
        <v>49</v>
      </c>
      <c r="AH107" s="27" t="s">
        <v>49</v>
      </c>
      <c r="AI107" s="27" t="s">
        <v>489</v>
      </c>
      <c r="AJ107" s="27" t="s">
        <v>489</v>
      </c>
      <c r="AK107" s="27" t="s">
        <v>49</v>
      </c>
      <c r="AL107" s="27" t="s">
        <v>49</v>
      </c>
      <c r="AM107" s="37">
        <v>1014</v>
      </c>
      <c r="AN107" s="31">
        <v>61</v>
      </c>
      <c r="AO107" s="31">
        <v>9</v>
      </c>
      <c r="AP107" s="31">
        <v>12.4</v>
      </c>
      <c r="AQ107" s="37">
        <v>304</v>
      </c>
      <c r="AR107" s="31">
        <v>6</v>
      </c>
      <c r="AS107" s="37">
        <v>347</v>
      </c>
      <c r="AT107" s="25" t="s">
        <v>24</v>
      </c>
      <c r="AU107" s="25" t="s">
        <v>24</v>
      </c>
      <c r="AV107" s="25" t="s">
        <v>24</v>
      </c>
      <c r="AW107" s="25" t="s">
        <v>23</v>
      </c>
      <c r="AX107" s="25" t="s">
        <v>24</v>
      </c>
      <c r="AY107" s="25" t="s">
        <v>24</v>
      </c>
      <c r="AZ107" s="25" t="s">
        <v>24</v>
      </c>
      <c r="BA107" s="25" t="s">
        <v>24</v>
      </c>
      <c r="BB107" s="25" t="s">
        <v>24</v>
      </c>
      <c r="BC107" s="25" t="s">
        <v>24</v>
      </c>
      <c r="BD107" s="25" t="s">
        <v>23</v>
      </c>
      <c r="BE107" s="25" t="s">
        <v>24</v>
      </c>
      <c r="BF107" s="25" t="s">
        <v>24</v>
      </c>
      <c r="BG107" s="25" t="s">
        <v>24</v>
      </c>
      <c r="BH107" s="25" t="s">
        <v>24</v>
      </c>
      <c r="BI107" s="25" t="s">
        <v>24</v>
      </c>
      <c r="BJ107" s="25" t="s">
        <v>24</v>
      </c>
      <c r="BK107" s="25" t="s">
        <v>23</v>
      </c>
      <c r="BL107" s="25" t="s">
        <v>24</v>
      </c>
      <c r="BM107" s="25" t="s">
        <v>24</v>
      </c>
      <c r="BN107" s="25" t="s">
        <v>24</v>
      </c>
      <c r="BO107" s="25" t="s">
        <v>24</v>
      </c>
      <c r="BP107" s="25" t="s">
        <v>23</v>
      </c>
      <c r="BQ107" s="25" t="s">
        <v>24</v>
      </c>
      <c r="BR107" s="25" t="s">
        <v>24</v>
      </c>
      <c r="BS107" s="25" t="s">
        <v>24</v>
      </c>
      <c r="BT107" s="25" t="s">
        <v>24</v>
      </c>
      <c r="BU107" s="25" t="s">
        <v>24</v>
      </c>
      <c r="BV107" s="25" t="s">
        <v>24</v>
      </c>
      <c r="BW107" s="25" t="s">
        <v>24</v>
      </c>
      <c r="BX107" s="25" t="s">
        <v>24</v>
      </c>
    </row>
    <row r="108" spans="1:76" x14ac:dyDescent="0.45">
      <c r="A108" s="27" t="s">
        <v>241</v>
      </c>
      <c r="B108" s="31">
        <v>1.5</v>
      </c>
      <c r="C108" s="27" t="s">
        <v>43</v>
      </c>
      <c r="D108" s="125" t="s">
        <v>69</v>
      </c>
      <c r="E108" s="125"/>
      <c r="F108" s="125"/>
      <c r="G108" s="25" t="s">
        <v>19</v>
      </c>
      <c r="H108" s="31">
        <v>10</v>
      </c>
      <c r="I108" s="31">
        <v>83</v>
      </c>
      <c r="J108" s="25" t="s">
        <v>24</v>
      </c>
      <c r="K108" s="25" t="s">
        <v>24</v>
      </c>
      <c r="L108" s="27" t="s">
        <v>24</v>
      </c>
      <c r="M108" s="25" t="s">
        <v>24</v>
      </c>
      <c r="N108" s="25" t="s">
        <v>23</v>
      </c>
      <c r="O108" s="25" t="s">
        <v>24</v>
      </c>
      <c r="P108" s="25" t="s">
        <v>23</v>
      </c>
      <c r="Q108" s="25" t="s">
        <v>24</v>
      </c>
      <c r="R108" s="25" t="s">
        <v>23</v>
      </c>
      <c r="S108" s="25" t="s">
        <v>23</v>
      </c>
      <c r="T108" s="27" t="s">
        <v>398</v>
      </c>
      <c r="U108" s="25" t="s">
        <v>24</v>
      </c>
      <c r="V108" s="25" t="s">
        <v>24</v>
      </c>
      <c r="W108" s="25" t="s">
        <v>23</v>
      </c>
      <c r="X108" s="27" t="s">
        <v>489</v>
      </c>
      <c r="Y108" s="27" t="s">
        <v>489</v>
      </c>
      <c r="Z108" s="27" t="s">
        <v>400</v>
      </c>
      <c r="AA108" s="27" t="s">
        <v>489</v>
      </c>
      <c r="AB108" s="27" t="s">
        <v>489</v>
      </c>
      <c r="AC108" s="27" t="s">
        <v>50</v>
      </c>
      <c r="AD108" s="27" t="s">
        <v>489</v>
      </c>
      <c r="AE108" s="27" t="s">
        <v>400</v>
      </c>
      <c r="AF108" s="27" t="s">
        <v>50</v>
      </c>
      <c r="AG108" s="27" t="s">
        <v>49</v>
      </c>
      <c r="AH108" s="27" t="s">
        <v>67</v>
      </c>
      <c r="AI108" s="27" t="s">
        <v>489</v>
      </c>
      <c r="AJ108" s="27" t="s">
        <v>489</v>
      </c>
      <c r="AK108" s="27" t="s">
        <v>49</v>
      </c>
      <c r="AL108" s="27" t="s">
        <v>67</v>
      </c>
      <c r="AM108" s="37">
        <v>1142</v>
      </c>
      <c r="AN108" s="31">
        <v>69</v>
      </c>
      <c r="AO108" s="31">
        <v>10.5</v>
      </c>
      <c r="AP108" s="31">
        <v>15.4</v>
      </c>
      <c r="AQ108" s="37">
        <v>356</v>
      </c>
      <c r="AR108" s="31">
        <v>6</v>
      </c>
      <c r="AS108" s="37">
        <v>354</v>
      </c>
      <c r="AT108" s="25" t="s">
        <v>24</v>
      </c>
      <c r="AU108" s="25" t="s">
        <v>24</v>
      </c>
      <c r="AV108" s="25" t="s">
        <v>24</v>
      </c>
      <c r="AW108" s="25" t="s">
        <v>24</v>
      </c>
      <c r="AX108" s="25" t="s">
        <v>24</v>
      </c>
      <c r="AY108" s="25" t="s">
        <v>24</v>
      </c>
      <c r="AZ108" s="25" t="s">
        <v>24</v>
      </c>
      <c r="BA108" s="25" t="s">
        <v>24</v>
      </c>
      <c r="BB108" s="25" t="s">
        <v>24</v>
      </c>
      <c r="BC108" s="25" t="s">
        <v>23</v>
      </c>
      <c r="BD108" s="25" t="s">
        <v>23</v>
      </c>
      <c r="BE108" s="25" t="s">
        <v>24</v>
      </c>
      <c r="BF108" s="25" t="s">
        <v>24</v>
      </c>
      <c r="BG108" s="25" t="s">
        <v>24</v>
      </c>
      <c r="BH108" s="25" t="s">
        <v>23</v>
      </c>
      <c r="BI108" s="25" t="s">
        <v>24</v>
      </c>
      <c r="BJ108" s="25" t="s">
        <v>24</v>
      </c>
      <c r="BK108" s="25" t="s">
        <v>23</v>
      </c>
      <c r="BL108" s="25" t="s">
        <v>24</v>
      </c>
      <c r="BM108" s="25" t="s">
        <v>24</v>
      </c>
      <c r="BN108" s="25" t="s">
        <v>24</v>
      </c>
      <c r="BO108" s="25" t="s">
        <v>24</v>
      </c>
      <c r="BP108" s="25" t="s">
        <v>23</v>
      </c>
      <c r="BQ108" s="25" t="s">
        <v>24</v>
      </c>
      <c r="BR108" s="25" t="s">
        <v>24</v>
      </c>
      <c r="BS108" s="25" t="s">
        <v>24</v>
      </c>
      <c r="BT108" s="25" t="s">
        <v>24</v>
      </c>
      <c r="BU108" s="25" t="s">
        <v>23</v>
      </c>
      <c r="BV108" s="25" t="s">
        <v>24</v>
      </c>
      <c r="BW108" s="25" t="s">
        <v>24</v>
      </c>
      <c r="BX108" s="25" t="s">
        <v>24</v>
      </c>
    </row>
    <row r="109" spans="1:76" x14ac:dyDescent="0.45">
      <c r="A109" s="27" t="s">
        <v>243</v>
      </c>
      <c r="B109" s="31">
        <v>2</v>
      </c>
      <c r="C109" s="27" t="s">
        <v>56</v>
      </c>
      <c r="D109" s="125" t="s">
        <v>44</v>
      </c>
      <c r="E109" s="125"/>
      <c r="F109" s="125"/>
      <c r="G109" s="25" t="s">
        <v>19</v>
      </c>
      <c r="H109" s="31">
        <v>10</v>
      </c>
      <c r="I109" s="31">
        <v>80.5</v>
      </c>
      <c r="J109" s="25" t="s">
        <v>23</v>
      </c>
      <c r="K109" s="25" t="s">
        <v>23</v>
      </c>
      <c r="L109" s="27" t="s">
        <v>24</v>
      </c>
      <c r="M109" s="25" t="s">
        <v>24</v>
      </c>
      <c r="N109" s="25" t="s">
        <v>24</v>
      </c>
      <c r="O109" s="25" t="s">
        <v>24</v>
      </c>
      <c r="P109" s="25" t="s">
        <v>24</v>
      </c>
      <c r="Q109" s="25" t="s">
        <v>24</v>
      </c>
      <c r="R109" s="25" t="s">
        <v>23</v>
      </c>
      <c r="S109" s="25" t="s">
        <v>23</v>
      </c>
      <c r="T109" s="27" t="s">
        <v>400</v>
      </c>
      <c r="U109" s="25" t="s">
        <v>23</v>
      </c>
      <c r="V109" s="25" t="s">
        <v>24</v>
      </c>
      <c r="W109" s="25" t="s">
        <v>24</v>
      </c>
      <c r="X109" s="27" t="s">
        <v>489</v>
      </c>
      <c r="Y109" s="27" t="s">
        <v>489</v>
      </c>
      <c r="Z109" s="27" t="s">
        <v>400</v>
      </c>
      <c r="AA109" s="27" t="s">
        <v>489</v>
      </c>
      <c r="AB109" s="27" t="s">
        <v>489</v>
      </c>
      <c r="AC109" s="27" t="s">
        <v>50</v>
      </c>
      <c r="AD109" s="27" t="s">
        <v>50</v>
      </c>
      <c r="AE109" s="27" t="s">
        <v>489</v>
      </c>
      <c r="AF109" s="27" t="s">
        <v>49</v>
      </c>
      <c r="AG109" s="27" t="s">
        <v>49</v>
      </c>
      <c r="AH109" s="27" t="s">
        <v>49</v>
      </c>
      <c r="AI109" s="27" t="s">
        <v>489</v>
      </c>
      <c r="AJ109" s="27" t="s">
        <v>489</v>
      </c>
      <c r="AK109" s="27" t="s">
        <v>49</v>
      </c>
      <c r="AL109" s="27" t="s">
        <v>49</v>
      </c>
      <c r="AM109" s="37">
        <v>1124</v>
      </c>
      <c r="AN109" s="31">
        <v>71</v>
      </c>
      <c r="AO109" s="31">
        <v>11.4</v>
      </c>
      <c r="AP109" s="31">
        <v>16.399999999999999</v>
      </c>
      <c r="AQ109" s="37">
        <v>395</v>
      </c>
      <c r="AR109" s="31">
        <v>7</v>
      </c>
      <c r="AS109" s="37">
        <v>324</v>
      </c>
      <c r="AT109" s="25" t="s">
        <v>24</v>
      </c>
      <c r="AU109" s="25" t="s">
        <v>24</v>
      </c>
      <c r="AV109" s="25" t="s">
        <v>24</v>
      </c>
      <c r="AW109" s="25" t="s">
        <v>24</v>
      </c>
      <c r="AX109" s="25" t="s">
        <v>24</v>
      </c>
      <c r="AY109" s="25" t="s">
        <v>24</v>
      </c>
      <c r="AZ109" s="25" t="s">
        <v>23</v>
      </c>
      <c r="BA109" s="25" t="s">
        <v>24</v>
      </c>
      <c r="BB109" s="25" t="s">
        <v>24</v>
      </c>
      <c r="BC109" s="25" t="s">
        <v>23</v>
      </c>
      <c r="BD109" s="25" t="s">
        <v>23</v>
      </c>
      <c r="BE109" s="25" t="s">
        <v>24</v>
      </c>
      <c r="BF109" s="25" t="s">
        <v>24</v>
      </c>
      <c r="BG109" s="25" t="s">
        <v>24</v>
      </c>
      <c r="BH109" s="25" t="s">
        <v>24</v>
      </c>
      <c r="BI109" s="25" t="s">
        <v>24</v>
      </c>
      <c r="BJ109" s="25" t="s">
        <v>23</v>
      </c>
      <c r="BK109" s="25" t="s">
        <v>24</v>
      </c>
      <c r="BL109" s="25" t="s">
        <v>24</v>
      </c>
      <c r="BM109" s="25" t="s">
        <v>24</v>
      </c>
      <c r="BN109" s="25" t="s">
        <v>24</v>
      </c>
      <c r="BO109" s="25" t="s">
        <v>24</v>
      </c>
      <c r="BP109" s="25" t="s">
        <v>24</v>
      </c>
      <c r="BQ109" s="25" t="s">
        <v>24</v>
      </c>
      <c r="BR109" s="25" t="s">
        <v>24</v>
      </c>
      <c r="BS109" s="25" t="s">
        <v>24</v>
      </c>
      <c r="BT109" s="25" t="s">
        <v>24</v>
      </c>
      <c r="BU109" s="25" t="s">
        <v>24</v>
      </c>
      <c r="BV109" s="25" t="s">
        <v>24</v>
      </c>
      <c r="BW109" s="25" t="s">
        <v>24</v>
      </c>
      <c r="BX109" s="25" t="s">
        <v>24</v>
      </c>
    </row>
    <row r="110" spans="1:76" x14ac:dyDescent="0.45">
      <c r="A110" s="27" t="s">
        <v>245</v>
      </c>
      <c r="B110" s="31">
        <v>2</v>
      </c>
      <c r="C110" s="27" t="s">
        <v>56</v>
      </c>
      <c r="D110" s="125" t="s">
        <v>69</v>
      </c>
      <c r="E110" s="125"/>
      <c r="F110" s="125"/>
      <c r="G110" s="25" t="s">
        <v>19</v>
      </c>
      <c r="H110" s="31">
        <v>10</v>
      </c>
      <c r="I110" s="31">
        <v>78.5</v>
      </c>
      <c r="J110" s="25" t="s">
        <v>24</v>
      </c>
      <c r="K110" s="25" t="s">
        <v>24</v>
      </c>
      <c r="L110" s="27" t="s">
        <v>24</v>
      </c>
      <c r="M110" s="25" t="s">
        <v>24</v>
      </c>
      <c r="N110" s="25" t="s">
        <v>23</v>
      </c>
      <c r="O110" s="25" t="s">
        <v>24</v>
      </c>
      <c r="P110" s="25" t="s">
        <v>23</v>
      </c>
      <c r="Q110" s="25" t="s">
        <v>24</v>
      </c>
      <c r="R110" s="25" t="s">
        <v>23</v>
      </c>
      <c r="S110" s="25" t="s">
        <v>23</v>
      </c>
      <c r="T110" s="27" t="s">
        <v>400</v>
      </c>
      <c r="U110" s="25" t="s">
        <v>24</v>
      </c>
      <c r="V110" s="25" t="s">
        <v>24</v>
      </c>
      <c r="W110" s="25" t="s">
        <v>24</v>
      </c>
      <c r="X110" s="27" t="s">
        <v>489</v>
      </c>
      <c r="Y110" s="27" t="s">
        <v>50</v>
      </c>
      <c r="Z110" s="27" t="s">
        <v>489</v>
      </c>
      <c r="AA110" s="27" t="s">
        <v>400</v>
      </c>
      <c r="AB110" s="27" t="s">
        <v>489</v>
      </c>
      <c r="AC110" s="27" t="s">
        <v>50</v>
      </c>
      <c r="AD110" s="27" t="s">
        <v>489</v>
      </c>
      <c r="AE110" s="27" t="s">
        <v>489</v>
      </c>
      <c r="AF110" s="27" t="s">
        <v>49</v>
      </c>
      <c r="AG110" s="27" t="s">
        <v>50</v>
      </c>
      <c r="AH110" s="27" t="s">
        <v>67</v>
      </c>
      <c r="AI110" s="27" t="s">
        <v>489</v>
      </c>
      <c r="AJ110" s="27" t="s">
        <v>489</v>
      </c>
      <c r="AK110" s="27" t="s">
        <v>49</v>
      </c>
      <c r="AL110" s="27" t="s">
        <v>49</v>
      </c>
      <c r="AM110" s="37">
        <v>1056</v>
      </c>
      <c r="AN110" s="31">
        <v>75</v>
      </c>
      <c r="AO110" s="31">
        <v>12.6</v>
      </c>
      <c r="AP110" s="31">
        <v>13.4</v>
      </c>
      <c r="AQ110" s="37">
        <v>401</v>
      </c>
      <c r="AR110" s="31">
        <v>7</v>
      </c>
      <c r="AS110" s="37">
        <v>359</v>
      </c>
      <c r="AT110" s="25" t="s">
        <v>24</v>
      </c>
      <c r="AU110" s="25" t="s">
        <v>24</v>
      </c>
      <c r="AV110" s="25" t="s">
        <v>24</v>
      </c>
      <c r="AW110" s="25" t="s">
        <v>24</v>
      </c>
      <c r="AX110" s="25" t="s">
        <v>24</v>
      </c>
      <c r="AY110" s="25" t="s">
        <v>24</v>
      </c>
      <c r="AZ110" s="25" t="s">
        <v>24</v>
      </c>
      <c r="BA110" s="25" t="s">
        <v>24</v>
      </c>
      <c r="BB110" s="25" t="s">
        <v>24</v>
      </c>
      <c r="BC110" s="25" t="s">
        <v>24</v>
      </c>
      <c r="BD110" s="25" t="s">
        <v>24</v>
      </c>
      <c r="BE110" s="25" t="s">
        <v>24</v>
      </c>
      <c r="BF110" s="25" t="s">
        <v>24</v>
      </c>
      <c r="BG110" s="25" t="s">
        <v>24</v>
      </c>
      <c r="BH110" s="25" t="s">
        <v>24</v>
      </c>
      <c r="BI110" s="25" t="s">
        <v>23</v>
      </c>
      <c r="BJ110" s="25" t="s">
        <v>24</v>
      </c>
      <c r="BK110" s="25" t="s">
        <v>24</v>
      </c>
      <c r="BL110" s="25" t="s">
        <v>24</v>
      </c>
      <c r="BM110" s="25" t="s">
        <v>24</v>
      </c>
      <c r="BN110" s="25" t="s">
        <v>24</v>
      </c>
      <c r="BO110" s="25" t="s">
        <v>24</v>
      </c>
      <c r="BP110" s="25" t="s">
        <v>24</v>
      </c>
      <c r="BQ110" s="25" t="s">
        <v>24</v>
      </c>
      <c r="BR110" s="25" t="s">
        <v>24</v>
      </c>
      <c r="BS110" s="25" t="s">
        <v>24</v>
      </c>
      <c r="BT110" s="25" t="s">
        <v>24</v>
      </c>
      <c r="BU110" s="25" t="s">
        <v>24</v>
      </c>
      <c r="BV110" s="25" t="s">
        <v>24</v>
      </c>
      <c r="BW110" s="25" t="s">
        <v>24</v>
      </c>
      <c r="BX110" s="25" t="s">
        <v>23</v>
      </c>
    </row>
    <row r="111" spans="1:76" x14ac:dyDescent="0.45">
      <c r="A111" s="27" t="s">
        <v>246</v>
      </c>
      <c r="B111" s="31">
        <v>2</v>
      </c>
      <c r="C111" s="27" t="s">
        <v>56</v>
      </c>
      <c r="D111" s="125" t="s">
        <v>69</v>
      </c>
      <c r="E111" s="125"/>
      <c r="F111" s="125"/>
      <c r="G111" s="25" t="s">
        <v>19</v>
      </c>
      <c r="H111" s="31">
        <v>9</v>
      </c>
      <c r="I111" s="31">
        <v>80</v>
      </c>
      <c r="J111" s="25" t="s">
        <v>24</v>
      </c>
      <c r="K111" s="25" t="s">
        <v>24</v>
      </c>
      <c r="L111" s="27" t="s">
        <v>24</v>
      </c>
      <c r="M111" s="25" t="s">
        <v>24</v>
      </c>
      <c r="N111" s="25" t="s">
        <v>23</v>
      </c>
      <c r="O111" s="25" t="s">
        <v>24</v>
      </c>
      <c r="P111" s="25" t="s">
        <v>23</v>
      </c>
      <c r="Q111" s="25" t="s">
        <v>24</v>
      </c>
      <c r="R111" s="25" t="s">
        <v>23</v>
      </c>
      <c r="S111" s="25" t="s">
        <v>23</v>
      </c>
      <c r="T111" s="27" t="s">
        <v>400</v>
      </c>
      <c r="U111" s="25" t="s">
        <v>23</v>
      </c>
      <c r="V111" s="25" t="s">
        <v>24</v>
      </c>
      <c r="W111" s="25" t="s">
        <v>24</v>
      </c>
      <c r="X111" s="27" t="s">
        <v>489</v>
      </c>
      <c r="Y111" s="27" t="s">
        <v>489</v>
      </c>
      <c r="Z111" s="27" t="s">
        <v>489</v>
      </c>
      <c r="AA111" s="27" t="s">
        <v>489</v>
      </c>
      <c r="AB111" s="27" t="s">
        <v>489</v>
      </c>
      <c r="AC111" s="27" t="s">
        <v>50</v>
      </c>
      <c r="AD111" s="27" t="s">
        <v>489</v>
      </c>
      <c r="AE111" s="27" t="s">
        <v>400</v>
      </c>
      <c r="AF111" s="27" t="s">
        <v>50</v>
      </c>
      <c r="AG111" s="27" t="s">
        <v>49</v>
      </c>
      <c r="AH111" s="27" t="s">
        <v>67</v>
      </c>
      <c r="AI111" s="27" t="s">
        <v>489</v>
      </c>
      <c r="AJ111" s="27" t="s">
        <v>489</v>
      </c>
      <c r="AK111" s="27" t="s">
        <v>49</v>
      </c>
      <c r="AL111" s="27" t="s">
        <v>49</v>
      </c>
      <c r="AM111" s="37">
        <v>1028</v>
      </c>
      <c r="AN111" s="31">
        <v>76</v>
      </c>
      <c r="AO111" s="31">
        <v>11.9</v>
      </c>
      <c r="AP111" s="31">
        <v>15.4</v>
      </c>
      <c r="AQ111" s="37">
        <v>412</v>
      </c>
      <c r="AR111" s="31">
        <v>7.4</v>
      </c>
      <c r="AS111" s="37">
        <v>374</v>
      </c>
      <c r="AT111" s="25" t="s">
        <v>24</v>
      </c>
      <c r="AU111" s="25" t="s">
        <v>24</v>
      </c>
      <c r="AV111" s="25" t="s">
        <v>24</v>
      </c>
      <c r="AW111" s="25" t="s">
        <v>24</v>
      </c>
      <c r="AX111" s="25" t="s">
        <v>24</v>
      </c>
      <c r="AY111" s="25" t="s">
        <v>24</v>
      </c>
      <c r="AZ111" s="25" t="s">
        <v>24</v>
      </c>
      <c r="BA111" s="25" t="s">
        <v>24</v>
      </c>
      <c r="BB111" s="25" t="s">
        <v>24</v>
      </c>
      <c r="BC111" s="25" t="s">
        <v>24</v>
      </c>
      <c r="BD111" s="25" t="s">
        <v>23</v>
      </c>
      <c r="BE111" s="25" t="s">
        <v>24</v>
      </c>
      <c r="BF111" s="25" t="s">
        <v>24</v>
      </c>
      <c r="BG111" s="25" t="s">
        <v>24</v>
      </c>
      <c r="BH111" s="25" t="s">
        <v>23</v>
      </c>
      <c r="BI111" s="25" t="s">
        <v>24</v>
      </c>
      <c r="BJ111" s="25" t="s">
        <v>24</v>
      </c>
      <c r="BK111" s="25" t="s">
        <v>23</v>
      </c>
      <c r="BL111" s="25" t="s">
        <v>24</v>
      </c>
      <c r="BM111" s="25" t="s">
        <v>24</v>
      </c>
      <c r="BN111" s="25" t="s">
        <v>24</v>
      </c>
      <c r="BO111" s="25" t="s">
        <v>24</v>
      </c>
      <c r="BP111" s="25" t="s">
        <v>24</v>
      </c>
      <c r="BQ111" s="25" t="s">
        <v>24</v>
      </c>
      <c r="BR111" s="25" t="s">
        <v>24</v>
      </c>
      <c r="BS111" s="25" t="s">
        <v>24</v>
      </c>
      <c r="BT111" s="25" t="s">
        <v>24</v>
      </c>
      <c r="BU111" s="25" t="s">
        <v>24</v>
      </c>
      <c r="BV111" s="25" t="s">
        <v>24</v>
      </c>
      <c r="BW111" s="25" t="s">
        <v>24</v>
      </c>
      <c r="BX111" s="25" t="s">
        <v>24</v>
      </c>
    </row>
    <row r="112" spans="1:76" x14ac:dyDescent="0.45">
      <c r="A112" s="27" t="s">
        <v>248</v>
      </c>
      <c r="B112" s="31">
        <v>2</v>
      </c>
      <c r="C112" s="27" t="s">
        <v>56</v>
      </c>
      <c r="D112" s="125" t="s">
        <v>69</v>
      </c>
      <c r="E112" s="125"/>
      <c r="F112" s="125"/>
      <c r="G112" s="25" t="s">
        <v>19</v>
      </c>
      <c r="H112" s="31">
        <v>10</v>
      </c>
      <c r="I112" s="31">
        <v>81</v>
      </c>
      <c r="J112" s="25" t="s">
        <v>24</v>
      </c>
      <c r="K112" s="25" t="s">
        <v>24</v>
      </c>
      <c r="L112" s="27" t="s">
        <v>24</v>
      </c>
      <c r="M112" s="25" t="s">
        <v>24</v>
      </c>
      <c r="N112" s="25" t="s">
        <v>23</v>
      </c>
      <c r="O112" s="25" t="s">
        <v>24</v>
      </c>
      <c r="P112" s="25" t="s">
        <v>23</v>
      </c>
      <c r="Q112" s="25" t="s">
        <v>24</v>
      </c>
      <c r="R112" s="25" t="s">
        <v>23</v>
      </c>
      <c r="S112" s="25" t="s">
        <v>23</v>
      </c>
      <c r="T112" s="27" t="s">
        <v>400</v>
      </c>
      <c r="U112" s="25" t="s">
        <v>23</v>
      </c>
      <c r="V112" s="25" t="s">
        <v>24</v>
      </c>
      <c r="W112" s="25" t="s">
        <v>24</v>
      </c>
      <c r="X112" s="27" t="s">
        <v>400</v>
      </c>
      <c r="Y112" s="27" t="s">
        <v>489</v>
      </c>
      <c r="Z112" s="27" t="s">
        <v>489</v>
      </c>
      <c r="AA112" s="27" t="s">
        <v>489</v>
      </c>
      <c r="AB112" s="27" t="s">
        <v>489</v>
      </c>
      <c r="AC112" s="27" t="s">
        <v>49</v>
      </c>
      <c r="AD112" s="27" t="s">
        <v>50</v>
      </c>
      <c r="AE112" s="27" t="s">
        <v>400</v>
      </c>
      <c r="AF112" s="27" t="s">
        <v>50</v>
      </c>
      <c r="AG112" s="27" t="s">
        <v>50</v>
      </c>
      <c r="AH112" s="27" t="s">
        <v>49</v>
      </c>
      <c r="AI112" s="27" t="s">
        <v>400</v>
      </c>
      <c r="AJ112" s="27" t="s">
        <v>489</v>
      </c>
      <c r="AK112" s="27" t="s">
        <v>49</v>
      </c>
      <c r="AL112" s="27" t="s">
        <v>49</v>
      </c>
      <c r="AM112" s="37">
        <v>1098</v>
      </c>
      <c r="AN112" s="31">
        <v>79</v>
      </c>
      <c r="AO112" s="31">
        <v>12.5</v>
      </c>
      <c r="AP112" s="31">
        <v>13.8</v>
      </c>
      <c r="AQ112" s="37">
        <v>419</v>
      </c>
      <c r="AR112" s="31">
        <v>7</v>
      </c>
      <c r="AS112" s="37">
        <v>328</v>
      </c>
      <c r="AT112" s="25" t="s">
        <v>24</v>
      </c>
      <c r="AU112" s="25" t="s">
        <v>24</v>
      </c>
      <c r="AV112" s="25" t="s">
        <v>24</v>
      </c>
      <c r="AW112" s="25" t="s">
        <v>24</v>
      </c>
      <c r="AX112" s="25" t="s">
        <v>24</v>
      </c>
      <c r="AY112" s="25" t="s">
        <v>24</v>
      </c>
      <c r="AZ112" s="25" t="s">
        <v>24</v>
      </c>
      <c r="BA112" s="25" t="s">
        <v>24</v>
      </c>
      <c r="BB112" s="25" t="s">
        <v>24</v>
      </c>
      <c r="BC112" s="25" t="s">
        <v>23</v>
      </c>
      <c r="BD112" s="25" t="s">
        <v>23</v>
      </c>
      <c r="BE112" s="25" t="s">
        <v>24</v>
      </c>
      <c r="BF112" s="25" t="s">
        <v>24</v>
      </c>
      <c r="BG112" s="25" t="s">
        <v>24</v>
      </c>
      <c r="BH112" s="25" t="s">
        <v>24</v>
      </c>
      <c r="BI112" s="25" t="s">
        <v>24</v>
      </c>
      <c r="BJ112" s="25" t="s">
        <v>24</v>
      </c>
      <c r="BK112" s="25" t="s">
        <v>23</v>
      </c>
      <c r="BL112" s="25" t="s">
        <v>24</v>
      </c>
      <c r="BM112" s="25" t="s">
        <v>24</v>
      </c>
      <c r="BN112" s="25" t="s">
        <v>24</v>
      </c>
      <c r="BO112" s="25" t="s">
        <v>24</v>
      </c>
      <c r="BP112" s="25" t="s">
        <v>24</v>
      </c>
      <c r="BQ112" s="25" t="s">
        <v>24</v>
      </c>
      <c r="BR112" s="25" t="s">
        <v>24</v>
      </c>
      <c r="BS112" s="25" t="s">
        <v>24</v>
      </c>
      <c r="BT112" s="25" t="s">
        <v>24</v>
      </c>
      <c r="BU112" s="25" t="s">
        <v>23</v>
      </c>
      <c r="BV112" s="25" t="s">
        <v>24</v>
      </c>
      <c r="BW112" s="25" t="s">
        <v>24</v>
      </c>
      <c r="BX112" s="25" t="s">
        <v>24</v>
      </c>
    </row>
    <row r="113" spans="1:76" x14ac:dyDescent="0.45">
      <c r="A113" s="27" t="s">
        <v>250</v>
      </c>
      <c r="B113" s="31">
        <v>2</v>
      </c>
      <c r="C113" s="27" t="s">
        <v>43</v>
      </c>
      <c r="D113" s="125" t="s">
        <v>69</v>
      </c>
      <c r="E113" s="125"/>
      <c r="F113" s="125"/>
      <c r="G113" s="25" t="s">
        <v>19</v>
      </c>
      <c r="H113" s="31">
        <v>12</v>
      </c>
      <c r="I113" s="31">
        <v>80</v>
      </c>
      <c r="J113" s="25" t="s">
        <v>24</v>
      </c>
      <c r="K113" s="25" t="s">
        <v>24</v>
      </c>
      <c r="L113" s="27" t="s">
        <v>24</v>
      </c>
      <c r="M113" s="25" t="s">
        <v>24</v>
      </c>
      <c r="N113" s="25" t="s">
        <v>23</v>
      </c>
      <c r="O113" s="25" t="s">
        <v>24</v>
      </c>
      <c r="P113" s="25" t="s">
        <v>23</v>
      </c>
      <c r="Q113" s="25" t="s">
        <v>24</v>
      </c>
      <c r="R113" s="25" t="s">
        <v>23</v>
      </c>
      <c r="S113" s="25" t="s">
        <v>23</v>
      </c>
      <c r="T113" s="27" t="s">
        <v>398</v>
      </c>
      <c r="U113" s="25" t="s">
        <v>23</v>
      </c>
      <c r="V113" s="25" t="s">
        <v>24</v>
      </c>
      <c r="W113" s="25" t="s">
        <v>24</v>
      </c>
      <c r="X113" s="27" t="s">
        <v>400</v>
      </c>
      <c r="Y113" s="27" t="s">
        <v>50</v>
      </c>
      <c r="Z113" s="27" t="s">
        <v>489</v>
      </c>
      <c r="AA113" s="27" t="s">
        <v>489</v>
      </c>
      <c r="AB113" s="27" t="s">
        <v>489</v>
      </c>
      <c r="AC113" s="27" t="s">
        <v>50</v>
      </c>
      <c r="AD113" s="27" t="s">
        <v>50</v>
      </c>
      <c r="AE113" s="27" t="s">
        <v>489</v>
      </c>
      <c r="AF113" s="27" t="s">
        <v>49</v>
      </c>
      <c r="AG113" s="27" t="s">
        <v>49</v>
      </c>
      <c r="AH113" s="27" t="s">
        <v>49</v>
      </c>
      <c r="AI113" s="27" t="s">
        <v>489</v>
      </c>
      <c r="AJ113" s="27" t="s">
        <v>49</v>
      </c>
      <c r="AK113" s="27" t="s">
        <v>49</v>
      </c>
      <c r="AL113" s="27" t="s">
        <v>49</v>
      </c>
      <c r="AM113" s="37">
        <v>1210</v>
      </c>
      <c r="AN113" s="31">
        <v>82</v>
      </c>
      <c r="AO113" s="31">
        <v>14.5</v>
      </c>
      <c r="AP113" s="31">
        <v>16.8</v>
      </c>
      <c r="AQ113" s="37">
        <v>468</v>
      </c>
      <c r="AR113" s="31">
        <v>8</v>
      </c>
      <c r="AS113" s="37">
        <v>358</v>
      </c>
      <c r="AT113" s="25" t="s">
        <v>24</v>
      </c>
      <c r="AU113" s="25" t="s">
        <v>24</v>
      </c>
      <c r="AV113" s="25" t="s">
        <v>24</v>
      </c>
      <c r="AW113" s="25" t="s">
        <v>24</v>
      </c>
      <c r="AX113" s="25" t="s">
        <v>24</v>
      </c>
      <c r="AY113" s="25" t="s">
        <v>24</v>
      </c>
      <c r="AZ113" s="25" t="s">
        <v>24</v>
      </c>
      <c r="BA113" s="25" t="s">
        <v>24</v>
      </c>
      <c r="BB113" s="25" t="s">
        <v>24</v>
      </c>
      <c r="BC113" s="25" t="s">
        <v>24</v>
      </c>
      <c r="BD113" s="25" t="s">
        <v>23</v>
      </c>
      <c r="BE113" s="25" t="s">
        <v>24</v>
      </c>
      <c r="BF113" s="25" t="s">
        <v>24</v>
      </c>
      <c r="BG113" s="25" t="s">
        <v>24</v>
      </c>
      <c r="BH113" s="25" t="s">
        <v>23</v>
      </c>
      <c r="BI113" s="25" t="s">
        <v>24</v>
      </c>
      <c r="BJ113" s="25" t="s">
        <v>24</v>
      </c>
      <c r="BK113" s="25" t="s">
        <v>23</v>
      </c>
      <c r="BL113" s="25" t="s">
        <v>24</v>
      </c>
      <c r="BM113" s="25" t="s">
        <v>24</v>
      </c>
      <c r="BN113" s="25" t="s">
        <v>24</v>
      </c>
      <c r="BO113" s="25" t="s">
        <v>24</v>
      </c>
      <c r="BP113" s="25" t="s">
        <v>23</v>
      </c>
      <c r="BQ113" s="25" t="s">
        <v>24</v>
      </c>
      <c r="BR113" s="25" t="s">
        <v>24</v>
      </c>
      <c r="BS113" s="25" t="s">
        <v>24</v>
      </c>
      <c r="BT113" s="25" t="s">
        <v>24</v>
      </c>
      <c r="BU113" s="25" t="s">
        <v>24</v>
      </c>
      <c r="BV113" s="25" t="s">
        <v>24</v>
      </c>
      <c r="BW113" s="25" t="s">
        <v>24</v>
      </c>
      <c r="BX113" s="25" t="s">
        <v>24</v>
      </c>
    </row>
    <row r="114" spans="1:76" x14ac:dyDescent="0.45">
      <c r="A114" s="27" t="s">
        <v>251</v>
      </c>
      <c r="B114" s="31">
        <v>5</v>
      </c>
      <c r="C114" s="27" t="s">
        <v>43</v>
      </c>
      <c r="D114" s="125" t="s">
        <v>57</v>
      </c>
      <c r="E114" s="125"/>
      <c r="F114" s="125"/>
      <c r="G114" s="25" t="s">
        <v>19</v>
      </c>
      <c r="H114" s="31">
        <v>15</v>
      </c>
      <c r="I114" s="31">
        <v>99</v>
      </c>
      <c r="J114" s="25" t="s">
        <v>24</v>
      </c>
      <c r="K114" s="25" t="s">
        <v>24</v>
      </c>
      <c r="L114" s="27" t="s">
        <v>24</v>
      </c>
      <c r="M114" s="25" t="s">
        <v>24</v>
      </c>
      <c r="N114" s="25" t="s">
        <v>24</v>
      </c>
      <c r="O114" s="25" t="s">
        <v>24</v>
      </c>
      <c r="P114" s="25" t="s">
        <v>24</v>
      </c>
      <c r="Q114" s="25" t="s">
        <v>24</v>
      </c>
      <c r="R114" s="25" t="s">
        <v>24</v>
      </c>
      <c r="S114" s="25" t="s">
        <v>24</v>
      </c>
      <c r="T114" s="27" t="s">
        <v>398</v>
      </c>
      <c r="U114" s="25" t="s">
        <v>23</v>
      </c>
      <c r="V114" s="25" t="s">
        <v>24</v>
      </c>
      <c r="W114" s="25" t="s">
        <v>24</v>
      </c>
      <c r="X114" s="27" t="s">
        <v>400</v>
      </c>
      <c r="Y114" s="27" t="s">
        <v>489</v>
      </c>
      <c r="Z114" s="27" t="s">
        <v>67</v>
      </c>
      <c r="AA114" s="27" t="s">
        <v>489</v>
      </c>
      <c r="AB114" s="27" t="s">
        <v>489</v>
      </c>
      <c r="AC114" s="27" t="s">
        <v>50</v>
      </c>
      <c r="AD114" s="27" t="s">
        <v>489</v>
      </c>
      <c r="AE114" s="27" t="s">
        <v>489</v>
      </c>
      <c r="AF114" s="27" t="s">
        <v>49</v>
      </c>
      <c r="AG114" s="27" t="s">
        <v>49</v>
      </c>
      <c r="AH114" s="27" t="s">
        <v>49</v>
      </c>
      <c r="AI114" s="27" t="s">
        <v>400</v>
      </c>
      <c r="AJ114" s="27" t="s">
        <v>489</v>
      </c>
      <c r="AK114" s="27" t="s">
        <v>49</v>
      </c>
      <c r="AL114" s="27" t="s">
        <v>49</v>
      </c>
      <c r="AM114" s="37">
        <v>1325</v>
      </c>
      <c r="AN114" s="31">
        <v>97</v>
      </c>
      <c r="AO114" s="31">
        <v>16.8</v>
      </c>
      <c r="AP114" s="31">
        <v>21.7</v>
      </c>
      <c r="AQ114" s="37">
        <v>569</v>
      </c>
      <c r="AR114" s="31">
        <v>11</v>
      </c>
      <c r="AS114" s="37">
        <v>519</v>
      </c>
      <c r="AT114" s="25" t="s">
        <v>24</v>
      </c>
      <c r="AU114" s="25" t="s">
        <v>24</v>
      </c>
      <c r="AV114" s="25" t="s">
        <v>24</v>
      </c>
      <c r="AW114" s="25" t="s">
        <v>24</v>
      </c>
      <c r="AX114" s="25" t="s">
        <v>24</v>
      </c>
      <c r="AY114" s="25" t="s">
        <v>24</v>
      </c>
      <c r="AZ114" s="25" t="s">
        <v>24</v>
      </c>
      <c r="BA114" s="25" t="s">
        <v>24</v>
      </c>
      <c r="BB114" s="25" t="s">
        <v>23</v>
      </c>
      <c r="BC114" s="25" t="s">
        <v>24</v>
      </c>
      <c r="BD114" s="25" t="s">
        <v>23</v>
      </c>
      <c r="BE114" s="25" t="s">
        <v>24</v>
      </c>
      <c r="BF114" s="25" t="s">
        <v>24</v>
      </c>
      <c r="BG114" s="25" t="s">
        <v>24</v>
      </c>
      <c r="BH114" s="25" t="s">
        <v>23</v>
      </c>
      <c r="BI114" s="25" t="s">
        <v>24</v>
      </c>
      <c r="BJ114" s="25" t="s">
        <v>24</v>
      </c>
      <c r="BK114" s="25" t="s">
        <v>23</v>
      </c>
      <c r="BL114" s="25" t="s">
        <v>24</v>
      </c>
      <c r="BM114" s="25" t="s">
        <v>24</v>
      </c>
      <c r="BN114" s="25" t="s">
        <v>24</v>
      </c>
      <c r="BO114" s="25" t="s">
        <v>24</v>
      </c>
      <c r="BP114" s="25" t="s">
        <v>24</v>
      </c>
      <c r="BQ114" s="25" t="s">
        <v>24</v>
      </c>
      <c r="BR114" s="25" t="s">
        <v>24</v>
      </c>
      <c r="BS114" s="25" t="s">
        <v>24</v>
      </c>
      <c r="BT114" s="25" t="s">
        <v>24</v>
      </c>
      <c r="BU114" s="25" t="s">
        <v>24</v>
      </c>
      <c r="BV114" s="25" t="s">
        <v>24</v>
      </c>
      <c r="BW114" s="25" t="s">
        <v>24</v>
      </c>
      <c r="BX114" s="25" t="s">
        <v>24</v>
      </c>
    </row>
    <row r="115" spans="1:76" x14ac:dyDescent="0.45">
      <c r="A115" s="27" t="s">
        <v>253</v>
      </c>
      <c r="B115" s="31">
        <v>3</v>
      </c>
      <c r="C115" s="27" t="s">
        <v>43</v>
      </c>
      <c r="D115" s="125" t="s">
        <v>57</v>
      </c>
      <c r="E115" s="125"/>
      <c r="F115" s="125"/>
      <c r="G115" s="25" t="s">
        <v>19</v>
      </c>
      <c r="H115" s="31">
        <v>12</v>
      </c>
      <c r="I115" s="31">
        <v>89</v>
      </c>
      <c r="J115" s="25" t="s">
        <v>24</v>
      </c>
      <c r="K115" s="25" t="s">
        <v>24</v>
      </c>
      <c r="L115" s="27" t="s">
        <v>24</v>
      </c>
      <c r="M115" s="25" t="s">
        <v>24</v>
      </c>
      <c r="N115" s="25" t="s">
        <v>24</v>
      </c>
      <c r="O115" s="25" t="s">
        <v>24</v>
      </c>
      <c r="P115" s="25" t="s">
        <v>24</v>
      </c>
      <c r="Q115" s="25" t="s">
        <v>24</v>
      </c>
      <c r="R115" s="25" t="s">
        <v>23</v>
      </c>
      <c r="S115" s="25" t="s">
        <v>24</v>
      </c>
      <c r="T115" s="27" t="s">
        <v>398</v>
      </c>
      <c r="U115" s="25" t="s">
        <v>24</v>
      </c>
      <c r="V115" s="25" t="s">
        <v>24</v>
      </c>
      <c r="W115" s="25" t="s">
        <v>24</v>
      </c>
      <c r="X115" s="27" t="s">
        <v>400</v>
      </c>
      <c r="Y115" s="27" t="s">
        <v>489</v>
      </c>
      <c r="Z115" s="27" t="s">
        <v>400</v>
      </c>
      <c r="AA115" s="27" t="s">
        <v>489</v>
      </c>
      <c r="AB115" s="27" t="s">
        <v>489</v>
      </c>
      <c r="AC115" s="27" t="s">
        <v>50</v>
      </c>
      <c r="AD115" s="27" t="s">
        <v>50</v>
      </c>
      <c r="AE115" s="27" t="s">
        <v>489</v>
      </c>
      <c r="AF115" s="27" t="s">
        <v>49</v>
      </c>
      <c r="AG115" s="27" t="s">
        <v>49</v>
      </c>
      <c r="AH115" s="27" t="s">
        <v>49</v>
      </c>
      <c r="AI115" s="27" t="s">
        <v>400</v>
      </c>
      <c r="AJ115" s="27" t="s">
        <v>400</v>
      </c>
      <c r="AK115" s="27" t="s">
        <v>49</v>
      </c>
      <c r="AL115" s="27" t="s">
        <v>49</v>
      </c>
      <c r="AM115" s="37">
        <v>1059</v>
      </c>
      <c r="AN115" s="31">
        <v>86</v>
      </c>
      <c r="AO115" s="31">
        <v>14.7</v>
      </c>
      <c r="AP115" s="31">
        <v>19.7</v>
      </c>
      <c r="AQ115" s="37">
        <v>486</v>
      </c>
      <c r="AR115" s="31">
        <v>8</v>
      </c>
      <c r="AS115" s="37">
        <v>394</v>
      </c>
      <c r="AT115" s="25" t="s">
        <v>24</v>
      </c>
      <c r="AU115" s="25" t="s">
        <v>24</v>
      </c>
      <c r="AV115" s="25" t="s">
        <v>24</v>
      </c>
      <c r="AW115" s="25" t="s">
        <v>24</v>
      </c>
      <c r="AX115" s="25" t="s">
        <v>24</v>
      </c>
      <c r="AY115" s="25" t="s">
        <v>24</v>
      </c>
      <c r="AZ115" s="25" t="s">
        <v>24</v>
      </c>
      <c r="BA115" s="25" t="s">
        <v>24</v>
      </c>
      <c r="BB115" s="25" t="s">
        <v>24</v>
      </c>
      <c r="BC115" s="25" t="s">
        <v>24</v>
      </c>
      <c r="BD115" s="25" t="s">
        <v>23</v>
      </c>
      <c r="BE115" s="25" t="s">
        <v>24</v>
      </c>
      <c r="BF115" s="25" t="s">
        <v>24</v>
      </c>
      <c r="BG115" s="25" t="s">
        <v>24</v>
      </c>
      <c r="BH115" s="25" t="s">
        <v>24</v>
      </c>
      <c r="BI115" s="25" t="s">
        <v>24</v>
      </c>
      <c r="BJ115" s="25" t="s">
        <v>24</v>
      </c>
      <c r="BK115" s="25" t="s">
        <v>23</v>
      </c>
      <c r="BL115" s="25" t="s">
        <v>24</v>
      </c>
      <c r="BM115" s="25" t="s">
        <v>24</v>
      </c>
      <c r="BN115" s="25" t="s">
        <v>24</v>
      </c>
      <c r="BO115" s="25" t="s">
        <v>24</v>
      </c>
      <c r="BP115" s="25" t="s">
        <v>23</v>
      </c>
      <c r="BQ115" s="25" t="s">
        <v>24</v>
      </c>
      <c r="BR115" s="25" t="s">
        <v>24</v>
      </c>
      <c r="BS115" s="25" t="s">
        <v>24</v>
      </c>
      <c r="BT115" s="25" t="s">
        <v>24</v>
      </c>
      <c r="BU115" s="25" t="s">
        <v>24</v>
      </c>
      <c r="BV115" s="25" t="s">
        <v>24</v>
      </c>
      <c r="BW115" s="25" t="s">
        <v>24</v>
      </c>
      <c r="BX115" s="25" t="s">
        <v>24</v>
      </c>
    </row>
    <row r="116" spans="1:76" x14ac:dyDescent="0.45">
      <c r="A116" s="27" t="s">
        <v>254</v>
      </c>
      <c r="B116" s="31">
        <v>3</v>
      </c>
      <c r="C116" s="27" t="s">
        <v>43</v>
      </c>
      <c r="D116" s="125" t="s">
        <v>57</v>
      </c>
      <c r="E116" s="125"/>
      <c r="F116" s="125"/>
      <c r="G116" s="25" t="s">
        <v>19</v>
      </c>
      <c r="H116" s="31">
        <v>11</v>
      </c>
      <c r="I116" s="31">
        <v>79</v>
      </c>
      <c r="J116" s="25" t="s">
        <v>23</v>
      </c>
      <c r="K116" s="25" t="s">
        <v>23</v>
      </c>
      <c r="L116" s="27" t="s">
        <v>24</v>
      </c>
      <c r="M116" s="25" t="s">
        <v>24</v>
      </c>
      <c r="N116" s="25" t="s">
        <v>24</v>
      </c>
      <c r="O116" s="25" t="s">
        <v>24</v>
      </c>
      <c r="P116" s="25" t="s">
        <v>24</v>
      </c>
      <c r="Q116" s="25" t="s">
        <v>24</v>
      </c>
      <c r="R116" s="25" t="s">
        <v>23</v>
      </c>
      <c r="S116" s="25" t="s">
        <v>23</v>
      </c>
      <c r="T116" s="27" t="s">
        <v>398</v>
      </c>
      <c r="U116" s="25" t="s">
        <v>24</v>
      </c>
      <c r="V116" s="25" t="s">
        <v>24</v>
      </c>
      <c r="W116" s="25" t="s">
        <v>24</v>
      </c>
      <c r="X116" s="27" t="s">
        <v>400</v>
      </c>
      <c r="Y116" s="27" t="s">
        <v>489</v>
      </c>
      <c r="Z116" s="27" t="s">
        <v>489</v>
      </c>
      <c r="AA116" s="27" t="s">
        <v>489</v>
      </c>
      <c r="AB116" s="27" t="s">
        <v>489</v>
      </c>
      <c r="AC116" s="27" t="s">
        <v>50</v>
      </c>
      <c r="AD116" s="27" t="s">
        <v>489</v>
      </c>
      <c r="AE116" s="27" t="s">
        <v>489</v>
      </c>
      <c r="AF116" s="27" t="s">
        <v>49</v>
      </c>
      <c r="AG116" s="27" t="s">
        <v>49</v>
      </c>
      <c r="AH116" s="27" t="s">
        <v>49</v>
      </c>
      <c r="AI116" s="27" t="s">
        <v>400</v>
      </c>
      <c r="AJ116" s="27" t="s">
        <v>489</v>
      </c>
      <c r="AK116" s="27" t="s">
        <v>49</v>
      </c>
      <c r="AL116" s="27" t="s">
        <v>50</v>
      </c>
      <c r="AM116" s="37">
        <v>1124</v>
      </c>
      <c r="AN116" s="31">
        <v>84</v>
      </c>
      <c r="AO116" s="31">
        <v>15.4</v>
      </c>
      <c r="AP116" s="31">
        <v>16.8</v>
      </c>
      <c r="AQ116" s="37">
        <v>457</v>
      </c>
      <c r="AR116" s="31">
        <v>7</v>
      </c>
      <c r="AS116" s="37">
        <v>358</v>
      </c>
      <c r="AT116" s="25" t="s">
        <v>24</v>
      </c>
      <c r="AU116" s="25" t="s">
        <v>24</v>
      </c>
      <c r="AV116" s="25" t="s">
        <v>24</v>
      </c>
      <c r="AW116" s="25" t="s">
        <v>24</v>
      </c>
      <c r="AX116" s="25" t="s">
        <v>24</v>
      </c>
      <c r="AY116" s="25" t="s">
        <v>24</v>
      </c>
      <c r="AZ116" s="25" t="s">
        <v>24</v>
      </c>
      <c r="BA116" s="25" t="s">
        <v>24</v>
      </c>
      <c r="BB116" s="25" t="s">
        <v>24</v>
      </c>
      <c r="BC116" s="25" t="s">
        <v>24</v>
      </c>
      <c r="BD116" s="25" t="s">
        <v>23</v>
      </c>
      <c r="BE116" s="25" t="s">
        <v>24</v>
      </c>
      <c r="BF116" s="25" t="s">
        <v>24</v>
      </c>
      <c r="BG116" s="25" t="s">
        <v>24</v>
      </c>
      <c r="BH116" s="25" t="s">
        <v>23</v>
      </c>
      <c r="BI116" s="25" t="s">
        <v>24</v>
      </c>
      <c r="BJ116" s="25" t="s">
        <v>24</v>
      </c>
      <c r="BK116" s="25" t="s">
        <v>23</v>
      </c>
      <c r="BL116" s="25" t="s">
        <v>24</v>
      </c>
      <c r="BM116" s="25" t="s">
        <v>24</v>
      </c>
      <c r="BN116" s="25" t="s">
        <v>24</v>
      </c>
      <c r="BO116" s="25" t="s">
        <v>24</v>
      </c>
      <c r="BP116" s="25" t="s">
        <v>23</v>
      </c>
      <c r="BQ116" s="25" t="s">
        <v>24</v>
      </c>
      <c r="BR116" s="25" t="s">
        <v>24</v>
      </c>
      <c r="BS116" s="25" t="s">
        <v>24</v>
      </c>
      <c r="BT116" s="25" t="s">
        <v>24</v>
      </c>
      <c r="BU116" s="25" t="s">
        <v>24</v>
      </c>
      <c r="BV116" s="25" t="s">
        <v>24</v>
      </c>
      <c r="BW116" s="25" t="s">
        <v>24</v>
      </c>
      <c r="BX116" s="25" t="s">
        <v>24</v>
      </c>
    </row>
    <row r="117" spans="1:76" x14ac:dyDescent="0.45">
      <c r="A117" s="27" t="s">
        <v>256</v>
      </c>
      <c r="B117" s="31">
        <v>3</v>
      </c>
      <c r="C117" s="27" t="s">
        <v>43</v>
      </c>
      <c r="D117" s="125" t="s">
        <v>57</v>
      </c>
      <c r="E117" s="125"/>
      <c r="F117" s="125"/>
      <c r="G117" s="25" t="s">
        <v>19</v>
      </c>
      <c r="H117" s="31">
        <v>11</v>
      </c>
      <c r="I117" s="31">
        <v>78</v>
      </c>
      <c r="J117" s="25" t="s">
        <v>23</v>
      </c>
      <c r="K117" s="25" t="s">
        <v>23</v>
      </c>
      <c r="L117" s="27" t="s">
        <v>24</v>
      </c>
      <c r="M117" s="25" t="s">
        <v>24</v>
      </c>
      <c r="N117" s="25" t="s">
        <v>24</v>
      </c>
      <c r="O117" s="25" t="s">
        <v>24</v>
      </c>
      <c r="P117" s="25" t="s">
        <v>24</v>
      </c>
      <c r="Q117" s="25" t="s">
        <v>24</v>
      </c>
      <c r="R117" s="25" t="s">
        <v>23</v>
      </c>
      <c r="S117" s="25" t="s">
        <v>23</v>
      </c>
      <c r="T117" s="27" t="s">
        <v>398</v>
      </c>
      <c r="U117" s="25" t="s">
        <v>24</v>
      </c>
      <c r="V117" s="25" t="s">
        <v>24</v>
      </c>
      <c r="W117" s="25" t="s">
        <v>24</v>
      </c>
      <c r="X117" s="27" t="s">
        <v>400</v>
      </c>
      <c r="Y117" s="27" t="s">
        <v>50</v>
      </c>
      <c r="Z117" s="27" t="s">
        <v>489</v>
      </c>
      <c r="AA117" s="27" t="s">
        <v>489</v>
      </c>
      <c r="AB117" s="27" t="s">
        <v>489</v>
      </c>
      <c r="AC117" s="27" t="s">
        <v>50</v>
      </c>
      <c r="AD117" s="27" t="s">
        <v>50</v>
      </c>
      <c r="AE117" s="27" t="s">
        <v>489</v>
      </c>
      <c r="AF117" s="27" t="s">
        <v>49</v>
      </c>
      <c r="AG117" s="27" t="s">
        <v>49</v>
      </c>
      <c r="AH117" s="27" t="s">
        <v>49</v>
      </c>
      <c r="AI117" s="27" t="s">
        <v>400</v>
      </c>
      <c r="AJ117" s="27" t="s">
        <v>489</v>
      </c>
      <c r="AK117" s="27" t="s">
        <v>49</v>
      </c>
      <c r="AL117" s="27" t="s">
        <v>50</v>
      </c>
      <c r="AM117" s="37">
        <v>1156</v>
      </c>
      <c r="AN117" s="31">
        <v>89</v>
      </c>
      <c r="AO117" s="31">
        <v>16.899999999999999</v>
      </c>
      <c r="AP117" s="31">
        <v>19.5</v>
      </c>
      <c r="AQ117" s="37">
        <v>416</v>
      </c>
      <c r="AR117" s="31">
        <v>8</v>
      </c>
      <c r="AS117" s="37">
        <v>349</v>
      </c>
      <c r="AT117" s="25" t="s">
        <v>24</v>
      </c>
      <c r="AU117" s="25" t="s">
        <v>24</v>
      </c>
      <c r="AV117" s="25" t="s">
        <v>24</v>
      </c>
      <c r="AW117" s="25" t="s">
        <v>24</v>
      </c>
      <c r="AX117" s="25" t="s">
        <v>24</v>
      </c>
      <c r="AY117" s="25" t="s">
        <v>24</v>
      </c>
      <c r="AZ117" s="25" t="s">
        <v>24</v>
      </c>
      <c r="BA117" s="25" t="s">
        <v>24</v>
      </c>
      <c r="BB117" s="25" t="s">
        <v>24</v>
      </c>
      <c r="BC117" s="25" t="s">
        <v>24</v>
      </c>
      <c r="BD117" s="25" t="s">
        <v>24</v>
      </c>
      <c r="BE117" s="25" t="s">
        <v>24</v>
      </c>
      <c r="BF117" s="25" t="s">
        <v>24</v>
      </c>
      <c r="BG117" s="25" t="s">
        <v>24</v>
      </c>
      <c r="BH117" s="25" t="s">
        <v>24</v>
      </c>
      <c r="BI117" s="25" t="s">
        <v>23</v>
      </c>
      <c r="BJ117" s="25" t="s">
        <v>24</v>
      </c>
      <c r="BK117" s="25" t="s">
        <v>24</v>
      </c>
      <c r="BL117" s="25" t="s">
        <v>24</v>
      </c>
      <c r="BM117" s="25" t="s">
        <v>24</v>
      </c>
      <c r="BN117" s="25" t="s">
        <v>24</v>
      </c>
      <c r="BO117" s="25" t="s">
        <v>24</v>
      </c>
      <c r="BP117" s="25" t="s">
        <v>24</v>
      </c>
      <c r="BQ117" s="25" t="s">
        <v>24</v>
      </c>
      <c r="BR117" s="25" t="s">
        <v>24</v>
      </c>
      <c r="BS117" s="25" t="s">
        <v>24</v>
      </c>
      <c r="BT117" s="25" t="s">
        <v>24</v>
      </c>
      <c r="BU117" s="25" t="s">
        <v>24</v>
      </c>
      <c r="BV117" s="25" t="s">
        <v>24</v>
      </c>
      <c r="BW117" s="25" t="s">
        <v>24</v>
      </c>
      <c r="BX117" s="25" t="s">
        <v>23</v>
      </c>
    </row>
    <row r="118" spans="1:76" x14ac:dyDescent="0.45">
      <c r="A118" s="27" t="s">
        <v>257</v>
      </c>
      <c r="B118" s="31">
        <v>4</v>
      </c>
      <c r="C118" s="27" t="s">
        <v>43</v>
      </c>
      <c r="D118" s="125" t="s">
        <v>69</v>
      </c>
      <c r="E118" s="125"/>
      <c r="F118" s="125"/>
      <c r="G118" s="25" t="s">
        <v>19</v>
      </c>
      <c r="H118" s="31">
        <v>14</v>
      </c>
      <c r="I118" s="31">
        <v>98</v>
      </c>
      <c r="J118" s="25" t="s">
        <v>24</v>
      </c>
      <c r="K118" s="25" t="s">
        <v>24</v>
      </c>
      <c r="L118" s="27" t="s">
        <v>24</v>
      </c>
      <c r="M118" s="25" t="s">
        <v>24</v>
      </c>
      <c r="N118" s="25" t="s">
        <v>24</v>
      </c>
      <c r="O118" s="25" t="s">
        <v>24</v>
      </c>
      <c r="P118" s="25" t="s">
        <v>24</v>
      </c>
      <c r="Q118" s="25" t="s">
        <v>24</v>
      </c>
      <c r="R118" s="25" t="s">
        <v>23</v>
      </c>
      <c r="S118" s="25" t="s">
        <v>23</v>
      </c>
      <c r="T118" s="27" t="s">
        <v>398</v>
      </c>
      <c r="U118" s="25" t="s">
        <v>24</v>
      </c>
      <c r="V118" s="25" t="s">
        <v>24</v>
      </c>
      <c r="W118" s="25" t="s">
        <v>24</v>
      </c>
      <c r="X118" s="27" t="s">
        <v>400</v>
      </c>
      <c r="Y118" s="27" t="s">
        <v>489</v>
      </c>
      <c r="Z118" s="27" t="s">
        <v>489</v>
      </c>
      <c r="AA118" s="27" t="s">
        <v>489</v>
      </c>
      <c r="AB118" s="27" t="s">
        <v>489</v>
      </c>
      <c r="AC118" s="27" t="s">
        <v>50</v>
      </c>
      <c r="AD118" s="27" t="s">
        <v>489</v>
      </c>
      <c r="AE118" s="27" t="s">
        <v>400</v>
      </c>
      <c r="AF118" s="27" t="s">
        <v>50</v>
      </c>
      <c r="AG118" s="27" t="s">
        <v>50</v>
      </c>
      <c r="AH118" s="27" t="s">
        <v>67</v>
      </c>
      <c r="AI118" s="27" t="s">
        <v>400</v>
      </c>
      <c r="AJ118" s="27" t="s">
        <v>489</v>
      </c>
      <c r="AK118" s="27" t="s">
        <v>49</v>
      </c>
      <c r="AL118" s="27" t="s">
        <v>49</v>
      </c>
      <c r="AM118" s="37">
        <v>1314</v>
      </c>
      <c r="AN118" s="31">
        <v>91</v>
      </c>
      <c r="AO118" s="31">
        <v>16.8</v>
      </c>
      <c r="AP118" s="31">
        <v>20.9</v>
      </c>
      <c r="AQ118" s="37">
        <v>511</v>
      </c>
      <c r="AR118" s="31">
        <v>8</v>
      </c>
      <c r="AS118" s="37">
        <v>514</v>
      </c>
      <c r="AT118" s="25" t="s">
        <v>24</v>
      </c>
      <c r="AU118" s="25" t="s">
        <v>24</v>
      </c>
      <c r="AV118" s="25" t="s">
        <v>24</v>
      </c>
      <c r="AW118" s="25" t="s">
        <v>24</v>
      </c>
      <c r="AX118" s="25" t="s">
        <v>24</v>
      </c>
      <c r="AY118" s="25" t="s">
        <v>24</v>
      </c>
      <c r="AZ118" s="25" t="s">
        <v>24</v>
      </c>
      <c r="BA118" s="25" t="s">
        <v>24</v>
      </c>
      <c r="BB118" s="25" t="s">
        <v>24</v>
      </c>
      <c r="BC118" s="25" t="s">
        <v>24</v>
      </c>
      <c r="BD118" s="25" t="s">
        <v>23</v>
      </c>
      <c r="BE118" s="25" t="s">
        <v>24</v>
      </c>
      <c r="BF118" s="25" t="s">
        <v>24</v>
      </c>
      <c r="BG118" s="25" t="s">
        <v>24</v>
      </c>
      <c r="BH118" s="25" t="s">
        <v>24</v>
      </c>
      <c r="BI118" s="25" t="s">
        <v>24</v>
      </c>
      <c r="BJ118" s="25" t="s">
        <v>24</v>
      </c>
      <c r="BK118" s="25" t="s">
        <v>23</v>
      </c>
      <c r="BL118" s="25" t="s">
        <v>24</v>
      </c>
      <c r="BM118" s="25" t="s">
        <v>24</v>
      </c>
      <c r="BN118" s="25" t="s">
        <v>24</v>
      </c>
      <c r="BO118" s="25" t="s">
        <v>24</v>
      </c>
      <c r="BP118" s="25" t="s">
        <v>24</v>
      </c>
      <c r="BQ118" s="25" t="s">
        <v>24</v>
      </c>
      <c r="BR118" s="25" t="s">
        <v>24</v>
      </c>
      <c r="BS118" s="25" t="s">
        <v>24</v>
      </c>
      <c r="BT118" s="25" t="s">
        <v>24</v>
      </c>
      <c r="BU118" s="25" t="s">
        <v>24</v>
      </c>
      <c r="BV118" s="25" t="s">
        <v>24</v>
      </c>
      <c r="BW118" s="25" t="s">
        <v>24</v>
      </c>
      <c r="BX118" s="25" t="s">
        <v>24</v>
      </c>
    </row>
    <row r="119" spans="1:76" x14ac:dyDescent="0.45">
      <c r="A119" s="27" t="s">
        <v>259</v>
      </c>
      <c r="B119" s="31">
        <v>4</v>
      </c>
      <c r="C119" s="27" t="s">
        <v>43</v>
      </c>
      <c r="D119" s="125" t="s">
        <v>69</v>
      </c>
      <c r="E119" s="125"/>
      <c r="F119" s="125"/>
      <c r="G119" s="25" t="s">
        <v>19</v>
      </c>
      <c r="H119" s="31">
        <v>15</v>
      </c>
      <c r="I119" s="31">
        <v>94</v>
      </c>
      <c r="J119" s="25" t="s">
        <v>24</v>
      </c>
      <c r="K119" s="25" t="s">
        <v>24</v>
      </c>
      <c r="L119" s="27" t="s">
        <v>24</v>
      </c>
      <c r="M119" s="25" t="s">
        <v>24</v>
      </c>
      <c r="N119" s="25" t="s">
        <v>24</v>
      </c>
      <c r="O119" s="25" t="s">
        <v>24</v>
      </c>
      <c r="P119" s="25" t="s">
        <v>24</v>
      </c>
      <c r="Q119" s="25" t="s">
        <v>24</v>
      </c>
      <c r="R119" s="25" t="s">
        <v>23</v>
      </c>
      <c r="S119" s="25" t="s">
        <v>24</v>
      </c>
      <c r="T119" s="27" t="s">
        <v>398</v>
      </c>
      <c r="U119" s="25" t="s">
        <v>23</v>
      </c>
      <c r="V119" s="25" t="s">
        <v>24</v>
      </c>
      <c r="W119" s="25" t="s">
        <v>24</v>
      </c>
      <c r="X119" s="27" t="s">
        <v>400</v>
      </c>
      <c r="Y119" s="27" t="s">
        <v>489</v>
      </c>
      <c r="Z119" s="27" t="s">
        <v>489</v>
      </c>
      <c r="AA119" s="27" t="s">
        <v>67</v>
      </c>
      <c r="AB119" s="27" t="s">
        <v>489</v>
      </c>
      <c r="AC119" s="27" t="s">
        <v>50</v>
      </c>
      <c r="AD119" s="27" t="s">
        <v>50</v>
      </c>
      <c r="AE119" s="27" t="s">
        <v>489</v>
      </c>
      <c r="AF119" s="27" t="s">
        <v>49</v>
      </c>
      <c r="AG119" s="27" t="s">
        <v>49</v>
      </c>
      <c r="AH119" s="27" t="s">
        <v>67</v>
      </c>
      <c r="AI119" s="27" t="s">
        <v>400</v>
      </c>
      <c r="AJ119" s="27" t="s">
        <v>489</v>
      </c>
      <c r="AK119" s="27" t="s">
        <v>49</v>
      </c>
      <c r="AL119" s="27" t="s">
        <v>489</v>
      </c>
      <c r="AM119" s="37">
        <v>1357</v>
      </c>
      <c r="AN119" s="31">
        <v>95</v>
      </c>
      <c r="AO119" s="31">
        <v>17.8</v>
      </c>
      <c r="AP119" s="31">
        <v>21.4</v>
      </c>
      <c r="AQ119" s="37">
        <v>514</v>
      </c>
      <c r="AR119" s="31">
        <v>9</v>
      </c>
      <c r="AS119" s="37">
        <v>495</v>
      </c>
      <c r="AT119" s="25" t="s">
        <v>24</v>
      </c>
      <c r="AU119" s="25" t="s">
        <v>24</v>
      </c>
      <c r="AV119" s="25" t="s">
        <v>24</v>
      </c>
      <c r="AW119" s="25" t="s">
        <v>24</v>
      </c>
      <c r="AX119" s="25" t="s">
        <v>24</v>
      </c>
      <c r="AY119" s="25" t="s">
        <v>23</v>
      </c>
      <c r="AZ119" s="25" t="s">
        <v>23</v>
      </c>
      <c r="BA119" s="25" t="s">
        <v>24</v>
      </c>
      <c r="BB119" s="25" t="s">
        <v>24</v>
      </c>
      <c r="BC119" s="25" t="s">
        <v>24</v>
      </c>
      <c r="BD119" s="25" t="s">
        <v>24</v>
      </c>
      <c r="BE119" s="25" t="s">
        <v>24</v>
      </c>
      <c r="BF119" s="25" t="s">
        <v>24</v>
      </c>
      <c r="BG119" s="25" t="s">
        <v>24</v>
      </c>
      <c r="BH119" s="25" t="s">
        <v>23</v>
      </c>
      <c r="BI119" s="25" t="s">
        <v>24</v>
      </c>
      <c r="BJ119" s="25" t="s">
        <v>24</v>
      </c>
      <c r="BK119" s="25" t="s">
        <v>23</v>
      </c>
      <c r="BL119" s="25" t="s">
        <v>24</v>
      </c>
      <c r="BM119" s="25" t="s">
        <v>24</v>
      </c>
      <c r="BN119" s="25" t="s">
        <v>24</v>
      </c>
      <c r="BO119" s="25" t="s">
        <v>24</v>
      </c>
      <c r="BP119" s="25" t="s">
        <v>24</v>
      </c>
      <c r="BQ119" s="25" t="s">
        <v>24</v>
      </c>
      <c r="BR119" s="25" t="s">
        <v>24</v>
      </c>
      <c r="BS119" s="25" t="s">
        <v>24</v>
      </c>
      <c r="BT119" s="25" t="s">
        <v>24</v>
      </c>
      <c r="BU119" s="25" t="s">
        <v>24</v>
      </c>
      <c r="BV119" s="25" t="s">
        <v>24</v>
      </c>
      <c r="BW119" s="25" t="s">
        <v>24</v>
      </c>
      <c r="BX119" s="25" t="s">
        <v>24</v>
      </c>
    </row>
    <row r="120" spans="1:76" x14ac:dyDescent="0.45">
      <c r="A120" s="27" t="s">
        <v>261</v>
      </c>
      <c r="B120" s="31">
        <v>5</v>
      </c>
      <c r="C120" s="27" t="s">
        <v>56</v>
      </c>
      <c r="D120" s="125" t="s">
        <v>74</v>
      </c>
      <c r="E120" s="125"/>
      <c r="F120" s="125"/>
      <c r="G120" s="25" t="s">
        <v>19</v>
      </c>
      <c r="H120" s="31">
        <v>16</v>
      </c>
      <c r="I120" s="31">
        <v>102.5</v>
      </c>
      <c r="J120" s="25" t="s">
        <v>24</v>
      </c>
      <c r="K120" s="25" t="s">
        <v>24</v>
      </c>
      <c r="L120" s="27" t="s">
        <v>24</v>
      </c>
      <c r="M120" s="25" t="s">
        <v>24</v>
      </c>
      <c r="N120" s="25" t="s">
        <v>24</v>
      </c>
      <c r="O120" s="25" t="s">
        <v>24</v>
      </c>
      <c r="P120" s="25" t="s">
        <v>24</v>
      </c>
      <c r="Q120" s="25" t="s">
        <v>24</v>
      </c>
      <c r="R120" s="25" t="s">
        <v>23</v>
      </c>
      <c r="S120" s="25" t="s">
        <v>24</v>
      </c>
      <c r="T120" s="27" t="s">
        <v>398</v>
      </c>
      <c r="U120" s="25" t="s">
        <v>24</v>
      </c>
      <c r="V120" s="25" t="s">
        <v>24</v>
      </c>
      <c r="W120" s="25" t="s">
        <v>24</v>
      </c>
      <c r="X120" s="27" t="s">
        <v>400</v>
      </c>
      <c r="Y120" s="27" t="s">
        <v>489</v>
      </c>
      <c r="Z120" s="27" t="s">
        <v>400</v>
      </c>
      <c r="AA120" s="27" t="s">
        <v>489</v>
      </c>
      <c r="AB120" s="27" t="s">
        <v>489</v>
      </c>
      <c r="AC120" s="27" t="s">
        <v>50</v>
      </c>
      <c r="AD120" s="27" t="s">
        <v>489</v>
      </c>
      <c r="AE120" s="27" t="s">
        <v>400</v>
      </c>
      <c r="AF120" s="27" t="s">
        <v>50</v>
      </c>
      <c r="AG120" s="27" t="s">
        <v>50</v>
      </c>
      <c r="AH120" s="27" t="s">
        <v>50</v>
      </c>
      <c r="AI120" s="27" t="s">
        <v>400</v>
      </c>
      <c r="AJ120" s="27" t="s">
        <v>489</v>
      </c>
      <c r="AK120" s="27" t="s">
        <v>49</v>
      </c>
      <c r="AL120" s="27" t="s">
        <v>50</v>
      </c>
      <c r="AM120" s="37">
        <v>1324</v>
      </c>
      <c r="AN120" s="31">
        <v>93</v>
      </c>
      <c r="AO120" s="31">
        <v>19.399999999999999</v>
      </c>
      <c r="AP120" s="31">
        <v>22.5</v>
      </c>
      <c r="AQ120" s="37">
        <v>517</v>
      </c>
      <c r="AR120" s="31">
        <v>9</v>
      </c>
      <c r="AS120" s="37">
        <v>534</v>
      </c>
      <c r="AT120" s="25" t="s">
        <v>24</v>
      </c>
      <c r="AU120" s="25" t="s">
        <v>24</v>
      </c>
      <c r="AV120" s="25" t="s">
        <v>24</v>
      </c>
      <c r="AW120" s="25" t="s">
        <v>24</v>
      </c>
      <c r="AX120" s="25" t="s">
        <v>24</v>
      </c>
      <c r="AY120" s="25" t="s">
        <v>24</v>
      </c>
      <c r="AZ120" s="25" t="s">
        <v>24</v>
      </c>
      <c r="BA120" s="25" t="s">
        <v>24</v>
      </c>
      <c r="BB120" s="25" t="s">
        <v>24</v>
      </c>
      <c r="BC120" s="25" t="s">
        <v>23</v>
      </c>
      <c r="BD120" s="25" t="s">
        <v>23</v>
      </c>
      <c r="BE120" s="25" t="s">
        <v>24</v>
      </c>
      <c r="BF120" s="25" t="s">
        <v>24</v>
      </c>
      <c r="BG120" s="25" t="s">
        <v>23</v>
      </c>
      <c r="BH120" s="25" t="s">
        <v>24</v>
      </c>
      <c r="BI120" s="25" t="s">
        <v>24</v>
      </c>
      <c r="BJ120" s="25" t="s">
        <v>24</v>
      </c>
      <c r="BK120" s="25" t="s">
        <v>23</v>
      </c>
      <c r="BL120" s="25" t="s">
        <v>24</v>
      </c>
      <c r="BM120" s="25" t="s">
        <v>24</v>
      </c>
      <c r="BN120" s="25" t="s">
        <v>24</v>
      </c>
      <c r="BO120" s="25" t="s">
        <v>24</v>
      </c>
      <c r="BP120" s="25" t="s">
        <v>23</v>
      </c>
      <c r="BQ120" s="25" t="s">
        <v>23</v>
      </c>
      <c r="BR120" s="25" t="s">
        <v>24</v>
      </c>
      <c r="BS120" s="25" t="s">
        <v>24</v>
      </c>
      <c r="BT120" s="25" t="s">
        <v>24</v>
      </c>
      <c r="BU120" s="25" t="s">
        <v>23</v>
      </c>
      <c r="BV120" s="25" t="s">
        <v>24</v>
      </c>
      <c r="BW120" s="25" t="s">
        <v>24</v>
      </c>
      <c r="BX120" s="25" t="s">
        <v>24</v>
      </c>
    </row>
    <row r="121" spans="1:76" x14ac:dyDescent="0.45">
      <c r="A121" s="27" t="s">
        <v>263</v>
      </c>
      <c r="B121" s="31">
        <v>4</v>
      </c>
      <c r="C121" s="27" t="s">
        <v>56</v>
      </c>
      <c r="D121" s="125" t="s">
        <v>264</v>
      </c>
      <c r="E121" s="125"/>
      <c r="F121" s="125"/>
      <c r="G121" s="25" t="s">
        <v>19</v>
      </c>
      <c r="H121" s="31">
        <v>12</v>
      </c>
      <c r="I121" s="31">
        <v>92</v>
      </c>
      <c r="J121" s="25" t="s">
        <v>24</v>
      </c>
      <c r="K121" s="25" t="s">
        <v>24</v>
      </c>
      <c r="L121" s="27" t="s">
        <v>24</v>
      </c>
      <c r="M121" s="25" t="s">
        <v>24</v>
      </c>
      <c r="N121" s="25" t="s">
        <v>24</v>
      </c>
      <c r="O121" s="25" t="s">
        <v>24</v>
      </c>
      <c r="P121" s="25" t="s">
        <v>24</v>
      </c>
      <c r="Q121" s="25" t="s">
        <v>24</v>
      </c>
      <c r="R121" s="25" t="s">
        <v>23</v>
      </c>
      <c r="S121" s="25" t="s">
        <v>23</v>
      </c>
      <c r="T121" s="27" t="s">
        <v>399</v>
      </c>
      <c r="U121" s="25" t="s">
        <v>24</v>
      </c>
      <c r="V121" s="25" t="s">
        <v>24</v>
      </c>
      <c r="W121" s="25" t="s">
        <v>24</v>
      </c>
      <c r="X121" s="27" t="s">
        <v>400</v>
      </c>
      <c r="Y121" s="27" t="s">
        <v>400</v>
      </c>
      <c r="Z121" s="27" t="s">
        <v>489</v>
      </c>
      <c r="AA121" s="27" t="s">
        <v>489</v>
      </c>
      <c r="AB121" s="27" t="s">
        <v>489</v>
      </c>
      <c r="AC121" s="27" t="s">
        <v>50</v>
      </c>
      <c r="AD121" s="27" t="s">
        <v>50</v>
      </c>
      <c r="AE121" s="27" t="s">
        <v>489</v>
      </c>
      <c r="AF121" s="27" t="s">
        <v>50</v>
      </c>
      <c r="AG121" s="27" t="s">
        <v>50</v>
      </c>
      <c r="AH121" s="27" t="s">
        <v>49</v>
      </c>
      <c r="AI121" s="27" t="s">
        <v>400</v>
      </c>
      <c r="AJ121" s="27" t="s">
        <v>489</v>
      </c>
      <c r="AK121" s="27" t="s">
        <v>49</v>
      </c>
      <c r="AL121" s="27" t="s">
        <v>50</v>
      </c>
      <c r="AM121" s="37">
        <v>1412</v>
      </c>
      <c r="AN121" s="31">
        <v>104</v>
      </c>
      <c r="AO121" s="31">
        <v>14.4</v>
      </c>
      <c r="AP121" s="31">
        <v>23.4</v>
      </c>
      <c r="AQ121" s="37">
        <v>552</v>
      </c>
      <c r="AR121" s="31">
        <v>11</v>
      </c>
      <c r="AS121" s="37">
        <v>514</v>
      </c>
      <c r="AT121" s="25" t="s">
        <v>24</v>
      </c>
      <c r="AU121" s="25" t="s">
        <v>24</v>
      </c>
      <c r="AV121" s="25" t="s">
        <v>24</v>
      </c>
      <c r="AW121" s="25" t="s">
        <v>23</v>
      </c>
      <c r="AX121" s="25" t="s">
        <v>24</v>
      </c>
      <c r="AY121" s="25" t="s">
        <v>24</v>
      </c>
      <c r="AZ121" s="25" t="s">
        <v>24</v>
      </c>
      <c r="BA121" s="25" t="s">
        <v>24</v>
      </c>
      <c r="BB121" s="25" t="s">
        <v>24</v>
      </c>
      <c r="BC121" s="25" t="s">
        <v>24</v>
      </c>
      <c r="BD121" s="25" t="s">
        <v>23</v>
      </c>
      <c r="BE121" s="25" t="s">
        <v>24</v>
      </c>
      <c r="BF121" s="25" t="s">
        <v>24</v>
      </c>
      <c r="BG121" s="25" t="s">
        <v>24</v>
      </c>
      <c r="BH121" s="25" t="s">
        <v>23</v>
      </c>
      <c r="BI121" s="25" t="s">
        <v>24</v>
      </c>
      <c r="BJ121" s="25" t="s">
        <v>24</v>
      </c>
      <c r="BK121" s="25" t="s">
        <v>23</v>
      </c>
      <c r="BL121" s="25" t="s">
        <v>24</v>
      </c>
      <c r="BM121" s="25" t="s">
        <v>24</v>
      </c>
      <c r="BN121" s="25" t="s">
        <v>24</v>
      </c>
      <c r="BO121" s="25" t="s">
        <v>24</v>
      </c>
      <c r="BP121" s="25" t="s">
        <v>23</v>
      </c>
      <c r="BQ121" s="25" t="s">
        <v>24</v>
      </c>
      <c r="BR121" s="25" t="s">
        <v>24</v>
      </c>
      <c r="BS121" s="25" t="s">
        <v>24</v>
      </c>
      <c r="BT121" s="25" t="s">
        <v>24</v>
      </c>
      <c r="BU121" s="25" t="s">
        <v>24</v>
      </c>
      <c r="BV121" s="25" t="s">
        <v>24</v>
      </c>
      <c r="BW121" s="25" t="s">
        <v>24</v>
      </c>
      <c r="BX121" s="25" t="s">
        <v>24</v>
      </c>
    </row>
    <row r="122" spans="1:76" x14ac:dyDescent="0.45">
      <c r="A122" s="27" t="s">
        <v>266</v>
      </c>
      <c r="B122" s="31">
        <v>4</v>
      </c>
      <c r="C122" s="27" t="s">
        <v>56</v>
      </c>
      <c r="D122" s="125" t="s">
        <v>69</v>
      </c>
      <c r="E122" s="125"/>
      <c r="F122" s="125"/>
      <c r="G122" s="25" t="s">
        <v>19</v>
      </c>
      <c r="H122" s="31">
        <v>14</v>
      </c>
      <c r="I122" s="31">
        <v>95</v>
      </c>
      <c r="J122" s="25" t="s">
        <v>24</v>
      </c>
      <c r="K122" s="25" t="s">
        <v>24</v>
      </c>
      <c r="L122" s="27" t="s">
        <v>24</v>
      </c>
      <c r="M122" s="25" t="s">
        <v>24</v>
      </c>
      <c r="N122" s="25" t="s">
        <v>24</v>
      </c>
      <c r="O122" s="25" t="s">
        <v>24</v>
      </c>
      <c r="P122" s="25" t="s">
        <v>24</v>
      </c>
      <c r="Q122" s="25" t="s">
        <v>24</v>
      </c>
      <c r="R122" s="25" t="s">
        <v>23</v>
      </c>
      <c r="S122" s="25" t="s">
        <v>24</v>
      </c>
      <c r="T122" s="27" t="s">
        <v>398</v>
      </c>
      <c r="U122" s="25" t="s">
        <v>24</v>
      </c>
      <c r="V122" s="25" t="s">
        <v>24</v>
      </c>
      <c r="W122" s="25" t="s">
        <v>24</v>
      </c>
      <c r="X122" s="27" t="s">
        <v>400</v>
      </c>
      <c r="Y122" s="27" t="s">
        <v>489</v>
      </c>
      <c r="Z122" s="27" t="s">
        <v>400</v>
      </c>
      <c r="AA122" s="27" t="s">
        <v>400</v>
      </c>
      <c r="AB122" s="27" t="s">
        <v>489</v>
      </c>
      <c r="AC122" s="27" t="s">
        <v>50</v>
      </c>
      <c r="AD122" s="27" t="s">
        <v>50</v>
      </c>
      <c r="AE122" s="27" t="s">
        <v>400</v>
      </c>
      <c r="AF122" s="27" t="s">
        <v>50</v>
      </c>
      <c r="AG122" s="27" t="s">
        <v>50</v>
      </c>
      <c r="AH122" s="27" t="s">
        <v>67</v>
      </c>
      <c r="AI122" s="27" t="s">
        <v>400</v>
      </c>
      <c r="AJ122" s="27" t="s">
        <v>489</v>
      </c>
      <c r="AK122" s="27" t="s">
        <v>49</v>
      </c>
      <c r="AL122" s="27" t="s">
        <v>489</v>
      </c>
      <c r="AM122" s="37">
        <v>1296</v>
      </c>
      <c r="AN122" s="31">
        <v>94</v>
      </c>
      <c r="AO122" s="31">
        <v>15.4</v>
      </c>
      <c r="AP122" s="31">
        <v>21.4</v>
      </c>
      <c r="AQ122" s="37">
        <v>501</v>
      </c>
      <c r="AR122" s="31">
        <v>9</v>
      </c>
      <c r="AS122" s="37">
        <v>469</v>
      </c>
      <c r="AT122" s="25" t="s">
        <v>24</v>
      </c>
      <c r="AU122" s="25" t="s">
        <v>24</v>
      </c>
      <c r="AV122" s="25" t="s">
        <v>24</v>
      </c>
      <c r="AW122" s="25" t="s">
        <v>24</v>
      </c>
      <c r="AX122" s="25" t="s">
        <v>24</v>
      </c>
      <c r="AY122" s="25" t="s">
        <v>24</v>
      </c>
      <c r="AZ122" s="25" t="s">
        <v>24</v>
      </c>
      <c r="BA122" s="25" t="s">
        <v>24</v>
      </c>
      <c r="BB122" s="25" t="s">
        <v>24</v>
      </c>
      <c r="BC122" s="25" t="s">
        <v>24</v>
      </c>
      <c r="BD122" s="25" t="s">
        <v>24</v>
      </c>
      <c r="BE122" s="25" t="s">
        <v>24</v>
      </c>
      <c r="BF122" s="25" t="s">
        <v>24</v>
      </c>
      <c r="BG122" s="25" t="s">
        <v>24</v>
      </c>
      <c r="BH122" s="25" t="s">
        <v>24</v>
      </c>
      <c r="BI122" s="25" t="s">
        <v>23</v>
      </c>
      <c r="BJ122" s="25" t="s">
        <v>24</v>
      </c>
      <c r="BK122" s="25" t="s">
        <v>24</v>
      </c>
      <c r="BL122" s="25" t="s">
        <v>24</v>
      </c>
      <c r="BM122" s="25" t="s">
        <v>24</v>
      </c>
      <c r="BN122" s="25" t="s">
        <v>24</v>
      </c>
      <c r="BO122" s="25" t="s">
        <v>24</v>
      </c>
      <c r="BP122" s="25" t="s">
        <v>24</v>
      </c>
      <c r="BQ122" s="25" t="s">
        <v>24</v>
      </c>
      <c r="BR122" s="25" t="s">
        <v>24</v>
      </c>
      <c r="BS122" s="25" t="s">
        <v>24</v>
      </c>
      <c r="BT122" s="25" t="s">
        <v>24</v>
      </c>
      <c r="BU122" s="25" t="s">
        <v>24</v>
      </c>
      <c r="BV122" s="25" t="s">
        <v>24</v>
      </c>
      <c r="BW122" s="25" t="s">
        <v>24</v>
      </c>
      <c r="BX122" s="25" t="s">
        <v>23</v>
      </c>
    </row>
    <row r="123" spans="1:76" x14ac:dyDescent="0.45">
      <c r="A123" s="27" t="s">
        <v>267</v>
      </c>
      <c r="B123" s="31">
        <v>4</v>
      </c>
      <c r="C123" s="27" t="s">
        <v>56</v>
      </c>
      <c r="D123" s="125" t="s">
        <v>69</v>
      </c>
      <c r="E123" s="125"/>
      <c r="F123" s="125"/>
      <c r="G123" s="25" t="s">
        <v>19</v>
      </c>
      <c r="H123" s="31">
        <v>14</v>
      </c>
      <c r="I123" s="31">
        <v>97.5</v>
      </c>
      <c r="J123" s="25" t="s">
        <v>24</v>
      </c>
      <c r="K123" s="25" t="s">
        <v>24</v>
      </c>
      <c r="L123" s="27" t="s">
        <v>24</v>
      </c>
      <c r="M123" s="25" t="s">
        <v>24</v>
      </c>
      <c r="N123" s="25" t="s">
        <v>24</v>
      </c>
      <c r="O123" s="25" t="s">
        <v>24</v>
      </c>
      <c r="P123" s="25" t="s">
        <v>24</v>
      </c>
      <c r="Q123" s="25" t="s">
        <v>24</v>
      </c>
      <c r="R123" s="25" t="s">
        <v>23</v>
      </c>
      <c r="S123" s="25" t="s">
        <v>24</v>
      </c>
      <c r="T123" s="27" t="s">
        <v>400</v>
      </c>
      <c r="U123" s="25" t="s">
        <v>24</v>
      </c>
      <c r="V123" s="25" t="s">
        <v>24</v>
      </c>
      <c r="W123" s="25" t="s">
        <v>24</v>
      </c>
      <c r="X123" s="27" t="s">
        <v>400</v>
      </c>
      <c r="Y123" s="27" t="s">
        <v>489</v>
      </c>
      <c r="Z123" s="27" t="s">
        <v>400</v>
      </c>
      <c r="AA123" s="27" t="s">
        <v>489</v>
      </c>
      <c r="AB123" s="27" t="s">
        <v>489</v>
      </c>
      <c r="AC123" s="27" t="s">
        <v>489</v>
      </c>
      <c r="AD123" s="27" t="s">
        <v>489</v>
      </c>
      <c r="AE123" s="27" t="s">
        <v>400</v>
      </c>
      <c r="AF123" s="27" t="s">
        <v>49</v>
      </c>
      <c r="AG123" s="27" t="s">
        <v>67</v>
      </c>
      <c r="AH123" s="27" t="s">
        <v>67</v>
      </c>
      <c r="AI123" s="27" t="s">
        <v>400</v>
      </c>
      <c r="AJ123" s="27" t="s">
        <v>489</v>
      </c>
      <c r="AK123" s="27" t="s">
        <v>49</v>
      </c>
      <c r="AL123" s="27" t="s">
        <v>49</v>
      </c>
      <c r="AM123" s="37">
        <v>1296</v>
      </c>
      <c r="AN123" s="31">
        <v>96</v>
      </c>
      <c r="AO123" s="31">
        <v>14.7</v>
      </c>
      <c r="AP123" s="31">
        <v>20.399999999999999</v>
      </c>
      <c r="AQ123" s="37">
        <v>511</v>
      </c>
      <c r="AR123" s="31">
        <v>9</v>
      </c>
      <c r="AS123" s="37">
        <v>511</v>
      </c>
      <c r="AT123" s="25" t="s">
        <v>24</v>
      </c>
      <c r="AU123" s="25" t="s">
        <v>24</v>
      </c>
      <c r="AV123" s="25" t="s">
        <v>24</v>
      </c>
      <c r="AW123" s="25" t="s">
        <v>24</v>
      </c>
      <c r="AX123" s="25" t="s">
        <v>24</v>
      </c>
      <c r="AY123" s="25" t="s">
        <v>24</v>
      </c>
      <c r="AZ123" s="25" t="s">
        <v>24</v>
      </c>
      <c r="BA123" s="25" t="s">
        <v>24</v>
      </c>
      <c r="BB123" s="25" t="s">
        <v>24</v>
      </c>
      <c r="BC123" s="25" t="s">
        <v>23</v>
      </c>
      <c r="BD123" s="25" t="s">
        <v>23</v>
      </c>
      <c r="BE123" s="25" t="s">
        <v>24</v>
      </c>
      <c r="BF123" s="25" t="s">
        <v>24</v>
      </c>
      <c r="BG123" s="25" t="s">
        <v>24</v>
      </c>
      <c r="BH123" s="25" t="s">
        <v>23</v>
      </c>
      <c r="BI123" s="25" t="s">
        <v>24</v>
      </c>
      <c r="BJ123" s="25" t="s">
        <v>24</v>
      </c>
      <c r="BK123" s="25" t="s">
        <v>23</v>
      </c>
      <c r="BL123" s="25" t="s">
        <v>23</v>
      </c>
      <c r="BM123" s="25" t="s">
        <v>24</v>
      </c>
      <c r="BN123" s="25" t="s">
        <v>24</v>
      </c>
      <c r="BO123" s="25" t="s">
        <v>24</v>
      </c>
      <c r="BP123" s="25" t="s">
        <v>24</v>
      </c>
      <c r="BQ123" s="25" t="s">
        <v>24</v>
      </c>
      <c r="BR123" s="25" t="s">
        <v>24</v>
      </c>
      <c r="BS123" s="25" t="s">
        <v>24</v>
      </c>
      <c r="BT123" s="25" t="s">
        <v>24</v>
      </c>
      <c r="BU123" s="25" t="s">
        <v>23</v>
      </c>
      <c r="BV123" s="25" t="s">
        <v>24</v>
      </c>
      <c r="BW123" s="25" t="s">
        <v>24</v>
      </c>
      <c r="BX123" s="25" t="s">
        <v>24</v>
      </c>
    </row>
    <row r="124" spans="1:76" x14ac:dyDescent="0.45">
      <c r="A124" s="27" t="s">
        <v>269</v>
      </c>
      <c r="B124" s="31">
        <v>4</v>
      </c>
      <c r="C124" s="27" t="s">
        <v>56</v>
      </c>
      <c r="D124" s="125" t="s">
        <v>44</v>
      </c>
      <c r="E124" s="125"/>
      <c r="F124" s="125"/>
      <c r="G124" s="25" t="s">
        <v>19</v>
      </c>
      <c r="H124" s="31">
        <v>13.2</v>
      </c>
      <c r="I124" s="31">
        <v>95.9</v>
      </c>
      <c r="J124" s="25" t="s">
        <v>24</v>
      </c>
      <c r="K124" s="25" t="s">
        <v>24</v>
      </c>
      <c r="L124" s="27" t="s">
        <v>24</v>
      </c>
      <c r="M124" s="25" t="s">
        <v>24</v>
      </c>
      <c r="N124" s="25" t="s">
        <v>24</v>
      </c>
      <c r="O124" s="25" t="s">
        <v>24</v>
      </c>
      <c r="P124" s="25" t="s">
        <v>24</v>
      </c>
      <c r="Q124" s="25" t="s">
        <v>24</v>
      </c>
      <c r="R124" s="25" t="s">
        <v>23</v>
      </c>
      <c r="S124" s="25" t="s">
        <v>24</v>
      </c>
      <c r="T124" s="27" t="s">
        <v>398</v>
      </c>
      <c r="U124" s="25" t="s">
        <v>24</v>
      </c>
      <c r="V124" s="25" t="s">
        <v>24</v>
      </c>
      <c r="W124" s="25" t="s">
        <v>24</v>
      </c>
      <c r="X124" s="27" t="s">
        <v>400</v>
      </c>
      <c r="Y124" s="27" t="s">
        <v>489</v>
      </c>
      <c r="Z124" s="27" t="s">
        <v>400</v>
      </c>
      <c r="AA124" s="27" t="s">
        <v>489</v>
      </c>
      <c r="AB124" s="27" t="s">
        <v>489</v>
      </c>
      <c r="AC124" s="27" t="s">
        <v>50</v>
      </c>
      <c r="AD124" s="27" t="s">
        <v>49</v>
      </c>
      <c r="AE124" s="27" t="s">
        <v>400</v>
      </c>
      <c r="AF124" s="27" t="s">
        <v>49</v>
      </c>
      <c r="AG124" s="27" t="s">
        <v>50</v>
      </c>
      <c r="AH124" s="27" t="s">
        <v>50</v>
      </c>
      <c r="AI124" s="27" t="s">
        <v>400</v>
      </c>
      <c r="AJ124" s="27" t="s">
        <v>400</v>
      </c>
      <c r="AK124" s="27" t="s">
        <v>49</v>
      </c>
      <c r="AL124" s="27" t="s">
        <v>49</v>
      </c>
      <c r="AM124" s="37">
        <v>1321</v>
      </c>
      <c r="AN124" s="31">
        <v>94</v>
      </c>
      <c r="AO124" s="31">
        <v>15.4</v>
      </c>
      <c r="AP124" s="31">
        <v>19.7</v>
      </c>
      <c r="AQ124" s="37">
        <v>495</v>
      </c>
      <c r="AR124" s="31">
        <v>8</v>
      </c>
      <c r="AS124" s="37">
        <v>518</v>
      </c>
      <c r="AT124" s="25" t="s">
        <v>24</v>
      </c>
      <c r="AU124" s="25" t="s">
        <v>24</v>
      </c>
      <c r="AV124" s="25" t="s">
        <v>24</v>
      </c>
      <c r="AW124" s="25" t="s">
        <v>24</v>
      </c>
      <c r="AX124" s="25" t="s">
        <v>24</v>
      </c>
      <c r="AY124" s="25" t="s">
        <v>24</v>
      </c>
      <c r="AZ124" s="25" t="s">
        <v>23</v>
      </c>
      <c r="BA124" s="25" t="s">
        <v>24</v>
      </c>
      <c r="BB124" s="25" t="s">
        <v>24</v>
      </c>
      <c r="BC124" s="25" t="s">
        <v>24</v>
      </c>
      <c r="BD124" s="25" t="s">
        <v>23</v>
      </c>
      <c r="BE124" s="25" t="s">
        <v>24</v>
      </c>
      <c r="BF124" s="25" t="s">
        <v>24</v>
      </c>
      <c r="BG124" s="25" t="s">
        <v>23</v>
      </c>
      <c r="BH124" s="25" t="s">
        <v>23</v>
      </c>
      <c r="BI124" s="25" t="s">
        <v>24</v>
      </c>
      <c r="BJ124" s="25" t="s">
        <v>24</v>
      </c>
      <c r="BK124" s="25" t="s">
        <v>23</v>
      </c>
      <c r="BL124" s="25" t="s">
        <v>23</v>
      </c>
      <c r="BM124" s="25" t="s">
        <v>24</v>
      </c>
      <c r="BN124" s="25" t="s">
        <v>24</v>
      </c>
      <c r="BO124" s="25" t="s">
        <v>24</v>
      </c>
      <c r="BP124" s="25" t="s">
        <v>24</v>
      </c>
      <c r="BQ124" s="25" t="s">
        <v>24</v>
      </c>
      <c r="BR124" s="25" t="s">
        <v>24</v>
      </c>
      <c r="BS124" s="25" t="s">
        <v>24</v>
      </c>
      <c r="BT124" s="25" t="s">
        <v>23</v>
      </c>
      <c r="BU124" s="25" t="s">
        <v>24</v>
      </c>
      <c r="BV124" s="25" t="s">
        <v>24</v>
      </c>
      <c r="BW124" s="25" t="s">
        <v>24</v>
      </c>
      <c r="BX124" s="25" t="s">
        <v>24</v>
      </c>
    </row>
    <row r="125" spans="1:76" x14ac:dyDescent="0.45">
      <c r="A125" s="27" t="s">
        <v>271</v>
      </c>
      <c r="B125" s="31">
        <v>4</v>
      </c>
      <c r="C125" s="27" t="s">
        <v>56</v>
      </c>
      <c r="D125" s="125" t="s">
        <v>44</v>
      </c>
      <c r="E125" s="125"/>
      <c r="F125" s="125"/>
      <c r="G125" s="25" t="s">
        <v>19</v>
      </c>
      <c r="H125" s="31">
        <v>12</v>
      </c>
      <c r="I125" s="31">
        <v>90</v>
      </c>
      <c r="J125" s="25" t="s">
        <v>24</v>
      </c>
      <c r="K125" s="25" t="s">
        <v>24</v>
      </c>
      <c r="L125" s="27" t="s">
        <v>24</v>
      </c>
      <c r="M125" s="25" t="s">
        <v>24</v>
      </c>
      <c r="N125" s="25" t="s">
        <v>24</v>
      </c>
      <c r="O125" s="25" t="s">
        <v>24</v>
      </c>
      <c r="P125" s="25" t="s">
        <v>24</v>
      </c>
      <c r="Q125" s="25" t="s">
        <v>24</v>
      </c>
      <c r="R125" s="25" t="s">
        <v>23</v>
      </c>
      <c r="S125" s="25" t="s">
        <v>24</v>
      </c>
      <c r="T125" s="27" t="s">
        <v>398</v>
      </c>
      <c r="U125" s="25" t="s">
        <v>24</v>
      </c>
      <c r="V125" s="25" t="s">
        <v>24</v>
      </c>
      <c r="W125" s="25" t="s">
        <v>24</v>
      </c>
      <c r="X125" s="27" t="s">
        <v>400</v>
      </c>
      <c r="Y125" s="27" t="s">
        <v>489</v>
      </c>
      <c r="Z125" s="27" t="s">
        <v>489</v>
      </c>
      <c r="AA125" s="27" t="s">
        <v>489</v>
      </c>
      <c r="AB125" s="27" t="s">
        <v>489</v>
      </c>
      <c r="AC125" s="27" t="s">
        <v>50</v>
      </c>
      <c r="AD125" s="27" t="s">
        <v>50</v>
      </c>
      <c r="AE125" s="27" t="s">
        <v>489</v>
      </c>
      <c r="AF125" s="27" t="s">
        <v>49</v>
      </c>
      <c r="AG125" s="27" t="s">
        <v>50</v>
      </c>
      <c r="AH125" s="27" t="s">
        <v>49</v>
      </c>
      <c r="AI125" s="27" t="s">
        <v>400</v>
      </c>
      <c r="AJ125" s="27" t="s">
        <v>489</v>
      </c>
      <c r="AK125" s="27" t="s">
        <v>49</v>
      </c>
      <c r="AL125" s="27" t="s">
        <v>489</v>
      </c>
      <c r="AM125" s="37">
        <v>1214</v>
      </c>
      <c r="AN125" s="31">
        <v>94</v>
      </c>
      <c r="AO125" s="31">
        <v>13.4</v>
      </c>
      <c r="AP125" s="31">
        <v>16.7</v>
      </c>
      <c r="AQ125" s="37">
        <v>458</v>
      </c>
      <c r="AR125" s="31">
        <v>8</v>
      </c>
      <c r="AS125" s="37">
        <v>406</v>
      </c>
      <c r="AT125" s="25" t="s">
        <v>24</v>
      </c>
      <c r="AU125" s="25" t="s">
        <v>24</v>
      </c>
      <c r="AV125" s="25" t="s">
        <v>24</v>
      </c>
      <c r="AW125" s="25" t="s">
        <v>24</v>
      </c>
      <c r="AX125" s="25" t="s">
        <v>24</v>
      </c>
      <c r="AY125" s="25" t="s">
        <v>24</v>
      </c>
      <c r="AZ125" s="25" t="s">
        <v>24</v>
      </c>
      <c r="BA125" s="25" t="s">
        <v>24</v>
      </c>
      <c r="BB125" s="25" t="s">
        <v>23</v>
      </c>
      <c r="BC125" s="25" t="s">
        <v>24</v>
      </c>
      <c r="BD125" s="25" t="s">
        <v>23</v>
      </c>
      <c r="BE125" s="25" t="s">
        <v>24</v>
      </c>
      <c r="BF125" s="25" t="s">
        <v>24</v>
      </c>
      <c r="BG125" s="25" t="s">
        <v>24</v>
      </c>
      <c r="BH125" s="25" t="s">
        <v>23</v>
      </c>
      <c r="BI125" s="25" t="s">
        <v>24</v>
      </c>
      <c r="BJ125" s="25" t="s">
        <v>24</v>
      </c>
      <c r="BK125" s="25" t="s">
        <v>23</v>
      </c>
      <c r="BL125" s="25" t="s">
        <v>24</v>
      </c>
      <c r="BM125" s="25" t="s">
        <v>24</v>
      </c>
      <c r="BN125" s="25" t="s">
        <v>24</v>
      </c>
      <c r="BO125" s="25" t="s">
        <v>24</v>
      </c>
      <c r="BP125" s="25" t="s">
        <v>23</v>
      </c>
      <c r="BQ125" s="25" t="s">
        <v>24</v>
      </c>
      <c r="BR125" s="25" t="s">
        <v>24</v>
      </c>
      <c r="BS125" s="25" t="s">
        <v>24</v>
      </c>
      <c r="BT125" s="25" t="s">
        <v>24</v>
      </c>
      <c r="BU125" s="25" t="s">
        <v>24</v>
      </c>
      <c r="BV125" s="25" t="s">
        <v>24</v>
      </c>
      <c r="BW125" s="25" t="s">
        <v>24</v>
      </c>
      <c r="BX125" s="25" t="s">
        <v>24</v>
      </c>
    </row>
    <row r="126" spans="1:76" x14ac:dyDescent="0.45">
      <c r="A126" s="27" t="s">
        <v>273</v>
      </c>
      <c r="B126" s="31">
        <v>4</v>
      </c>
      <c r="C126" s="27" t="s">
        <v>56</v>
      </c>
      <c r="D126" s="125" t="s">
        <v>74</v>
      </c>
      <c r="E126" s="125"/>
      <c r="F126" s="125"/>
      <c r="G126" s="25" t="s">
        <v>19</v>
      </c>
      <c r="H126" s="31">
        <v>15</v>
      </c>
      <c r="I126" s="31">
        <v>96</v>
      </c>
      <c r="J126" s="25" t="s">
        <v>24</v>
      </c>
      <c r="K126" s="25" t="s">
        <v>24</v>
      </c>
      <c r="L126" s="27" t="s">
        <v>24</v>
      </c>
      <c r="M126" s="25" t="s">
        <v>24</v>
      </c>
      <c r="N126" s="25" t="s">
        <v>24</v>
      </c>
      <c r="O126" s="25" t="s">
        <v>24</v>
      </c>
      <c r="P126" s="25" t="s">
        <v>24</v>
      </c>
      <c r="Q126" s="25" t="s">
        <v>24</v>
      </c>
      <c r="R126" s="25" t="s">
        <v>23</v>
      </c>
      <c r="S126" s="25" t="s">
        <v>24</v>
      </c>
      <c r="T126" s="27" t="s">
        <v>400</v>
      </c>
      <c r="U126" s="25" t="s">
        <v>24</v>
      </c>
      <c r="V126" s="25" t="s">
        <v>24</v>
      </c>
      <c r="W126" s="25" t="s">
        <v>24</v>
      </c>
      <c r="X126" s="27" t="s">
        <v>400</v>
      </c>
      <c r="Y126" s="27" t="s">
        <v>489</v>
      </c>
      <c r="Z126" s="27" t="s">
        <v>400</v>
      </c>
      <c r="AA126" s="27" t="s">
        <v>489</v>
      </c>
      <c r="AB126" s="27" t="s">
        <v>489</v>
      </c>
      <c r="AC126" s="27" t="s">
        <v>50</v>
      </c>
      <c r="AD126" s="27" t="s">
        <v>489</v>
      </c>
      <c r="AE126" s="27" t="s">
        <v>400</v>
      </c>
      <c r="AF126" s="27" t="s">
        <v>49</v>
      </c>
      <c r="AG126" s="27" t="s">
        <v>50</v>
      </c>
      <c r="AH126" s="27" t="s">
        <v>49</v>
      </c>
      <c r="AI126" s="27" t="s">
        <v>400</v>
      </c>
      <c r="AJ126" s="27" t="s">
        <v>400</v>
      </c>
      <c r="AK126" s="27" t="s">
        <v>49</v>
      </c>
      <c r="AL126" s="27" t="s">
        <v>50</v>
      </c>
      <c r="AM126" s="37">
        <v>1358</v>
      </c>
      <c r="AN126" s="31">
        <v>91</v>
      </c>
      <c r="AO126" s="31">
        <v>16.399999999999999</v>
      </c>
      <c r="AP126" s="31">
        <v>19.8</v>
      </c>
      <c r="AQ126" s="37">
        <v>496</v>
      </c>
      <c r="AR126" s="31">
        <v>10</v>
      </c>
      <c r="AS126" s="37">
        <v>497</v>
      </c>
      <c r="AT126" s="25" t="s">
        <v>24</v>
      </c>
      <c r="AU126" s="25" t="s">
        <v>24</v>
      </c>
      <c r="AV126" s="25" t="s">
        <v>24</v>
      </c>
      <c r="AW126" s="25" t="s">
        <v>24</v>
      </c>
      <c r="AX126" s="25" t="s">
        <v>24</v>
      </c>
      <c r="AY126" s="25" t="s">
        <v>24</v>
      </c>
      <c r="AZ126" s="25" t="s">
        <v>24</v>
      </c>
      <c r="BA126" s="25" t="s">
        <v>24</v>
      </c>
      <c r="BB126" s="25" t="s">
        <v>24</v>
      </c>
      <c r="BC126" s="25" t="s">
        <v>23</v>
      </c>
      <c r="BD126" s="25" t="s">
        <v>23</v>
      </c>
      <c r="BE126" s="25" t="s">
        <v>24</v>
      </c>
      <c r="BF126" s="25" t="s">
        <v>24</v>
      </c>
      <c r="BG126" s="25" t="s">
        <v>24</v>
      </c>
      <c r="BH126" s="25" t="s">
        <v>23</v>
      </c>
      <c r="BI126" s="25" t="s">
        <v>24</v>
      </c>
      <c r="BJ126" s="25" t="s">
        <v>24</v>
      </c>
      <c r="BK126" s="25" t="s">
        <v>23</v>
      </c>
      <c r="BL126" s="25" t="s">
        <v>24</v>
      </c>
      <c r="BM126" s="25" t="s">
        <v>24</v>
      </c>
      <c r="BN126" s="25" t="s">
        <v>24</v>
      </c>
      <c r="BO126" s="25" t="s">
        <v>24</v>
      </c>
      <c r="BP126" s="25" t="s">
        <v>23</v>
      </c>
      <c r="BQ126" s="25" t="s">
        <v>24</v>
      </c>
      <c r="BR126" s="25" t="s">
        <v>24</v>
      </c>
      <c r="BS126" s="25" t="s">
        <v>24</v>
      </c>
      <c r="BT126" s="25" t="s">
        <v>24</v>
      </c>
      <c r="BU126" s="25" t="s">
        <v>23</v>
      </c>
      <c r="BV126" s="25" t="s">
        <v>24</v>
      </c>
      <c r="BW126" s="25" t="s">
        <v>24</v>
      </c>
      <c r="BX126" s="25" t="s">
        <v>24</v>
      </c>
    </row>
    <row r="127" spans="1:76" x14ac:dyDescent="0.45">
      <c r="A127" s="27" t="s">
        <v>275</v>
      </c>
      <c r="B127" s="31">
        <v>2</v>
      </c>
      <c r="C127" s="27" t="s">
        <v>56</v>
      </c>
      <c r="D127" s="125" t="s">
        <v>69</v>
      </c>
      <c r="E127" s="125"/>
      <c r="F127" s="125"/>
      <c r="G127" s="25" t="s">
        <v>19</v>
      </c>
      <c r="H127" s="31">
        <v>9</v>
      </c>
      <c r="I127" s="31">
        <v>80</v>
      </c>
      <c r="J127" s="25" t="s">
        <v>23</v>
      </c>
      <c r="K127" s="25" t="s">
        <v>23</v>
      </c>
      <c r="L127" s="27" t="s">
        <v>24</v>
      </c>
      <c r="M127" s="25" t="s">
        <v>24</v>
      </c>
      <c r="N127" s="25" t="s">
        <v>23</v>
      </c>
      <c r="O127" s="25" t="s">
        <v>24</v>
      </c>
      <c r="P127" s="25" t="s">
        <v>23</v>
      </c>
      <c r="Q127" s="25" t="s">
        <v>24</v>
      </c>
      <c r="R127" s="25" t="s">
        <v>23</v>
      </c>
      <c r="S127" s="25" t="s">
        <v>23</v>
      </c>
      <c r="T127" s="27" t="s">
        <v>400</v>
      </c>
      <c r="U127" s="25" t="s">
        <v>24</v>
      </c>
      <c r="V127" s="25" t="s">
        <v>24</v>
      </c>
      <c r="W127" s="25" t="s">
        <v>24</v>
      </c>
      <c r="X127" s="27" t="s">
        <v>400</v>
      </c>
      <c r="Y127" s="27" t="s">
        <v>489</v>
      </c>
      <c r="Z127" s="27" t="s">
        <v>400</v>
      </c>
      <c r="AA127" s="27" t="s">
        <v>489</v>
      </c>
      <c r="AB127" s="27" t="s">
        <v>489</v>
      </c>
      <c r="AC127" s="27" t="s">
        <v>50</v>
      </c>
      <c r="AD127" s="27" t="s">
        <v>50</v>
      </c>
      <c r="AE127" s="27" t="s">
        <v>489</v>
      </c>
      <c r="AF127" s="27" t="s">
        <v>50</v>
      </c>
      <c r="AG127" s="27" t="s">
        <v>50</v>
      </c>
      <c r="AH127" s="27" t="s">
        <v>49</v>
      </c>
      <c r="AI127" s="27" t="s">
        <v>400</v>
      </c>
      <c r="AJ127" s="27" t="s">
        <v>400</v>
      </c>
      <c r="AK127" s="27" t="s">
        <v>49</v>
      </c>
      <c r="AL127" s="27" t="s">
        <v>49</v>
      </c>
      <c r="AM127" s="37">
        <v>956</v>
      </c>
      <c r="AN127" s="31">
        <v>75</v>
      </c>
      <c r="AO127" s="31">
        <v>11.4</v>
      </c>
      <c r="AP127" s="31">
        <v>15.4</v>
      </c>
      <c r="AQ127" s="37">
        <v>359</v>
      </c>
      <c r="AR127" s="31">
        <v>7</v>
      </c>
      <c r="AS127" s="37">
        <v>304</v>
      </c>
      <c r="AT127" s="25" t="s">
        <v>24</v>
      </c>
      <c r="AU127" s="25" t="s">
        <v>24</v>
      </c>
      <c r="AV127" s="25" t="s">
        <v>24</v>
      </c>
      <c r="AW127" s="25" t="s">
        <v>24</v>
      </c>
      <c r="AX127" s="25" t="s">
        <v>24</v>
      </c>
      <c r="AY127" s="25" t="s">
        <v>24</v>
      </c>
      <c r="AZ127" s="25" t="s">
        <v>24</v>
      </c>
      <c r="BA127" s="25" t="s">
        <v>24</v>
      </c>
      <c r="BB127" s="25" t="s">
        <v>24</v>
      </c>
      <c r="BC127" s="25" t="s">
        <v>24</v>
      </c>
      <c r="BD127" s="25" t="s">
        <v>23</v>
      </c>
      <c r="BE127" s="25" t="s">
        <v>24</v>
      </c>
      <c r="BF127" s="25" t="s">
        <v>24</v>
      </c>
      <c r="BG127" s="25" t="s">
        <v>24</v>
      </c>
      <c r="BH127" s="25" t="s">
        <v>24</v>
      </c>
      <c r="BI127" s="25" t="s">
        <v>24</v>
      </c>
      <c r="BJ127" s="25" t="s">
        <v>24</v>
      </c>
      <c r="BK127" s="25" t="s">
        <v>23</v>
      </c>
      <c r="BL127" s="25" t="s">
        <v>24</v>
      </c>
      <c r="BM127" s="25" t="s">
        <v>24</v>
      </c>
      <c r="BN127" s="25" t="s">
        <v>24</v>
      </c>
      <c r="BO127" s="25" t="s">
        <v>24</v>
      </c>
      <c r="BP127" s="25" t="s">
        <v>23</v>
      </c>
      <c r="BQ127" s="25" t="s">
        <v>24</v>
      </c>
      <c r="BR127" s="25" t="s">
        <v>24</v>
      </c>
      <c r="BS127" s="25" t="s">
        <v>24</v>
      </c>
      <c r="BT127" s="25" t="s">
        <v>24</v>
      </c>
      <c r="BU127" s="25" t="s">
        <v>24</v>
      </c>
      <c r="BV127" s="25" t="s">
        <v>24</v>
      </c>
      <c r="BW127" s="25" t="s">
        <v>24</v>
      </c>
      <c r="BX127" s="25" t="s">
        <v>24</v>
      </c>
    </row>
    <row r="128" spans="1:76" x14ac:dyDescent="0.45">
      <c r="A128" s="27" t="s">
        <v>277</v>
      </c>
      <c r="B128" s="31">
        <v>2</v>
      </c>
      <c r="C128" s="27" t="s">
        <v>56</v>
      </c>
      <c r="D128" s="125" t="s">
        <v>69</v>
      </c>
      <c r="E128" s="125"/>
      <c r="F128" s="125"/>
      <c r="G128" s="25" t="s">
        <v>19</v>
      </c>
      <c r="H128" s="31">
        <v>11</v>
      </c>
      <c r="I128" s="31">
        <v>82</v>
      </c>
      <c r="J128" s="25" t="s">
        <v>24</v>
      </c>
      <c r="K128" s="25" t="s">
        <v>24</v>
      </c>
      <c r="L128" s="27" t="s">
        <v>24</v>
      </c>
      <c r="M128" s="25" t="s">
        <v>24</v>
      </c>
      <c r="N128" s="25" t="s">
        <v>24</v>
      </c>
      <c r="O128" s="25" t="s">
        <v>24</v>
      </c>
      <c r="P128" s="25" t="s">
        <v>24</v>
      </c>
      <c r="Q128" s="25" t="s">
        <v>24</v>
      </c>
      <c r="R128" s="25" t="s">
        <v>23</v>
      </c>
      <c r="S128" s="25" t="s">
        <v>23</v>
      </c>
      <c r="T128" s="27" t="s">
        <v>400</v>
      </c>
      <c r="U128" s="25" t="s">
        <v>24</v>
      </c>
      <c r="V128" s="25" t="s">
        <v>24</v>
      </c>
      <c r="W128" s="25" t="s">
        <v>24</v>
      </c>
      <c r="X128" s="27" t="s">
        <v>400</v>
      </c>
      <c r="Y128" s="27" t="s">
        <v>489</v>
      </c>
      <c r="Z128" s="27" t="s">
        <v>400</v>
      </c>
      <c r="AA128" s="27" t="s">
        <v>489</v>
      </c>
      <c r="AB128" s="27" t="s">
        <v>489</v>
      </c>
      <c r="AC128" s="27" t="s">
        <v>50</v>
      </c>
      <c r="AD128" s="27" t="s">
        <v>50</v>
      </c>
      <c r="AE128" s="27" t="s">
        <v>400</v>
      </c>
      <c r="AF128" s="27" t="s">
        <v>50</v>
      </c>
      <c r="AG128" s="27" t="s">
        <v>50</v>
      </c>
      <c r="AH128" s="27" t="s">
        <v>49</v>
      </c>
      <c r="AI128" s="27" t="s">
        <v>489</v>
      </c>
      <c r="AJ128" s="27" t="s">
        <v>489</v>
      </c>
      <c r="AK128" s="27" t="s">
        <v>49</v>
      </c>
      <c r="AL128" s="27" t="s">
        <v>49</v>
      </c>
      <c r="AM128" s="37">
        <v>1015</v>
      </c>
      <c r="AN128" s="31">
        <v>79</v>
      </c>
      <c r="AO128" s="31">
        <v>14.7</v>
      </c>
      <c r="AP128" s="31">
        <v>16.7</v>
      </c>
      <c r="AQ128" s="37">
        <v>396</v>
      </c>
      <c r="AR128" s="31">
        <v>7</v>
      </c>
      <c r="AS128" s="37">
        <v>319</v>
      </c>
      <c r="AT128" s="25" t="s">
        <v>24</v>
      </c>
      <c r="AU128" s="25" t="s">
        <v>24</v>
      </c>
      <c r="AV128" s="25" t="s">
        <v>24</v>
      </c>
      <c r="AW128" s="25" t="s">
        <v>24</v>
      </c>
      <c r="AX128" s="25" t="s">
        <v>24</v>
      </c>
      <c r="AY128" s="25" t="s">
        <v>24</v>
      </c>
      <c r="AZ128" s="25" t="s">
        <v>24</v>
      </c>
      <c r="BA128" s="25" t="s">
        <v>24</v>
      </c>
      <c r="BB128" s="25" t="s">
        <v>24</v>
      </c>
      <c r="BC128" s="25" t="s">
        <v>24</v>
      </c>
      <c r="BD128" s="25" t="s">
        <v>23</v>
      </c>
      <c r="BE128" s="25" t="s">
        <v>24</v>
      </c>
      <c r="BF128" s="25" t="s">
        <v>24</v>
      </c>
      <c r="BG128" s="25" t="s">
        <v>23</v>
      </c>
      <c r="BH128" s="25" t="s">
        <v>24</v>
      </c>
      <c r="BI128" s="25" t="s">
        <v>24</v>
      </c>
      <c r="BJ128" s="25" t="s">
        <v>24</v>
      </c>
      <c r="BK128" s="25" t="s">
        <v>23</v>
      </c>
      <c r="BL128" s="25" t="s">
        <v>24</v>
      </c>
      <c r="BM128" s="25" t="s">
        <v>24</v>
      </c>
      <c r="BN128" s="25" t="s">
        <v>24</v>
      </c>
      <c r="BO128" s="25" t="s">
        <v>24</v>
      </c>
      <c r="BP128" s="25" t="s">
        <v>23</v>
      </c>
      <c r="BQ128" s="25" t="s">
        <v>24</v>
      </c>
      <c r="BR128" s="25" t="s">
        <v>24</v>
      </c>
      <c r="BS128" s="25" t="s">
        <v>24</v>
      </c>
      <c r="BT128" s="25" t="s">
        <v>24</v>
      </c>
      <c r="BU128" s="25" t="s">
        <v>24</v>
      </c>
      <c r="BV128" s="25" t="s">
        <v>24</v>
      </c>
      <c r="BW128" s="25" t="s">
        <v>24</v>
      </c>
      <c r="BX128" s="25" t="s">
        <v>24</v>
      </c>
    </row>
    <row r="129" spans="1:76" x14ac:dyDescent="0.45">
      <c r="A129" s="27" t="s">
        <v>279</v>
      </c>
      <c r="B129" s="31">
        <v>3</v>
      </c>
      <c r="C129" s="27" t="s">
        <v>56</v>
      </c>
      <c r="D129" s="125" t="s">
        <v>44</v>
      </c>
      <c r="E129" s="125"/>
      <c r="F129" s="125"/>
      <c r="G129" s="25" t="s">
        <v>19</v>
      </c>
      <c r="H129" s="31">
        <v>12</v>
      </c>
      <c r="I129" s="31">
        <v>80</v>
      </c>
      <c r="J129" s="25" t="s">
        <v>24</v>
      </c>
      <c r="K129" s="25" t="s">
        <v>24</v>
      </c>
      <c r="L129" s="27" t="s">
        <v>24</v>
      </c>
      <c r="M129" s="25" t="s">
        <v>24</v>
      </c>
      <c r="N129" s="25" t="s">
        <v>24</v>
      </c>
      <c r="O129" s="25" t="s">
        <v>24</v>
      </c>
      <c r="P129" s="25" t="s">
        <v>24</v>
      </c>
      <c r="Q129" s="25" t="s">
        <v>24</v>
      </c>
      <c r="R129" s="25" t="s">
        <v>23</v>
      </c>
      <c r="S129" s="25" t="s">
        <v>24</v>
      </c>
      <c r="T129" s="27" t="s">
        <v>398</v>
      </c>
      <c r="U129" s="25" t="s">
        <v>24</v>
      </c>
      <c r="V129" s="25" t="s">
        <v>24</v>
      </c>
      <c r="W129" s="25" t="s">
        <v>24</v>
      </c>
      <c r="X129" s="27" t="s">
        <v>400</v>
      </c>
      <c r="Y129" s="27" t="s">
        <v>489</v>
      </c>
      <c r="Z129" s="27" t="s">
        <v>489</v>
      </c>
      <c r="AA129" s="27" t="s">
        <v>489</v>
      </c>
      <c r="AB129" s="27" t="s">
        <v>489</v>
      </c>
      <c r="AC129" s="27" t="s">
        <v>50</v>
      </c>
      <c r="AD129" s="27" t="s">
        <v>50</v>
      </c>
      <c r="AE129" s="27" t="s">
        <v>489</v>
      </c>
      <c r="AF129" s="27" t="s">
        <v>49</v>
      </c>
      <c r="AG129" s="27" t="s">
        <v>49</v>
      </c>
      <c r="AH129" s="27" t="s">
        <v>49</v>
      </c>
      <c r="AI129" s="27" t="s">
        <v>400</v>
      </c>
      <c r="AJ129" s="27" t="s">
        <v>489</v>
      </c>
      <c r="AK129" s="27" t="s">
        <v>49</v>
      </c>
      <c r="AL129" s="27" t="s">
        <v>49</v>
      </c>
      <c r="AM129" s="37">
        <v>1101</v>
      </c>
      <c r="AN129" s="31">
        <v>81</v>
      </c>
      <c r="AO129" s="31">
        <v>14.4</v>
      </c>
      <c r="AP129" s="31">
        <v>16.7</v>
      </c>
      <c r="AQ129" s="37">
        <v>468</v>
      </c>
      <c r="AR129" s="31">
        <v>8</v>
      </c>
      <c r="AS129" s="37">
        <v>359</v>
      </c>
      <c r="AT129" s="25" t="s">
        <v>24</v>
      </c>
      <c r="AU129" s="25" t="s">
        <v>24</v>
      </c>
      <c r="AV129" s="25" t="s">
        <v>24</v>
      </c>
      <c r="AW129" s="25" t="s">
        <v>24</v>
      </c>
      <c r="AX129" s="25" t="s">
        <v>24</v>
      </c>
      <c r="AY129" s="25" t="s">
        <v>24</v>
      </c>
      <c r="AZ129" s="25" t="s">
        <v>24</v>
      </c>
      <c r="BA129" s="25" t="s">
        <v>24</v>
      </c>
      <c r="BB129" s="25" t="s">
        <v>24</v>
      </c>
      <c r="BC129" s="25" t="s">
        <v>24</v>
      </c>
      <c r="BD129" s="25" t="s">
        <v>24</v>
      </c>
      <c r="BE129" s="25" t="s">
        <v>24</v>
      </c>
      <c r="BF129" s="25" t="s">
        <v>24</v>
      </c>
      <c r="BG129" s="25" t="s">
        <v>24</v>
      </c>
      <c r="BH129" s="25" t="s">
        <v>24</v>
      </c>
      <c r="BI129" s="25" t="s">
        <v>23</v>
      </c>
      <c r="BJ129" s="25" t="s">
        <v>24</v>
      </c>
      <c r="BK129" s="25" t="s">
        <v>24</v>
      </c>
      <c r="BL129" s="25" t="s">
        <v>24</v>
      </c>
      <c r="BM129" s="25" t="s">
        <v>24</v>
      </c>
      <c r="BN129" s="25" t="s">
        <v>24</v>
      </c>
      <c r="BO129" s="25" t="s">
        <v>24</v>
      </c>
      <c r="BP129" s="25" t="s">
        <v>24</v>
      </c>
      <c r="BQ129" s="25" t="s">
        <v>24</v>
      </c>
      <c r="BR129" s="25" t="s">
        <v>24</v>
      </c>
      <c r="BS129" s="25" t="s">
        <v>24</v>
      </c>
      <c r="BT129" s="25" t="s">
        <v>24</v>
      </c>
      <c r="BU129" s="25" t="s">
        <v>24</v>
      </c>
      <c r="BV129" s="25" t="s">
        <v>24</v>
      </c>
      <c r="BW129" s="25" t="s">
        <v>24</v>
      </c>
      <c r="BX129" s="25" t="s">
        <v>23</v>
      </c>
    </row>
    <row r="130" spans="1:76" x14ac:dyDescent="0.45">
      <c r="A130" s="27" t="s">
        <v>280</v>
      </c>
      <c r="B130" s="31">
        <v>3</v>
      </c>
      <c r="C130" s="27" t="s">
        <v>56</v>
      </c>
      <c r="D130" s="125" t="s">
        <v>44</v>
      </c>
      <c r="E130" s="125"/>
      <c r="F130" s="125"/>
      <c r="G130" s="25" t="s">
        <v>19</v>
      </c>
      <c r="H130" s="31">
        <v>10</v>
      </c>
      <c r="I130" s="31">
        <v>80</v>
      </c>
      <c r="J130" s="25" t="s">
        <v>23</v>
      </c>
      <c r="K130" s="25" t="s">
        <v>23</v>
      </c>
      <c r="L130" s="27" t="s">
        <v>24</v>
      </c>
      <c r="M130" s="25" t="s">
        <v>24</v>
      </c>
      <c r="N130" s="25" t="s">
        <v>24</v>
      </c>
      <c r="O130" s="25" t="s">
        <v>24</v>
      </c>
      <c r="P130" s="25" t="s">
        <v>24</v>
      </c>
      <c r="Q130" s="25" t="s">
        <v>24</v>
      </c>
      <c r="R130" s="25" t="s">
        <v>24</v>
      </c>
      <c r="S130" s="25" t="s">
        <v>24</v>
      </c>
      <c r="T130" s="27" t="s">
        <v>398</v>
      </c>
      <c r="U130" s="25" t="s">
        <v>23</v>
      </c>
      <c r="V130" s="25" t="s">
        <v>24</v>
      </c>
      <c r="W130" s="25" t="s">
        <v>24</v>
      </c>
      <c r="X130" s="27" t="s">
        <v>400</v>
      </c>
      <c r="Y130" s="27" t="s">
        <v>489</v>
      </c>
      <c r="Z130" s="27" t="s">
        <v>67</v>
      </c>
      <c r="AA130" s="27" t="s">
        <v>67</v>
      </c>
      <c r="AB130" s="27" t="s">
        <v>489</v>
      </c>
      <c r="AC130" s="27" t="s">
        <v>50</v>
      </c>
      <c r="AD130" s="27" t="s">
        <v>50</v>
      </c>
      <c r="AE130" s="27" t="s">
        <v>489</v>
      </c>
      <c r="AF130" s="27" t="s">
        <v>49</v>
      </c>
      <c r="AG130" s="27" t="s">
        <v>49</v>
      </c>
      <c r="AH130" s="27" t="s">
        <v>49</v>
      </c>
      <c r="AI130" s="27" t="s">
        <v>400</v>
      </c>
      <c r="AJ130" s="27" t="s">
        <v>489</v>
      </c>
      <c r="AK130" s="27" t="s">
        <v>49</v>
      </c>
      <c r="AL130" s="27" t="s">
        <v>49</v>
      </c>
      <c r="AM130" s="37">
        <v>1245</v>
      </c>
      <c r="AN130" s="31">
        <v>89</v>
      </c>
      <c r="AO130" s="31">
        <v>15.8</v>
      </c>
      <c r="AP130" s="31">
        <v>16.8</v>
      </c>
      <c r="AQ130" s="37">
        <v>436</v>
      </c>
      <c r="AR130" s="31">
        <v>7</v>
      </c>
      <c r="AS130" s="37">
        <v>398</v>
      </c>
      <c r="AT130" s="25" t="s">
        <v>24</v>
      </c>
      <c r="AU130" s="25" t="s">
        <v>24</v>
      </c>
      <c r="AV130" s="25" t="s">
        <v>24</v>
      </c>
      <c r="AW130" s="25" t="s">
        <v>24</v>
      </c>
      <c r="AX130" s="25" t="s">
        <v>24</v>
      </c>
      <c r="AY130" s="25" t="s">
        <v>24</v>
      </c>
      <c r="AZ130" s="25" t="s">
        <v>24</v>
      </c>
      <c r="BA130" s="25" t="s">
        <v>24</v>
      </c>
      <c r="BB130" s="25" t="s">
        <v>24</v>
      </c>
      <c r="BC130" s="25" t="s">
        <v>24</v>
      </c>
      <c r="BD130" s="25" t="s">
        <v>24</v>
      </c>
      <c r="BE130" s="25" t="s">
        <v>24</v>
      </c>
      <c r="BF130" s="25" t="s">
        <v>24</v>
      </c>
      <c r="BG130" s="25" t="s">
        <v>24</v>
      </c>
      <c r="BH130" s="25" t="s">
        <v>24</v>
      </c>
      <c r="BI130" s="25" t="s">
        <v>23</v>
      </c>
      <c r="BJ130" s="25" t="s">
        <v>24</v>
      </c>
      <c r="BK130" s="25" t="s">
        <v>24</v>
      </c>
      <c r="BL130" s="25" t="s">
        <v>24</v>
      </c>
      <c r="BM130" s="25" t="s">
        <v>24</v>
      </c>
      <c r="BN130" s="25" t="s">
        <v>24</v>
      </c>
      <c r="BO130" s="25" t="s">
        <v>24</v>
      </c>
      <c r="BP130" s="25" t="s">
        <v>24</v>
      </c>
      <c r="BQ130" s="25" t="s">
        <v>24</v>
      </c>
      <c r="BR130" s="25" t="s">
        <v>24</v>
      </c>
      <c r="BS130" s="25" t="s">
        <v>24</v>
      </c>
      <c r="BT130" s="25" t="s">
        <v>24</v>
      </c>
      <c r="BU130" s="25" t="s">
        <v>24</v>
      </c>
      <c r="BV130" s="25" t="s">
        <v>24</v>
      </c>
      <c r="BW130" s="25" t="s">
        <v>24</v>
      </c>
      <c r="BX130" s="25" t="s">
        <v>23</v>
      </c>
    </row>
    <row r="131" spans="1:76" x14ac:dyDescent="0.45">
      <c r="A131" s="27" t="s">
        <v>281</v>
      </c>
      <c r="B131" s="31">
        <v>3</v>
      </c>
      <c r="C131" s="27" t="s">
        <v>56</v>
      </c>
      <c r="D131" s="125" t="s">
        <v>74</v>
      </c>
      <c r="E131" s="125"/>
      <c r="F131" s="125"/>
      <c r="G131" s="25" t="s">
        <v>19</v>
      </c>
      <c r="H131" s="31">
        <v>14</v>
      </c>
      <c r="I131" s="31">
        <v>80</v>
      </c>
      <c r="J131" s="25" t="s">
        <v>24</v>
      </c>
      <c r="K131" s="25" t="s">
        <v>24</v>
      </c>
      <c r="L131" s="27" t="s">
        <v>24</v>
      </c>
      <c r="M131" s="25" t="s">
        <v>24</v>
      </c>
      <c r="N131" s="25" t="s">
        <v>24</v>
      </c>
      <c r="O131" s="25" t="s">
        <v>23</v>
      </c>
      <c r="P131" s="25" t="s">
        <v>23</v>
      </c>
      <c r="Q131" s="25" t="s">
        <v>23</v>
      </c>
      <c r="R131" s="25" t="s">
        <v>23</v>
      </c>
      <c r="S131" s="25" t="s">
        <v>23</v>
      </c>
      <c r="T131" s="27" t="s">
        <v>400</v>
      </c>
      <c r="U131" s="25" t="s">
        <v>23</v>
      </c>
      <c r="V131" s="25" t="s">
        <v>24</v>
      </c>
      <c r="W131" s="25" t="s">
        <v>24</v>
      </c>
      <c r="X131" s="27" t="s">
        <v>400</v>
      </c>
      <c r="Y131" s="27" t="s">
        <v>489</v>
      </c>
      <c r="Z131" s="27" t="s">
        <v>400</v>
      </c>
      <c r="AA131" s="27" t="s">
        <v>489</v>
      </c>
      <c r="AB131" s="27" t="s">
        <v>489</v>
      </c>
      <c r="AC131" s="27" t="s">
        <v>50</v>
      </c>
      <c r="AD131" s="27" t="s">
        <v>50</v>
      </c>
      <c r="AE131" s="27" t="s">
        <v>400</v>
      </c>
      <c r="AF131" s="27" t="s">
        <v>50</v>
      </c>
      <c r="AG131" s="27" t="s">
        <v>50</v>
      </c>
      <c r="AH131" s="27" t="s">
        <v>49</v>
      </c>
      <c r="AI131" s="27" t="s">
        <v>400</v>
      </c>
      <c r="AJ131" s="27" t="s">
        <v>489</v>
      </c>
      <c r="AK131" s="27" t="s">
        <v>49</v>
      </c>
      <c r="AL131" s="27" t="s">
        <v>49</v>
      </c>
      <c r="AM131" s="37">
        <v>1182</v>
      </c>
      <c r="AN131" s="31">
        <v>85</v>
      </c>
      <c r="AO131" s="31">
        <v>15.4</v>
      </c>
      <c r="AP131" s="31">
        <v>20.9</v>
      </c>
      <c r="AQ131" s="37">
        <v>457</v>
      </c>
      <c r="AR131" s="31">
        <v>7</v>
      </c>
      <c r="AS131" s="37">
        <v>394</v>
      </c>
      <c r="AT131" s="25" t="s">
        <v>24</v>
      </c>
      <c r="AU131" s="25" t="s">
        <v>24</v>
      </c>
      <c r="AV131" s="25" t="s">
        <v>24</v>
      </c>
      <c r="AW131" s="25" t="s">
        <v>24</v>
      </c>
      <c r="AX131" s="25" t="s">
        <v>24</v>
      </c>
      <c r="AY131" s="25" t="s">
        <v>24</v>
      </c>
      <c r="AZ131" s="25" t="s">
        <v>24</v>
      </c>
      <c r="BA131" s="25" t="s">
        <v>24</v>
      </c>
      <c r="BB131" s="25" t="s">
        <v>24</v>
      </c>
      <c r="BC131" s="25" t="s">
        <v>24</v>
      </c>
      <c r="BD131" s="25" t="s">
        <v>24</v>
      </c>
      <c r="BE131" s="25" t="s">
        <v>24</v>
      </c>
      <c r="BF131" s="25" t="s">
        <v>24</v>
      </c>
      <c r="BG131" s="25" t="s">
        <v>23</v>
      </c>
      <c r="BH131" s="25" t="s">
        <v>23</v>
      </c>
      <c r="BI131" s="25" t="s">
        <v>24</v>
      </c>
      <c r="BJ131" s="25" t="s">
        <v>24</v>
      </c>
      <c r="BK131" s="25" t="s">
        <v>23</v>
      </c>
      <c r="BL131" s="25" t="s">
        <v>24</v>
      </c>
      <c r="BM131" s="25" t="s">
        <v>24</v>
      </c>
      <c r="BN131" s="25" t="s">
        <v>24</v>
      </c>
      <c r="BO131" s="25" t="s">
        <v>24</v>
      </c>
      <c r="BP131" s="25" t="s">
        <v>24</v>
      </c>
      <c r="BQ131" s="25" t="s">
        <v>24</v>
      </c>
      <c r="BR131" s="25" t="s">
        <v>24</v>
      </c>
      <c r="BS131" s="25" t="s">
        <v>24</v>
      </c>
      <c r="BT131" s="25" t="s">
        <v>24</v>
      </c>
      <c r="BU131" s="25" t="s">
        <v>24</v>
      </c>
      <c r="BV131" s="25" t="s">
        <v>24</v>
      </c>
      <c r="BW131" s="25" t="s">
        <v>24</v>
      </c>
      <c r="BX131" s="25" t="s">
        <v>24</v>
      </c>
    </row>
    <row r="132" spans="1:76" x14ac:dyDescent="0.45">
      <c r="A132" s="27" t="s">
        <v>283</v>
      </c>
      <c r="B132" s="31">
        <v>3</v>
      </c>
      <c r="C132" s="27" t="s">
        <v>56</v>
      </c>
      <c r="D132" s="125" t="s">
        <v>44</v>
      </c>
      <c r="E132" s="125"/>
      <c r="F132" s="125"/>
      <c r="G132" s="25" t="s">
        <v>19</v>
      </c>
      <c r="H132" s="31">
        <v>10</v>
      </c>
      <c r="I132" s="31">
        <v>90</v>
      </c>
      <c r="J132" s="25" t="s">
        <v>24</v>
      </c>
      <c r="K132" s="25" t="s">
        <v>24</v>
      </c>
      <c r="L132" s="27" t="s">
        <v>24</v>
      </c>
      <c r="M132" s="25" t="s">
        <v>24</v>
      </c>
      <c r="N132" s="25" t="s">
        <v>24</v>
      </c>
      <c r="O132" s="25" t="s">
        <v>24</v>
      </c>
      <c r="P132" s="25" t="s">
        <v>24</v>
      </c>
      <c r="Q132" s="25" t="s">
        <v>24</v>
      </c>
      <c r="R132" s="25" t="s">
        <v>23</v>
      </c>
      <c r="S132" s="25" t="s">
        <v>23</v>
      </c>
      <c r="T132" s="27" t="s">
        <v>398</v>
      </c>
      <c r="U132" s="25" t="s">
        <v>24</v>
      </c>
      <c r="V132" s="25" t="s">
        <v>24</v>
      </c>
      <c r="W132" s="25" t="s">
        <v>24</v>
      </c>
      <c r="X132" s="27" t="s">
        <v>400</v>
      </c>
      <c r="Y132" s="27" t="s">
        <v>489</v>
      </c>
      <c r="Z132" s="27" t="s">
        <v>400</v>
      </c>
      <c r="AA132" s="27" t="s">
        <v>489</v>
      </c>
      <c r="AB132" s="27" t="s">
        <v>489</v>
      </c>
      <c r="AC132" s="27" t="s">
        <v>50</v>
      </c>
      <c r="AD132" s="27" t="s">
        <v>50</v>
      </c>
      <c r="AE132" s="27" t="s">
        <v>489</v>
      </c>
      <c r="AF132" s="27" t="s">
        <v>49</v>
      </c>
      <c r="AG132" s="27" t="s">
        <v>49</v>
      </c>
      <c r="AH132" s="27" t="s">
        <v>49</v>
      </c>
      <c r="AI132" s="27" t="s">
        <v>400</v>
      </c>
      <c r="AJ132" s="27" t="s">
        <v>489</v>
      </c>
      <c r="AK132" s="27" t="s">
        <v>49</v>
      </c>
      <c r="AL132" s="27" t="s">
        <v>49</v>
      </c>
      <c r="AM132" s="37">
        <v>1011</v>
      </c>
      <c r="AN132" s="31">
        <v>76</v>
      </c>
      <c r="AO132" s="31">
        <v>14.7</v>
      </c>
      <c r="AP132" s="31">
        <v>16.7</v>
      </c>
      <c r="AQ132" s="37">
        <v>411</v>
      </c>
      <c r="AR132" s="31">
        <v>8</v>
      </c>
      <c r="AS132" s="37">
        <v>352</v>
      </c>
      <c r="AT132" s="25" t="s">
        <v>24</v>
      </c>
      <c r="AU132" s="25" t="s">
        <v>24</v>
      </c>
      <c r="AV132" s="25" t="s">
        <v>24</v>
      </c>
      <c r="AW132" s="25" t="s">
        <v>24</v>
      </c>
      <c r="AX132" s="25" t="s">
        <v>24</v>
      </c>
      <c r="AY132" s="25" t="s">
        <v>24</v>
      </c>
      <c r="AZ132" s="25" t="s">
        <v>24</v>
      </c>
      <c r="BA132" s="25" t="s">
        <v>24</v>
      </c>
      <c r="BB132" s="25" t="s">
        <v>24</v>
      </c>
      <c r="BC132" s="25" t="s">
        <v>24</v>
      </c>
      <c r="BD132" s="25" t="s">
        <v>24</v>
      </c>
      <c r="BE132" s="25" t="s">
        <v>24</v>
      </c>
      <c r="BF132" s="25" t="s">
        <v>24</v>
      </c>
      <c r="BG132" s="25" t="s">
        <v>24</v>
      </c>
      <c r="BH132" s="25" t="s">
        <v>24</v>
      </c>
      <c r="BI132" s="25" t="s">
        <v>23</v>
      </c>
      <c r="BJ132" s="25" t="s">
        <v>24</v>
      </c>
      <c r="BK132" s="25" t="s">
        <v>24</v>
      </c>
      <c r="BL132" s="25" t="s">
        <v>24</v>
      </c>
      <c r="BM132" s="25" t="s">
        <v>24</v>
      </c>
      <c r="BN132" s="25" t="s">
        <v>24</v>
      </c>
      <c r="BO132" s="25" t="s">
        <v>24</v>
      </c>
      <c r="BP132" s="25" t="s">
        <v>24</v>
      </c>
      <c r="BQ132" s="25" t="s">
        <v>24</v>
      </c>
      <c r="BR132" s="25" t="s">
        <v>24</v>
      </c>
      <c r="BS132" s="25" t="s">
        <v>24</v>
      </c>
      <c r="BT132" s="25" t="s">
        <v>24</v>
      </c>
      <c r="BU132" s="25" t="s">
        <v>24</v>
      </c>
      <c r="BV132" s="25" t="s">
        <v>24</v>
      </c>
      <c r="BW132" s="25" t="s">
        <v>24</v>
      </c>
      <c r="BX132" s="25" t="s">
        <v>23</v>
      </c>
    </row>
    <row r="133" spans="1:76" x14ac:dyDescent="0.45">
      <c r="A133" s="27" t="s">
        <v>284</v>
      </c>
      <c r="B133" s="31">
        <v>3</v>
      </c>
      <c r="C133" s="27" t="s">
        <v>56</v>
      </c>
      <c r="D133" s="125" t="s">
        <v>44</v>
      </c>
      <c r="E133" s="125"/>
      <c r="F133" s="125"/>
      <c r="G133" s="25" t="s">
        <v>19</v>
      </c>
      <c r="H133" s="31">
        <v>11</v>
      </c>
      <c r="I133" s="31">
        <v>81</v>
      </c>
      <c r="J133" s="25" t="s">
        <v>24</v>
      </c>
      <c r="K133" s="25" t="s">
        <v>24</v>
      </c>
      <c r="L133" s="27" t="s">
        <v>24</v>
      </c>
      <c r="M133" s="25" t="s">
        <v>24</v>
      </c>
      <c r="N133" s="25" t="s">
        <v>24</v>
      </c>
      <c r="O133" s="25" t="s">
        <v>24</v>
      </c>
      <c r="P133" s="25" t="s">
        <v>24</v>
      </c>
      <c r="Q133" s="25" t="s">
        <v>24</v>
      </c>
      <c r="R133" s="25" t="s">
        <v>23</v>
      </c>
      <c r="S133" s="25" t="s">
        <v>23</v>
      </c>
      <c r="T133" s="27" t="s">
        <v>398</v>
      </c>
      <c r="U133" s="25" t="s">
        <v>24</v>
      </c>
      <c r="V133" s="25" t="s">
        <v>24</v>
      </c>
      <c r="W133" s="25" t="s">
        <v>24</v>
      </c>
      <c r="X133" s="27" t="s">
        <v>400</v>
      </c>
      <c r="Y133" s="27" t="s">
        <v>489</v>
      </c>
      <c r="Z133" s="27" t="s">
        <v>489</v>
      </c>
      <c r="AA133" s="27" t="s">
        <v>489</v>
      </c>
      <c r="AB133" s="27" t="s">
        <v>489</v>
      </c>
      <c r="AC133" s="27" t="s">
        <v>50</v>
      </c>
      <c r="AD133" s="27" t="s">
        <v>50</v>
      </c>
      <c r="AE133" s="27" t="s">
        <v>489</v>
      </c>
      <c r="AF133" s="27" t="s">
        <v>49</v>
      </c>
      <c r="AG133" s="27" t="s">
        <v>49</v>
      </c>
      <c r="AH133" s="27" t="s">
        <v>49</v>
      </c>
      <c r="AI133" s="27" t="s">
        <v>400</v>
      </c>
      <c r="AJ133" s="27" t="s">
        <v>489</v>
      </c>
      <c r="AK133" s="27" t="s">
        <v>49</v>
      </c>
      <c r="AL133" s="27" t="s">
        <v>49</v>
      </c>
      <c r="AM133" s="37">
        <v>1021</v>
      </c>
      <c r="AN133" s="31">
        <v>74</v>
      </c>
      <c r="AO133" s="31">
        <v>13.7</v>
      </c>
      <c r="AP133" s="31">
        <v>14.5</v>
      </c>
      <c r="AQ133" s="37">
        <v>406</v>
      </c>
      <c r="AR133" s="31">
        <v>8</v>
      </c>
      <c r="AS133" s="37">
        <v>349</v>
      </c>
      <c r="AT133" s="25" t="s">
        <v>24</v>
      </c>
      <c r="AU133" s="25" t="s">
        <v>24</v>
      </c>
      <c r="AV133" s="25" t="s">
        <v>24</v>
      </c>
      <c r="AW133" s="25" t="s">
        <v>24</v>
      </c>
      <c r="AX133" s="25" t="s">
        <v>24</v>
      </c>
      <c r="AY133" s="25" t="s">
        <v>24</v>
      </c>
      <c r="AZ133" s="25" t="s">
        <v>24</v>
      </c>
      <c r="BA133" s="25" t="s">
        <v>24</v>
      </c>
      <c r="BB133" s="25" t="s">
        <v>24</v>
      </c>
      <c r="BC133" s="25" t="s">
        <v>24</v>
      </c>
      <c r="BD133" s="25" t="s">
        <v>24</v>
      </c>
      <c r="BE133" s="25" t="s">
        <v>24</v>
      </c>
      <c r="BF133" s="25" t="s">
        <v>24</v>
      </c>
      <c r="BG133" s="25" t="s">
        <v>24</v>
      </c>
      <c r="BH133" s="25" t="s">
        <v>24</v>
      </c>
      <c r="BI133" s="25" t="s">
        <v>23</v>
      </c>
      <c r="BJ133" s="25" t="s">
        <v>24</v>
      </c>
      <c r="BK133" s="25" t="s">
        <v>24</v>
      </c>
      <c r="BL133" s="25" t="s">
        <v>24</v>
      </c>
      <c r="BM133" s="25" t="s">
        <v>24</v>
      </c>
      <c r="BN133" s="25" t="s">
        <v>24</v>
      </c>
      <c r="BO133" s="25" t="s">
        <v>24</v>
      </c>
      <c r="BP133" s="25" t="s">
        <v>24</v>
      </c>
      <c r="BQ133" s="25" t="s">
        <v>24</v>
      </c>
      <c r="BR133" s="25" t="s">
        <v>24</v>
      </c>
      <c r="BS133" s="25" t="s">
        <v>24</v>
      </c>
      <c r="BT133" s="25" t="s">
        <v>24</v>
      </c>
      <c r="BU133" s="25" t="s">
        <v>24</v>
      </c>
      <c r="BV133" s="25" t="s">
        <v>24</v>
      </c>
      <c r="BW133" s="25" t="s">
        <v>24</v>
      </c>
      <c r="BX133" s="25" t="s">
        <v>23</v>
      </c>
    </row>
    <row r="134" spans="1:76" x14ac:dyDescent="0.45">
      <c r="A134" s="27" t="s">
        <v>285</v>
      </c>
      <c r="B134" s="31">
        <v>3</v>
      </c>
      <c r="C134" s="27" t="s">
        <v>56</v>
      </c>
      <c r="D134" s="125" t="s">
        <v>44</v>
      </c>
      <c r="E134" s="125"/>
      <c r="F134" s="125"/>
      <c r="G134" s="25" t="s">
        <v>19</v>
      </c>
      <c r="H134" s="31">
        <v>12</v>
      </c>
      <c r="I134" s="31">
        <v>89</v>
      </c>
      <c r="J134" s="25" t="s">
        <v>24</v>
      </c>
      <c r="K134" s="25" t="s">
        <v>24</v>
      </c>
      <c r="L134" s="27" t="s">
        <v>24</v>
      </c>
      <c r="M134" s="25" t="s">
        <v>24</v>
      </c>
      <c r="N134" s="25" t="s">
        <v>24</v>
      </c>
      <c r="O134" s="25" t="s">
        <v>24</v>
      </c>
      <c r="P134" s="25" t="s">
        <v>24</v>
      </c>
      <c r="Q134" s="25" t="s">
        <v>24</v>
      </c>
      <c r="R134" s="25" t="s">
        <v>23</v>
      </c>
      <c r="S134" s="25" t="s">
        <v>23</v>
      </c>
      <c r="T134" s="27" t="s">
        <v>400</v>
      </c>
      <c r="U134" s="25" t="s">
        <v>24</v>
      </c>
      <c r="V134" s="25" t="s">
        <v>24</v>
      </c>
      <c r="W134" s="25" t="s">
        <v>24</v>
      </c>
      <c r="X134" s="27" t="s">
        <v>400</v>
      </c>
      <c r="Y134" s="27" t="s">
        <v>489</v>
      </c>
      <c r="Z134" s="27" t="s">
        <v>489</v>
      </c>
      <c r="AA134" s="27" t="s">
        <v>489</v>
      </c>
      <c r="AB134" s="27" t="s">
        <v>489</v>
      </c>
      <c r="AC134" s="27" t="s">
        <v>50</v>
      </c>
      <c r="AD134" s="27" t="s">
        <v>489</v>
      </c>
      <c r="AE134" s="27" t="s">
        <v>489</v>
      </c>
      <c r="AF134" s="27" t="s">
        <v>49</v>
      </c>
      <c r="AG134" s="27" t="s">
        <v>49</v>
      </c>
      <c r="AH134" s="27" t="s">
        <v>49</v>
      </c>
      <c r="AI134" s="27" t="s">
        <v>400</v>
      </c>
      <c r="AJ134" s="27" t="s">
        <v>489</v>
      </c>
      <c r="AK134" s="27" t="s">
        <v>49</v>
      </c>
      <c r="AL134" s="27" t="s">
        <v>49</v>
      </c>
      <c r="AM134" s="37">
        <v>1015</v>
      </c>
      <c r="AN134" s="31">
        <v>72</v>
      </c>
      <c r="AO134" s="31">
        <v>11.8</v>
      </c>
      <c r="AP134" s="31">
        <v>19.7</v>
      </c>
      <c r="AQ134" s="37">
        <v>429</v>
      </c>
      <c r="AR134" s="31">
        <v>7</v>
      </c>
      <c r="AS134" s="37">
        <v>374</v>
      </c>
      <c r="AT134" s="25" t="s">
        <v>24</v>
      </c>
      <c r="AU134" s="25" t="s">
        <v>24</v>
      </c>
      <c r="AV134" s="25" t="s">
        <v>24</v>
      </c>
      <c r="AW134" s="25" t="s">
        <v>24</v>
      </c>
      <c r="AX134" s="25" t="s">
        <v>23</v>
      </c>
      <c r="AY134" s="25" t="s">
        <v>24</v>
      </c>
      <c r="AZ134" s="25" t="s">
        <v>24</v>
      </c>
      <c r="BA134" s="25" t="s">
        <v>24</v>
      </c>
      <c r="BB134" s="25" t="s">
        <v>24</v>
      </c>
      <c r="BC134" s="25" t="s">
        <v>24</v>
      </c>
      <c r="BD134" s="25" t="s">
        <v>24</v>
      </c>
      <c r="BE134" s="25" t="s">
        <v>24</v>
      </c>
      <c r="BF134" s="25" t="s">
        <v>24</v>
      </c>
      <c r="BG134" s="25" t="s">
        <v>24</v>
      </c>
      <c r="BH134" s="25" t="s">
        <v>24</v>
      </c>
      <c r="BI134" s="25" t="s">
        <v>23</v>
      </c>
      <c r="BJ134" s="25" t="s">
        <v>24</v>
      </c>
      <c r="BK134" s="25" t="s">
        <v>24</v>
      </c>
      <c r="BL134" s="25" t="s">
        <v>24</v>
      </c>
      <c r="BM134" s="25" t="s">
        <v>24</v>
      </c>
      <c r="BN134" s="25" t="s">
        <v>24</v>
      </c>
      <c r="BO134" s="25" t="s">
        <v>24</v>
      </c>
      <c r="BP134" s="25" t="s">
        <v>24</v>
      </c>
      <c r="BQ134" s="25" t="s">
        <v>24</v>
      </c>
      <c r="BR134" s="25" t="s">
        <v>24</v>
      </c>
      <c r="BS134" s="25" t="s">
        <v>24</v>
      </c>
      <c r="BT134" s="25" t="s">
        <v>24</v>
      </c>
      <c r="BU134" s="25" t="s">
        <v>24</v>
      </c>
      <c r="BV134" s="25" t="s">
        <v>24</v>
      </c>
      <c r="BW134" s="25" t="s">
        <v>24</v>
      </c>
      <c r="BX134" s="25" t="s">
        <v>23</v>
      </c>
    </row>
    <row r="135" spans="1:76" x14ac:dyDescent="0.45">
      <c r="A135" s="27" t="s">
        <v>286</v>
      </c>
      <c r="B135" s="31">
        <v>3</v>
      </c>
      <c r="C135" s="27" t="s">
        <v>56</v>
      </c>
      <c r="D135" s="125" t="s">
        <v>69</v>
      </c>
      <c r="E135" s="125"/>
      <c r="F135" s="125"/>
      <c r="G135" s="25" t="s">
        <v>19</v>
      </c>
      <c r="H135" s="31">
        <v>14</v>
      </c>
      <c r="I135" s="31">
        <v>92</v>
      </c>
      <c r="J135" s="25" t="s">
        <v>24</v>
      </c>
      <c r="K135" s="25" t="s">
        <v>24</v>
      </c>
      <c r="L135" s="27" t="s">
        <v>24</v>
      </c>
      <c r="M135" s="25" t="s">
        <v>24</v>
      </c>
      <c r="N135" s="25" t="s">
        <v>24</v>
      </c>
      <c r="O135" s="25" t="s">
        <v>24</v>
      </c>
      <c r="P135" s="25" t="s">
        <v>24</v>
      </c>
      <c r="Q135" s="25" t="s">
        <v>24</v>
      </c>
      <c r="R135" s="25" t="s">
        <v>23</v>
      </c>
      <c r="S135" s="25" t="s">
        <v>23</v>
      </c>
      <c r="T135" s="27" t="s">
        <v>398</v>
      </c>
      <c r="U135" s="25" t="s">
        <v>24</v>
      </c>
      <c r="V135" s="25" t="s">
        <v>24</v>
      </c>
      <c r="W135" s="25" t="s">
        <v>24</v>
      </c>
      <c r="X135" s="27" t="s">
        <v>400</v>
      </c>
      <c r="Y135" s="27" t="s">
        <v>50</v>
      </c>
      <c r="Z135" s="27" t="s">
        <v>489</v>
      </c>
      <c r="AA135" s="27" t="s">
        <v>489</v>
      </c>
      <c r="AB135" s="27" t="s">
        <v>489</v>
      </c>
      <c r="AC135" s="27" t="s">
        <v>50</v>
      </c>
      <c r="AD135" s="27" t="s">
        <v>489</v>
      </c>
      <c r="AE135" s="27" t="s">
        <v>400</v>
      </c>
      <c r="AF135" s="27" t="s">
        <v>49</v>
      </c>
      <c r="AG135" s="27" t="s">
        <v>49</v>
      </c>
      <c r="AH135" s="27" t="s">
        <v>49</v>
      </c>
      <c r="AI135" s="27" t="s">
        <v>400</v>
      </c>
      <c r="AJ135" s="27" t="s">
        <v>489</v>
      </c>
      <c r="AK135" s="27" t="s">
        <v>49</v>
      </c>
      <c r="AL135" s="27" t="s">
        <v>49</v>
      </c>
      <c r="AM135" s="37">
        <v>1241</v>
      </c>
      <c r="AN135" s="31">
        <v>87</v>
      </c>
      <c r="AO135" s="31">
        <v>16.7</v>
      </c>
      <c r="AP135" s="31">
        <v>21.7</v>
      </c>
      <c r="AQ135" s="37">
        <v>458</v>
      </c>
      <c r="AR135" s="31">
        <v>8</v>
      </c>
      <c r="AS135" s="37">
        <v>397</v>
      </c>
      <c r="AT135" s="25" t="s">
        <v>24</v>
      </c>
      <c r="AU135" s="25" t="s">
        <v>24</v>
      </c>
      <c r="AV135" s="25" t="s">
        <v>24</v>
      </c>
      <c r="AW135" s="25" t="s">
        <v>24</v>
      </c>
      <c r="AX135" s="25" t="s">
        <v>24</v>
      </c>
      <c r="AY135" s="25" t="s">
        <v>24</v>
      </c>
      <c r="AZ135" s="25" t="s">
        <v>24</v>
      </c>
      <c r="BA135" s="25" t="s">
        <v>24</v>
      </c>
      <c r="BB135" s="25" t="s">
        <v>24</v>
      </c>
      <c r="BC135" s="25" t="s">
        <v>24</v>
      </c>
      <c r="BD135" s="25" t="s">
        <v>24</v>
      </c>
      <c r="BE135" s="25" t="s">
        <v>24</v>
      </c>
      <c r="BF135" s="25" t="s">
        <v>24</v>
      </c>
      <c r="BG135" s="25" t="s">
        <v>24</v>
      </c>
      <c r="BH135" s="25" t="s">
        <v>24</v>
      </c>
      <c r="BI135" s="25" t="s">
        <v>23</v>
      </c>
      <c r="BJ135" s="25" t="s">
        <v>24</v>
      </c>
      <c r="BK135" s="25" t="s">
        <v>24</v>
      </c>
      <c r="BL135" s="25" t="s">
        <v>24</v>
      </c>
      <c r="BM135" s="25" t="s">
        <v>24</v>
      </c>
      <c r="BN135" s="25" t="s">
        <v>24</v>
      </c>
      <c r="BO135" s="25" t="s">
        <v>24</v>
      </c>
      <c r="BP135" s="25" t="s">
        <v>24</v>
      </c>
      <c r="BQ135" s="25" t="s">
        <v>24</v>
      </c>
      <c r="BR135" s="25" t="s">
        <v>24</v>
      </c>
      <c r="BS135" s="25" t="s">
        <v>24</v>
      </c>
      <c r="BT135" s="25" t="s">
        <v>24</v>
      </c>
      <c r="BU135" s="25" t="s">
        <v>24</v>
      </c>
      <c r="BV135" s="25" t="s">
        <v>24</v>
      </c>
      <c r="BW135" s="25" t="s">
        <v>24</v>
      </c>
      <c r="BX135" s="25" t="s">
        <v>23</v>
      </c>
    </row>
    <row r="136" spans="1:76" x14ac:dyDescent="0.45">
      <c r="A136" s="27" t="s">
        <v>287</v>
      </c>
      <c r="B136" s="31">
        <v>3</v>
      </c>
      <c r="C136" s="27" t="s">
        <v>56</v>
      </c>
      <c r="D136" s="125" t="s">
        <v>69</v>
      </c>
      <c r="E136" s="125"/>
      <c r="F136" s="125"/>
      <c r="G136" s="25" t="s">
        <v>19</v>
      </c>
      <c r="H136" s="31">
        <v>11</v>
      </c>
      <c r="I136" s="31">
        <v>90</v>
      </c>
      <c r="J136" s="25" t="s">
        <v>24</v>
      </c>
      <c r="K136" s="25" t="s">
        <v>24</v>
      </c>
      <c r="L136" s="27" t="s">
        <v>24</v>
      </c>
      <c r="M136" s="25" t="s">
        <v>24</v>
      </c>
      <c r="N136" s="25" t="s">
        <v>24</v>
      </c>
      <c r="O136" s="25" t="s">
        <v>24</v>
      </c>
      <c r="P136" s="25" t="s">
        <v>24</v>
      </c>
      <c r="Q136" s="25" t="s">
        <v>24</v>
      </c>
      <c r="R136" s="25" t="s">
        <v>23</v>
      </c>
      <c r="S136" s="25" t="s">
        <v>23</v>
      </c>
      <c r="T136" s="27" t="s">
        <v>398</v>
      </c>
      <c r="U136" s="25" t="s">
        <v>23</v>
      </c>
      <c r="V136" s="25" t="s">
        <v>24</v>
      </c>
      <c r="W136" s="25" t="s">
        <v>24</v>
      </c>
      <c r="X136" s="27" t="s">
        <v>400</v>
      </c>
      <c r="Y136" s="27" t="s">
        <v>489</v>
      </c>
      <c r="Z136" s="27" t="s">
        <v>489</v>
      </c>
      <c r="AA136" s="27" t="s">
        <v>489</v>
      </c>
      <c r="AB136" s="27" t="s">
        <v>489</v>
      </c>
      <c r="AC136" s="27" t="s">
        <v>49</v>
      </c>
      <c r="AD136" s="27" t="s">
        <v>49</v>
      </c>
      <c r="AE136" s="27" t="s">
        <v>400</v>
      </c>
      <c r="AF136" s="27" t="s">
        <v>49</v>
      </c>
      <c r="AG136" s="27" t="s">
        <v>50</v>
      </c>
      <c r="AH136" s="27" t="s">
        <v>49</v>
      </c>
      <c r="AI136" s="27" t="s">
        <v>400</v>
      </c>
      <c r="AJ136" s="27" t="s">
        <v>489</v>
      </c>
      <c r="AK136" s="27" t="s">
        <v>49</v>
      </c>
      <c r="AL136" s="27" t="s">
        <v>50</v>
      </c>
      <c r="AM136" s="37">
        <v>1115</v>
      </c>
      <c r="AN136" s="31">
        <v>79</v>
      </c>
      <c r="AO136" s="31">
        <v>14.7</v>
      </c>
      <c r="AP136" s="31">
        <v>17.7</v>
      </c>
      <c r="AQ136" s="37">
        <v>428</v>
      </c>
      <c r="AR136" s="31">
        <v>7</v>
      </c>
      <c r="AS136" s="37">
        <v>341</v>
      </c>
      <c r="AT136" s="25" t="s">
        <v>24</v>
      </c>
      <c r="AU136" s="25" t="s">
        <v>24</v>
      </c>
      <c r="AV136" s="25" t="s">
        <v>24</v>
      </c>
      <c r="AW136" s="25" t="s">
        <v>24</v>
      </c>
      <c r="AX136" s="25" t="s">
        <v>24</v>
      </c>
      <c r="AY136" s="25" t="s">
        <v>24</v>
      </c>
      <c r="AZ136" s="25" t="s">
        <v>24</v>
      </c>
      <c r="BA136" s="25" t="s">
        <v>24</v>
      </c>
      <c r="BB136" s="25" t="s">
        <v>24</v>
      </c>
      <c r="BC136" s="25" t="s">
        <v>23</v>
      </c>
      <c r="BD136" s="25" t="s">
        <v>24</v>
      </c>
      <c r="BE136" s="25" t="s">
        <v>24</v>
      </c>
      <c r="BF136" s="25" t="s">
        <v>24</v>
      </c>
      <c r="BG136" s="25" t="s">
        <v>24</v>
      </c>
      <c r="BH136" s="25" t="s">
        <v>23</v>
      </c>
      <c r="BI136" s="25" t="s">
        <v>24</v>
      </c>
      <c r="BJ136" s="25" t="s">
        <v>24</v>
      </c>
      <c r="BK136" s="25" t="s">
        <v>24</v>
      </c>
      <c r="BL136" s="25" t="s">
        <v>24</v>
      </c>
      <c r="BM136" s="25" t="s">
        <v>24</v>
      </c>
      <c r="BN136" s="25" t="s">
        <v>24</v>
      </c>
      <c r="BO136" s="25" t="s">
        <v>24</v>
      </c>
      <c r="BP136" s="25" t="s">
        <v>23</v>
      </c>
      <c r="BQ136" s="25" t="s">
        <v>24</v>
      </c>
      <c r="BR136" s="25" t="s">
        <v>24</v>
      </c>
      <c r="BS136" s="25" t="s">
        <v>24</v>
      </c>
      <c r="BT136" s="25" t="s">
        <v>23</v>
      </c>
      <c r="BU136" s="25" t="s">
        <v>23</v>
      </c>
      <c r="BV136" s="25" t="s">
        <v>24</v>
      </c>
      <c r="BW136" s="25" t="s">
        <v>24</v>
      </c>
      <c r="BX136" s="25" t="s">
        <v>24</v>
      </c>
    </row>
    <row r="137" spans="1:76" x14ac:dyDescent="0.45">
      <c r="A137" s="27" t="s">
        <v>289</v>
      </c>
      <c r="B137" s="31">
        <v>3</v>
      </c>
      <c r="C137" s="27" t="s">
        <v>56</v>
      </c>
      <c r="D137" s="125" t="s">
        <v>44</v>
      </c>
      <c r="E137" s="125"/>
      <c r="F137" s="125"/>
      <c r="G137" s="25" t="s">
        <v>19</v>
      </c>
      <c r="H137" s="31">
        <v>10</v>
      </c>
      <c r="I137" s="31">
        <v>85</v>
      </c>
      <c r="J137" s="25" t="s">
        <v>24</v>
      </c>
      <c r="K137" s="25" t="s">
        <v>24</v>
      </c>
      <c r="L137" s="27" t="s">
        <v>24</v>
      </c>
      <c r="M137" s="25" t="s">
        <v>24</v>
      </c>
      <c r="N137" s="25" t="s">
        <v>24</v>
      </c>
      <c r="O137" s="25" t="s">
        <v>24</v>
      </c>
      <c r="P137" s="25" t="s">
        <v>24</v>
      </c>
      <c r="Q137" s="25" t="s">
        <v>24</v>
      </c>
      <c r="R137" s="25" t="s">
        <v>23</v>
      </c>
      <c r="S137" s="25" t="s">
        <v>23</v>
      </c>
      <c r="T137" s="27" t="s">
        <v>400</v>
      </c>
      <c r="U137" s="25" t="s">
        <v>24</v>
      </c>
      <c r="V137" s="25" t="s">
        <v>24</v>
      </c>
      <c r="W137" s="25" t="s">
        <v>24</v>
      </c>
      <c r="X137" s="27" t="s">
        <v>400</v>
      </c>
      <c r="Y137" s="27" t="s">
        <v>489</v>
      </c>
      <c r="Z137" s="27" t="s">
        <v>489</v>
      </c>
      <c r="AA137" s="27" t="s">
        <v>489</v>
      </c>
      <c r="AB137" s="27" t="s">
        <v>489</v>
      </c>
      <c r="AC137" s="27" t="s">
        <v>50</v>
      </c>
      <c r="AD137" s="27" t="s">
        <v>50</v>
      </c>
      <c r="AE137" s="27" t="s">
        <v>489</v>
      </c>
      <c r="AF137" s="27" t="s">
        <v>49</v>
      </c>
      <c r="AG137" s="27" t="s">
        <v>49</v>
      </c>
      <c r="AH137" s="27" t="s">
        <v>49</v>
      </c>
      <c r="AI137" s="27" t="s">
        <v>489</v>
      </c>
      <c r="AJ137" s="27" t="s">
        <v>489</v>
      </c>
      <c r="AK137" s="27" t="s">
        <v>49</v>
      </c>
      <c r="AL137" s="27" t="s">
        <v>49</v>
      </c>
      <c r="AM137" s="37">
        <v>1015</v>
      </c>
      <c r="AN137" s="31">
        <v>65</v>
      </c>
      <c r="AO137" s="31">
        <v>13.7</v>
      </c>
      <c r="AP137" s="31">
        <v>11.5</v>
      </c>
      <c r="AQ137" s="37">
        <v>395</v>
      </c>
      <c r="AR137" s="31">
        <v>6</v>
      </c>
      <c r="AS137" s="37">
        <v>309</v>
      </c>
      <c r="AT137" s="25" t="s">
        <v>24</v>
      </c>
      <c r="AU137" s="25" t="s">
        <v>24</v>
      </c>
      <c r="AV137" s="25" t="s">
        <v>24</v>
      </c>
      <c r="AW137" s="25" t="s">
        <v>24</v>
      </c>
      <c r="AX137" s="25" t="s">
        <v>24</v>
      </c>
      <c r="AY137" s="25" t="s">
        <v>24</v>
      </c>
      <c r="AZ137" s="25" t="s">
        <v>24</v>
      </c>
      <c r="BA137" s="25" t="s">
        <v>24</v>
      </c>
      <c r="BB137" s="25" t="s">
        <v>24</v>
      </c>
      <c r="BC137" s="25" t="s">
        <v>24</v>
      </c>
      <c r="BD137" s="25" t="s">
        <v>24</v>
      </c>
      <c r="BE137" s="25" t="s">
        <v>24</v>
      </c>
      <c r="BF137" s="25" t="s">
        <v>24</v>
      </c>
      <c r="BG137" s="25" t="s">
        <v>24</v>
      </c>
      <c r="BH137" s="25" t="s">
        <v>23</v>
      </c>
      <c r="BI137" s="25" t="s">
        <v>24</v>
      </c>
      <c r="BJ137" s="25" t="s">
        <v>24</v>
      </c>
      <c r="BK137" s="25" t="s">
        <v>23</v>
      </c>
      <c r="BL137" s="25" t="s">
        <v>24</v>
      </c>
      <c r="BM137" s="25" t="s">
        <v>24</v>
      </c>
      <c r="BN137" s="25" t="s">
        <v>24</v>
      </c>
      <c r="BO137" s="25" t="s">
        <v>24</v>
      </c>
      <c r="BP137" s="25" t="s">
        <v>24</v>
      </c>
      <c r="BQ137" s="25" t="s">
        <v>24</v>
      </c>
      <c r="BR137" s="25" t="s">
        <v>23</v>
      </c>
      <c r="BS137" s="25" t="s">
        <v>24</v>
      </c>
      <c r="BT137" s="25" t="s">
        <v>24</v>
      </c>
      <c r="BU137" s="25" t="s">
        <v>24</v>
      </c>
      <c r="BV137" s="25" t="s">
        <v>24</v>
      </c>
      <c r="BW137" s="25" t="s">
        <v>24</v>
      </c>
      <c r="BX137" s="25" t="s">
        <v>24</v>
      </c>
    </row>
    <row r="138" spans="1:76" x14ac:dyDescent="0.45">
      <c r="A138" s="27" t="s">
        <v>291</v>
      </c>
      <c r="B138" s="31">
        <v>5</v>
      </c>
      <c r="C138" s="27" t="s">
        <v>56</v>
      </c>
      <c r="D138" s="125" t="s">
        <v>69</v>
      </c>
      <c r="E138" s="125"/>
      <c r="F138" s="125"/>
      <c r="G138" s="25" t="s">
        <v>19</v>
      </c>
      <c r="H138" s="31">
        <v>14</v>
      </c>
      <c r="I138" s="31">
        <v>93</v>
      </c>
      <c r="J138" s="25" t="s">
        <v>24</v>
      </c>
      <c r="K138" s="25" t="s">
        <v>24</v>
      </c>
      <c r="L138" s="27" t="s">
        <v>24</v>
      </c>
      <c r="M138" s="25" t="s">
        <v>24</v>
      </c>
      <c r="N138" s="25" t="s">
        <v>24</v>
      </c>
      <c r="O138" s="25" t="s">
        <v>24</v>
      </c>
      <c r="P138" s="25" t="s">
        <v>24</v>
      </c>
      <c r="Q138" s="25" t="s">
        <v>24</v>
      </c>
      <c r="R138" s="25" t="s">
        <v>23</v>
      </c>
      <c r="S138" s="25" t="s">
        <v>24</v>
      </c>
      <c r="T138" s="27" t="s">
        <v>398</v>
      </c>
      <c r="U138" s="25" t="s">
        <v>24</v>
      </c>
      <c r="V138" s="25" t="s">
        <v>24</v>
      </c>
      <c r="W138" s="25" t="s">
        <v>24</v>
      </c>
      <c r="X138" s="27" t="s">
        <v>400</v>
      </c>
      <c r="Y138" s="27" t="s">
        <v>489</v>
      </c>
      <c r="Z138" s="27" t="s">
        <v>489</v>
      </c>
      <c r="AA138" s="27" t="s">
        <v>489</v>
      </c>
      <c r="AB138" s="27" t="s">
        <v>489</v>
      </c>
      <c r="AC138" s="27" t="s">
        <v>50</v>
      </c>
      <c r="AD138" s="27" t="s">
        <v>489</v>
      </c>
      <c r="AE138" s="27" t="s">
        <v>489</v>
      </c>
      <c r="AF138" s="27" t="s">
        <v>50</v>
      </c>
      <c r="AG138" s="27" t="s">
        <v>67</v>
      </c>
      <c r="AH138" s="27" t="s">
        <v>67</v>
      </c>
      <c r="AI138" s="27" t="s">
        <v>400</v>
      </c>
      <c r="AJ138" s="27" t="s">
        <v>489</v>
      </c>
      <c r="AK138" s="27" t="s">
        <v>49</v>
      </c>
      <c r="AL138" s="27" t="s">
        <v>49</v>
      </c>
      <c r="AM138" s="37">
        <v>1245</v>
      </c>
      <c r="AN138" s="31">
        <v>91</v>
      </c>
      <c r="AO138" s="31">
        <v>15.9</v>
      </c>
      <c r="AP138" s="31">
        <v>19.7</v>
      </c>
      <c r="AQ138" s="37">
        <v>419</v>
      </c>
      <c r="AR138" s="31">
        <v>7</v>
      </c>
      <c r="AS138" s="37">
        <v>359</v>
      </c>
      <c r="AT138" s="25" t="s">
        <v>24</v>
      </c>
      <c r="AU138" s="25" t="s">
        <v>24</v>
      </c>
      <c r="AV138" s="25" t="s">
        <v>24</v>
      </c>
      <c r="AW138" s="25" t="s">
        <v>24</v>
      </c>
      <c r="AX138" s="25" t="s">
        <v>24</v>
      </c>
      <c r="AY138" s="25" t="s">
        <v>24</v>
      </c>
      <c r="AZ138" s="25" t="s">
        <v>24</v>
      </c>
      <c r="BA138" s="25" t="s">
        <v>24</v>
      </c>
      <c r="BB138" s="25" t="s">
        <v>24</v>
      </c>
      <c r="BC138" s="25" t="s">
        <v>24</v>
      </c>
      <c r="BD138" s="25" t="s">
        <v>24</v>
      </c>
      <c r="BE138" s="25" t="s">
        <v>24</v>
      </c>
      <c r="BF138" s="25" t="s">
        <v>24</v>
      </c>
      <c r="BG138" s="25" t="s">
        <v>24</v>
      </c>
      <c r="BH138" s="25" t="s">
        <v>24</v>
      </c>
      <c r="BI138" s="25" t="s">
        <v>23</v>
      </c>
      <c r="BJ138" s="25" t="s">
        <v>24</v>
      </c>
      <c r="BK138" s="25" t="s">
        <v>24</v>
      </c>
      <c r="BL138" s="25" t="s">
        <v>24</v>
      </c>
      <c r="BM138" s="25" t="s">
        <v>24</v>
      </c>
      <c r="BN138" s="25" t="s">
        <v>24</v>
      </c>
      <c r="BO138" s="25" t="s">
        <v>24</v>
      </c>
      <c r="BP138" s="25" t="s">
        <v>24</v>
      </c>
      <c r="BQ138" s="25" t="s">
        <v>24</v>
      </c>
      <c r="BR138" s="25" t="s">
        <v>24</v>
      </c>
      <c r="BS138" s="25" t="s">
        <v>24</v>
      </c>
      <c r="BT138" s="25" t="s">
        <v>24</v>
      </c>
      <c r="BU138" s="25" t="s">
        <v>24</v>
      </c>
      <c r="BV138" s="25" t="s">
        <v>24</v>
      </c>
      <c r="BW138" s="25" t="s">
        <v>24</v>
      </c>
      <c r="BX138" s="25" t="s">
        <v>23</v>
      </c>
    </row>
    <row r="139" spans="1:76" x14ac:dyDescent="0.45">
      <c r="A139" s="27" t="s">
        <v>292</v>
      </c>
      <c r="B139" s="31">
        <v>4</v>
      </c>
      <c r="C139" s="27" t="s">
        <v>56</v>
      </c>
      <c r="D139" s="125" t="s">
        <v>57</v>
      </c>
      <c r="E139" s="125"/>
      <c r="F139" s="125"/>
      <c r="G139" s="25" t="s">
        <v>19</v>
      </c>
      <c r="H139" s="31">
        <v>12</v>
      </c>
      <c r="I139" s="31">
        <v>83</v>
      </c>
      <c r="J139" s="25" t="s">
        <v>23</v>
      </c>
      <c r="K139" s="25" t="s">
        <v>23</v>
      </c>
      <c r="L139" s="27" t="s">
        <v>24</v>
      </c>
      <c r="M139" s="25" t="s">
        <v>24</v>
      </c>
      <c r="N139" s="25" t="s">
        <v>24</v>
      </c>
      <c r="O139" s="25" t="s">
        <v>24</v>
      </c>
      <c r="P139" s="25" t="s">
        <v>24</v>
      </c>
      <c r="Q139" s="25" t="s">
        <v>24</v>
      </c>
      <c r="R139" s="25" t="s">
        <v>23</v>
      </c>
      <c r="S139" s="25" t="s">
        <v>23</v>
      </c>
      <c r="T139" s="27" t="s">
        <v>400</v>
      </c>
      <c r="U139" s="25" t="s">
        <v>24</v>
      </c>
      <c r="V139" s="25" t="s">
        <v>24</v>
      </c>
      <c r="W139" s="25" t="s">
        <v>24</v>
      </c>
      <c r="X139" s="27" t="s">
        <v>400</v>
      </c>
      <c r="Y139" s="27" t="s">
        <v>489</v>
      </c>
      <c r="Z139" s="27" t="s">
        <v>489</v>
      </c>
      <c r="AA139" s="27" t="s">
        <v>489</v>
      </c>
      <c r="AB139" s="27" t="s">
        <v>489</v>
      </c>
      <c r="AC139" s="27" t="s">
        <v>50</v>
      </c>
      <c r="AD139" s="27" t="s">
        <v>50</v>
      </c>
      <c r="AE139" s="27" t="s">
        <v>489</v>
      </c>
      <c r="AF139" s="27" t="s">
        <v>49</v>
      </c>
      <c r="AG139" s="27" t="s">
        <v>49</v>
      </c>
      <c r="AH139" s="27" t="s">
        <v>49</v>
      </c>
      <c r="AI139" s="27" t="s">
        <v>489</v>
      </c>
      <c r="AJ139" s="27" t="s">
        <v>489</v>
      </c>
      <c r="AK139" s="27" t="s">
        <v>49</v>
      </c>
      <c r="AL139" s="27" t="s">
        <v>49</v>
      </c>
      <c r="AM139" s="37">
        <v>1195</v>
      </c>
      <c r="AN139" s="31">
        <v>92</v>
      </c>
      <c r="AO139" s="31">
        <v>14.7</v>
      </c>
      <c r="AP139" s="31">
        <v>18.7</v>
      </c>
      <c r="AQ139" s="37">
        <v>511</v>
      </c>
      <c r="AR139" s="31">
        <v>8</v>
      </c>
      <c r="AS139" s="37">
        <v>496</v>
      </c>
      <c r="AT139" s="25" t="s">
        <v>24</v>
      </c>
      <c r="AU139" s="25" t="s">
        <v>24</v>
      </c>
      <c r="AV139" s="25" t="s">
        <v>24</v>
      </c>
      <c r="AW139" s="25" t="s">
        <v>24</v>
      </c>
      <c r="AX139" s="25" t="s">
        <v>24</v>
      </c>
      <c r="AY139" s="25" t="s">
        <v>24</v>
      </c>
      <c r="AZ139" s="25" t="s">
        <v>24</v>
      </c>
      <c r="BA139" s="25" t="s">
        <v>24</v>
      </c>
      <c r="BB139" s="25" t="s">
        <v>24</v>
      </c>
      <c r="BC139" s="25" t="s">
        <v>24</v>
      </c>
      <c r="BD139" s="25" t="s">
        <v>23</v>
      </c>
      <c r="BE139" s="25" t="s">
        <v>24</v>
      </c>
      <c r="BF139" s="25" t="s">
        <v>24</v>
      </c>
      <c r="BG139" s="25" t="s">
        <v>24</v>
      </c>
      <c r="BH139" s="25" t="s">
        <v>23</v>
      </c>
      <c r="BI139" s="25" t="s">
        <v>24</v>
      </c>
      <c r="BJ139" s="25" t="s">
        <v>24</v>
      </c>
      <c r="BK139" s="25" t="s">
        <v>23</v>
      </c>
      <c r="BL139" s="25" t="s">
        <v>24</v>
      </c>
      <c r="BM139" s="25" t="s">
        <v>23</v>
      </c>
      <c r="BN139" s="25" t="s">
        <v>24</v>
      </c>
      <c r="BO139" s="25" t="s">
        <v>24</v>
      </c>
      <c r="BP139" s="25" t="s">
        <v>24</v>
      </c>
      <c r="BQ139" s="25" t="s">
        <v>24</v>
      </c>
      <c r="BR139" s="25" t="s">
        <v>24</v>
      </c>
      <c r="BS139" s="25" t="s">
        <v>24</v>
      </c>
      <c r="BT139" s="25" t="s">
        <v>24</v>
      </c>
      <c r="BU139" s="25" t="s">
        <v>24</v>
      </c>
      <c r="BV139" s="25" t="s">
        <v>24</v>
      </c>
      <c r="BW139" s="25" t="s">
        <v>24</v>
      </c>
      <c r="BX139" s="25" t="s">
        <v>24</v>
      </c>
    </row>
    <row r="140" spans="1:76" x14ac:dyDescent="0.45">
      <c r="A140" s="27" t="s">
        <v>294</v>
      </c>
      <c r="B140" s="31">
        <v>4</v>
      </c>
      <c r="C140" s="27" t="s">
        <v>56</v>
      </c>
      <c r="D140" s="125" t="s">
        <v>149</v>
      </c>
      <c r="E140" s="125"/>
      <c r="F140" s="125"/>
      <c r="G140" s="25" t="s">
        <v>19</v>
      </c>
      <c r="H140" s="31">
        <v>12</v>
      </c>
      <c r="I140" s="31">
        <v>90</v>
      </c>
      <c r="J140" s="25" t="s">
        <v>24</v>
      </c>
      <c r="K140" s="25" t="s">
        <v>24</v>
      </c>
      <c r="L140" s="27" t="s">
        <v>24</v>
      </c>
      <c r="M140" s="25" t="s">
        <v>24</v>
      </c>
      <c r="N140" s="25" t="s">
        <v>24</v>
      </c>
      <c r="O140" s="25" t="s">
        <v>24</v>
      </c>
      <c r="P140" s="25" t="s">
        <v>24</v>
      </c>
      <c r="Q140" s="25" t="s">
        <v>24</v>
      </c>
      <c r="R140" s="25" t="s">
        <v>24</v>
      </c>
      <c r="S140" s="25" t="s">
        <v>24</v>
      </c>
      <c r="T140" s="27" t="s">
        <v>398</v>
      </c>
      <c r="U140" s="25" t="s">
        <v>24</v>
      </c>
      <c r="V140" s="25" t="s">
        <v>24</v>
      </c>
      <c r="W140" s="25" t="s">
        <v>24</v>
      </c>
      <c r="X140" s="27" t="s">
        <v>400</v>
      </c>
      <c r="Y140" s="27" t="s">
        <v>50</v>
      </c>
      <c r="Z140" s="27" t="s">
        <v>489</v>
      </c>
      <c r="AA140" s="27" t="s">
        <v>489</v>
      </c>
      <c r="AB140" s="27" t="s">
        <v>489</v>
      </c>
      <c r="AC140" s="27" t="s">
        <v>50</v>
      </c>
      <c r="AD140" s="27" t="s">
        <v>50</v>
      </c>
      <c r="AE140" s="27" t="s">
        <v>489</v>
      </c>
      <c r="AF140" s="27" t="s">
        <v>49</v>
      </c>
      <c r="AG140" s="27" t="s">
        <v>49</v>
      </c>
      <c r="AH140" s="27" t="s">
        <v>49</v>
      </c>
      <c r="AI140" s="27" t="s">
        <v>400</v>
      </c>
      <c r="AJ140" s="27" t="s">
        <v>489</v>
      </c>
      <c r="AK140" s="27" t="s">
        <v>49</v>
      </c>
      <c r="AL140" s="27" t="s">
        <v>49</v>
      </c>
      <c r="AM140" s="37">
        <v>1156</v>
      </c>
      <c r="AN140" s="31">
        <v>94</v>
      </c>
      <c r="AO140" s="31">
        <v>13.7</v>
      </c>
      <c r="AP140" s="31">
        <v>15.8</v>
      </c>
      <c r="AQ140" s="37">
        <v>548</v>
      </c>
      <c r="AR140" s="31">
        <v>9</v>
      </c>
      <c r="AS140" s="37">
        <v>484</v>
      </c>
      <c r="AT140" s="25" t="s">
        <v>24</v>
      </c>
      <c r="AU140" s="25" t="s">
        <v>24</v>
      </c>
      <c r="AV140" s="25" t="s">
        <v>24</v>
      </c>
      <c r="AW140" s="25" t="s">
        <v>24</v>
      </c>
      <c r="AX140" s="25" t="s">
        <v>24</v>
      </c>
      <c r="AY140" s="25" t="s">
        <v>24</v>
      </c>
      <c r="AZ140" s="25" t="s">
        <v>24</v>
      </c>
      <c r="BA140" s="25" t="s">
        <v>24</v>
      </c>
      <c r="BB140" s="25" t="s">
        <v>24</v>
      </c>
      <c r="BC140" s="25" t="s">
        <v>24</v>
      </c>
      <c r="BD140" s="25" t="s">
        <v>23</v>
      </c>
      <c r="BE140" s="25" t="s">
        <v>24</v>
      </c>
      <c r="BF140" s="25" t="s">
        <v>24</v>
      </c>
      <c r="BG140" s="25" t="s">
        <v>24</v>
      </c>
      <c r="BH140" s="25" t="s">
        <v>23</v>
      </c>
      <c r="BI140" s="25" t="s">
        <v>24</v>
      </c>
      <c r="BJ140" s="25" t="s">
        <v>24</v>
      </c>
      <c r="BK140" s="25" t="s">
        <v>23</v>
      </c>
      <c r="BL140" s="25" t="s">
        <v>24</v>
      </c>
      <c r="BM140" s="25" t="s">
        <v>24</v>
      </c>
      <c r="BN140" s="25" t="s">
        <v>24</v>
      </c>
      <c r="BO140" s="25" t="s">
        <v>24</v>
      </c>
      <c r="BP140" s="25" t="s">
        <v>23</v>
      </c>
      <c r="BQ140" s="25" t="s">
        <v>24</v>
      </c>
      <c r="BR140" s="25" t="s">
        <v>24</v>
      </c>
      <c r="BS140" s="25" t="s">
        <v>24</v>
      </c>
      <c r="BT140" s="25" t="s">
        <v>24</v>
      </c>
      <c r="BU140" s="25" t="s">
        <v>24</v>
      </c>
      <c r="BV140" s="25" t="s">
        <v>24</v>
      </c>
      <c r="BW140" s="25" t="s">
        <v>24</v>
      </c>
      <c r="BX140" s="25" t="s">
        <v>24</v>
      </c>
    </row>
    <row r="141" spans="1:76" x14ac:dyDescent="0.45">
      <c r="A141" s="27" t="s">
        <v>295</v>
      </c>
      <c r="B141" s="31">
        <v>4</v>
      </c>
      <c r="C141" s="27" t="s">
        <v>56</v>
      </c>
      <c r="D141" s="125" t="s">
        <v>57</v>
      </c>
      <c r="E141" s="125"/>
      <c r="F141" s="125"/>
      <c r="G141" s="25" t="s">
        <v>19</v>
      </c>
      <c r="H141" s="31">
        <v>11</v>
      </c>
      <c r="I141" s="31">
        <v>81</v>
      </c>
      <c r="J141" s="25" t="s">
        <v>24</v>
      </c>
      <c r="K141" s="25" t="s">
        <v>24</v>
      </c>
      <c r="L141" s="27" t="s">
        <v>24</v>
      </c>
      <c r="M141" s="25" t="s">
        <v>24</v>
      </c>
      <c r="N141" s="25" t="s">
        <v>24</v>
      </c>
      <c r="O141" s="25" t="s">
        <v>24</v>
      </c>
      <c r="P141" s="25" t="s">
        <v>24</v>
      </c>
      <c r="Q141" s="25" t="s">
        <v>24</v>
      </c>
      <c r="R141" s="25" t="s">
        <v>23</v>
      </c>
      <c r="S141" s="25" t="s">
        <v>24</v>
      </c>
      <c r="T141" s="27" t="s">
        <v>398</v>
      </c>
      <c r="U141" s="25" t="s">
        <v>24</v>
      </c>
      <c r="V141" s="25" t="s">
        <v>24</v>
      </c>
      <c r="W141" s="25" t="s">
        <v>24</v>
      </c>
      <c r="X141" s="27" t="s">
        <v>400</v>
      </c>
      <c r="Y141" s="27" t="s">
        <v>50</v>
      </c>
      <c r="Z141" s="27" t="s">
        <v>489</v>
      </c>
      <c r="AA141" s="27" t="s">
        <v>489</v>
      </c>
      <c r="AB141" s="27" t="s">
        <v>489</v>
      </c>
      <c r="AC141" s="27" t="s">
        <v>50</v>
      </c>
      <c r="AD141" s="27" t="s">
        <v>50</v>
      </c>
      <c r="AE141" s="27" t="s">
        <v>489</v>
      </c>
      <c r="AF141" s="27" t="s">
        <v>49</v>
      </c>
      <c r="AG141" s="27" t="s">
        <v>49</v>
      </c>
      <c r="AH141" s="27" t="s">
        <v>49</v>
      </c>
      <c r="AI141" s="27" t="s">
        <v>400</v>
      </c>
      <c r="AJ141" s="27" t="s">
        <v>489</v>
      </c>
      <c r="AK141" s="27" t="s">
        <v>49</v>
      </c>
      <c r="AL141" s="27" t="s">
        <v>49</v>
      </c>
      <c r="AM141" s="37">
        <v>1216</v>
      </c>
      <c r="AN141" s="31">
        <v>93</v>
      </c>
      <c r="AO141" s="31">
        <v>15.8</v>
      </c>
      <c r="AP141" s="31">
        <v>20.5</v>
      </c>
      <c r="AQ141" s="37">
        <v>523</v>
      </c>
      <c r="AR141" s="31">
        <v>11</v>
      </c>
      <c r="AS141" s="37">
        <v>398</v>
      </c>
      <c r="AT141" s="25" t="s">
        <v>24</v>
      </c>
      <c r="AU141" s="25" t="s">
        <v>24</v>
      </c>
      <c r="AV141" s="25" t="s">
        <v>24</v>
      </c>
      <c r="AW141" s="25" t="s">
        <v>24</v>
      </c>
      <c r="AX141" s="25" t="s">
        <v>24</v>
      </c>
      <c r="AY141" s="25" t="s">
        <v>24</v>
      </c>
      <c r="AZ141" s="25" t="s">
        <v>24</v>
      </c>
      <c r="BA141" s="25" t="s">
        <v>24</v>
      </c>
      <c r="BB141" s="25" t="s">
        <v>24</v>
      </c>
      <c r="BC141" s="25" t="s">
        <v>24</v>
      </c>
      <c r="BD141" s="25" t="s">
        <v>24</v>
      </c>
      <c r="BE141" s="25" t="s">
        <v>24</v>
      </c>
      <c r="BF141" s="25" t="s">
        <v>24</v>
      </c>
      <c r="BG141" s="25" t="s">
        <v>24</v>
      </c>
      <c r="BH141" s="25" t="s">
        <v>24</v>
      </c>
      <c r="BI141" s="25" t="s">
        <v>23</v>
      </c>
      <c r="BJ141" s="25" t="s">
        <v>24</v>
      </c>
      <c r="BK141" s="25" t="s">
        <v>24</v>
      </c>
      <c r="BL141" s="25" t="s">
        <v>24</v>
      </c>
      <c r="BM141" s="25" t="s">
        <v>24</v>
      </c>
      <c r="BN141" s="25" t="s">
        <v>24</v>
      </c>
      <c r="BO141" s="25" t="s">
        <v>24</v>
      </c>
      <c r="BP141" s="25" t="s">
        <v>24</v>
      </c>
      <c r="BQ141" s="25" t="s">
        <v>24</v>
      </c>
      <c r="BR141" s="25" t="s">
        <v>24</v>
      </c>
      <c r="BS141" s="25" t="s">
        <v>24</v>
      </c>
      <c r="BT141" s="25" t="s">
        <v>24</v>
      </c>
      <c r="BU141" s="25" t="s">
        <v>24</v>
      </c>
      <c r="BV141" s="25" t="s">
        <v>24</v>
      </c>
      <c r="BW141" s="25" t="s">
        <v>24</v>
      </c>
      <c r="BX141" s="25" t="s">
        <v>23</v>
      </c>
    </row>
    <row r="142" spans="1:76" x14ac:dyDescent="0.45">
      <c r="A142" s="27" t="s">
        <v>296</v>
      </c>
      <c r="B142" s="31">
        <v>3</v>
      </c>
      <c r="C142" s="27" t="s">
        <v>56</v>
      </c>
      <c r="D142" s="125" t="s">
        <v>57</v>
      </c>
      <c r="E142" s="125"/>
      <c r="F142" s="125"/>
      <c r="G142" s="25" t="s">
        <v>19</v>
      </c>
      <c r="H142" s="31">
        <v>9</v>
      </c>
      <c r="I142" s="31">
        <v>85</v>
      </c>
      <c r="J142" s="25" t="s">
        <v>23</v>
      </c>
      <c r="K142" s="25" t="s">
        <v>23</v>
      </c>
      <c r="L142" s="27" t="s">
        <v>24</v>
      </c>
      <c r="M142" s="25" t="s">
        <v>24</v>
      </c>
      <c r="N142" s="25" t="s">
        <v>24</v>
      </c>
      <c r="O142" s="25" t="s">
        <v>24</v>
      </c>
      <c r="P142" s="25" t="s">
        <v>24</v>
      </c>
      <c r="Q142" s="25" t="s">
        <v>24</v>
      </c>
      <c r="R142" s="25" t="s">
        <v>23</v>
      </c>
      <c r="S142" s="25" t="s">
        <v>23</v>
      </c>
      <c r="T142" s="27" t="s">
        <v>398</v>
      </c>
      <c r="U142" s="25" t="s">
        <v>23</v>
      </c>
      <c r="V142" s="25" t="s">
        <v>24</v>
      </c>
      <c r="W142" s="25" t="s">
        <v>24</v>
      </c>
      <c r="X142" s="27" t="s">
        <v>400</v>
      </c>
      <c r="Y142" s="27" t="s">
        <v>489</v>
      </c>
      <c r="Z142" s="27" t="s">
        <v>489</v>
      </c>
      <c r="AA142" s="27" t="s">
        <v>489</v>
      </c>
      <c r="AB142" s="27" t="s">
        <v>489</v>
      </c>
      <c r="AC142" s="27" t="s">
        <v>50</v>
      </c>
      <c r="AD142" s="27" t="s">
        <v>50</v>
      </c>
      <c r="AE142" s="27" t="s">
        <v>489</v>
      </c>
      <c r="AF142" s="27" t="s">
        <v>49</v>
      </c>
      <c r="AG142" s="27" t="s">
        <v>49</v>
      </c>
      <c r="AH142" s="27" t="s">
        <v>49</v>
      </c>
      <c r="AI142" s="27" t="s">
        <v>400</v>
      </c>
      <c r="AJ142" s="27" t="s">
        <v>489</v>
      </c>
      <c r="AK142" s="27" t="s">
        <v>49</v>
      </c>
      <c r="AL142" s="27" t="s">
        <v>50</v>
      </c>
      <c r="AM142" s="37">
        <v>956</v>
      </c>
      <c r="AN142" s="31">
        <v>74</v>
      </c>
      <c r="AO142" s="31">
        <v>11.4</v>
      </c>
      <c r="AP142" s="31">
        <v>11.4</v>
      </c>
      <c r="AQ142" s="37">
        <v>359</v>
      </c>
      <c r="AR142" s="31">
        <v>6</v>
      </c>
      <c r="AS142" s="37">
        <v>301</v>
      </c>
      <c r="AT142" s="25" t="s">
        <v>24</v>
      </c>
      <c r="AU142" s="25" t="s">
        <v>24</v>
      </c>
      <c r="AV142" s="25" t="s">
        <v>24</v>
      </c>
      <c r="AW142" s="25" t="s">
        <v>24</v>
      </c>
      <c r="AX142" s="25" t="s">
        <v>24</v>
      </c>
      <c r="AY142" s="25" t="s">
        <v>24</v>
      </c>
      <c r="AZ142" s="25" t="s">
        <v>24</v>
      </c>
      <c r="BA142" s="25" t="s">
        <v>23</v>
      </c>
      <c r="BB142" s="25" t="s">
        <v>24</v>
      </c>
      <c r="BC142" s="25" t="s">
        <v>24</v>
      </c>
      <c r="BD142" s="25" t="s">
        <v>23</v>
      </c>
      <c r="BE142" s="25" t="s">
        <v>24</v>
      </c>
      <c r="BF142" s="25" t="s">
        <v>24</v>
      </c>
      <c r="BG142" s="25" t="s">
        <v>24</v>
      </c>
      <c r="BH142" s="25" t="s">
        <v>24</v>
      </c>
      <c r="BI142" s="25" t="s">
        <v>24</v>
      </c>
      <c r="BJ142" s="25" t="s">
        <v>24</v>
      </c>
      <c r="BK142" s="25" t="s">
        <v>23</v>
      </c>
      <c r="BL142" s="25" t="s">
        <v>24</v>
      </c>
      <c r="BM142" s="25" t="s">
        <v>24</v>
      </c>
      <c r="BN142" s="25" t="s">
        <v>24</v>
      </c>
      <c r="BO142" s="25" t="s">
        <v>24</v>
      </c>
      <c r="BP142" s="25" t="s">
        <v>24</v>
      </c>
      <c r="BQ142" s="25" t="s">
        <v>24</v>
      </c>
      <c r="BR142" s="25" t="s">
        <v>24</v>
      </c>
      <c r="BS142" s="25" t="s">
        <v>24</v>
      </c>
      <c r="BT142" s="25" t="s">
        <v>24</v>
      </c>
      <c r="BU142" s="25" t="s">
        <v>24</v>
      </c>
      <c r="BV142" s="25" t="s">
        <v>24</v>
      </c>
      <c r="BW142" s="25" t="s">
        <v>24</v>
      </c>
      <c r="BX142" s="25" t="s">
        <v>24</v>
      </c>
    </row>
    <row r="143" spans="1:76" x14ac:dyDescent="0.45">
      <c r="A143" s="27" t="s">
        <v>298</v>
      </c>
      <c r="B143" s="31">
        <v>3</v>
      </c>
      <c r="C143" s="27" t="s">
        <v>56</v>
      </c>
      <c r="D143" s="125" t="s">
        <v>69</v>
      </c>
      <c r="E143" s="125"/>
      <c r="F143" s="125"/>
      <c r="G143" s="25" t="s">
        <v>19</v>
      </c>
      <c r="H143" s="31">
        <v>10.5</v>
      </c>
      <c r="I143" s="31">
        <v>82</v>
      </c>
      <c r="J143" s="25" t="s">
        <v>24</v>
      </c>
      <c r="K143" s="25" t="s">
        <v>24</v>
      </c>
      <c r="L143" s="27" t="s">
        <v>24</v>
      </c>
      <c r="M143" s="25" t="s">
        <v>24</v>
      </c>
      <c r="N143" s="25" t="s">
        <v>24</v>
      </c>
      <c r="O143" s="25" t="s">
        <v>24</v>
      </c>
      <c r="P143" s="25" t="s">
        <v>24</v>
      </c>
      <c r="Q143" s="25" t="s">
        <v>24</v>
      </c>
      <c r="R143" s="25" t="s">
        <v>23</v>
      </c>
      <c r="S143" s="25" t="s">
        <v>24</v>
      </c>
      <c r="T143" s="27" t="s">
        <v>398</v>
      </c>
      <c r="U143" s="25" t="s">
        <v>24</v>
      </c>
      <c r="V143" s="25" t="s">
        <v>24</v>
      </c>
      <c r="W143" s="25" t="s">
        <v>24</v>
      </c>
      <c r="X143" s="27" t="s">
        <v>400</v>
      </c>
      <c r="Y143" s="27" t="s">
        <v>489</v>
      </c>
      <c r="Z143" s="27" t="s">
        <v>400</v>
      </c>
      <c r="AA143" s="27" t="s">
        <v>489</v>
      </c>
      <c r="AB143" s="27" t="s">
        <v>489</v>
      </c>
      <c r="AC143" s="27" t="s">
        <v>50</v>
      </c>
      <c r="AD143" s="27" t="s">
        <v>50</v>
      </c>
      <c r="AE143" s="27" t="s">
        <v>400</v>
      </c>
      <c r="AF143" s="27" t="s">
        <v>50</v>
      </c>
      <c r="AG143" s="27" t="s">
        <v>50</v>
      </c>
      <c r="AH143" s="27" t="s">
        <v>49</v>
      </c>
      <c r="AI143" s="27" t="s">
        <v>400</v>
      </c>
      <c r="AJ143" s="27" t="s">
        <v>489</v>
      </c>
      <c r="AK143" s="27" t="s">
        <v>49</v>
      </c>
      <c r="AL143" s="27" t="s">
        <v>49</v>
      </c>
      <c r="AM143" s="37">
        <v>1018</v>
      </c>
      <c r="AN143" s="31">
        <v>69</v>
      </c>
      <c r="AO143" s="31">
        <v>9.9</v>
      </c>
      <c r="AP143" s="31">
        <v>10.4</v>
      </c>
      <c r="AQ143" s="37">
        <v>345</v>
      </c>
      <c r="AR143" s="31">
        <v>5</v>
      </c>
      <c r="AS143" s="37">
        <v>298</v>
      </c>
      <c r="AT143" s="25" t="s">
        <v>24</v>
      </c>
      <c r="AU143" s="25" t="s">
        <v>24</v>
      </c>
      <c r="AV143" s="25" t="s">
        <v>24</v>
      </c>
      <c r="AW143" s="25" t="s">
        <v>24</v>
      </c>
      <c r="AX143" s="25" t="s">
        <v>24</v>
      </c>
      <c r="AY143" s="25" t="s">
        <v>24</v>
      </c>
      <c r="AZ143" s="25" t="s">
        <v>24</v>
      </c>
      <c r="BA143" s="25" t="s">
        <v>24</v>
      </c>
      <c r="BB143" s="25" t="s">
        <v>24</v>
      </c>
      <c r="BC143" s="25" t="s">
        <v>23</v>
      </c>
      <c r="BD143" s="25" t="s">
        <v>23</v>
      </c>
      <c r="BE143" s="25" t="s">
        <v>24</v>
      </c>
      <c r="BF143" s="25" t="s">
        <v>24</v>
      </c>
      <c r="BG143" s="25" t="s">
        <v>24</v>
      </c>
      <c r="BH143" s="25" t="s">
        <v>23</v>
      </c>
      <c r="BI143" s="25" t="s">
        <v>24</v>
      </c>
      <c r="BJ143" s="25" t="s">
        <v>24</v>
      </c>
      <c r="BK143" s="25" t="s">
        <v>23</v>
      </c>
      <c r="BL143" s="25" t="s">
        <v>24</v>
      </c>
      <c r="BM143" s="25" t="s">
        <v>24</v>
      </c>
      <c r="BN143" s="25" t="s">
        <v>24</v>
      </c>
      <c r="BO143" s="25" t="s">
        <v>24</v>
      </c>
      <c r="BP143" s="25" t="s">
        <v>23</v>
      </c>
      <c r="BQ143" s="25" t="s">
        <v>24</v>
      </c>
      <c r="BR143" s="25" t="s">
        <v>24</v>
      </c>
      <c r="BS143" s="25" t="s">
        <v>24</v>
      </c>
      <c r="BT143" s="25" t="s">
        <v>24</v>
      </c>
      <c r="BU143" s="25" t="s">
        <v>24</v>
      </c>
      <c r="BV143" s="25" t="s">
        <v>24</v>
      </c>
      <c r="BW143" s="25" t="s">
        <v>24</v>
      </c>
      <c r="BX143" s="25" t="s">
        <v>24</v>
      </c>
    </row>
    <row r="144" spans="1:76" x14ac:dyDescent="0.45">
      <c r="A144" s="27" t="s">
        <v>300</v>
      </c>
      <c r="B144" s="31">
        <v>3.5</v>
      </c>
      <c r="C144" s="27" t="s">
        <v>56</v>
      </c>
      <c r="D144" s="125" t="s">
        <v>44</v>
      </c>
      <c r="E144" s="125"/>
      <c r="F144" s="125"/>
      <c r="G144" s="25" t="s">
        <v>20</v>
      </c>
      <c r="H144" s="31">
        <v>13</v>
      </c>
      <c r="I144" s="31">
        <v>94</v>
      </c>
      <c r="J144" s="25" t="s">
        <v>24</v>
      </c>
      <c r="K144" s="25" t="s">
        <v>24</v>
      </c>
      <c r="L144" s="27" t="s">
        <v>24</v>
      </c>
      <c r="M144" s="25" t="s">
        <v>24</v>
      </c>
      <c r="N144" s="25" t="s">
        <v>23</v>
      </c>
      <c r="O144" s="25" t="s">
        <v>24</v>
      </c>
      <c r="P144" s="25" t="s">
        <v>23</v>
      </c>
      <c r="Q144" s="25" t="s">
        <v>24</v>
      </c>
      <c r="R144" s="25" t="s">
        <v>24</v>
      </c>
      <c r="S144" s="25" t="s">
        <v>24</v>
      </c>
      <c r="T144" s="27" t="s">
        <v>400</v>
      </c>
      <c r="U144" s="25" t="s">
        <v>23</v>
      </c>
      <c r="V144" s="25" t="s">
        <v>24</v>
      </c>
      <c r="W144" s="25" t="s">
        <v>24</v>
      </c>
      <c r="X144" s="27" t="s">
        <v>400</v>
      </c>
      <c r="Y144" s="27" t="s">
        <v>489</v>
      </c>
      <c r="Z144" s="27" t="s">
        <v>67</v>
      </c>
      <c r="AA144" s="27" t="s">
        <v>67</v>
      </c>
      <c r="AB144" s="27" t="s">
        <v>489</v>
      </c>
      <c r="AC144" s="27" t="s">
        <v>50</v>
      </c>
      <c r="AD144" s="27" t="s">
        <v>50</v>
      </c>
      <c r="AE144" s="27" t="s">
        <v>489</v>
      </c>
      <c r="AF144" s="27" t="s">
        <v>50</v>
      </c>
      <c r="AG144" s="27" t="s">
        <v>49</v>
      </c>
      <c r="AH144" s="27" t="s">
        <v>49</v>
      </c>
      <c r="AI144" s="27" t="s">
        <v>489</v>
      </c>
      <c r="AJ144" s="27" t="s">
        <v>489</v>
      </c>
      <c r="AK144" s="27" t="s">
        <v>49</v>
      </c>
      <c r="AL144" s="27" t="s">
        <v>49</v>
      </c>
      <c r="AM144" s="37">
        <v>1124</v>
      </c>
      <c r="AN144" s="31">
        <v>81</v>
      </c>
      <c r="AO144" s="31">
        <v>10.8</v>
      </c>
      <c r="AP144" s="31">
        <v>9.8000000000000007</v>
      </c>
      <c r="AQ144" s="37">
        <v>327</v>
      </c>
      <c r="AR144" s="31">
        <v>6</v>
      </c>
      <c r="AS144" s="37">
        <v>329</v>
      </c>
      <c r="AT144" s="25" t="s">
        <v>24</v>
      </c>
      <c r="AU144" s="25" t="s">
        <v>24</v>
      </c>
      <c r="AV144" s="25" t="s">
        <v>24</v>
      </c>
      <c r="AW144" s="25" t="s">
        <v>24</v>
      </c>
      <c r="AX144" s="25" t="s">
        <v>24</v>
      </c>
      <c r="AY144" s="25" t="s">
        <v>24</v>
      </c>
      <c r="AZ144" s="25" t="s">
        <v>23</v>
      </c>
      <c r="BA144" s="25" t="s">
        <v>24</v>
      </c>
      <c r="BB144" s="25" t="s">
        <v>24</v>
      </c>
      <c r="BC144" s="25" t="s">
        <v>24</v>
      </c>
      <c r="BD144" s="25" t="s">
        <v>23</v>
      </c>
      <c r="BE144" s="25" t="s">
        <v>24</v>
      </c>
      <c r="BF144" s="25" t="s">
        <v>24</v>
      </c>
      <c r="BG144" s="25" t="s">
        <v>24</v>
      </c>
      <c r="BH144" s="25" t="s">
        <v>24</v>
      </c>
      <c r="BI144" s="25" t="s">
        <v>24</v>
      </c>
      <c r="BJ144" s="25" t="s">
        <v>24</v>
      </c>
      <c r="BK144" s="25" t="s">
        <v>24</v>
      </c>
      <c r="BL144" s="25" t="s">
        <v>24</v>
      </c>
      <c r="BM144" s="25" t="s">
        <v>24</v>
      </c>
      <c r="BN144" s="25" t="s">
        <v>24</v>
      </c>
      <c r="BO144" s="25" t="s">
        <v>24</v>
      </c>
      <c r="BP144" s="25" t="s">
        <v>23</v>
      </c>
      <c r="BQ144" s="25" t="s">
        <v>24</v>
      </c>
      <c r="BR144" s="25" t="s">
        <v>24</v>
      </c>
      <c r="BS144" s="25" t="s">
        <v>24</v>
      </c>
      <c r="BT144" s="25" t="s">
        <v>24</v>
      </c>
      <c r="BU144" s="25" t="s">
        <v>24</v>
      </c>
      <c r="BV144" s="25" t="s">
        <v>24</v>
      </c>
      <c r="BW144" s="25" t="s">
        <v>24</v>
      </c>
      <c r="BX144" s="25" t="s">
        <v>24</v>
      </c>
    </row>
    <row r="145" spans="1:76" x14ac:dyDescent="0.45">
      <c r="A145" s="27" t="s">
        <v>302</v>
      </c>
      <c r="B145" s="31">
        <v>4</v>
      </c>
      <c r="C145" s="27" t="s">
        <v>56</v>
      </c>
      <c r="D145" s="125" t="s">
        <v>69</v>
      </c>
      <c r="E145" s="125"/>
      <c r="F145" s="125"/>
      <c r="G145" s="25" t="s">
        <v>20</v>
      </c>
      <c r="H145" s="31">
        <v>12.9</v>
      </c>
      <c r="I145" s="31">
        <v>94.7</v>
      </c>
      <c r="J145" s="25" t="s">
        <v>24</v>
      </c>
      <c r="K145" s="25" t="s">
        <v>24</v>
      </c>
      <c r="L145" s="27" t="s">
        <v>24</v>
      </c>
      <c r="M145" s="25" t="s">
        <v>24</v>
      </c>
      <c r="N145" s="25" t="s">
        <v>24</v>
      </c>
      <c r="O145" s="25" t="s">
        <v>24</v>
      </c>
      <c r="P145" s="25" t="s">
        <v>24</v>
      </c>
      <c r="Q145" s="25" t="s">
        <v>24</v>
      </c>
      <c r="R145" s="25" t="s">
        <v>23</v>
      </c>
      <c r="S145" s="25" t="s">
        <v>24</v>
      </c>
      <c r="T145" s="27" t="s">
        <v>398</v>
      </c>
      <c r="U145" s="25" t="s">
        <v>23</v>
      </c>
      <c r="V145" s="25" t="s">
        <v>24</v>
      </c>
      <c r="W145" s="25" t="s">
        <v>24</v>
      </c>
      <c r="X145" s="27" t="s">
        <v>400</v>
      </c>
      <c r="Y145" s="27" t="s">
        <v>489</v>
      </c>
      <c r="Z145" s="27" t="s">
        <v>489</v>
      </c>
      <c r="AA145" s="27" t="s">
        <v>49</v>
      </c>
      <c r="AB145" s="27" t="s">
        <v>489</v>
      </c>
      <c r="AC145" s="27" t="s">
        <v>489</v>
      </c>
      <c r="AD145" s="27" t="s">
        <v>49</v>
      </c>
      <c r="AE145" s="27" t="s">
        <v>400</v>
      </c>
      <c r="AF145" s="27" t="s">
        <v>49</v>
      </c>
      <c r="AG145" s="27" t="s">
        <v>50</v>
      </c>
      <c r="AH145" s="27" t="s">
        <v>67</v>
      </c>
      <c r="AI145" s="27" t="s">
        <v>400</v>
      </c>
      <c r="AJ145" s="27" t="s">
        <v>489</v>
      </c>
      <c r="AK145" s="27" t="s">
        <v>49</v>
      </c>
      <c r="AL145" s="27" t="s">
        <v>49</v>
      </c>
      <c r="AM145" s="37">
        <v>1259</v>
      </c>
      <c r="AN145" s="31">
        <v>89</v>
      </c>
      <c r="AO145" s="31">
        <v>15.7</v>
      </c>
      <c r="AP145" s="31">
        <v>19.7</v>
      </c>
      <c r="AQ145" s="37">
        <v>459</v>
      </c>
      <c r="AR145" s="31">
        <v>9</v>
      </c>
      <c r="AS145" s="37">
        <v>459</v>
      </c>
      <c r="AT145" s="25" t="s">
        <v>24</v>
      </c>
      <c r="AU145" s="25" t="s">
        <v>24</v>
      </c>
      <c r="AV145" s="25" t="s">
        <v>24</v>
      </c>
      <c r="AW145" s="25" t="s">
        <v>23</v>
      </c>
      <c r="AX145" s="25" t="s">
        <v>24</v>
      </c>
      <c r="AY145" s="25" t="s">
        <v>24</v>
      </c>
      <c r="AZ145" s="25" t="s">
        <v>24</v>
      </c>
      <c r="BA145" s="25" t="s">
        <v>24</v>
      </c>
      <c r="BB145" s="25" t="s">
        <v>24</v>
      </c>
      <c r="BC145" s="25" t="s">
        <v>24</v>
      </c>
      <c r="BD145" s="25" t="s">
        <v>24</v>
      </c>
      <c r="BE145" s="25" t="s">
        <v>24</v>
      </c>
      <c r="BF145" s="25" t="s">
        <v>24</v>
      </c>
      <c r="BG145" s="25" t="s">
        <v>23</v>
      </c>
      <c r="BH145" s="25" t="s">
        <v>23</v>
      </c>
      <c r="BI145" s="25" t="s">
        <v>24</v>
      </c>
      <c r="BJ145" s="25" t="s">
        <v>24</v>
      </c>
      <c r="BK145" s="25" t="s">
        <v>24</v>
      </c>
      <c r="BL145" s="25" t="s">
        <v>24</v>
      </c>
      <c r="BM145" s="25" t="s">
        <v>24</v>
      </c>
      <c r="BN145" s="25" t="s">
        <v>24</v>
      </c>
      <c r="BO145" s="25" t="s">
        <v>24</v>
      </c>
      <c r="BP145" s="25" t="s">
        <v>23</v>
      </c>
      <c r="BQ145" s="25" t="s">
        <v>24</v>
      </c>
      <c r="BR145" s="25" t="s">
        <v>24</v>
      </c>
      <c r="BS145" s="25" t="s">
        <v>24</v>
      </c>
      <c r="BT145" s="25" t="s">
        <v>23</v>
      </c>
      <c r="BU145" s="25" t="s">
        <v>24</v>
      </c>
      <c r="BV145" s="25" t="s">
        <v>24</v>
      </c>
      <c r="BW145" s="25" t="s">
        <v>24</v>
      </c>
      <c r="BX145" s="25" t="s">
        <v>24</v>
      </c>
    </row>
    <row r="146" spans="1:76" x14ac:dyDescent="0.45">
      <c r="A146" s="27" t="s">
        <v>304</v>
      </c>
      <c r="B146" s="31">
        <v>4</v>
      </c>
      <c r="C146" s="27" t="s">
        <v>56</v>
      </c>
      <c r="D146" s="125" t="s">
        <v>69</v>
      </c>
      <c r="E146" s="125"/>
      <c r="F146" s="125"/>
      <c r="G146" s="25" t="s">
        <v>20</v>
      </c>
      <c r="H146" s="31">
        <v>14</v>
      </c>
      <c r="I146" s="31">
        <v>90</v>
      </c>
      <c r="J146" s="25" t="s">
        <v>24</v>
      </c>
      <c r="K146" s="25" t="s">
        <v>24</v>
      </c>
      <c r="L146" s="27" t="s">
        <v>24</v>
      </c>
      <c r="M146" s="25" t="s">
        <v>24</v>
      </c>
      <c r="N146" s="25" t="s">
        <v>24</v>
      </c>
      <c r="O146" s="25" t="s">
        <v>24</v>
      </c>
      <c r="P146" s="25" t="s">
        <v>24</v>
      </c>
      <c r="Q146" s="25" t="s">
        <v>24</v>
      </c>
      <c r="R146" s="25" t="s">
        <v>23</v>
      </c>
      <c r="S146" s="25" t="s">
        <v>24</v>
      </c>
      <c r="T146" s="27" t="s">
        <v>400</v>
      </c>
      <c r="U146" s="25" t="s">
        <v>24</v>
      </c>
      <c r="V146" s="25" t="s">
        <v>24</v>
      </c>
      <c r="W146" s="25" t="s">
        <v>24</v>
      </c>
      <c r="X146" s="27" t="s">
        <v>400</v>
      </c>
      <c r="Y146" s="27" t="s">
        <v>489</v>
      </c>
      <c r="Z146" s="27" t="s">
        <v>400</v>
      </c>
      <c r="AA146" s="27" t="s">
        <v>489</v>
      </c>
      <c r="AB146" s="27" t="s">
        <v>489</v>
      </c>
      <c r="AC146" s="27" t="s">
        <v>50</v>
      </c>
      <c r="AD146" s="27" t="s">
        <v>50</v>
      </c>
      <c r="AE146" s="27" t="s">
        <v>489</v>
      </c>
      <c r="AF146" s="27" t="s">
        <v>50</v>
      </c>
      <c r="AG146" s="27" t="s">
        <v>49</v>
      </c>
      <c r="AH146" s="27" t="s">
        <v>49</v>
      </c>
      <c r="AI146" s="27" t="s">
        <v>400</v>
      </c>
      <c r="AJ146" s="27" t="s">
        <v>489</v>
      </c>
      <c r="AK146" s="27" t="s">
        <v>49</v>
      </c>
      <c r="AL146" s="27" t="s">
        <v>49</v>
      </c>
      <c r="AM146" s="37">
        <v>1301</v>
      </c>
      <c r="AN146" s="31">
        <v>90</v>
      </c>
      <c r="AO146" s="31">
        <v>14.8</v>
      </c>
      <c r="AP146" s="31">
        <v>18.399999999999999</v>
      </c>
      <c r="AQ146" s="37">
        <v>496</v>
      </c>
      <c r="AR146" s="31">
        <v>11</v>
      </c>
      <c r="AS146" s="37">
        <v>452</v>
      </c>
      <c r="AT146" s="25" t="s">
        <v>24</v>
      </c>
      <c r="AU146" s="25" t="s">
        <v>24</v>
      </c>
      <c r="AV146" s="25" t="s">
        <v>24</v>
      </c>
      <c r="AW146" s="25" t="s">
        <v>24</v>
      </c>
      <c r="AX146" s="25" t="s">
        <v>24</v>
      </c>
      <c r="AY146" s="25" t="s">
        <v>24</v>
      </c>
      <c r="AZ146" s="25" t="s">
        <v>24</v>
      </c>
      <c r="BA146" s="25" t="s">
        <v>24</v>
      </c>
      <c r="BB146" s="25" t="s">
        <v>24</v>
      </c>
      <c r="BC146" s="25" t="s">
        <v>24</v>
      </c>
      <c r="BD146" s="25" t="s">
        <v>23</v>
      </c>
      <c r="BE146" s="25" t="s">
        <v>24</v>
      </c>
      <c r="BF146" s="25" t="s">
        <v>24</v>
      </c>
      <c r="BG146" s="25" t="s">
        <v>24</v>
      </c>
      <c r="BH146" s="25" t="s">
        <v>23</v>
      </c>
      <c r="BI146" s="25" t="s">
        <v>24</v>
      </c>
      <c r="BJ146" s="25" t="s">
        <v>24</v>
      </c>
      <c r="BK146" s="25" t="s">
        <v>24</v>
      </c>
      <c r="BL146" s="25" t="s">
        <v>23</v>
      </c>
      <c r="BM146" s="25" t="s">
        <v>24</v>
      </c>
      <c r="BN146" s="25" t="s">
        <v>24</v>
      </c>
      <c r="BO146" s="25" t="s">
        <v>24</v>
      </c>
      <c r="BP146" s="25" t="s">
        <v>23</v>
      </c>
      <c r="BQ146" s="25" t="s">
        <v>24</v>
      </c>
      <c r="BR146" s="25" t="s">
        <v>24</v>
      </c>
      <c r="BS146" s="25" t="s">
        <v>24</v>
      </c>
      <c r="BT146" s="25" t="s">
        <v>24</v>
      </c>
      <c r="BU146" s="25" t="s">
        <v>23</v>
      </c>
      <c r="BV146" s="25" t="s">
        <v>24</v>
      </c>
      <c r="BW146" s="25" t="s">
        <v>24</v>
      </c>
      <c r="BX146" s="25" t="s">
        <v>24</v>
      </c>
    </row>
    <row r="147" spans="1:76" x14ac:dyDescent="0.45">
      <c r="A147" s="27" t="s">
        <v>306</v>
      </c>
      <c r="B147" s="31">
        <v>3</v>
      </c>
      <c r="C147" s="27" t="s">
        <v>43</v>
      </c>
      <c r="D147" s="125" t="s">
        <v>69</v>
      </c>
      <c r="E147" s="125"/>
      <c r="F147" s="125"/>
      <c r="G147" s="25" t="s">
        <v>19</v>
      </c>
      <c r="H147" s="31">
        <v>13</v>
      </c>
      <c r="I147" s="31">
        <v>90</v>
      </c>
      <c r="J147" s="25" t="s">
        <v>24</v>
      </c>
      <c r="K147" s="25" t="s">
        <v>24</v>
      </c>
      <c r="L147" s="27" t="s">
        <v>24</v>
      </c>
      <c r="M147" s="25" t="s">
        <v>24</v>
      </c>
      <c r="N147" s="25" t="s">
        <v>24</v>
      </c>
      <c r="O147" s="25" t="s">
        <v>24</v>
      </c>
      <c r="P147" s="25" t="s">
        <v>24</v>
      </c>
      <c r="Q147" s="25" t="s">
        <v>24</v>
      </c>
      <c r="R147" s="25" t="s">
        <v>23</v>
      </c>
      <c r="S147" s="25" t="s">
        <v>23</v>
      </c>
      <c r="T147" s="27" t="s">
        <v>400</v>
      </c>
      <c r="U147" s="25" t="s">
        <v>24</v>
      </c>
      <c r="V147" s="25" t="s">
        <v>24</v>
      </c>
      <c r="W147" s="25" t="s">
        <v>24</v>
      </c>
      <c r="X147" s="27" t="s">
        <v>400</v>
      </c>
      <c r="Y147" s="27" t="s">
        <v>489</v>
      </c>
      <c r="Z147" s="27" t="s">
        <v>489</v>
      </c>
      <c r="AA147" s="27" t="s">
        <v>489</v>
      </c>
      <c r="AB147" s="27" t="s">
        <v>489</v>
      </c>
      <c r="AC147" s="27" t="s">
        <v>50</v>
      </c>
      <c r="AD147" s="27" t="s">
        <v>50</v>
      </c>
      <c r="AE147" s="27" t="s">
        <v>489</v>
      </c>
      <c r="AF147" s="27" t="s">
        <v>49</v>
      </c>
      <c r="AG147" s="27" t="s">
        <v>50</v>
      </c>
      <c r="AH147" s="27" t="s">
        <v>49</v>
      </c>
      <c r="AI147" s="27" t="s">
        <v>489</v>
      </c>
      <c r="AJ147" s="27" t="s">
        <v>489</v>
      </c>
      <c r="AK147" s="27" t="s">
        <v>49</v>
      </c>
      <c r="AL147" s="27" t="s">
        <v>50</v>
      </c>
      <c r="AM147" s="37">
        <v>1129</v>
      </c>
      <c r="AN147" s="31">
        <v>86</v>
      </c>
      <c r="AO147" s="31">
        <v>14.8</v>
      </c>
      <c r="AP147" s="31">
        <v>15.7</v>
      </c>
      <c r="AQ147" s="37">
        <v>463</v>
      </c>
      <c r="AR147" s="31">
        <v>8</v>
      </c>
      <c r="AS147" s="37">
        <v>395</v>
      </c>
      <c r="AT147" s="25" t="s">
        <v>24</v>
      </c>
      <c r="AU147" s="25" t="s">
        <v>24</v>
      </c>
      <c r="AV147" s="25" t="s">
        <v>24</v>
      </c>
      <c r="AW147" s="25" t="s">
        <v>24</v>
      </c>
      <c r="AX147" s="25" t="s">
        <v>24</v>
      </c>
      <c r="AY147" s="25" t="s">
        <v>24</v>
      </c>
      <c r="AZ147" s="25" t="s">
        <v>24</v>
      </c>
      <c r="BA147" s="25" t="s">
        <v>24</v>
      </c>
      <c r="BB147" s="25" t="s">
        <v>24</v>
      </c>
      <c r="BC147" s="25" t="s">
        <v>24</v>
      </c>
      <c r="BD147" s="25" t="s">
        <v>24</v>
      </c>
      <c r="BE147" s="25" t="s">
        <v>24</v>
      </c>
      <c r="BF147" s="25" t="s">
        <v>24</v>
      </c>
      <c r="BG147" s="25" t="s">
        <v>24</v>
      </c>
      <c r="BH147" s="25" t="s">
        <v>24</v>
      </c>
      <c r="BI147" s="25" t="s">
        <v>23</v>
      </c>
      <c r="BJ147" s="25" t="s">
        <v>24</v>
      </c>
      <c r="BK147" s="25" t="s">
        <v>24</v>
      </c>
      <c r="BL147" s="25" t="s">
        <v>24</v>
      </c>
      <c r="BM147" s="25" t="s">
        <v>24</v>
      </c>
      <c r="BN147" s="25" t="s">
        <v>24</v>
      </c>
      <c r="BO147" s="25" t="s">
        <v>24</v>
      </c>
      <c r="BP147" s="25" t="s">
        <v>24</v>
      </c>
      <c r="BQ147" s="25" t="s">
        <v>24</v>
      </c>
      <c r="BR147" s="25" t="s">
        <v>24</v>
      </c>
      <c r="BS147" s="25" t="s">
        <v>24</v>
      </c>
      <c r="BT147" s="25" t="s">
        <v>24</v>
      </c>
      <c r="BU147" s="25" t="s">
        <v>24</v>
      </c>
      <c r="BV147" s="25" t="s">
        <v>24</v>
      </c>
      <c r="BW147" s="25" t="s">
        <v>24</v>
      </c>
      <c r="BX147" s="25" t="s">
        <v>23</v>
      </c>
    </row>
    <row r="148" spans="1:76" x14ac:dyDescent="0.45">
      <c r="A148" s="27" t="s">
        <v>307</v>
      </c>
      <c r="B148" s="31">
        <v>3</v>
      </c>
      <c r="C148" s="27" t="s">
        <v>43</v>
      </c>
      <c r="D148" s="125" t="s">
        <v>44</v>
      </c>
      <c r="E148" s="125"/>
      <c r="F148" s="125"/>
      <c r="G148" s="25" t="s">
        <v>19</v>
      </c>
      <c r="H148" s="31">
        <v>14</v>
      </c>
      <c r="I148" s="31">
        <v>93</v>
      </c>
      <c r="J148" s="25" t="s">
        <v>24</v>
      </c>
      <c r="K148" s="25" t="s">
        <v>24</v>
      </c>
      <c r="L148" s="27" t="s">
        <v>24</v>
      </c>
      <c r="M148" s="25" t="s">
        <v>24</v>
      </c>
      <c r="N148" s="25" t="s">
        <v>24</v>
      </c>
      <c r="O148" s="25" t="s">
        <v>24</v>
      </c>
      <c r="P148" s="25" t="s">
        <v>24</v>
      </c>
      <c r="Q148" s="25" t="s">
        <v>24</v>
      </c>
      <c r="R148" s="25" t="s">
        <v>23</v>
      </c>
      <c r="S148" s="25" t="s">
        <v>24</v>
      </c>
      <c r="T148" s="27" t="s">
        <v>398</v>
      </c>
      <c r="U148" s="25" t="s">
        <v>24</v>
      </c>
      <c r="V148" s="25" t="s">
        <v>24</v>
      </c>
      <c r="W148" s="25" t="s">
        <v>24</v>
      </c>
      <c r="X148" s="27" t="s">
        <v>400</v>
      </c>
      <c r="Y148" s="27" t="s">
        <v>489</v>
      </c>
      <c r="Z148" s="27" t="s">
        <v>489</v>
      </c>
      <c r="AA148" s="27" t="s">
        <v>489</v>
      </c>
      <c r="AB148" s="27" t="s">
        <v>489</v>
      </c>
      <c r="AC148" s="27" t="s">
        <v>49</v>
      </c>
      <c r="AD148" s="27" t="s">
        <v>49</v>
      </c>
      <c r="AE148" s="27" t="s">
        <v>489</v>
      </c>
      <c r="AF148" s="27" t="s">
        <v>49</v>
      </c>
      <c r="AG148" s="27" t="s">
        <v>49</v>
      </c>
      <c r="AH148" s="27" t="s">
        <v>49</v>
      </c>
      <c r="AI148" s="27" t="s">
        <v>489</v>
      </c>
      <c r="AJ148" s="27" t="s">
        <v>400</v>
      </c>
      <c r="AK148" s="27" t="s">
        <v>49</v>
      </c>
      <c r="AL148" s="27" t="s">
        <v>50</v>
      </c>
      <c r="AM148" s="37">
        <v>1201</v>
      </c>
      <c r="AN148" s="31">
        <v>84</v>
      </c>
      <c r="AO148" s="31">
        <v>14.3</v>
      </c>
      <c r="AP148" s="31">
        <v>16.8</v>
      </c>
      <c r="AQ148" s="37">
        <v>457</v>
      </c>
      <c r="AR148" s="31">
        <v>8</v>
      </c>
      <c r="AS148" s="37">
        <v>398</v>
      </c>
      <c r="AT148" s="25" t="s">
        <v>24</v>
      </c>
      <c r="AU148" s="25" t="s">
        <v>24</v>
      </c>
      <c r="AV148" s="25" t="s">
        <v>24</v>
      </c>
      <c r="AW148" s="25" t="s">
        <v>24</v>
      </c>
      <c r="AX148" s="25" t="s">
        <v>24</v>
      </c>
      <c r="AY148" s="25" t="s">
        <v>24</v>
      </c>
      <c r="AZ148" s="25" t="s">
        <v>24</v>
      </c>
      <c r="BA148" s="25" t="s">
        <v>24</v>
      </c>
      <c r="BB148" s="25" t="s">
        <v>24</v>
      </c>
      <c r="BC148" s="25" t="s">
        <v>24</v>
      </c>
      <c r="BD148" s="25" t="s">
        <v>23</v>
      </c>
      <c r="BE148" s="25" t="s">
        <v>24</v>
      </c>
      <c r="BF148" s="25" t="s">
        <v>24</v>
      </c>
      <c r="BG148" s="25" t="s">
        <v>23</v>
      </c>
      <c r="BH148" s="25" t="s">
        <v>23</v>
      </c>
      <c r="BI148" s="25" t="s">
        <v>24</v>
      </c>
      <c r="BJ148" s="25" t="s">
        <v>24</v>
      </c>
      <c r="BK148" s="25" t="s">
        <v>23</v>
      </c>
      <c r="BL148" s="25" t="s">
        <v>24</v>
      </c>
      <c r="BM148" s="25" t="s">
        <v>23</v>
      </c>
      <c r="BN148" s="25" t="s">
        <v>24</v>
      </c>
      <c r="BO148" s="25" t="s">
        <v>24</v>
      </c>
      <c r="BP148" s="25" t="s">
        <v>24</v>
      </c>
      <c r="BQ148" s="25" t="s">
        <v>24</v>
      </c>
      <c r="BR148" s="25" t="s">
        <v>24</v>
      </c>
      <c r="BS148" s="25" t="s">
        <v>24</v>
      </c>
      <c r="BT148" s="25" t="s">
        <v>24</v>
      </c>
      <c r="BU148" s="25" t="s">
        <v>24</v>
      </c>
      <c r="BV148" s="25" t="s">
        <v>24</v>
      </c>
      <c r="BW148" s="25" t="s">
        <v>24</v>
      </c>
      <c r="BX148" s="25" t="s">
        <v>24</v>
      </c>
    </row>
    <row r="149" spans="1:76" x14ac:dyDescent="0.45">
      <c r="A149" s="27" t="s">
        <v>309</v>
      </c>
      <c r="B149" s="31">
        <v>3</v>
      </c>
      <c r="C149" s="27" t="s">
        <v>43</v>
      </c>
      <c r="D149" s="125" t="s">
        <v>69</v>
      </c>
      <c r="E149" s="125"/>
      <c r="F149" s="125"/>
      <c r="G149" s="25" t="s">
        <v>19</v>
      </c>
      <c r="H149" s="31">
        <v>13</v>
      </c>
      <c r="I149" s="31">
        <v>89</v>
      </c>
      <c r="J149" s="25" t="s">
        <v>24</v>
      </c>
      <c r="K149" s="25" t="s">
        <v>24</v>
      </c>
      <c r="L149" s="27" t="s">
        <v>24</v>
      </c>
      <c r="M149" s="25" t="s">
        <v>24</v>
      </c>
      <c r="N149" s="25" t="s">
        <v>24</v>
      </c>
      <c r="O149" s="25" t="s">
        <v>24</v>
      </c>
      <c r="P149" s="25" t="s">
        <v>24</v>
      </c>
      <c r="Q149" s="25" t="s">
        <v>24</v>
      </c>
      <c r="R149" s="25" t="s">
        <v>23</v>
      </c>
      <c r="S149" s="25" t="s">
        <v>23</v>
      </c>
      <c r="T149" s="27" t="s">
        <v>398</v>
      </c>
      <c r="U149" s="25" t="s">
        <v>24</v>
      </c>
      <c r="V149" s="25" t="s">
        <v>24</v>
      </c>
      <c r="W149" s="25" t="s">
        <v>24</v>
      </c>
      <c r="X149" s="27" t="s">
        <v>400</v>
      </c>
      <c r="Y149" s="27" t="s">
        <v>489</v>
      </c>
      <c r="Z149" s="27" t="s">
        <v>489</v>
      </c>
      <c r="AA149" s="27" t="s">
        <v>489</v>
      </c>
      <c r="AB149" s="27" t="s">
        <v>489</v>
      </c>
      <c r="AC149" s="27" t="s">
        <v>50</v>
      </c>
      <c r="AD149" s="27" t="s">
        <v>489</v>
      </c>
      <c r="AE149" s="27" t="s">
        <v>489</v>
      </c>
      <c r="AF149" s="27" t="s">
        <v>50</v>
      </c>
      <c r="AG149" s="27" t="s">
        <v>50</v>
      </c>
      <c r="AH149" s="27" t="s">
        <v>49</v>
      </c>
      <c r="AI149" s="27" t="s">
        <v>400</v>
      </c>
      <c r="AJ149" s="27" t="s">
        <v>489</v>
      </c>
      <c r="AK149" s="27" t="s">
        <v>49</v>
      </c>
      <c r="AL149" s="27" t="s">
        <v>50</v>
      </c>
      <c r="AM149" s="37">
        <v>1254</v>
      </c>
      <c r="AN149" s="31">
        <v>89</v>
      </c>
      <c r="AO149" s="31">
        <v>15.7</v>
      </c>
      <c r="AP149" s="31">
        <v>20.7</v>
      </c>
      <c r="AQ149" s="37">
        <v>496</v>
      </c>
      <c r="AR149" s="31">
        <v>7</v>
      </c>
      <c r="AS149" s="37">
        <v>349</v>
      </c>
      <c r="AT149" s="25" t="s">
        <v>24</v>
      </c>
      <c r="AU149" s="25" t="s">
        <v>24</v>
      </c>
      <c r="AV149" s="25" t="s">
        <v>24</v>
      </c>
      <c r="AW149" s="25" t="s">
        <v>24</v>
      </c>
      <c r="AX149" s="25" t="s">
        <v>24</v>
      </c>
      <c r="AY149" s="25" t="s">
        <v>24</v>
      </c>
      <c r="AZ149" s="25" t="s">
        <v>24</v>
      </c>
      <c r="BA149" s="25" t="s">
        <v>24</v>
      </c>
      <c r="BB149" s="25" t="s">
        <v>24</v>
      </c>
      <c r="BC149" s="25" t="s">
        <v>24</v>
      </c>
      <c r="BD149" s="25" t="s">
        <v>24</v>
      </c>
      <c r="BE149" s="25" t="s">
        <v>24</v>
      </c>
      <c r="BF149" s="25" t="s">
        <v>24</v>
      </c>
      <c r="BG149" s="25" t="s">
        <v>24</v>
      </c>
      <c r="BH149" s="25" t="s">
        <v>24</v>
      </c>
      <c r="BI149" s="25" t="s">
        <v>23</v>
      </c>
      <c r="BJ149" s="25" t="s">
        <v>24</v>
      </c>
      <c r="BK149" s="25" t="s">
        <v>24</v>
      </c>
      <c r="BL149" s="25" t="s">
        <v>24</v>
      </c>
      <c r="BM149" s="25" t="s">
        <v>24</v>
      </c>
      <c r="BN149" s="25" t="s">
        <v>24</v>
      </c>
      <c r="BO149" s="25" t="s">
        <v>24</v>
      </c>
      <c r="BP149" s="25" t="s">
        <v>24</v>
      </c>
      <c r="BQ149" s="25" t="s">
        <v>24</v>
      </c>
      <c r="BR149" s="25" t="s">
        <v>24</v>
      </c>
      <c r="BS149" s="25" t="s">
        <v>24</v>
      </c>
      <c r="BT149" s="25" t="s">
        <v>24</v>
      </c>
      <c r="BU149" s="25" t="s">
        <v>24</v>
      </c>
      <c r="BV149" s="25" t="s">
        <v>24</v>
      </c>
      <c r="BW149" s="25" t="s">
        <v>24</v>
      </c>
      <c r="BX149" s="25" t="s">
        <v>23</v>
      </c>
    </row>
    <row r="150" spans="1:76" x14ac:dyDescent="0.45">
      <c r="A150" s="27" t="s">
        <v>310</v>
      </c>
      <c r="B150" s="31">
        <v>3</v>
      </c>
      <c r="C150" s="27" t="s">
        <v>43</v>
      </c>
      <c r="D150" s="125" t="s">
        <v>69</v>
      </c>
      <c r="E150" s="125"/>
      <c r="F150" s="125"/>
      <c r="G150" s="25" t="s">
        <v>19</v>
      </c>
      <c r="H150" s="31">
        <v>13</v>
      </c>
      <c r="I150" s="31">
        <v>83</v>
      </c>
      <c r="J150" s="25" t="s">
        <v>24</v>
      </c>
      <c r="K150" s="25" t="s">
        <v>24</v>
      </c>
      <c r="L150" s="27" t="s">
        <v>24</v>
      </c>
      <c r="M150" s="25" t="s">
        <v>24</v>
      </c>
      <c r="N150" s="25" t="s">
        <v>24</v>
      </c>
      <c r="O150" s="25" t="s">
        <v>24</v>
      </c>
      <c r="P150" s="25" t="s">
        <v>24</v>
      </c>
      <c r="Q150" s="25" t="s">
        <v>24</v>
      </c>
      <c r="R150" s="25" t="s">
        <v>23</v>
      </c>
      <c r="S150" s="25" t="s">
        <v>24</v>
      </c>
      <c r="T150" s="27" t="s">
        <v>400</v>
      </c>
      <c r="U150" s="25" t="s">
        <v>24</v>
      </c>
      <c r="V150" s="25" t="s">
        <v>24</v>
      </c>
      <c r="W150" s="25" t="s">
        <v>24</v>
      </c>
      <c r="X150" s="27" t="s">
        <v>400</v>
      </c>
      <c r="Y150" s="27" t="s">
        <v>489</v>
      </c>
      <c r="Z150" s="27" t="s">
        <v>489</v>
      </c>
      <c r="AA150" s="27" t="s">
        <v>489</v>
      </c>
      <c r="AB150" s="27" t="s">
        <v>489</v>
      </c>
      <c r="AC150" s="27" t="s">
        <v>50</v>
      </c>
      <c r="AD150" s="27" t="s">
        <v>50</v>
      </c>
      <c r="AE150" s="27" t="s">
        <v>489</v>
      </c>
      <c r="AF150" s="27" t="s">
        <v>49</v>
      </c>
      <c r="AG150" s="27" t="s">
        <v>50</v>
      </c>
      <c r="AH150" s="27" t="s">
        <v>67</v>
      </c>
      <c r="AI150" s="27" t="s">
        <v>400</v>
      </c>
      <c r="AJ150" s="27" t="s">
        <v>489</v>
      </c>
      <c r="AK150" s="27" t="s">
        <v>49</v>
      </c>
      <c r="AL150" s="27" t="s">
        <v>50</v>
      </c>
      <c r="AM150" s="37">
        <v>1154</v>
      </c>
      <c r="AN150" s="31">
        <v>82</v>
      </c>
      <c r="AO150" s="31">
        <v>16.7</v>
      </c>
      <c r="AP150" s="31">
        <v>21</v>
      </c>
      <c r="AQ150" s="37">
        <v>396</v>
      </c>
      <c r="AR150" s="31">
        <v>8</v>
      </c>
      <c r="AS150" s="37">
        <v>387</v>
      </c>
      <c r="AT150" s="25" t="s">
        <v>24</v>
      </c>
      <c r="AU150" s="25" t="s">
        <v>24</v>
      </c>
      <c r="AV150" s="25" t="s">
        <v>24</v>
      </c>
      <c r="AW150" s="25" t="s">
        <v>24</v>
      </c>
      <c r="AX150" s="25" t="s">
        <v>24</v>
      </c>
      <c r="AY150" s="25" t="s">
        <v>24</v>
      </c>
      <c r="AZ150" s="25" t="s">
        <v>24</v>
      </c>
      <c r="BA150" s="25" t="s">
        <v>24</v>
      </c>
      <c r="BB150" s="25" t="s">
        <v>24</v>
      </c>
      <c r="BC150" s="25" t="s">
        <v>23</v>
      </c>
      <c r="BD150" s="25" t="s">
        <v>23</v>
      </c>
      <c r="BE150" s="25" t="s">
        <v>24</v>
      </c>
      <c r="BF150" s="25" t="s">
        <v>24</v>
      </c>
      <c r="BG150" s="25" t="s">
        <v>24</v>
      </c>
      <c r="BH150" s="25" t="s">
        <v>24</v>
      </c>
      <c r="BI150" s="25" t="s">
        <v>24</v>
      </c>
      <c r="BJ150" s="25" t="s">
        <v>24</v>
      </c>
      <c r="BK150" s="25" t="s">
        <v>24</v>
      </c>
      <c r="BL150" s="25" t="s">
        <v>24</v>
      </c>
      <c r="BM150" s="25" t="s">
        <v>24</v>
      </c>
      <c r="BN150" s="25" t="s">
        <v>24</v>
      </c>
      <c r="BO150" s="25" t="s">
        <v>24</v>
      </c>
      <c r="BP150" s="25" t="s">
        <v>23</v>
      </c>
      <c r="BQ150" s="25" t="s">
        <v>24</v>
      </c>
      <c r="BR150" s="25" t="s">
        <v>24</v>
      </c>
      <c r="BS150" s="25" t="s">
        <v>24</v>
      </c>
      <c r="BT150" s="25" t="s">
        <v>24</v>
      </c>
      <c r="BU150" s="25" t="s">
        <v>24</v>
      </c>
      <c r="BV150" s="25" t="s">
        <v>24</v>
      </c>
      <c r="BW150" s="25" t="s">
        <v>24</v>
      </c>
      <c r="BX150" s="25" t="s">
        <v>24</v>
      </c>
    </row>
    <row r="151" spans="1:76" x14ac:dyDescent="0.45">
      <c r="A151" s="27" t="s">
        <v>312</v>
      </c>
      <c r="B151" s="31">
        <v>5</v>
      </c>
      <c r="C151" s="27" t="s">
        <v>43</v>
      </c>
      <c r="D151" s="125" t="s">
        <v>44</v>
      </c>
      <c r="E151" s="125"/>
      <c r="F151" s="125"/>
      <c r="G151" s="25" t="s">
        <v>19</v>
      </c>
      <c r="H151" s="31">
        <v>16</v>
      </c>
      <c r="I151" s="31">
        <v>104</v>
      </c>
      <c r="J151" s="25" t="s">
        <v>24</v>
      </c>
      <c r="K151" s="25" t="s">
        <v>24</v>
      </c>
      <c r="L151" s="27" t="s">
        <v>24</v>
      </c>
      <c r="M151" s="25" t="s">
        <v>24</v>
      </c>
      <c r="N151" s="25" t="s">
        <v>24</v>
      </c>
      <c r="O151" s="25" t="s">
        <v>24</v>
      </c>
      <c r="P151" s="25" t="s">
        <v>24</v>
      </c>
      <c r="Q151" s="25" t="s">
        <v>24</v>
      </c>
      <c r="R151" s="25" t="s">
        <v>23</v>
      </c>
      <c r="S151" s="25" t="s">
        <v>24</v>
      </c>
      <c r="T151" s="27" t="s">
        <v>398</v>
      </c>
      <c r="U151" s="25" t="s">
        <v>24</v>
      </c>
      <c r="V151" s="25" t="s">
        <v>24</v>
      </c>
      <c r="W151" s="25" t="s">
        <v>24</v>
      </c>
      <c r="X151" s="27" t="s">
        <v>400</v>
      </c>
      <c r="Y151" s="27" t="s">
        <v>489</v>
      </c>
      <c r="Z151" s="27" t="s">
        <v>400</v>
      </c>
      <c r="AA151" s="27" t="s">
        <v>489</v>
      </c>
      <c r="AB151" s="27" t="s">
        <v>489</v>
      </c>
      <c r="AC151" s="27" t="s">
        <v>50</v>
      </c>
      <c r="AD151" s="27" t="s">
        <v>50</v>
      </c>
      <c r="AE151" s="27" t="s">
        <v>489</v>
      </c>
      <c r="AF151" s="27" t="s">
        <v>50</v>
      </c>
      <c r="AG151" s="27" t="s">
        <v>50</v>
      </c>
      <c r="AH151" s="27" t="s">
        <v>50</v>
      </c>
      <c r="AI151" s="27" t="s">
        <v>400</v>
      </c>
      <c r="AJ151" s="27" t="s">
        <v>489</v>
      </c>
      <c r="AK151" s="27" t="s">
        <v>49</v>
      </c>
      <c r="AL151" s="27" t="s">
        <v>489</v>
      </c>
      <c r="AM151" s="37">
        <v>1459</v>
      </c>
      <c r="AN151" s="31">
        <v>109</v>
      </c>
      <c r="AO151" s="31">
        <v>18.7</v>
      </c>
      <c r="AP151" s="31">
        <v>20.9</v>
      </c>
      <c r="AQ151" s="37">
        <v>596</v>
      </c>
      <c r="AR151" s="31">
        <v>12</v>
      </c>
      <c r="AS151" s="37">
        <v>514</v>
      </c>
      <c r="AT151" s="25" t="s">
        <v>24</v>
      </c>
      <c r="AU151" s="25" t="s">
        <v>24</v>
      </c>
      <c r="AV151" s="25" t="s">
        <v>24</v>
      </c>
      <c r="AW151" s="25" t="s">
        <v>24</v>
      </c>
      <c r="AX151" s="25" t="s">
        <v>24</v>
      </c>
      <c r="AY151" s="25" t="s">
        <v>24</v>
      </c>
      <c r="AZ151" s="25" t="s">
        <v>24</v>
      </c>
      <c r="BA151" s="25" t="s">
        <v>24</v>
      </c>
      <c r="BB151" s="25" t="s">
        <v>24</v>
      </c>
      <c r="BC151" s="25" t="s">
        <v>24</v>
      </c>
      <c r="BD151" s="25" t="s">
        <v>23</v>
      </c>
      <c r="BE151" s="25" t="s">
        <v>24</v>
      </c>
      <c r="BF151" s="25" t="s">
        <v>24</v>
      </c>
      <c r="BG151" s="25" t="s">
        <v>24</v>
      </c>
      <c r="BH151" s="25" t="s">
        <v>23</v>
      </c>
      <c r="BI151" s="25" t="s">
        <v>24</v>
      </c>
      <c r="BJ151" s="25" t="s">
        <v>24</v>
      </c>
      <c r="BK151" s="25" t="s">
        <v>23</v>
      </c>
      <c r="BL151" s="25" t="s">
        <v>24</v>
      </c>
      <c r="BM151" s="25" t="s">
        <v>24</v>
      </c>
      <c r="BN151" s="25" t="s">
        <v>24</v>
      </c>
      <c r="BO151" s="25" t="s">
        <v>24</v>
      </c>
      <c r="BP151" s="25" t="s">
        <v>23</v>
      </c>
      <c r="BQ151" s="25" t="s">
        <v>23</v>
      </c>
      <c r="BR151" s="25" t="s">
        <v>24</v>
      </c>
      <c r="BS151" s="25" t="s">
        <v>24</v>
      </c>
      <c r="BT151" s="25" t="s">
        <v>24</v>
      </c>
      <c r="BU151" s="25" t="s">
        <v>24</v>
      </c>
      <c r="BV151" s="25" t="s">
        <v>24</v>
      </c>
      <c r="BW151" s="25" t="s">
        <v>24</v>
      </c>
      <c r="BX151" s="25" t="s">
        <v>24</v>
      </c>
    </row>
    <row r="152" spans="1:76" x14ac:dyDescent="0.45">
      <c r="A152" s="27" t="s">
        <v>314</v>
      </c>
      <c r="B152" s="31">
        <v>3</v>
      </c>
      <c r="C152" s="27" t="s">
        <v>43</v>
      </c>
      <c r="D152" s="125" t="s">
        <v>44</v>
      </c>
      <c r="E152" s="125"/>
      <c r="F152" s="125"/>
      <c r="G152" s="25" t="s">
        <v>19</v>
      </c>
      <c r="H152" s="31">
        <v>12</v>
      </c>
      <c r="I152" s="31">
        <v>82</v>
      </c>
      <c r="J152" s="25" t="s">
        <v>24</v>
      </c>
      <c r="K152" s="25" t="s">
        <v>24</v>
      </c>
      <c r="L152" s="27" t="s">
        <v>24</v>
      </c>
      <c r="M152" s="25" t="s">
        <v>24</v>
      </c>
      <c r="N152" s="25" t="s">
        <v>24</v>
      </c>
      <c r="O152" s="25" t="s">
        <v>24</v>
      </c>
      <c r="P152" s="25" t="s">
        <v>24</v>
      </c>
      <c r="Q152" s="25" t="s">
        <v>24</v>
      </c>
      <c r="R152" s="25" t="s">
        <v>23</v>
      </c>
      <c r="S152" s="25" t="s">
        <v>24</v>
      </c>
      <c r="T152" s="27" t="s">
        <v>398</v>
      </c>
      <c r="U152" s="25" t="s">
        <v>24</v>
      </c>
      <c r="V152" s="25" t="s">
        <v>24</v>
      </c>
      <c r="W152" s="25" t="s">
        <v>24</v>
      </c>
      <c r="X152" s="27" t="s">
        <v>400</v>
      </c>
      <c r="Y152" s="27" t="s">
        <v>489</v>
      </c>
      <c r="Z152" s="27" t="s">
        <v>489</v>
      </c>
      <c r="AA152" s="27" t="s">
        <v>489</v>
      </c>
      <c r="AB152" s="27" t="s">
        <v>489</v>
      </c>
      <c r="AC152" s="27" t="s">
        <v>50</v>
      </c>
      <c r="AD152" s="27" t="s">
        <v>50</v>
      </c>
      <c r="AE152" s="27" t="s">
        <v>489</v>
      </c>
      <c r="AF152" s="27" t="s">
        <v>49</v>
      </c>
      <c r="AG152" s="27" t="s">
        <v>49</v>
      </c>
      <c r="AH152" s="27" t="s">
        <v>67</v>
      </c>
      <c r="AI152" s="27" t="s">
        <v>400</v>
      </c>
      <c r="AJ152" s="27" t="s">
        <v>489</v>
      </c>
      <c r="AK152" s="27" t="s">
        <v>49</v>
      </c>
      <c r="AL152" s="27" t="s">
        <v>49</v>
      </c>
      <c r="AM152" s="37">
        <v>1147</v>
      </c>
      <c r="AN152" s="31">
        <v>84</v>
      </c>
      <c r="AO152" s="31">
        <v>14.7</v>
      </c>
      <c r="AP152" s="31">
        <v>16.899999999999999</v>
      </c>
      <c r="AQ152" s="37">
        <v>425</v>
      </c>
      <c r="AR152" s="31">
        <v>8</v>
      </c>
      <c r="AS152" s="37">
        <v>395</v>
      </c>
      <c r="AT152" s="25" t="s">
        <v>24</v>
      </c>
      <c r="AU152" s="25" t="s">
        <v>24</v>
      </c>
      <c r="AV152" s="25" t="s">
        <v>24</v>
      </c>
      <c r="AW152" s="25" t="s">
        <v>24</v>
      </c>
      <c r="AX152" s="25" t="s">
        <v>24</v>
      </c>
      <c r="AY152" s="25" t="s">
        <v>24</v>
      </c>
      <c r="AZ152" s="25" t="s">
        <v>24</v>
      </c>
      <c r="BA152" s="25" t="s">
        <v>24</v>
      </c>
      <c r="BB152" s="25" t="s">
        <v>24</v>
      </c>
      <c r="BC152" s="25" t="s">
        <v>24</v>
      </c>
      <c r="BD152" s="25" t="s">
        <v>24</v>
      </c>
      <c r="BE152" s="25" t="s">
        <v>24</v>
      </c>
      <c r="BF152" s="25" t="s">
        <v>24</v>
      </c>
      <c r="BG152" s="25" t="s">
        <v>24</v>
      </c>
      <c r="BH152" s="25" t="s">
        <v>24</v>
      </c>
      <c r="BI152" s="25" t="s">
        <v>23</v>
      </c>
      <c r="BJ152" s="25" t="s">
        <v>24</v>
      </c>
      <c r="BK152" s="25" t="s">
        <v>24</v>
      </c>
      <c r="BL152" s="25" t="s">
        <v>24</v>
      </c>
      <c r="BM152" s="25" t="s">
        <v>24</v>
      </c>
      <c r="BN152" s="25" t="s">
        <v>24</v>
      </c>
      <c r="BO152" s="25" t="s">
        <v>24</v>
      </c>
      <c r="BP152" s="25" t="s">
        <v>24</v>
      </c>
      <c r="BQ152" s="25" t="s">
        <v>24</v>
      </c>
      <c r="BR152" s="25" t="s">
        <v>24</v>
      </c>
      <c r="BS152" s="25" t="s">
        <v>24</v>
      </c>
      <c r="BT152" s="25" t="s">
        <v>24</v>
      </c>
      <c r="BU152" s="25" t="s">
        <v>24</v>
      </c>
      <c r="BV152" s="25" t="s">
        <v>24</v>
      </c>
      <c r="BW152" s="25" t="s">
        <v>24</v>
      </c>
      <c r="BX152" s="25" t="s">
        <v>23</v>
      </c>
    </row>
    <row r="153" spans="1:76" x14ac:dyDescent="0.45">
      <c r="A153" s="27" t="s">
        <v>315</v>
      </c>
      <c r="B153" s="31">
        <v>3</v>
      </c>
      <c r="C153" s="27" t="s">
        <v>43</v>
      </c>
      <c r="D153" s="125" t="s">
        <v>44</v>
      </c>
      <c r="E153" s="125"/>
      <c r="F153" s="125"/>
      <c r="G153" s="25" t="s">
        <v>19</v>
      </c>
      <c r="H153" s="31">
        <v>11</v>
      </c>
      <c r="I153" s="31">
        <v>79</v>
      </c>
      <c r="J153" s="25" t="s">
        <v>24</v>
      </c>
      <c r="K153" s="25" t="s">
        <v>24</v>
      </c>
      <c r="L153" s="27" t="s">
        <v>24</v>
      </c>
      <c r="M153" s="25" t="s">
        <v>24</v>
      </c>
      <c r="N153" s="25" t="s">
        <v>24</v>
      </c>
      <c r="O153" s="25" t="s">
        <v>24</v>
      </c>
      <c r="P153" s="25" t="s">
        <v>24</v>
      </c>
      <c r="Q153" s="25" t="s">
        <v>24</v>
      </c>
      <c r="R153" s="25" t="s">
        <v>23</v>
      </c>
      <c r="S153" s="25" t="s">
        <v>24</v>
      </c>
      <c r="T153" s="27" t="s">
        <v>398</v>
      </c>
      <c r="U153" s="25" t="s">
        <v>24</v>
      </c>
      <c r="V153" s="25" t="s">
        <v>24</v>
      </c>
      <c r="W153" s="25" t="s">
        <v>24</v>
      </c>
      <c r="X153" s="27" t="s">
        <v>400</v>
      </c>
      <c r="Y153" s="27" t="s">
        <v>489</v>
      </c>
      <c r="Z153" s="27" t="s">
        <v>489</v>
      </c>
      <c r="AA153" s="27" t="s">
        <v>489</v>
      </c>
      <c r="AB153" s="27" t="s">
        <v>489</v>
      </c>
      <c r="AC153" s="27" t="s">
        <v>50</v>
      </c>
      <c r="AD153" s="27" t="s">
        <v>50</v>
      </c>
      <c r="AE153" s="27" t="s">
        <v>489</v>
      </c>
      <c r="AF153" s="27" t="s">
        <v>49</v>
      </c>
      <c r="AG153" s="27" t="s">
        <v>49</v>
      </c>
      <c r="AH153" s="27" t="s">
        <v>67</v>
      </c>
      <c r="AI153" s="27" t="s">
        <v>400</v>
      </c>
      <c r="AJ153" s="27" t="s">
        <v>489</v>
      </c>
      <c r="AK153" s="27" t="s">
        <v>49</v>
      </c>
      <c r="AL153" s="27" t="s">
        <v>50</v>
      </c>
      <c r="AM153" s="37">
        <v>1096</v>
      </c>
      <c r="AN153" s="31">
        <v>81</v>
      </c>
      <c r="AO153" s="31">
        <v>14.7</v>
      </c>
      <c r="AP153" s="31">
        <v>16.7</v>
      </c>
      <c r="AQ153" s="37">
        <v>469</v>
      </c>
      <c r="AR153" s="31">
        <v>8</v>
      </c>
      <c r="AS153" s="37">
        <v>398</v>
      </c>
      <c r="AT153" s="25" t="s">
        <v>24</v>
      </c>
      <c r="AU153" s="25" t="s">
        <v>24</v>
      </c>
      <c r="AV153" s="25" t="s">
        <v>24</v>
      </c>
      <c r="AW153" s="25" t="s">
        <v>24</v>
      </c>
      <c r="AX153" s="25" t="s">
        <v>24</v>
      </c>
      <c r="AY153" s="25" t="s">
        <v>24</v>
      </c>
      <c r="AZ153" s="25" t="s">
        <v>24</v>
      </c>
      <c r="BA153" s="25" t="s">
        <v>24</v>
      </c>
      <c r="BB153" s="25" t="s">
        <v>24</v>
      </c>
      <c r="BC153" s="25" t="s">
        <v>24</v>
      </c>
      <c r="BD153" s="25" t="s">
        <v>24</v>
      </c>
      <c r="BE153" s="25" t="s">
        <v>24</v>
      </c>
      <c r="BF153" s="25" t="s">
        <v>24</v>
      </c>
      <c r="BG153" s="25" t="s">
        <v>24</v>
      </c>
      <c r="BH153" s="25" t="s">
        <v>24</v>
      </c>
      <c r="BI153" s="25" t="s">
        <v>23</v>
      </c>
      <c r="BJ153" s="25" t="s">
        <v>24</v>
      </c>
      <c r="BK153" s="25" t="s">
        <v>24</v>
      </c>
      <c r="BL153" s="25" t="s">
        <v>24</v>
      </c>
      <c r="BM153" s="25" t="s">
        <v>24</v>
      </c>
      <c r="BN153" s="25" t="s">
        <v>24</v>
      </c>
      <c r="BO153" s="25" t="s">
        <v>24</v>
      </c>
      <c r="BP153" s="25" t="s">
        <v>24</v>
      </c>
      <c r="BQ153" s="25" t="s">
        <v>24</v>
      </c>
      <c r="BR153" s="25" t="s">
        <v>24</v>
      </c>
      <c r="BS153" s="25" t="s">
        <v>24</v>
      </c>
      <c r="BT153" s="25" t="s">
        <v>24</v>
      </c>
      <c r="BU153" s="25" t="s">
        <v>24</v>
      </c>
      <c r="BV153" s="25" t="s">
        <v>24</v>
      </c>
      <c r="BW153" s="25" t="s">
        <v>24</v>
      </c>
      <c r="BX153" s="25" t="s">
        <v>23</v>
      </c>
    </row>
    <row r="154" spans="1:76" x14ac:dyDescent="0.45">
      <c r="A154" s="27" t="s">
        <v>316</v>
      </c>
      <c r="B154" s="31">
        <v>3</v>
      </c>
      <c r="C154" s="27" t="s">
        <v>43</v>
      </c>
      <c r="D154" s="125" t="s">
        <v>44</v>
      </c>
      <c r="E154" s="125"/>
      <c r="F154" s="125"/>
      <c r="G154" s="25" t="s">
        <v>19</v>
      </c>
      <c r="H154" s="31">
        <v>13</v>
      </c>
      <c r="I154" s="31">
        <v>89</v>
      </c>
      <c r="J154" s="25" t="s">
        <v>24</v>
      </c>
      <c r="K154" s="25" t="s">
        <v>24</v>
      </c>
      <c r="L154" s="27" t="s">
        <v>24</v>
      </c>
      <c r="M154" s="25" t="s">
        <v>24</v>
      </c>
      <c r="N154" s="25" t="s">
        <v>24</v>
      </c>
      <c r="O154" s="25" t="s">
        <v>24</v>
      </c>
      <c r="P154" s="25" t="s">
        <v>24</v>
      </c>
      <c r="Q154" s="25" t="s">
        <v>24</v>
      </c>
      <c r="R154" s="25" t="s">
        <v>23</v>
      </c>
      <c r="S154" s="25" t="s">
        <v>23</v>
      </c>
      <c r="T154" s="27" t="s">
        <v>398</v>
      </c>
      <c r="U154" s="25" t="s">
        <v>24</v>
      </c>
      <c r="V154" s="25" t="s">
        <v>24</v>
      </c>
      <c r="W154" s="25" t="s">
        <v>24</v>
      </c>
      <c r="X154" s="27" t="s">
        <v>400</v>
      </c>
      <c r="Y154" s="27" t="s">
        <v>489</v>
      </c>
      <c r="Z154" s="27" t="s">
        <v>489</v>
      </c>
      <c r="AA154" s="27" t="s">
        <v>489</v>
      </c>
      <c r="AB154" s="27" t="s">
        <v>489</v>
      </c>
      <c r="AC154" s="27" t="s">
        <v>50</v>
      </c>
      <c r="AD154" s="27" t="s">
        <v>489</v>
      </c>
      <c r="AE154" s="27" t="s">
        <v>489</v>
      </c>
      <c r="AF154" s="27" t="s">
        <v>49</v>
      </c>
      <c r="AG154" s="27" t="s">
        <v>50</v>
      </c>
      <c r="AH154" s="27" t="s">
        <v>67</v>
      </c>
      <c r="AI154" s="27" t="s">
        <v>400</v>
      </c>
      <c r="AJ154" s="27" t="s">
        <v>489</v>
      </c>
      <c r="AK154" s="27" t="s">
        <v>49</v>
      </c>
      <c r="AL154" s="27" t="s">
        <v>67</v>
      </c>
      <c r="AM154" s="37">
        <v>1152</v>
      </c>
      <c r="AN154" s="31">
        <v>86</v>
      </c>
      <c r="AO154" s="31">
        <v>15.4</v>
      </c>
      <c r="AP154" s="31">
        <v>15.9</v>
      </c>
      <c r="AQ154" s="37">
        <v>459</v>
      </c>
      <c r="AR154" s="31">
        <v>7</v>
      </c>
      <c r="AS154" s="37">
        <v>348</v>
      </c>
      <c r="AT154" s="25" t="s">
        <v>24</v>
      </c>
      <c r="AU154" s="25" t="s">
        <v>24</v>
      </c>
      <c r="AV154" s="25" t="s">
        <v>24</v>
      </c>
      <c r="AW154" s="25" t="s">
        <v>24</v>
      </c>
      <c r="AX154" s="25" t="s">
        <v>24</v>
      </c>
      <c r="AY154" s="25" t="s">
        <v>24</v>
      </c>
      <c r="AZ154" s="25" t="s">
        <v>24</v>
      </c>
      <c r="BA154" s="25" t="s">
        <v>24</v>
      </c>
      <c r="BB154" s="25" t="s">
        <v>24</v>
      </c>
      <c r="BC154" s="25" t="s">
        <v>24</v>
      </c>
      <c r="BD154" s="25" t="s">
        <v>24</v>
      </c>
      <c r="BE154" s="25" t="s">
        <v>24</v>
      </c>
      <c r="BF154" s="25" t="s">
        <v>24</v>
      </c>
      <c r="BG154" s="25" t="s">
        <v>24</v>
      </c>
      <c r="BH154" s="25" t="s">
        <v>24</v>
      </c>
      <c r="BI154" s="25" t="s">
        <v>23</v>
      </c>
      <c r="BJ154" s="25" t="s">
        <v>24</v>
      </c>
      <c r="BK154" s="25" t="s">
        <v>24</v>
      </c>
      <c r="BL154" s="25" t="s">
        <v>24</v>
      </c>
      <c r="BM154" s="25" t="s">
        <v>24</v>
      </c>
      <c r="BN154" s="25" t="s">
        <v>24</v>
      </c>
      <c r="BO154" s="25" t="s">
        <v>24</v>
      </c>
      <c r="BP154" s="25" t="s">
        <v>24</v>
      </c>
      <c r="BQ154" s="25" t="s">
        <v>24</v>
      </c>
      <c r="BR154" s="25" t="s">
        <v>24</v>
      </c>
      <c r="BS154" s="25" t="s">
        <v>24</v>
      </c>
      <c r="BT154" s="25" t="s">
        <v>24</v>
      </c>
      <c r="BU154" s="25" t="s">
        <v>24</v>
      </c>
      <c r="BV154" s="25" t="s">
        <v>24</v>
      </c>
      <c r="BW154" s="25" t="s">
        <v>24</v>
      </c>
      <c r="BX154" s="25" t="s">
        <v>23</v>
      </c>
    </row>
    <row r="155" spans="1:76" x14ac:dyDescent="0.45">
      <c r="A155" s="27" t="s">
        <v>317</v>
      </c>
      <c r="B155" s="31">
        <v>3</v>
      </c>
      <c r="C155" s="27" t="s">
        <v>43</v>
      </c>
      <c r="D155" s="125" t="s">
        <v>44</v>
      </c>
      <c r="E155" s="125"/>
      <c r="F155" s="125"/>
      <c r="G155" s="25" t="s">
        <v>19</v>
      </c>
      <c r="H155" s="31">
        <v>12</v>
      </c>
      <c r="I155" s="31">
        <v>85</v>
      </c>
      <c r="J155" s="25" t="s">
        <v>24</v>
      </c>
      <c r="K155" s="25" t="s">
        <v>24</v>
      </c>
      <c r="L155" s="27" t="s">
        <v>24</v>
      </c>
      <c r="M155" s="25" t="s">
        <v>24</v>
      </c>
      <c r="N155" s="25" t="s">
        <v>24</v>
      </c>
      <c r="O155" s="25" t="s">
        <v>24</v>
      </c>
      <c r="P155" s="25" t="s">
        <v>24</v>
      </c>
      <c r="Q155" s="25" t="s">
        <v>24</v>
      </c>
      <c r="R155" s="25" t="s">
        <v>23</v>
      </c>
      <c r="S155" s="25" t="s">
        <v>24</v>
      </c>
      <c r="T155" s="27" t="s">
        <v>398</v>
      </c>
      <c r="U155" s="25" t="s">
        <v>24</v>
      </c>
      <c r="V155" s="25" t="s">
        <v>24</v>
      </c>
      <c r="W155" s="25" t="s">
        <v>24</v>
      </c>
      <c r="X155" s="27" t="s">
        <v>400</v>
      </c>
      <c r="Y155" s="27" t="s">
        <v>50</v>
      </c>
      <c r="Z155" s="27" t="s">
        <v>489</v>
      </c>
      <c r="AA155" s="27" t="s">
        <v>489</v>
      </c>
      <c r="AB155" s="27" t="s">
        <v>489</v>
      </c>
      <c r="AC155" s="27" t="s">
        <v>49</v>
      </c>
      <c r="AD155" s="27" t="s">
        <v>50</v>
      </c>
      <c r="AE155" s="27" t="s">
        <v>489</v>
      </c>
      <c r="AF155" s="27" t="s">
        <v>49</v>
      </c>
      <c r="AG155" s="27" t="s">
        <v>49</v>
      </c>
      <c r="AH155" s="27" t="s">
        <v>49</v>
      </c>
      <c r="AI155" s="27" t="s">
        <v>489</v>
      </c>
      <c r="AJ155" s="27" t="s">
        <v>489</v>
      </c>
      <c r="AK155" s="27" t="s">
        <v>49</v>
      </c>
      <c r="AL155" s="27" t="s">
        <v>49</v>
      </c>
      <c r="AM155" s="37">
        <v>1167</v>
      </c>
      <c r="AN155" s="31">
        <v>87</v>
      </c>
      <c r="AO155" s="31">
        <v>14.9</v>
      </c>
      <c r="AP155" s="31">
        <v>17.5</v>
      </c>
      <c r="AQ155" s="37">
        <v>487</v>
      </c>
      <c r="AR155" s="31">
        <v>8</v>
      </c>
      <c r="AS155" s="37">
        <v>359</v>
      </c>
      <c r="AT155" s="25" t="s">
        <v>24</v>
      </c>
      <c r="AU155" s="25" t="s">
        <v>24</v>
      </c>
      <c r="AV155" s="25" t="s">
        <v>24</v>
      </c>
      <c r="AW155" s="25" t="s">
        <v>24</v>
      </c>
      <c r="AX155" s="25" t="s">
        <v>24</v>
      </c>
      <c r="AY155" s="25" t="s">
        <v>24</v>
      </c>
      <c r="AZ155" s="25" t="s">
        <v>24</v>
      </c>
      <c r="BA155" s="25" t="s">
        <v>24</v>
      </c>
      <c r="BB155" s="25" t="s">
        <v>24</v>
      </c>
      <c r="BC155" s="25" t="s">
        <v>24</v>
      </c>
      <c r="BD155" s="25" t="s">
        <v>24</v>
      </c>
      <c r="BE155" s="25" t="s">
        <v>24</v>
      </c>
      <c r="BF155" s="25" t="s">
        <v>24</v>
      </c>
      <c r="BG155" s="25" t="s">
        <v>24</v>
      </c>
      <c r="BH155" s="25" t="s">
        <v>23</v>
      </c>
      <c r="BI155" s="25" t="s">
        <v>24</v>
      </c>
      <c r="BJ155" s="25" t="s">
        <v>23</v>
      </c>
      <c r="BK155" s="25" t="s">
        <v>24</v>
      </c>
      <c r="BL155" s="25" t="s">
        <v>24</v>
      </c>
      <c r="BM155" s="25" t="s">
        <v>24</v>
      </c>
      <c r="BN155" s="25" t="s">
        <v>24</v>
      </c>
      <c r="BO155" s="25" t="s">
        <v>24</v>
      </c>
      <c r="BP155" s="25" t="s">
        <v>23</v>
      </c>
      <c r="BQ155" s="25" t="s">
        <v>24</v>
      </c>
      <c r="BR155" s="25" t="s">
        <v>24</v>
      </c>
      <c r="BS155" s="25" t="s">
        <v>24</v>
      </c>
      <c r="BT155" s="25" t="s">
        <v>24</v>
      </c>
      <c r="BU155" s="25" t="s">
        <v>24</v>
      </c>
      <c r="BV155" s="25" t="s">
        <v>24</v>
      </c>
      <c r="BW155" s="25" t="s">
        <v>24</v>
      </c>
      <c r="BX155" s="25" t="s">
        <v>24</v>
      </c>
    </row>
    <row r="156" spans="1:76" x14ac:dyDescent="0.45">
      <c r="A156" s="27" t="s">
        <v>319</v>
      </c>
      <c r="B156" s="31">
        <v>4</v>
      </c>
      <c r="C156" s="27" t="s">
        <v>43</v>
      </c>
      <c r="D156" s="125" t="s">
        <v>44</v>
      </c>
      <c r="E156" s="125"/>
      <c r="F156" s="125"/>
      <c r="G156" s="25" t="s">
        <v>19</v>
      </c>
      <c r="H156" s="31">
        <v>15</v>
      </c>
      <c r="I156" s="31">
        <v>96</v>
      </c>
      <c r="J156" s="25" t="s">
        <v>24</v>
      </c>
      <c r="K156" s="25" t="s">
        <v>24</v>
      </c>
      <c r="L156" s="27" t="s">
        <v>24</v>
      </c>
      <c r="M156" s="25" t="s">
        <v>24</v>
      </c>
      <c r="N156" s="25" t="s">
        <v>24</v>
      </c>
      <c r="O156" s="25" t="s">
        <v>24</v>
      </c>
      <c r="P156" s="25" t="s">
        <v>24</v>
      </c>
      <c r="Q156" s="25" t="s">
        <v>24</v>
      </c>
      <c r="R156" s="25" t="s">
        <v>23</v>
      </c>
      <c r="S156" s="25" t="s">
        <v>24</v>
      </c>
      <c r="T156" s="27" t="s">
        <v>398</v>
      </c>
      <c r="U156" s="25" t="s">
        <v>24</v>
      </c>
      <c r="V156" s="25" t="s">
        <v>24</v>
      </c>
      <c r="W156" s="25" t="s">
        <v>24</v>
      </c>
      <c r="X156" s="27" t="s">
        <v>400</v>
      </c>
      <c r="Y156" s="27" t="s">
        <v>489</v>
      </c>
      <c r="Z156" s="27" t="s">
        <v>489</v>
      </c>
      <c r="AA156" s="27" t="s">
        <v>489</v>
      </c>
      <c r="AB156" s="27" t="s">
        <v>489</v>
      </c>
      <c r="AC156" s="27" t="s">
        <v>50</v>
      </c>
      <c r="AD156" s="27" t="s">
        <v>50</v>
      </c>
      <c r="AE156" s="27" t="s">
        <v>489</v>
      </c>
      <c r="AF156" s="27" t="s">
        <v>50</v>
      </c>
      <c r="AG156" s="27" t="s">
        <v>50</v>
      </c>
      <c r="AH156" s="27" t="s">
        <v>49</v>
      </c>
      <c r="AI156" s="27" t="s">
        <v>400</v>
      </c>
      <c r="AJ156" s="27" t="s">
        <v>489</v>
      </c>
      <c r="AK156" s="27" t="s">
        <v>49</v>
      </c>
      <c r="AL156" s="27" t="s">
        <v>50</v>
      </c>
      <c r="AM156" s="37">
        <v>1259</v>
      </c>
      <c r="AN156" s="31">
        <v>92</v>
      </c>
      <c r="AO156" s="31">
        <v>17.5</v>
      </c>
      <c r="AP156" s="31">
        <v>19.899999999999999</v>
      </c>
      <c r="AQ156" s="37">
        <v>535</v>
      </c>
      <c r="AR156" s="31">
        <v>9</v>
      </c>
      <c r="AS156" s="37">
        <v>514</v>
      </c>
      <c r="AT156" s="25" t="s">
        <v>24</v>
      </c>
      <c r="AU156" s="25" t="s">
        <v>24</v>
      </c>
      <c r="AV156" s="25" t="s">
        <v>24</v>
      </c>
      <c r="AW156" s="25" t="s">
        <v>24</v>
      </c>
      <c r="AX156" s="25" t="s">
        <v>24</v>
      </c>
      <c r="AY156" s="25" t="s">
        <v>24</v>
      </c>
      <c r="AZ156" s="25" t="s">
        <v>24</v>
      </c>
      <c r="BA156" s="25" t="s">
        <v>24</v>
      </c>
      <c r="BB156" s="25" t="s">
        <v>24</v>
      </c>
      <c r="BC156" s="25" t="s">
        <v>24</v>
      </c>
      <c r="BD156" s="25" t="s">
        <v>24</v>
      </c>
      <c r="BE156" s="25" t="s">
        <v>24</v>
      </c>
      <c r="BF156" s="25" t="s">
        <v>24</v>
      </c>
      <c r="BG156" s="25" t="s">
        <v>24</v>
      </c>
      <c r="BH156" s="25" t="s">
        <v>23</v>
      </c>
      <c r="BI156" s="25" t="s">
        <v>24</v>
      </c>
      <c r="BJ156" s="25" t="s">
        <v>24</v>
      </c>
      <c r="BK156" s="25" t="s">
        <v>24</v>
      </c>
      <c r="BL156" s="25" t="s">
        <v>24</v>
      </c>
      <c r="BM156" s="25" t="s">
        <v>24</v>
      </c>
      <c r="BN156" s="25" t="s">
        <v>24</v>
      </c>
      <c r="BO156" s="25" t="s">
        <v>24</v>
      </c>
      <c r="BP156" s="25" t="s">
        <v>23</v>
      </c>
      <c r="BQ156" s="25" t="s">
        <v>24</v>
      </c>
      <c r="BR156" s="25" t="s">
        <v>24</v>
      </c>
      <c r="BS156" s="25" t="s">
        <v>24</v>
      </c>
      <c r="BT156" s="25" t="s">
        <v>24</v>
      </c>
      <c r="BU156" s="25" t="s">
        <v>24</v>
      </c>
      <c r="BV156" s="25" t="s">
        <v>24</v>
      </c>
      <c r="BW156" s="25" t="s">
        <v>24</v>
      </c>
      <c r="BX156" s="25" t="s">
        <v>24</v>
      </c>
    </row>
    <row r="157" spans="1:76" x14ac:dyDescent="0.45">
      <c r="A157" s="27" t="s">
        <v>321</v>
      </c>
      <c r="B157" s="31">
        <v>4</v>
      </c>
      <c r="C157" s="27" t="s">
        <v>43</v>
      </c>
      <c r="D157" s="125" t="s">
        <v>69</v>
      </c>
      <c r="E157" s="125"/>
      <c r="F157" s="125"/>
      <c r="G157" s="25" t="s">
        <v>19</v>
      </c>
      <c r="H157" s="31">
        <v>14</v>
      </c>
      <c r="I157" s="31">
        <v>95</v>
      </c>
      <c r="J157" s="25" t="s">
        <v>24</v>
      </c>
      <c r="K157" s="25" t="s">
        <v>24</v>
      </c>
      <c r="L157" s="27" t="s">
        <v>24</v>
      </c>
      <c r="M157" s="25" t="s">
        <v>24</v>
      </c>
      <c r="N157" s="25" t="s">
        <v>24</v>
      </c>
      <c r="O157" s="25" t="s">
        <v>24</v>
      </c>
      <c r="P157" s="25" t="s">
        <v>24</v>
      </c>
      <c r="Q157" s="25" t="s">
        <v>24</v>
      </c>
      <c r="R157" s="25" t="s">
        <v>23</v>
      </c>
      <c r="S157" s="25" t="s">
        <v>23</v>
      </c>
      <c r="T157" s="27" t="s">
        <v>398</v>
      </c>
      <c r="U157" s="25" t="s">
        <v>24</v>
      </c>
      <c r="V157" s="25" t="s">
        <v>24</v>
      </c>
      <c r="W157" s="25" t="s">
        <v>24</v>
      </c>
      <c r="X157" s="27" t="s">
        <v>400</v>
      </c>
      <c r="Y157" s="27" t="s">
        <v>489</v>
      </c>
      <c r="Z157" s="27" t="s">
        <v>489</v>
      </c>
      <c r="AA157" s="27" t="s">
        <v>489</v>
      </c>
      <c r="AB157" s="27" t="s">
        <v>489</v>
      </c>
      <c r="AC157" s="27" t="s">
        <v>50</v>
      </c>
      <c r="AD157" s="27" t="s">
        <v>50</v>
      </c>
      <c r="AE157" s="27" t="s">
        <v>400</v>
      </c>
      <c r="AF157" s="27" t="s">
        <v>49</v>
      </c>
      <c r="AG157" s="27" t="s">
        <v>50</v>
      </c>
      <c r="AH157" s="27" t="s">
        <v>67</v>
      </c>
      <c r="AI157" s="27" t="s">
        <v>400</v>
      </c>
      <c r="AJ157" s="27" t="s">
        <v>489</v>
      </c>
      <c r="AK157" s="27" t="s">
        <v>49</v>
      </c>
      <c r="AL157" s="27" t="s">
        <v>49</v>
      </c>
      <c r="AM157" s="37">
        <v>1248</v>
      </c>
      <c r="AN157" s="31">
        <v>91</v>
      </c>
      <c r="AO157" s="31">
        <v>17.8</v>
      </c>
      <c r="AP157" s="31">
        <v>20.8</v>
      </c>
      <c r="AQ157" s="37">
        <v>537</v>
      </c>
      <c r="AR157" s="31">
        <v>9</v>
      </c>
      <c r="AS157" s="37">
        <v>514</v>
      </c>
      <c r="AT157" s="25" t="s">
        <v>24</v>
      </c>
      <c r="AU157" s="25" t="s">
        <v>24</v>
      </c>
      <c r="AV157" s="25" t="s">
        <v>24</v>
      </c>
      <c r="AW157" s="25" t="s">
        <v>24</v>
      </c>
      <c r="AX157" s="25" t="s">
        <v>24</v>
      </c>
      <c r="AY157" s="25" t="s">
        <v>24</v>
      </c>
      <c r="AZ157" s="25" t="s">
        <v>24</v>
      </c>
      <c r="BA157" s="25" t="s">
        <v>24</v>
      </c>
      <c r="BB157" s="25" t="s">
        <v>24</v>
      </c>
      <c r="BC157" s="25" t="s">
        <v>24</v>
      </c>
      <c r="BD157" s="25" t="s">
        <v>23</v>
      </c>
      <c r="BE157" s="25" t="s">
        <v>24</v>
      </c>
      <c r="BF157" s="25" t="s">
        <v>24</v>
      </c>
      <c r="BG157" s="25" t="s">
        <v>24</v>
      </c>
      <c r="BH157" s="25" t="s">
        <v>24</v>
      </c>
      <c r="BI157" s="25" t="s">
        <v>24</v>
      </c>
      <c r="BJ157" s="25" t="s">
        <v>24</v>
      </c>
      <c r="BK157" s="25" t="s">
        <v>23</v>
      </c>
      <c r="BL157" s="25" t="s">
        <v>24</v>
      </c>
      <c r="BM157" s="25" t="s">
        <v>24</v>
      </c>
      <c r="BN157" s="25" t="s">
        <v>24</v>
      </c>
      <c r="BO157" s="25" t="s">
        <v>24</v>
      </c>
      <c r="BP157" s="25" t="s">
        <v>23</v>
      </c>
      <c r="BQ157" s="25" t="s">
        <v>24</v>
      </c>
      <c r="BR157" s="25" t="s">
        <v>24</v>
      </c>
      <c r="BS157" s="25" t="s">
        <v>24</v>
      </c>
      <c r="BT157" s="25" t="s">
        <v>24</v>
      </c>
      <c r="BU157" s="25" t="s">
        <v>24</v>
      </c>
      <c r="BV157" s="25" t="s">
        <v>24</v>
      </c>
      <c r="BW157" s="25" t="s">
        <v>24</v>
      </c>
      <c r="BX157" s="25" t="s">
        <v>24</v>
      </c>
    </row>
    <row r="158" spans="1:76" x14ac:dyDescent="0.45">
      <c r="A158" s="27" t="s">
        <v>322</v>
      </c>
      <c r="B158" s="31">
        <v>4</v>
      </c>
      <c r="C158" s="27" t="s">
        <v>43</v>
      </c>
      <c r="D158" s="125" t="s">
        <v>44</v>
      </c>
      <c r="E158" s="125"/>
      <c r="F158" s="125"/>
      <c r="G158" s="25" t="s">
        <v>20</v>
      </c>
      <c r="H158" s="31">
        <v>15</v>
      </c>
      <c r="I158" s="31">
        <v>98</v>
      </c>
      <c r="J158" s="25" t="s">
        <v>24</v>
      </c>
      <c r="K158" s="25" t="s">
        <v>24</v>
      </c>
      <c r="L158" s="27" t="s">
        <v>24</v>
      </c>
      <c r="M158" s="25" t="s">
        <v>24</v>
      </c>
      <c r="N158" s="25" t="s">
        <v>24</v>
      </c>
      <c r="O158" s="25" t="s">
        <v>24</v>
      </c>
      <c r="P158" s="25" t="s">
        <v>24</v>
      </c>
      <c r="Q158" s="25" t="s">
        <v>24</v>
      </c>
      <c r="R158" s="25" t="s">
        <v>23</v>
      </c>
      <c r="S158" s="25" t="s">
        <v>24</v>
      </c>
      <c r="T158" s="27" t="s">
        <v>400</v>
      </c>
      <c r="U158" s="25" t="s">
        <v>24</v>
      </c>
      <c r="V158" s="25" t="s">
        <v>24</v>
      </c>
      <c r="W158" s="25" t="s">
        <v>24</v>
      </c>
      <c r="X158" s="27" t="s">
        <v>400</v>
      </c>
      <c r="Y158" s="27" t="s">
        <v>489</v>
      </c>
      <c r="Z158" s="27" t="s">
        <v>400</v>
      </c>
      <c r="AA158" s="27" t="s">
        <v>489</v>
      </c>
      <c r="AB158" s="27" t="s">
        <v>489</v>
      </c>
      <c r="AC158" s="27" t="s">
        <v>50</v>
      </c>
      <c r="AD158" s="27" t="s">
        <v>50</v>
      </c>
      <c r="AE158" s="27" t="s">
        <v>489</v>
      </c>
      <c r="AF158" s="27" t="s">
        <v>50</v>
      </c>
      <c r="AG158" s="27" t="s">
        <v>50</v>
      </c>
      <c r="AH158" s="27" t="s">
        <v>49</v>
      </c>
      <c r="AI158" s="27" t="s">
        <v>400</v>
      </c>
      <c r="AJ158" s="27" t="s">
        <v>489</v>
      </c>
      <c r="AK158" s="27" t="s">
        <v>49</v>
      </c>
      <c r="AL158" s="27" t="s">
        <v>49</v>
      </c>
      <c r="AM158" s="37">
        <v>1274</v>
      </c>
      <c r="AN158" s="31">
        <v>89</v>
      </c>
      <c r="AO158" s="31">
        <v>17.2</v>
      </c>
      <c r="AP158" s="31">
        <v>20.6</v>
      </c>
      <c r="AQ158" s="37">
        <v>514</v>
      </c>
      <c r="AR158" s="31">
        <v>8</v>
      </c>
      <c r="AS158" s="37">
        <v>516</v>
      </c>
      <c r="AT158" s="25" t="s">
        <v>24</v>
      </c>
      <c r="AU158" s="25" t="s">
        <v>24</v>
      </c>
      <c r="AV158" s="25" t="s">
        <v>24</v>
      </c>
      <c r="AW158" s="25" t="s">
        <v>24</v>
      </c>
      <c r="AX158" s="25" t="s">
        <v>24</v>
      </c>
      <c r="AY158" s="25" t="s">
        <v>24</v>
      </c>
      <c r="AZ158" s="25" t="s">
        <v>24</v>
      </c>
      <c r="BA158" s="25" t="s">
        <v>24</v>
      </c>
      <c r="BB158" s="25" t="s">
        <v>24</v>
      </c>
      <c r="BC158" s="25" t="s">
        <v>24</v>
      </c>
      <c r="BD158" s="25" t="s">
        <v>23</v>
      </c>
      <c r="BE158" s="25" t="s">
        <v>24</v>
      </c>
      <c r="BF158" s="25" t="s">
        <v>24</v>
      </c>
      <c r="BG158" s="25" t="s">
        <v>24</v>
      </c>
      <c r="BH158" s="25" t="s">
        <v>23</v>
      </c>
      <c r="BI158" s="25" t="s">
        <v>24</v>
      </c>
      <c r="BJ158" s="25" t="s">
        <v>24</v>
      </c>
      <c r="BK158" s="25" t="s">
        <v>23</v>
      </c>
      <c r="BL158" s="25" t="s">
        <v>24</v>
      </c>
      <c r="BM158" s="25" t="s">
        <v>24</v>
      </c>
      <c r="BN158" s="25" t="s">
        <v>24</v>
      </c>
      <c r="BO158" s="25" t="s">
        <v>24</v>
      </c>
      <c r="BP158" s="25" t="s">
        <v>24</v>
      </c>
      <c r="BQ158" s="25" t="s">
        <v>23</v>
      </c>
      <c r="BR158" s="25" t="s">
        <v>24</v>
      </c>
      <c r="BS158" s="25" t="s">
        <v>24</v>
      </c>
      <c r="BT158" s="25" t="s">
        <v>24</v>
      </c>
      <c r="BU158" s="25" t="s">
        <v>24</v>
      </c>
      <c r="BV158" s="25" t="s">
        <v>24</v>
      </c>
      <c r="BW158" s="25" t="s">
        <v>24</v>
      </c>
      <c r="BX158" s="25" t="s">
        <v>24</v>
      </c>
    </row>
    <row r="159" spans="1:76" x14ac:dyDescent="0.45">
      <c r="A159" s="27" t="s">
        <v>324</v>
      </c>
      <c r="B159" s="31">
        <v>4</v>
      </c>
      <c r="C159" s="27" t="s">
        <v>43</v>
      </c>
      <c r="D159" s="125" t="s">
        <v>44</v>
      </c>
      <c r="E159" s="125"/>
      <c r="F159" s="125"/>
      <c r="G159" s="25" t="s">
        <v>19</v>
      </c>
      <c r="H159" s="31">
        <v>13</v>
      </c>
      <c r="I159" s="31">
        <v>95.7</v>
      </c>
      <c r="J159" s="25" t="s">
        <v>23</v>
      </c>
      <c r="K159" s="25" t="s">
        <v>23</v>
      </c>
      <c r="L159" s="27" t="s">
        <v>24</v>
      </c>
      <c r="M159" s="25" t="s">
        <v>24</v>
      </c>
      <c r="N159" s="25" t="s">
        <v>24</v>
      </c>
      <c r="O159" s="25" t="s">
        <v>24</v>
      </c>
      <c r="P159" s="25" t="s">
        <v>24</v>
      </c>
      <c r="Q159" s="25" t="s">
        <v>24</v>
      </c>
      <c r="R159" s="25" t="s">
        <v>23</v>
      </c>
      <c r="S159" s="25" t="s">
        <v>23</v>
      </c>
      <c r="T159" s="27" t="s">
        <v>398</v>
      </c>
      <c r="U159" s="25" t="s">
        <v>24</v>
      </c>
      <c r="V159" s="25" t="s">
        <v>24</v>
      </c>
      <c r="W159" s="25" t="s">
        <v>24</v>
      </c>
      <c r="X159" s="27" t="s">
        <v>400</v>
      </c>
      <c r="Y159" s="27" t="s">
        <v>489</v>
      </c>
      <c r="Z159" s="27" t="s">
        <v>489</v>
      </c>
      <c r="AA159" s="27" t="s">
        <v>489</v>
      </c>
      <c r="AB159" s="27" t="s">
        <v>489</v>
      </c>
      <c r="AC159" s="27" t="s">
        <v>50</v>
      </c>
      <c r="AD159" s="27" t="s">
        <v>489</v>
      </c>
      <c r="AE159" s="27" t="s">
        <v>489</v>
      </c>
      <c r="AF159" s="27" t="s">
        <v>50</v>
      </c>
      <c r="AG159" s="27" t="s">
        <v>50</v>
      </c>
      <c r="AH159" s="27" t="s">
        <v>67</v>
      </c>
      <c r="AI159" s="27" t="s">
        <v>400</v>
      </c>
      <c r="AJ159" s="27" t="s">
        <v>489</v>
      </c>
      <c r="AK159" s="27" t="s">
        <v>49</v>
      </c>
      <c r="AL159" s="27" t="s">
        <v>50</v>
      </c>
      <c r="AM159" s="37">
        <v>1221</v>
      </c>
      <c r="AN159" s="31">
        <v>86</v>
      </c>
      <c r="AO159" s="31">
        <v>16.7</v>
      </c>
      <c r="AP159" s="31">
        <v>19.8</v>
      </c>
      <c r="AQ159" s="37">
        <v>518</v>
      </c>
      <c r="AR159" s="31">
        <v>9</v>
      </c>
      <c r="AS159" s="37">
        <v>496</v>
      </c>
      <c r="AT159" s="25" t="s">
        <v>24</v>
      </c>
      <c r="AU159" s="25" t="s">
        <v>24</v>
      </c>
      <c r="AV159" s="25" t="s">
        <v>24</v>
      </c>
      <c r="AW159" s="25" t="s">
        <v>24</v>
      </c>
      <c r="AX159" s="25" t="s">
        <v>24</v>
      </c>
      <c r="AY159" s="25" t="s">
        <v>24</v>
      </c>
      <c r="AZ159" s="25" t="s">
        <v>24</v>
      </c>
      <c r="BA159" s="25" t="s">
        <v>24</v>
      </c>
      <c r="BB159" s="25" t="s">
        <v>24</v>
      </c>
      <c r="BC159" s="25" t="s">
        <v>24</v>
      </c>
      <c r="BD159" s="25" t="s">
        <v>24</v>
      </c>
      <c r="BE159" s="25" t="s">
        <v>24</v>
      </c>
      <c r="BF159" s="25" t="s">
        <v>24</v>
      </c>
      <c r="BG159" s="25" t="s">
        <v>24</v>
      </c>
      <c r="BH159" s="25" t="s">
        <v>24</v>
      </c>
      <c r="BI159" s="25" t="s">
        <v>23</v>
      </c>
      <c r="BJ159" s="25" t="s">
        <v>24</v>
      </c>
      <c r="BK159" s="25" t="s">
        <v>24</v>
      </c>
      <c r="BL159" s="25" t="s">
        <v>24</v>
      </c>
      <c r="BM159" s="25" t="s">
        <v>24</v>
      </c>
      <c r="BN159" s="25" t="s">
        <v>24</v>
      </c>
      <c r="BO159" s="25" t="s">
        <v>24</v>
      </c>
      <c r="BP159" s="25" t="s">
        <v>24</v>
      </c>
      <c r="BQ159" s="25" t="s">
        <v>24</v>
      </c>
      <c r="BR159" s="25" t="s">
        <v>24</v>
      </c>
      <c r="BS159" s="25" t="s">
        <v>24</v>
      </c>
      <c r="BT159" s="25" t="s">
        <v>24</v>
      </c>
      <c r="BU159" s="25" t="s">
        <v>24</v>
      </c>
      <c r="BV159" s="25" t="s">
        <v>24</v>
      </c>
      <c r="BW159" s="25" t="s">
        <v>24</v>
      </c>
      <c r="BX159" s="25" t="s">
        <v>23</v>
      </c>
    </row>
    <row r="160" spans="1:76" x14ac:dyDescent="0.45">
      <c r="A160" s="27" t="s">
        <v>325</v>
      </c>
      <c r="B160" s="31">
        <v>4</v>
      </c>
      <c r="C160" s="27" t="s">
        <v>43</v>
      </c>
      <c r="D160" s="125" t="s">
        <v>44</v>
      </c>
      <c r="E160" s="125"/>
      <c r="F160" s="125"/>
      <c r="G160" s="25" t="s">
        <v>19</v>
      </c>
      <c r="H160" s="31">
        <v>14</v>
      </c>
      <c r="I160" s="31">
        <v>83</v>
      </c>
      <c r="J160" s="25" t="s">
        <v>24</v>
      </c>
      <c r="K160" s="25" t="s">
        <v>24</v>
      </c>
      <c r="L160" s="27" t="s">
        <v>24</v>
      </c>
      <c r="M160" s="25" t="s">
        <v>24</v>
      </c>
      <c r="N160" s="25" t="s">
        <v>24</v>
      </c>
      <c r="O160" s="25" t="s">
        <v>24</v>
      </c>
      <c r="P160" s="25" t="s">
        <v>24</v>
      </c>
      <c r="Q160" s="25" t="s">
        <v>24</v>
      </c>
      <c r="R160" s="25" t="s">
        <v>23</v>
      </c>
      <c r="S160" s="25" t="s">
        <v>24</v>
      </c>
      <c r="T160" s="27" t="s">
        <v>398</v>
      </c>
      <c r="U160" s="25" t="s">
        <v>24</v>
      </c>
      <c r="V160" s="25" t="s">
        <v>24</v>
      </c>
      <c r="W160" s="25" t="s">
        <v>24</v>
      </c>
      <c r="X160" s="27" t="s">
        <v>400</v>
      </c>
      <c r="Y160" s="27" t="s">
        <v>489</v>
      </c>
      <c r="Z160" s="27" t="s">
        <v>489</v>
      </c>
      <c r="AA160" s="27" t="s">
        <v>489</v>
      </c>
      <c r="AB160" s="27" t="s">
        <v>489</v>
      </c>
      <c r="AC160" s="27" t="s">
        <v>50</v>
      </c>
      <c r="AD160" s="27" t="s">
        <v>50</v>
      </c>
      <c r="AE160" s="27" t="s">
        <v>489</v>
      </c>
      <c r="AF160" s="27" t="s">
        <v>49</v>
      </c>
      <c r="AG160" s="27" t="s">
        <v>49</v>
      </c>
      <c r="AH160" s="27" t="s">
        <v>49</v>
      </c>
      <c r="AI160" s="27" t="s">
        <v>489</v>
      </c>
      <c r="AJ160" s="27" t="s">
        <v>400</v>
      </c>
      <c r="AK160" s="27" t="s">
        <v>49</v>
      </c>
      <c r="AL160" s="27" t="s">
        <v>49</v>
      </c>
      <c r="AM160" s="37">
        <v>1135</v>
      </c>
      <c r="AN160" s="31">
        <v>94</v>
      </c>
      <c r="AO160" s="31">
        <v>15.7</v>
      </c>
      <c r="AP160" s="31">
        <v>18.8</v>
      </c>
      <c r="AQ160" s="37">
        <v>496</v>
      </c>
      <c r="AR160" s="31">
        <v>11</v>
      </c>
      <c r="AS160" s="37">
        <v>499</v>
      </c>
      <c r="AT160" s="25" t="s">
        <v>24</v>
      </c>
      <c r="AU160" s="25" t="s">
        <v>24</v>
      </c>
      <c r="AV160" s="25" t="s">
        <v>24</v>
      </c>
      <c r="AW160" s="25" t="s">
        <v>24</v>
      </c>
      <c r="AX160" s="25" t="s">
        <v>24</v>
      </c>
      <c r="AY160" s="25" t="s">
        <v>24</v>
      </c>
      <c r="AZ160" s="25" t="s">
        <v>24</v>
      </c>
      <c r="BA160" s="25" t="s">
        <v>24</v>
      </c>
      <c r="BB160" s="25" t="s">
        <v>24</v>
      </c>
      <c r="BC160" s="25" t="s">
        <v>24</v>
      </c>
      <c r="BD160" s="25" t="s">
        <v>24</v>
      </c>
      <c r="BE160" s="25" t="s">
        <v>24</v>
      </c>
      <c r="BF160" s="25" t="s">
        <v>24</v>
      </c>
      <c r="BG160" s="25" t="s">
        <v>24</v>
      </c>
      <c r="BH160" s="25" t="s">
        <v>24</v>
      </c>
      <c r="BI160" s="25" t="s">
        <v>23</v>
      </c>
      <c r="BJ160" s="25" t="s">
        <v>24</v>
      </c>
      <c r="BK160" s="25" t="s">
        <v>24</v>
      </c>
      <c r="BL160" s="25" t="s">
        <v>24</v>
      </c>
      <c r="BM160" s="25" t="s">
        <v>24</v>
      </c>
      <c r="BN160" s="25" t="s">
        <v>24</v>
      </c>
      <c r="BO160" s="25" t="s">
        <v>24</v>
      </c>
      <c r="BP160" s="25" t="s">
        <v>24</v>
      </c>
      <c r="BQ160" s="25" t="s">
        <v>24</v>
      </c>
      <c r="BR160" s="25" t="s">
        <v>24</v>
      </c>
      <c r="BS160" s="25" t="s">
        <v>24</v>
      </c>
      <c r="BT160" s="25" t="s">
        <v>24</v>
      </c>
      <c r="BU160" s="25" t="s">
        <v>24</v>
      </c>
      <c r="BV160" s="25" t="s">
        <v>24</v>
      </c>
      <c r="BW160" s="25" t="s">
        <v>24</v>
      </c>
      <c r="BX160" s="25" t="s">
        <v>23</v>
      </c>
    </row>
    <row r="161" spans="1:76" x14ac:dyDescent="0.45">
      <c r="A161" s="27" t="s">
        <v>326</v>
      </c>
      <c r="B161" s="31">
        <v>1.5</v>
      </c>
      <c r="C161" s="27" t="s">
        <v>43</v>
      </c>
      <c r="D161" s="125" t="s">
        <v>74</v>
      </c>
      <c r="E161" s="125"/>
      <c r="F161" s="125"/>
      <c r="G161" s="25" t="s">
        <v>19</v>
      </c>
      <c r="H161" s="31">
        <v>10</v>
      </c>
      <c r="I161" s="31">
        <v>79</v>
      </c>
      <c r="J161" s="25" t="s">
        <v>24</v>
      </c>
      <c r="K161" s="25" t="s">
        <v>24</v>
      </c>
      <c r="L161" s="27" t="s">
        <v>24</v>
      </c>
      <c r="M161" s="25" t="s">
        <v>24</v>
      </c>
      <c r="N161" s="25" t="s">
        <v>23</v>
      </c>
      <c r="O161" s="25" t="s">
        <v>24</v>
      </c>
      <c r="P161" s="25" t="s">
        <v>23</v>
      </c>
      <c r="Q161" s="25" t="s">
        <v>24</v>
      </c>
      <c r="R161" s="25" t="s">
        <v>24</v>
      </c>
      <c r="S161" s="25" t="s">
        <v>24</v>
      </c>
      <c r="T161" s="27" t="s">
        <v>398</v>
      </c>
      <c r="U161" s="25" t="s">
        <v>23</v>
      </c>
      <c r="V161" s="25" t="s">
        <v>24</v>
      </c>
      <c r="W161" s="25" t="s">
        <v>24</v>
      </c>
      <c r="X161" s="27" t="s">
        <v>489</v>
      </c>
      <c r="Y161" s="27" t="s">
        <v>489</v>
      </c>
      <c r="Z161" s="27" t="s">
        <v>400</v>
      </c>
      <c r="AA161" s="27" t="s">
        <v>489</v>
      </c>
      <c r="AB161" s="27" t="s">
        <v>489</v>
      </c>
      <c r="AC161" s="27" t="s">
        <v>50</v>
      </c>
      <c r="AD161" s="27" t="s">
        <v>50</v>
      </c>
      <c r="AE161" s="27" t="s">
        <v>489</v>
      </c>
      <c r="AF161" s="27" t="s">
        <v>50</v>
      </c>
      <c r="AG161" s="27" t="s">
        <v>49</v>
      </c>
      <c r="AH161" s="27" t="s">
        <v>67</v>
      </c>
      <c r="AI161" s="27" t="s">
        <v>489</v>
      </c>
      <c r="AJ161" s="27" t="s">
        <v>489</v>
      </c>
      <c r="AK161" s="27" t="s">
        <v>49</v>
      </c>
      <c r="AL161" s="27" t="s">
        <v>49</v>
      </c>
      <c r="AM161" s="37">
        <v>998</v>
      </c>
      <c r="AN161" s="31">
        <v>71</v>
      </c>
      <c r="AO161" s="31">
        <v>10.4</v>
      </c>
      <c r="AP161" s="31">
        <v>12.5</v>
      </c>
      <c r="AQ161" s="37">
        <v>329</v>
      </c>
      <c r="AR161" s="31">
        <v>6</v>
      </c>
      <c r="AS161" s="37">
        <v>352</v>
      </c>
      <c r="AT161" s="25" t="s">
        <v>24</v>
      </c>
      <c r="AU161" s="25" t="s">
        <v>24</v>
      </c>
      <c r="AV161" s="25" t="s">
        <v>24</v>
      </c>
      <c r="AW161" s="25" t="s">
        <v>24</v>
      </c>
      <c r="AX161" s="25" t="s">
        <v>24</v>
      </c>
      <c r="AY161" s="25" t="s">
        <v>24</v>
      </c>
      <c r="AZ161" s="25" t="s">
        <v>24</v>
      </c>
      <c r="BA161" s="25" t="s">
        <v>24</v>
      </c>
      <c r="BB161" s="25" t="s">
        <v>24</v>
      </c>
      <c r="BC161" s="25" t="s">
        <v>23</v>
      </c>
      <c r="BD161" s="25" t="s">
        <v>23</v>
      </c>
      <c r="BE161" s="25" t="s">
        <v>24</v>
      </c>
      <c r="BF161" s="25" t="s">
        <v>24</v>
      </c>
      <c r="BG161" s="25" t="s">
        <v>24</v>
      </c>
      <c r="BH161" s="25" t="s">
        <v>24</v>
      </c>
      <c r="BI161" s="25" t="s">
        <v>24</v>
      </c>
      <c r="BJ161" s="25" t="s">
        <v>24</v>
      </c>
      <c r="BK161" s="25" t="s">
        <v>23</v>
      </c>
      <c r="BL161" s="25" t="s">
        <v>24</v>
      </c>
      <c r="BM161" s="25" t="s">
        <v>24</v>
      </c>
      <c r="BN161" s="25" t="s">
        <v>24</v>
      </c>
      <c r="BO161" s="25" t="s">
        <v>24</v>
      </c>
      <c r="BP161" s="25" t="s">
        <v>23</v>
      </c>
      <c r="BQ161" s="25" t="s">
        <v>24</v>
      </c>
      <c r="BR161" s="25" t="s">
        <v>23</v>
      </c>
      <c r="BS161" s="25" t="s">
        <v>24</v>
      </c>
      <c r="BT161" s="25" t="s">
        <v>24</v>
      </c>
      <c r="BU161" s="25" t="s">
        <v>24</v>
      </c>
      <c r="BV161" s="25" t="s">
        <v>24</v>
      </c>
      <c r="BW161" s="25" t="s">
        <v>24</v>
      </c>
      <c r="BX161" s="25" t="s">
        <v>24</v>
      </c>
    </row>
    <row r="162" spans="1:76" x14ac:dyDescent="0.45">
      <c r="A162" s="27" t="s">
        <v>328</v>
      </c>
      <c r="B162" s="31">
        <v>2</v>
      </c>
      <c r="C162" s="27" t="s">
        <v>43</v>
      </c>
      <c r="D162" s="125" t="s">
        <v>44</v>
      </c>
      <c r="E162" s="125"/>
      <c r="F162" s="125"/>
      <c r="G162" s="25" t="s">
        <v>19</v>
      </c>
      <c r="H162" s="31">
        <v>9</v>
      </c>
      <c r="I162" s="31">
        <v>80</v>
      </c>
      <c r="J162" s="25" t="s">
        <v>24</v>
      </c>
      <c r="K162" s="25" t="s">
        <v>24</v>
      </c>
      <c r="L162" s="27" t="s">
        <v>24</v>
      </c>
      <c r="M162" s="25" t="s">
        <v>24</v>
      </c>
      <c r="N162" s="25" t="s">
        <v>23</v>
      </c>
      <c r="O162" s="25" t="s">
        <v>24</v>
      </c>
      <c r="P162" s="25" t="s">
        <v>24</v>
      </c>
      <c r="Q162" s="25" t="s">
        <v>24</v>
      </c>
      <c r="R162" s="25" t="s">
        <v>23</v>
      </c>
      <c r="S162" s="25" t="s">
        <v>23</v>
      </c>
      <c r="T162" s="27" t="s">
        <v>400</v>
      </c>
      <c r="U162" s="25" t="s">
        <v>24</v>
      </c>
      <c r="V162" s="25" t="s">
        <v>24</v>
      </c>
      <c r="W162" s="25" t="s">
        <v>24</v>
      </c>
      <c r="X162" s="27" t="s">
        <v>489</v>
      </c>
      <c r="Y162" s="27" t="s">
        <v>489</v>
      </c>
      <c r="Z162" s="27" t="s">
        <v>489</v>
      </c>
      <c r="AA162" s="27" t="s">
        <v>489</v>
      </c>
      <c r="AB162" s="27" t="s">
        <v>489</v>
      </c>
      <c r="AC162" s="27" t="s">
        <v>50</v>
      </c>
      <c r="AD162" s="27" t="s">
        <v>50</v>
      </c>
      <c r="AE162" s="27" t="s">
        <v>489</v>
      </c>
      <c r="AF162" s="27" t="s">
        <v>49</v>
      </c>
      <c r="AG162" s="27" t="s">
        <v>49</v>
      </c>
      <c r="AH162" s="27" t="s">
        <v>49</v>
      </c>
      <c r="AI162" s="27" t="s">
        <v>489</v>
      </c>
      <c r="AJ162" s="27" t="s">
        <v>400</v>
      </c>
      <c r="AK162" s="27" t="s">
        <v>49</v>
      </c>
      <c r="AL162" s="27" t="s">
        <v>50</v>
      </c>
      <c r="AM162" s="37">
        <v>869</v>
      </c>
      <c r="AN162" s="31">
        <v>68</v>
      </c>
      <c r="AO162" s="31">
        <v>10.9</v>
      </c>
      <c r="AP162" s="31">
        <v>11.8</v>
      </c>
      <c r="AQ162" s="37">
        <v>368</v>
      </c>
      <c r="AR162" s="31">
        <v>5</v>
      </c>
      <c r="AS162" s="37">
        <v>321</v>
      </c>
      <c r="AT162" s="25" t="s">
        <v>24</v>
      </c>
      <c r="AU162" s="25" t="s">
        <v>24</v>
      </c>
      <c r="AV162" s="25" t="s">
        <v>24</v>
      </c>
      <c r="AW162" s="25" t="s">
        <v>24</v>
      </c>
      <c r="AX162" s="25" t="s">
        <v>24</v>
      </c>
      <c r="AY162" s="25" t="s">
        <v>24</v>
      </c>
      <c r="AZ162" s="25" t="s">
        <v>24</v>
      </c>
      <c r="BA162" s="25" t="s">
        <v>24</v>
      </c>
      <c r="BB162" s="25" t="s">
        <v>24</v>
      </c>
      <c r="BC162" s="25" t="s">
        <v>24</v>
      </c>
      <c r="BD162" s="25" t="s">
        <v>23</v>
      </c>
      <c r="BE162" s="25" t="s">
        <v>24</v>
      </c>
      <c r="BF162" s="25" t="s">
        <v>24</v>
      </c>
      <c r="BG162" s="25" t="s">
        <v>24</v>
      </c>
      <c r="BH162" s="25" t="s">
        <v>24</v>
      </c>
      <c r="BI162" s="25" t="s">
        <v>24</v>
      </c>
      <c r="BJ162" s="25" t="s">
        <v>24</v>
      </c>
      <c r="BK162" s="25" t="s">
        <v>23</v>
      </c>
      <c r="BL162" s="25" t="s">
        <v>24</v>
      </c>
      <c r="BM162" s="25" t="s">
        <v>24</v>
      </c>
      <c r="BN162" s="25" t="s">
        <v>24</v>
      </c>
      <c r="BO162" s="25" t="s">
        <v>24</v>
      </c>
      <c r="BP162" s="25" t="s">
        <v>23</v>
      </c>
      <c r="BQ162" s="25" t="s">
        <v>24</v>
      </c>
      <c r="BR162" s="25" t="s">
        <v>24</v>
      </c>
      <c r="BS162" s="25" t="s">
        <v>24</v>
      </c>
      <c r="BT162" s="25" t="s">
        <v>24</v>
      </c>
      <c r="BU162" s="25" t="s">
        <v>24</v>
      </c>
      <c r="BV162" s="25" t="s">
        <v>24</v>
      </c>
      <c r="BW162" s="25" t="s">
        <v>24</v>
      </c>
      <c r="BX162" s="25" t="s">
        <v>24</v>
      </c>
    </row>
    <row r="163" spans="1:76" x14ac:dyDescent="0.45">
      <c r="A163" s="27" t="s">
        <v>330</v>
      </c>
      <c r="B163" s="31">
        <v>4</v>
      </c>
      <c r="C163" s="27" t="s">
        <v>43</v>
      </c>
      <c r="D163" s="125" t="s">
        <v>69</v>
      </c>
      <c r="E163" s="125"/>
      <c r="F163" s="125"/>
      <c r="G163" s="25" t="s">
        <v>19</v>
      </c>
      <c r="H163" s="31">
        <v>15</v>
      </c>
      <c r="I163" s="31">
        <v>92</v>
      </c>
      <c r="J163" s="25" t="s">
        <v>24</v>
      </c>
      <c r="K163" s="25" t="s">
        <v>24</v>
      </c>
      <c r="L163" s="27" t="s">
        <v>24</v>
      </c>
      <c r="M163" s="25" t="s">
        <v>24</v>
      </c>
      <c r="N163" s="25" t="s">
        <v>24</v>
      </c>
      <c r="O163" s="25" t="s">
        <v>24</v>
      </c>
      <c r="P163" s="25" t="s">
        <v>24</v>
      </c>
      <c r="Q163" s="25" t="s">
        <v>24</v>
      </c>
      <c r="R163" s="25" t="s">
        <v>23</v>
      </c>
      <c r="S163" s="25" t="s">
        <v>24</v>
      </c>
      <c r="T163" s="27" t="s">
        <v>398</v>
      </c>
      <c r="U163" s="25" t="s">
        <v>24</v>
      </c>
      <c r="V163" s="25" t="s">
        <v>24</v>
      </c>
      <c r="W163" s="25" t="s">
        <v>24</v>
      </c>
      <c r="X163" s="27" t="s">
        <v>400</v>
      </c>
      <c r="Y163" s="27" t="s">
        <v>489</v>
      </c>
      <c r="Z163" s="27" t="s">
        <v>489</v>
      </c>
      <c r="AA163" s="27" t="s">
        <v>489</v>
      </c>
      <c r="AB163" s="27" t="s">
        <v>489</v>
      </c>
      <c r="AC163" s="27" t="s">
        <v>50</v>
      </c>
      <c r="AD163" s="27" t="s">
        <v>50</v>
      </c>
      <c r="AE163" s="27" t="s">
        <v>489</v>
      </c>
      <c r="AF163" s="27" t="s">
        <v>49</v>
      </c>
      <c r="AG163" s="27" t="s">
        <v>49</v>
      </c>
      <c r="AH163" s="27" t="s">
        <v>49</v>
      </c>
      <c r="AI163" s="27" t="s">
        <v>400</v>
      </c>
      <c r="AJ163" s="27" t="s">
        <v>400</v>
      </c>
      <c r="AK163" s="27" t="s">
        <v>49</v>
      </c>
      <c r="AL163" s="27" t="s">
        <v>49</v>
      </c>
      <c r="AM163" s="37">
        <v>1324</v>
      </c>
      <c r="AN163" s="31">
        <v>96</v>
      </c>
      <c r="AO163" s="31">
        <v>15.8</v>
      </c>
      <c r="AP163" s="31">
        <v>20.8</v>
      </c>
      <c r="AQ163" s="37">
        <v>518</v>
      </c>
      <c r="AR163" s="31">
        <v>9</v>
      </c>
      <c r="AS163" s="37">
        <v>512</v>
      </c>
      <c r="AT163" s="25" t="s">
        <v>24</v>
      </c>
      <c r="AU163" s="25" t="s">
        <v>24</v>
      </c>
      <c r="AV163" s="25" t="s">
        <v>24</v>
      </c>
      <c r="AW163" s="25" t="s">
        <v>24</v>
      </c>
      <c r="AX163" s="25" t="s">
        <v>24</v>
      </c>
      <c r="AY163" s="25" t="s">
        <v>24</v>
      </c>
      <c r="AZ163" s="25" t="s">
        <v>24</v>
      </c>
      <c r="BA163" s="25" t="s">
        <v>24</v>
      </c>
      <c r="BB163" s="25" t="s">
        <v>24</v>
      </c>
      <c r="BC163" s="25" t="s">
        <v>24</v>
      </c>
      <c r="BD163" s="25" t="s">
        <v>23</v>
      </c>
      <c r="BE163" s="25" t="s">
        <v>24</v>
      </c>
      <c r="BF163" s="25" t="s">
        <v>24</v>
      </c>
      <c r="BG163" s="25" t="s">
        <v>24</v>
      </c>
      <c r="BH163" s="25" t="s">
        <v>23</v>
      </c>
      <c r="BI163" s="25" t="s">
        <v>24</v>
      </c>
      <c r="BJ163" s="25" t="s">
        <v>24</v>
      </c>
      <c r="BK163" s="25" t="s">
        <v>24</v>
      </c>
      <c r="BL163" s="25" t="s">
        <v>24</v>
      </c>
      <c r="BM163" s="25" t="s">
        <v>24</v>
      </c>
      <c r="BN163" s="25" t="s">
        <v>24</v>
      </c>
      <c r="BO163" s="25" t="s">
        <v>24</v>
      </c>
      <c r="BP163" s="25" t="s">
        <v>23</v>
      </c>
      <c r="BQ163" s="25" t="s">
        <v>24</v>
      </c>
      <c r="BR163" s="25" t="s">
        <v>24</v>
      </c>
      <c r="BS163" s="25" t="s">
        <v>24</v>
      </c>
      <c r="BT163" s="25" t="s">
        <v>24</v>
      </c>
      <c r="BU163" s="25" t="s">
        <v>24</v>
      </c>
      <c r="BV163" s="25" t="s">
        <v>24</v>
      </c>
      <c r="BW163" s="25" t="s">
        <v>24</v>
      </c>
      <c r="BX163" s="25" t="s">
        <v>24</v>
      </c>
    </row>
    <row r="164" spans="1:76" x14ac:dyDescent="0.45">
      <c r="A164" s="27" t="s">
        <v>332</v>
      </c>
      <c r="B164" s="31">
        <v>4</v>
      </c>
      <c r="C164" s="27" t="s">
        <v>43</v>
      </c>
      <c r="D164" s="125" t="s">
        <v>69</v>
      </c>
      <c r="E164" s="125"/>
      <c r="F164" s="125"/>
      <c r="G164" s="25" t="s">
        <v>19</v>
      </c>
      <c r="H164" s="31">
        <v>15</v>
      </c>
      <c r="I164" s="31">
        <v>98</v>
      </c>
      <c r="J164" s="25" t="s">
        <v>24</v>
      </c>
      <c r="K164" s="25" t="s">
        <v>24</v>
      </c>
      <c r="L164" s="27" t="s">
        <v>24</v>
      </c>
      <c r="M164" s="25" t="s">
        <v>24</v>
      </c>
      <c r="N164" s="25" t="s">
        <v>24</v>
      </c>
      <c r="O164" s="25" t="s">
        <v>24</v>
      </c>
      <c r="P164" s="25" t="s">
        <v>24</v>
      </c>
      <c r="Q164" s="25" t="s">
        <v>24</v>
      </c>
      <c r="R164" s="25" t="s">
        <v>23</v>
      </c>
      <c r="S164" s="25" t="s">
        <v>24</v>
      </c>
      <c r="T164" s="27" t="s">
        <v>398</v>
      </c>
      <c r="U164" s="25" t="s">
        <v>24</v>
      </c>
      <c r="V164" s="25" t="s">
        <v>24</v>
      </c>
      <c r="W164" s="25" t="s">
        <v>24</v>
      </c>
      <c r="X164" s="27" t="s">
        <v>400</v>
      </c>
      <c r="Y164" s="27" t="s">
        <v>489</v>
      </c>
      <c r="Z164" s="27" t="s">
        <v>489</v>
      </c>
      <c r="AA164" s="27" t="s">
        <v>489</v>
      </c>
      <c r="AB164" s="27" t="s">
        <v>489</v>
      </c>
      <c r="AC164" s="27" t="s">
        <v>50</v>
      </c>
      <c r="AD164" s="27" t="s">
        <v>50</v>
      </c>
      <c r="AE164" s="27" t="s">
        <v>400</v>
      </c>
      <c r="AF164" s="27" t="s">
        <v>50</v>
      </c>
      <c r="AG164" s="27" t="s">
        <v>49</v>
      </c>
      <c r="AH164" s="27" t="s">
        <v>49</v>
      </c>
      <c r="AI164" s="27" t="s">
        <v>400</v>
      </c>
      <c r="AJ164" s="27" t="s">
        <v>489</v>
      </c>
      <c r="AK164" s="27" t="s">
        <v>49</v>
      </c>
      <c r="AL164" s="27" t="s">
        <v>49</v>
      </c>
      <c r="AM164" s="37">
        <v>1296</v>
      </c>
      <c r="AN164" s="31">
        <v>99</v>
      </c>
      <c r="AO164" s="31">
        <v>16.399999999999999</v>
      </c>
      <c r="AP164" s="31">
        <v>22</v>
      </c>
      <c r="AQ164" s="37">
        <v>526</v>
      </c>
      <c r="AR164" s="31">
        <v>10.7</v>
      </c>
      <c r="AS164" s="37">
        <v>518</v>
      </c>
      <c r="AT164" s="25" t="s">
        <v>24</v>
      </c>
      <c r="AU164" s="25" t="s">
        <v>24</v>
      </c>
      <c r="AV164" s="25" t="s">
        <v>24</v>
      </c>
      <c r="AW164" s="25" t="s">
        <v>24</v>
      </c>
      <c r="AX164" s="25" t="s">
        <v>24</v>
      </c>
      <c r="AY164" s="25" t="s">
        <v>24</v>
      </c>
      <c r="AZ164" s="25" t="s">
        <v>23</v>
      </c>
      <c r="BA164" s="25" t="s">
        <v>23</v>
      </c>
      <c r="BB164" s="25" t="s">
        <v>24</v>
      </c>
      <c r="BC164" s="25" t="s">
        <v>24</v>
      </c>
      <c r="BD164" s="25" t="s">
        <v>23</v>
      </c>
      <c r="BE164" s="25" t="s">
        <v>24</v>
      </c>
      <c r="BF164" s="25" t="s">
        <v>24</v>
      </c>
      <c r="BG164" s="25" t="s">
        <v>24</v>
      </c>
      <c r="BH164" s="25" t="s">
        <v>24</v>
      </c>
      <c r="BI164" s="25" t="s">
        <v>24</v>
      </c>
      <c r="BJ164" s="25" t="s">
        <v>24</v>
      </c>
      <c r="BK164" s="25" t="s">
        <v>23</v>
      </c>
      <c r="BL164" s="25" t="s">
        <v>24</v>
      </c>
      <c r="BM164" s="25" t="s">
        <v>24</v>
      </c>
      <c r="BN164" s="25" t="s">
        <v>24</v>
      </c>
      <c r="BO164" s="25" t="s">
        <v>24</v>
      </c>
      <c r="BP164" s="25" t="s">
        <v>24</v>
      </c>
      <c r="BQ164" s="25" t="s">
        <v>24</v>
      </c>
      <c r="BR164" s="25" t="s">
        <v>24</v>
      </c>
      <c r="BS164" s="25" t="s">
        <v>24</v>
      </c>
      <c r="BT164" s="25" t="s">
        <v>24</v>
      </c>
      <c r="BU164" s="25" t="s">
        <v>23</v>
      </c>
      <c r="BV164" s="25" t="s">
        <v>24</v>
      </c>
      <c r="BW164" s="25" t="s">
        <v>24</v>
      </c>
      <c r="BX164" s="25" t="s">
        <v>24</v>
      </c>
    </row>
    <row r="165" spans="1:76" x14ac:dyDescent="0.45">
      <c r="A165" s="27" t="s">
        <v>334</v>
      </c>
      <c r="B165" s="31">
        <v>2</v>
      </c>
      <c r="C165" s="27" t="s">
        <v>43</v>
      </c>
      <c r="D165" s="125" t="s">
        <v>44</v>
      </c>
      <c r="E165" s="125"/>
      <c r="F165" s="125"/>
      <c r="G165" s="25" t="s">
        <v>19</v>
      </c>
      <c r="H165" s="31">
        <v>9</v>
      </c>
      <c r="I165" s="31">
        <v>79</v>
      </c>
      <c r="J165" s="25" t="s">
        <v>24</v>
      </c>
      <c r="K165" s="25" t="s">
        <v>24</v>
      </c>
      <c r="L165" s="27" t="s">
        <v>24</v>
      </c>
      <c r="M165" s="25" t="s">
        <v>24</v>
      </c>
      <c r="N165" s="25" t="s">
        <v>24</v>
      </c>
      <c r="O165" s="25" t="s">
        <v>24</v>
      </c>
      <c r="P165" s="25" t="s">
        <v>24</v>
      </c>
      <c r="Q165" s="25" t="s">
        <v>24</v>
      </c>
      <c r="R165" s="25" t="s">
        <v>23</v>
      </c>
      <c r="S165" s="25" t="s">
        <v>23</v>
      </c>
      <c r="T165" s="27" t="s">
        <v>400</v>
      </c>
      <c r="U165" s="25" t="s">
        <v>24</v>
      </c>
      <c r="V165" s="25" t="s">
        <v>24</v>
      </c>
      <c r="W165" s="25" t="s">
        <v>24</v>
      </c>
      <c r="X165" s="27" t="s">
        <v>400</v>
      </c>
      <c r="Y165" s="27" t="s">
        <v>489</v>
      </c>
      <c r="Z165" s="27" t="s">
        <v>400</v>
      </c>
      <c r="AA165" s="27" t="s">
        <v>489</v>
      </c>
      <c r="AB165" s="27" t="s">
        <v>489</v>
      </c>
      <c r="AC165" s="27" t="s">
        <v>50</v>
      </c>
      <c r="AD165" s="27" t="s">
        <v>489</v>
      </c>
      <c r="AE165" s="27" t="s">
        <v>489</v>
      </c>
      <c r="AF165" s="27" t="s">
        <v>50</v>
      </c>
      <c r="AG165" s="27" t="s">
        <v>50</v>
      </c>
      <c r="AH165" s="27" t="s">
        <v>49</v>
      </c>
      <c r="AI165" s="27" t="s">
        <v>489</v>
      </c>
      <c r="AJ165" s="27" t="s">
        <v>489</v>
      </c>
      <c r="AK165" s="27" t="s">
        <v>49</v>
      </c>
      <c r="AL165" s="27" t="s">
        <v>50</v>
      </c>
      <c r="AM165" s="37">
        <v>789</v>
      </c>
      <c r="AN165" s="31">
        <v>75</v>
      </c>
      <c r="AO165" s="31">
        <v>11.4</v>
      </c>
      <c r="AP165" s="31">
        <v>10.5</v>
      </c>
      <c r="AQ165" s="37">
        <v>296</v>
      </c>
      <c r="AR165" s="31">
        <v>8</v>
      </c>
      <c r="AS165" s="37">
        <v>395</v>
      </c>
      <c r="AT165" s="25" t="s">
        <v>24</v>
      </c>
      <c r="AU165" s="25" t="s">
        <v>24</v>
      </c>
      <c r="AV165" s="25" t="s">
        <v>24</v>
      </c>
      <c r="AW165" s="25" t="s">
        <v>24</v>
      </c>
      <c r="AX165" s="25" t="s">
        <v>24</v>
      </c>
      <c r="AY165" s="25" t="s">
        <v>24</v>
      </c>
      <c r="AZ165" s="25" t="s">
        <v>24</v>
      </c>
      <c r="BA165" s="25" t="s">
        <v>24</v>
      </c>
      <c r="BB165" s="25" t="s">
        <v>24</v>
      </c>
      <c r="BC165" s="25" t="s">
        <v>23</v>
      </c>
      <c r="BD165" s="25" t="s">
        <v>24</v>
      </c>
      <c r="BE165" s="25" t="s">
        <v>24</v>
      </c>
      <c r="BF165" s="25" t="s">
        <v>24</v>
      </c>
      <c r="BG165" s="25" t="s">
        <v>23</v>
      </c>
      <c r="BH165" s="25" t="s">
        <v>24</v>
      </c>
      <c r="BI165" s="25" t="s">
        <v>24</v>
      </c>
      <c r="BJ165" s="25" t="s">
        <v>24</v>
      </c>
      <c r="BK165" s="25" t="s">
        <v>23</v>
      </c>
      <c r="BL165" s="25" t="s">
        <v>24</v>
      </c>
      <c r="BM165" s="25" t="s">
        <v>24</v>
      </c>
      <c r="BN165" s="25" t="s">
        <v>24</v>
      </c>
      <c r="BO165" s="25" t="s">
        <v>24</v>
      </c>
      <c r="BP165" s="25" t="s">
        <v>24</v>
      </c>
      <c r="BQ165" s="25" t="s">
        <v>24</v>
      </c>
      <c r="BR165" s="25" t="s">
        <v>23</v>
      </c>
      <c r="BS165" s="25" t="s">
        <v>24</v>
      </c>
      <c r="BT165" s="25" t="s">
        <v>23</v>
      </c>
      <c r="BU165" s="25" t="s">
        <v>24</v>
      </c>
      <c r="BV165" s="25" t="s">
        <v>24</v>
      </c>
      <c r="BW165" s="25" t="s">
        <v>24</v>
      </c>
      <c r="BX165" s="25" t="s">
        <v>24</v>
      </c>
    </row>
    <row r="166" spans="1:76" x14ac:dyDescent="0.45">
      <c r="A166" s="27" t="s">
        <v>336</v>
      </c>
      <c r="B166" s="31">
        <v>5</v>
      </c>
      <c r="C166" s="27" t="s">
        <v>43</v>
      </c>
      <c r="D166" s="125" t="s">
        <v>74</v>
      </c>
      <c r="E166" s="125"/>
      <c r="F166" s="125"/>
      <c r="G166" s="25" t="s">
        <v>19</v>
      </c>
      <c r="H166" s="31">
        <v>18</v>
      </c>
      <c r="I166" s="31">
        <v>110</v>
      </c>
      <c r="J166" s="25" t="s">
        <v>24</v>
      </c>
      <c r="K166" s="25" t="s">
        <v>24</v>
      </c>
      <c r="L166" s="27" t="s">
        <v>24</v>
      </c>
      <c r="M166" s="25" t="s">
        <v>24</v>
      </c>
      <c r="N166" s="25" t="s">
        <v>24</v>
      </c>
      <c r="O166" s="25" t="s">
        <v>24</v>
      </c>
      <c r="P166" s="25" t="s">
        <v>24</v>
      </c>
      <c r="Q166" s="25" t="s">
        <v>24</v>
      </c>
      <c r="R166" s="25" t="s">
        <v>24</v>
      </c>
      <c r="S166" s="25" t="s">
        <v>24</v>
      </c>
      <c r="T166" s="27" t="s">
        <v>398</v>
      </c>
      <c r="U166" s="25" t="s">
        <v>23</v>
      </c>
      <c r="V166" s="25" t="s">
        <v>24</v>
      </c>
      <c r="W166" s="25" t="s">
        <v>24</v>
      </c>
      <c r="X166" s="27" t="s">
        <v>400</v>
      </c>
      <c r="Y166" s="27" t="s">
        <v>489</v>
      </c>
      <c r="Z166" s="27" t="s">
        <v>67</v>
      </c>
      <c r="AA166" s="27" t="s">
        <v>49</v>
      </c>
      <c r="AB166" s="27" t="s">
        <v>489</v>
      </c>
      <c r="AC166" s="27" t="s">
        <v>489</v>
      </c>
      <c r="AD166" s="27" t="s">
        <v>50</v>
      </c>
      <c r="AE166" s="27" t="s">
        <v>400</v>
      </c>
      <c r="AF166" s="27" t="s">
        <v>50</v>
      </c>
      <c r="AG166" s="27" t="s">
        <v>50</v>
      </c>
      <c r="AH166" s="27" t="s">
        <v>49</v>
      </c>
      <c r="AI166" s="27" t="s">
        <v>400</v>
      </c>
      <c r="AJ166" s="27" t="s">
        <v>489</v>
      </c>
      <c r="AK166" s="27" t="s">
        <v>49</v>
      </c>
      <c r="AL166" s="27" t="s">
        <v>49</v>
      </c>
      <c r="AM166" s="37">
        <v>1412</v>
      </c>
      <c r="AN166" s="31">
        <v>108</v>
      </c>
      <c r="AO166" s="31">
        <v>16.899999999999999</v>
      </c>
      <c r="AP166" s="31">
        <v>21</v>
      </c>
      <c r="AQ166" s="37">
        <v>568</v>
      </c>
      <c r="AR166" s="31">
        <v>9</v>
      </c>
      <c r="AS166" s="37">
        <v>567</v>
      </c>
      <c r="AT166" s="25" t="s">
        <v>24</v>
      </c>
      <c r="AU166" s="25" t="s">
        <v>24</v>
      </c>
      <c r="AV166" s="25" t="s">
        <v>24</v>
      </c>
      <c r="AW166" s="25" t="s">
        <v>24</v>
      </c>
      <c r="AX166" s="25" t="s">
        <v>24</v>
      </c>
      <c r="AY166" s="25" t="s">
        <v>24</v>
      </c>
      <c r="AZ166" s="25" t="s">
        <v>24</v>
      </c>
      <c r="BA166" s="25" t="s">
        <v>23</v>
      </c>
      <c r="BB166" s="25" t="s">
        <v>24</v>
      </c>
      <c r="BC166" s="25" t="s">
        <v>24</v>
      </c>
      <c r="BD166" s="25" t="s">
        <v>23</v>
      </c>
      <c r="BE166" s="25" t="s">
        <v>24</v>
      </c>
      <c r="BF166" s="25" t="s">
        <v>24</v>
      </c>
      <c r="BG166" s="25" t="s">
        <v>24</v>
      </c>
      <c r="BH166" s="25" t="s">
        <v>23</v>
      </c>
      <c r="BI166" s="25" t="s">
        <v>24</v>
      </c>
      <c r="BJ166" s="25" t="s">
        <v>24</v>
      </c>
      <c r="BK166" s="25" t="s">
        <v>23</v>
      </c>
      <c r="BL166" s="25" t="s">
        <v>23</v>
      </c>
      <c r="BM166" s="25" t="s">
        <v>24</v>
      </c>
      <c r="BN166" s="25" t="s">
        <v>24</v>
      </c>
      <c r="BO166" s="25" t="s">
        <v>24</v>
      </c>
      <c r="BP166" s="25" t="s">
        <v>23</v>
      </c>
      <c r="BQ166" s="25" t="s">
        <v>24</v>
      </c>
      <c r="BR166" s="25" t="s">
        <v>24</v>
      </c>
      <c r="BS166" s="25" t="s">
        <v>24</v>
      </c>
      <c r="BT166" s="25" t="s">
        <v>24</v>
      </c>
      <c r="BU166" s="25" t="s">
        <v>23</v>
      </c>
      <c r="BV166" s="25" t="s">
        <v>24</v>
      </c>
      <c r="BW166" s="25" t="s">
        <v>24</v>
      </c>
      <c r="BX166" s="25" t="s">
        <v>24</v>
      </c>
    </row>
    <row r="167" spans="1:76" x14ac:dyDescent="0.45">
      <c r="A167" s="27" t="s">
        <v>338</v>
      </c>
      <c r="B167" s="31">
        <v>2</v>
      </c>
      <c r="C167" s="27" t="s">
        <v>43</v>
      </c>
      <c r="D167" s="125" t="s">
        <v>44</v>
      </c>
      <c r="E167" s="125"/>
      <c r="F167" s="125"/>
      <c r="G167" s="25" t="s">
        <v>19</v>
      </c>
      <c r="H167" s="31">
        <v>12</v>
      </c>
      <c r="I167" s="31">
        <v>84</v>
      </c>
      <c r="J167" s="25" t="s">
        <v>23</v>
      </c>
      <c r="K167" s="25" t="s">
        <v>23</v>
      </c>
      <c r="L167" s="27" t="s">
        <v>24</v>
      </c>
      <c r="M167" s="25" t="s">
        <v>24</v>
      </c>
      <c r="N167" s="25" t="s">
        <v>24</v>
      </c>
      <c r="O167" s="25" t="s">
        <v>24</v>
      </c>
      <c r="P167" s="25" t="s">
        <v>24</v>
      </c>
      <c r="Q167" s="25" t="s">
        <v>24</v>
      </c>
      <c r="R167" s="25" t="s">
        <v>23</v>
      </c>
      <c r="S167" s="25" t="s">
        <v>24</v>
      </c>
      <c r="T167" s="27" t="s">
        <v>398</v>
      </c>
      <c r="U167" s="25" t="s">
        <v>24</v>
      </c>
      <c r="V167" s="25" t="s">
        <v>24</v>
      </c>
      <c r="W167" s="25" t="s">
        <v>24</v>
      </c>
      <c r="X167" s="27" t="s">
        <v>400</v>
      </c>
      <c r="Y167" s="27" t="s">
        <v>489</v>
      </c>
      <c r="Z167" s="27" t="s">
        <v>50</v>
      </c>
      <c r="AA167" s="27" t="s">
        <v>50</v>
      </c>
      <c r="AB167" s="27" t="s">
        <v>489</v>
      </c>
      <c r="AC167" s="27" t="s">
        <v>50</v>
      </c>
      <c r="AD167" s="27" t="s">
        <v>489</v>
      </c>
      <c r="AE167" s="27" t="s">
        <v>489</v>
      </c>
      <c r="AF167" s="27" t="s">
        <v>49</v>
      </c>
      <c r="AG167" s="27" t="s">
        <v>49</v>
      </c>
      <c r="AH167" s="27" t="s">
        <v>49</v>
      </c>
      <c r="AI167" s="27" t="s">
        <v>400</v>
      </c>
      <c r="AJ167" s="27" t="s">
        <v>489</v>
      </c>
      <c r="AK167" s="27" t="s">
        <v>49</v>
      </c>
      <c r="AL167" s="27" t="s">
        <v>49</v>
      </c>
      <c r="AM167" s="37">
        <v>1006</v>
      </c>
      <c r="AN167" s="31">
        <v>74</v>
      </c>
      <c r="AO167" s="31">
        <v>12.4</v>
      </c>
      <c r="AP167" s="31">
        <v>15.4</v>
      </c>
      <c r="AQ167" s="37">
        <v>345</v>
      </c>
      <c r="AR167" s="31">
        <v>9</v>
      </c>
      <c r="AS167" s="37">
        <v>391</v>
      </c>
      <c r="AT167" s="25" t="s">
        <v>24</v>
      </c>
      <c r="AU167" s="25" t="s">
        <v>24</v>
      </c>
      <c r="AV167" s="25" t="s">
        <v>24</v>
      </c>
      <c r="AW167" s="25" t="s">
        <v>24</v>
      </c>
      <c r="AX167" s="25" t="s">
        <v>24</v>
      </c>
      <c r="AY167" s="25" t="s">
        <v>23</v>
      </c>
      <c r="AZ167" s="25" t="s">
        <v>24</v>
      </c>
      <c r="BA167" s="25" t="s">
        <v>24</v>
      </c>
      <c r="BB167" s="25" t="s">
        <v>24</v>
      </c>
      <c r="BC167" s="25" t="s">
        <v>24</v>
      </c>
      <c r="BD167" s="25" t="s">
        <v>23</v>
      </c>
      <c r="BE167" s="25" t="s">
        <v>24</v>
      </c>
      <c r="BF167" s="25" t="s">
        <v>24</v>
      </c>
      <c r="BG167" s="25" t="s">
        <v>24</v>
      </c>
      <c r="BH167" s="25" t="s">
        <v>23</v>
      </c>
      <c r="BI167" s="25" t="s">
        <v>24</v>
      </c>
      <c r="BJ167" s="25" t="s">
        <v>24</v>
      </c>
      <c r="BK167" s="25" t="s">
        <v>23</v>
      </c>
      <c r="BL167" s="25" t="s">
        <v>24</v>
      </c>
      <c r="BM167" s="25" t="s">
        <v>24</v>
      </c>
      <c r="BN167" s="25" t="s">
        <v>24</v>
      </c>
      <c r="BO167" s="25" t="s">
        <v>24</v>
      </c>
      <c r="BP167" s="25" t="s">
        <v>24</v>
      </c>
      <c r="BQ167" s="25" t="s">
        <v>24</v>
      </c>
      <c r="BR167" s="25" t="s">
        <v>24</v>
      </c>
      <c r="BS167" s="25" t="s">
        <v>24</v>
      </c>
      <c r="BT167" s="25" t="s">
        <v>24</v>
      </c>
      <c r="BU167" s="25" t="s">
        <v>24</v>
      </c>
      <c r="BV167" s="25" t="s">
        <v>24</v>
      </c>
      <c r="BW167" s="25" t="s">
        <v>24</v>
      </c>
      <c r="BX167" s="25" t="s">
        <v>24</v>
      </c>
    </row>
    <row r="168" spans="1:76" x14ac:dyDescent="0.45">
      <c r="A168" s="27" t="s">
        <v>340</v>
      </c>
      <c r="B168" s="31">
        <v>4</v>
      </c>
      <c r="C168" s="27" t="s">
        <v>43</v>
      </c>
      <c r="D168" s="125" t="s">
        <v>44</v>
      </c>
      <c r="E168" s="125"/>
      <c r="F168" s="125"/>
      <c r="G168" s="25" t="s">
        <v>19</v>
      </c>
      <c r="H168" s="31">
        <v>15</v>
      </c>
      <c r="I168" s="31">
        <v>95</v>
      </c>
      <c r="J168" s="25" t="s">
        <v>24</v>
      </c>
      <c r="K168" s="25" t="s">
        <v>24</v>
      </c>
      <c r="L168" s="27" t="s">
        <v>24</v>
      </c>
      <c r="M168" s="25" t="s">
        <v>24</v>
      </c>
      <c r="N168" s="25" t="s">
        <v>24</v>
      </c>
      <c r="O168" s="25" t="s">
        <v>24</v>
      </c>
      <c r="P168" s="25" t="s">
        <v>24</v>
      </c>
      <c r="Q168" s="25" t="s">
        <v>24</v>
      </c>
      <c r="R168" s="25" t="s">
        <v>23</v>
      </c>
      <c r="S168" s="25" t="s">
        <v>24</v>
      </c>
      <c r="T168" s="27" t="s">
        <v>398</v>
      </c>
      <c r="U168" s="25" t="s">
        <v>24</v>
      </c>
      <c r="V168" s="25" t="s">
        <v>24</v>
      </c>
      <c r="W168" s="25" t="s">
        <v>24</v>
      </c>
      <c r="X168" s="27" t="s">
        <v>400</v>
      </c>
      <c r="Y168" s="27" t="s">
        <v>489</v>
      </c>
      <c r="Z168" s="27" t="s">
        <v>489</v>
      </c>
      <c r="AA168" s="27" t="s">
        <v>489</v>
      </c>
      <c r="AB168" s="27" t="s">
        <v>489</v>
      </c>
      <c r="AC168" s="27" t="s">
        <v>50</v>
      </c>
      <c r="AD168" s="27" t="s">
        <v>50</v>
      </c>
      <c r="AE168" s="27" t="s">
        <v>489</v>
      </c>
      <c r="AF168" s="27" t="s">
        <v>49</v>
      </c>
      <c r="AG168" s="27" t="s">
        <v>49</v>
      </c>
      <c r="AH168" s="27" t="s">
        <v>49</v>
      </c>
      <c r="AI168" s="27" t="s">
        <v>400</v>
      </c>
      <c r="AJ168" s="27" t="s">
        <v>489</v>
      </c>
      <c r="AK168" s="27" t="s">
        <v>49</v>
      </c>
      <c r="AL168" s="27" t="s">
        <v>50</v>
      </c>
      <c r="AM168" s="37">
        <v>1296</v>
      </c>
      <c r="AN168" s="31">
        <v>95</v>
      </c>
      <c r="AO168" s="31">
        <v>11.7</v>
      </c>
      <c r="AP168" s="31">
        <v>14.7</v>
      </c>
      <c r="AQ168" s="37">
        <v>412</v>
      </c>
      <c r="AR168" s="31">
        <v>7</v>
      </c>
      <c r="AS168" s="37">
        <v>368</v>
      </c>
      <c r="AT168" s="25" t="s">
        <v>24</v>
      </c>
      <c r="AU168" s="25" t="s">
        <v>24</v>
      </c>
      <c r="AV168" s="25" t="s">
        <v>24</v>
      </c>
      <c r="AW168" s="25" t="s">
        <v>24</v>
      </c>
      <c r="AX168" s="25" t="s">
        <v>24</v>
      </c>
      <c r="AY168" s="25" t="s">
        <v>24</v>
      </c>
      <c r="AZ168" s="25" t="s">
        <v>24</v>
      </c>
      <c r="BA168" s="25" t="s">
        <v>24</v>
      </c>
      <c r="BB168" s="25" t="s">
        <v>24</v>
      </c>
      <c r="BC168" s="25" t="s">
        <v>24</v>
      </c>
      <c r="BD168" s="25" t="s">
        <v>24</v>
      </c>
      <c r="BE168" s="25" t="s">
        <v>24</v>
      </c>
      <c r="BF168" s="25" t="s">
        <v>24</v>
      </c>
      <c r="BG168" s="25" t="s">
        <v>24</v>
      </c>
      <c r="BH168" s="25" t="s">
        <v>24</v>
      </c>
      <c r="BI168" s="25" t="s">
        <v>23</v>
      </c>
      <c r="BJ168" s="25" t="s">
        <v>24</v>
      </c>
      <c r="BK168" s="25" t="s">
        <v>24</v>
      </c>
      <c r="BL168" s="25" t="s">
        <v>24</v>
      </c>
      <c r="BM168" s="25" t="s">
        <v>24</v>
      </c>
      <c r="BN168" s="25" t="s">
        <v>24</v>
      </c>
      <c r="BO168" s="25" t="s">
        <v>24</v>
      </c>
      <c r="BP168" s="25" t="s">
        <v>24</v>
      </c>
      <c r="BQ168" s="25" t="s">
        <v>24</v>
      </c>
      <c r="BR168" s="25" t="s">
        <v>24</v>
      </c>
      <c r="BS168" s="25" t="s">
        <v>24</v>
      </c>
      <c r="BT168" s="25" t="s">
        <v>24</v>
      </c>
      <c r="BU168" s="25" t="s">
        <v>24</v>
      </c>
      <c r="BV168" s="25" t="s">
        <v>24</v>
      </c>
      <c r="BW168" s="25" t="s">
        <v>24</v>
      </c>
      <c r="BX168" s="25" t="s">
        <v>23</v>
      </c>
    </row>
    <row r="169" spans="1:76" x14ac:dyDescent="0.45">
      <c r="A169" s="27" t="s">
        <v>341</v>
      </c>
      <c r="B169" s="31">
        <v>4</v>
      </c>
      <c r="C169" s="27" t="s">
        <v>43</v>
      </c>
      <c r="D169" s="125" t="s">
        <v>69</v>
      </c>
      <c r="E169" s="125"/>
      <c r="F169" s="125"/>
      <c r="G169" s="25" t="s">
        <v>19</v>
      </c>
      <c r="H169" s="31">
        <v>15</v>
      </c>
      <c r="I169" s="31">
        <v>92</v>
      </c>
      <c r="J169" s="25" t="s">
        <v>24</v>
      </c>
      <c r="K169" s="25" t="s">
        <v>24</v>
      </c>
      <c r="L169" s="27" t="s">
        <v>24</v>
      </c>
      <c r="M169" s="25" t="s">
        <v>24</v>
      </c>
      <c r="N169" s="25" t="s">
        <v>24</v>
      </c>
      <c r="O169" s="25" t="s">
        <v>24</v>
      </c>
      <c r="P169" s="25" t="s">
        <v>24</v>
      </c>
      <c r="Q169" s="25" t="s">
        <v>24</v>
      </c>
      <c r="R169" s="25" t="s">
        <v>23</v>
      </c>
      <c r="S169" s="25" t="s">
        <v>24</v>
      </c>
      <c r="T169" s="27" t="s">
        <v>398</v>
      </c>
      <c r="U169" s="25" t="s">
        <v>24</v>
      </c>
      <c r="V169" s="25" t="s">
        <v>24</v>
      </c>
      <c r="W169" s="25" t="s">
        <v>24</v>
      </c>
      <c r="X169" s="27" t="s">
        <v>400</v>
      </c>
      <c r="Y169" s="27" t="s">
        <v>489</v>
      </c>
      <c r="Z169" s="27" t="s">
        <v>489</v>
      </c>
      <c r="AA169" s="27" t="s">
        <v>489</v>
      </c>
      <c r="AB169" s="27" t="s">
        <v>489</v>
      </c>
      <c r="AC169" s="27" t="s">
        <v>50</v>
      </c>
      <c r="AD169" s="27" t="s">
        <v>489</v>
      </c>
      <c r="AE169" s="27" t="s">
        <v>489</v>
      </c>
      <c r="AF169" s="27" t="s">
        <v>49</v>
      </c>
      <c r="AG169" s="27" t="s">
        <v>49</v>
      </c>
      <c r="AH169" s="27" t="s">
        <v>49</v>
      </c>
      <c r="AI169" s="27" t="s">
        <v>400</v>
      </c>
      <c r="AJ169" s="27" t="s">
        <v>489</v>
      </c>
      <c r="AK169" s="27" t="s">
        <v>49</v>
      </c>
      <c r="AL169" s="27" t="s">
        <v>50</v>
      </c>
      <c r="AM169" s="37">
        <v>1312</v>
      </c>
      <c r="AN169" s="31">
        <v>99</v>
      </c>
      <c r="AO169" s="31">
        <v>10.8</v>
      </c>
      <c r="AP169" s="31">
        <v>15.8</v>
      </c>
      <c r="AQ169" s="37">
        <v>456</v>
      </c>
      <c r="AR169" s="31">
        <v>7</v>
      </c>
      <c r="AS169" s="37">
        <v>349</v>
      </c>
      <c r="AT169" s="25" t="s">
        <v>24</v>
      </c>
      <c r="AU169" s="25" t="s">
        <v>24</v>
      </c>
      <c r="AV169" s="25" t="s">
        <v>24</v>
      </c>
      <c r="AW169" s="25" t="s">
        <v>24</v>
      </c>
      <c r="AX169" s="25" t="s">
        <v>24</v>
      </c>
      <c r="AY169" s="25" t="s">
        <v>24</v>
      </c>
      <c r="AZ169" s="25" t="s">
        <v>24</v>
      </c>
      <c r="BA169" s="25" t="s">
        <v>24</v>
      </c>
      <c r="BB169" s="25" t="s">
        <v>24</v>
      </c>
      <c r="BC169" s="25" t="s">
        <v>24</v>
      </c>
      <c r="BD169" s="25" t="s">
        <v>24</v>
      </c>
      <c r="BE169" s="25" t="s">
        <v>24</v>
      </c>
      <c r="BF169" s="25" t="s">
        <v>24</v>
      </c>
      <c r="BG169" s="25" t="s">
        <v>24</v>
      </c>
      <c r="BH169" s="25" t="s">
        <v>24</v>
      </c>
      <c r="BI169" s="25" t="s">
        <v>23</v>
      </c>
      <c r="BJ169" s="25" t="s">
        <v>24</v>
      </c>
      <c r="BK169" s="25" t="s">
        <v>24</v>
      </c>
      <c r="BL169" s="25" t="s">
        <v>24</v>
      </c>
      <c r="BM169" s="25" t="s">
        <v>24</v>
      </c>
      <c r="BN169" s="25" t="s">
        <v>24</v>
      </c>
      <c r="BO169" s="25" t="s">
        <v>24</v>
      </c>
      <c r="BP169" s="25" t="s">
        <v>24</v>
      </c>
      <c r="BQ169" s="25" t="s">
        <v>24</v>
      </c>
      <c r="BR169" s="25" t="s">
        <v>24</v>
      </c>
      <c r="BS169" s="25" t="s">
        <v>24</v>
      </c>
      <c r="BT169" s="25" t="s">
        <v>24</v>
      </c>
      <c r="BU169" s="25" t="s">
        <v>24</v>
      </c>
      <c r="BV169" s="25" t="s">
        <v>24</v>
      </c>
      <c r="BW169" s="25" t="s">
        <v>24</v>
      </c>
      <c r="BX169" s="25" t="s">
        <v>23</v>
      </c>
    </row>
    <row r="170" spans="1:76" x14ac:dyDescent="0.45">
      <c r="A170" s="27" t="s">
        <v>342</v>
      </c>
      <c r="B170" s="31">
        <v>4</v>
      </c>
      <c r="C170" s="27" t="s">
        <v>43</v>
      </c>
      <c r="D170" s="125" t="s">
        <v>69</v>
      </c>
      <c r="E170" s="125"/>
      <c r="F170" s="125"/>
      <c r="G170" s="25" t="s">
        <v>19</v>
      </c>
      <c r="H170" s="31">
        <v>12</v>
      </c>
      <c r="I170" s="31">
        <v>85</v>
      </c>
      <c r="J170" s="25" t="s">
        <v>24</v>
      </c>
      <c r="K170" s="25" t="s">
        <v>24</v>
      </c>
      <c r="L170" s="27" t="s">
        <v>24</v>
      </c>
      <c r="M170" s="25" t="s">
        <v>24</v>
      </c>
      <c r="N170" s="25" t="s">
        <v>24</v>
      </c>
      <c r="O170" s="25" t="s">
        <v>24</v>
      </c>
      <c r="P170" s="25" t="s">
        <v>24</v>
      </c>
      <c r="Q170" s="25" t="s">
        <v>24</v>
      </c>
      <c r="R170" s="25" t="s">
        <v>23</v>
      </c>
      <c r="S170" s="25" t="s">
        <v>24</v>
      </c>
      <c r="T170" s="27" t="s">
        <v>398</v>
      </c>
      <c r="U170" s="25" t="s">
        <v>24</v>
      </c>
      <c r="V170" s="25" t="s">
        <v>24</v>
      </c>
      <c r="W170" s="25" t="s">
        <v>24</v>
      </c>
      <c r="X170" s="27" t="s">
        <v>400</v>
      </c>
      <c r="Y170" s="27" t="s">
        <v>489</v>
      </c>
      <c r="Z170" s="27" t="s">
        <v>489</v>
      </c>
      <c r="AA170" s="27" t="s">
        <v>489</v>
      </c>
      <c r="AB170" s="27" t="s">
        <v>489</v>
      </c>
      <c r="AC170" s="27" t="s">
        <v>50</v>
      </c>
      <c r="AD170" s="27" t="s">
        <v>50</v>
      </c>
      <c r="AE170" s="27" t="s">
        <v>489</v>
      </c>
      <c r="AF170" s="27" t="s">
        <v>50</v>
      </c>
      <c r="AG170" s="27" t="s">
        <v>50</v>
      </c>
      <c r="AH170" s="27" t="s">
        <v>49</v>
      </c>
      <c r="AI170" s="27" t="s">
        <v>400</v>
      </c>
      <c r="AJ170" s="27" t="s">
        <v>489</v>
      </c>
      <c r="AK170" s="27" t="s">
        <v>49</v>
      </c>
      <c r="AL170" s="27" t="s">
        <v>49</v>
      </c>
      <c r="AM170" s="37">
        <v>1324</v>
      </c>
      <c r="AN170" s="31">
        <v>105</v>
      </c>
      <c r="AO170" s="31">
        <v>12.7</v>
      </c>
      <c r="AP170" s="31">
        <v>15.9</v>
      </c>
      <c r="AQ170" s="37">
        <v>368</v>
      </c>
      <c r="AR170" s="31">
        <v>8</v>
      </c>
      <c r="AS170" s="37">
        <v>327</v>
      </c>
      <c r="AT170" s="25" t="s">
        <v>24</v>
      </c>
      <c r="AU170" s="25" t="s">
        <v>24</v>
      </c>
      <c r="AV170" s="25" t="s">
        <v>24</v>
      </c>
      <c r="AW170" s="25" t="s">
        <v>24</v>
      </c>
      <c r="AX170" s="25" t="s">
        <v>24</v>
      </c>
      <c r="AY170" s="25" t="s">
        <v>24</v>
      </c>
      <c r="AZ170" s="25" t="s">
        <v>23</v>
      </c>
      <c r="BA170" s="25" t="s">
        <v>24</v>
      </c>
      <c r="BB170" s="25" t="s">
        <v>24</v>
      </c>
      <c r="BC170" s="25" t="s">
        <v>24</v>
      </c>
      <c r="BD170" s="25" t="s">
        <v>24</v>
      </c>
      <c r="BE170" s="25" t="s">
        <v>24</v>
      </c>
      <c r="BF170" s="25" t="s">
        <v>24</v>
      </c>
      <c r="BG170" s="25" t="s">
        <v>24</v>
      </c>
      <c r="BH170" s="25" t="s">
        <v>23</v>
      </c>
      <c r="BI170" s="25" t="s">
        <v>24</v>
      </c>
      <c r="BJ170" s="25" t="s">
        <v>23</v>
      </c>
      <c r="BK170" s="25" t="s">
        <v>23</v>
      </c>
      <c r="BL170" s="25" t="s">
        <v>24</v>
      </c>
      <c r="BM170" s="25" t="s">
        <v>24</v>
      </c>
      <c r="BN170" s="25" t="s">
        <v>24</v>
      </c>
      <c r="BO170" s="25" t="s">
        <v>24</v>
      </c>
      <c r="BP170" s="25" t="s">
        <v>23</v>
      </c>
      <c r="BQ170" s="25" t="s">
        <v>24</v>
      </c>
      <c r="BR170" s="25" t="s">
        <v>24</v>
      </c>
      <c r="BS170" s="25" t="s">
        <v>24</v>
      </c>
      <c r="BT170" s="25" t="s">
        <v>24</v>
      </c>
      <c r="BU170" s="25" t="s">
        <v>24</v>
      </c>
      <c r="BV170" s="25" t="s">
        <v>24</v>
      </c>
      <c r="BW170" s="25" t="s">
        <v>24</v>
      </c>
      <c r="BX170" s="25" t="s">
        <v>24</v>
      </c>
    </row>
    <row r="171" spans="1:76" x14ac:dyDescent="0.45">
      <c r="A171" s="27" t="s">
        <v>344</v>
      </c>
      <c r="B171" s="31">
        <v>4</v>
      </c>
      <c r="C171" s="27" t="s">
        <v>43</v>
      </c>
      <c r="D171" s="125" t="s">
        <v>74</v>
      </c>
      <c r="E171" s="125"/>
      <c r="F171" s="125"/>
      <c r="G171" s="25" t="s">
        <v>19</v>
      </c>
      <c r="H171" s="31">
        <v>14</v>
      </c>
      <c r="I171" s="31">
        <v>98</v>
      </c>
      <c r="J171" s="25" t="s">
        <v>24</v>
      </c>
      <c r="K171" s="25" t="s">
        <v>24</v>
      </c>
      <c r="L171" s="27" t="s">
        <v>24</v>
      </c>
      <c r="M171" s="25" t="s">
        <v>24</v>
      </c>
      <c r="N171" s="25" t="s">
        <v>24</v>
      </c>
      <c r="O171" s="25" t="s">
        <v>24</v>
      </c>
      <c r="P171" s="25" t="s">
        <v>24</v>
      </c>
      <c r="Q171" s="25" t="s">
        <v>24</v>
      </c>
      <c r="R171" s="25" t="s">
        <v>23</v>
      </c>
      <c r="S171" s="25" t="s">
        <v>23</v>
      </c>
      <c r="T171" s="27" t="s">
        <v>398</v>
      </c>
      <c r="U171" s="25" t="s">
        <v>24</v>
      </c>
      <c r="V171" s="25" t="s">
        <v>24</v>
      </c>
      <c r="W171" s="25" t="s">
        <v>24</v>
      </c>
      <c r="X171" s="27" t="s">
        <v>400</v>
      </c>
      <c r="Y171" s="27" t="s">
        <v>489</v>
      </c>
      <c r="Z171" s="27" t="s">
        <v>489</v>
      </c>
      <c r="AA171" s="27" t="s">
        <v>489</v>
      </c>
      <c r="AB171" s="27" t="s">
        <v>489</v>
      </c>
      <c r="AC171" s="27" t="s">
        <v>50</v>
      </c>
      <c r="AD171" s="27" t="s">
        <v>489</v>
      </c>
      <c r="AE171" s="27" t="s">
        <v>400</v>
      </c>
      <c r="AF171" s="27" t="s">
        <v>50</v>
      </c>
      <c r="AG171" s="27" t="s">
        <v>50</v>
      </c>
      <c r="AH171" s="27" t="s">
        <v>49</v>
      </c>
      <c r="AI171" s="27" t="s">
        <v>400</v>
      </c>
      <c r="AJ171" s="27" t="s">
        <v>489</v>
      </c>
      <c r="AK171" s="27" t="s">
        <v>49</v>
      </c>
      <c r="AL171" s="27" t="s">
        <v>49</v>
      </c>
      <c r="AM171" s="37">
        <v>1397</v>
      </c>
      <c r="AN171" s="31">
        <v>86</v>
      </c>
      <c r="AO171" s="31">
        <v>11.8</v>
      </c>
      <c r="AP171" s="31">
        <v>11.8</v>
      </c>
      <c r="AQ171" s="37">
        <v>397</v>
      </c>
      <c r="AR171" s="31">
        <v>7</v>
      </c>
      <c r="AS171" s="37">
        <v>399</v>
      </c>
      <c r="AT171" s="25" t="s">
        <v>24</v>
      </c>
      <c r="AU171" s="25" t="s">
        <v>24</v>
      </c>
      <c r="AV171" s="25" t="s">
        <v>24</v>
      </c>
      <c r="AW171" s="25" t="s">
        <v>24</v>
      </c>
      <c r="AX171" s="25" t="s">
        <v>24</v>
      </c>
      <c r="AY171" s="25" t="s">
        <v>24</v>
      </c>
      <c r="AZ171" s="25" t="s">
        <v>24</v>
      </c>
      <c r="BA171" s="25" t="s">
        <v>24</v>
      </c>
      <c r="BB171" s="25" t="s">
        <v>24</v>
      </c>
      <c r="BC171" s="25" t="s">
        <v>24</v>
      </c>
      <c r="BD171" s="25" t="s">
        <v>24</v>
      </c>
      <c r="BE171" s="25" t="s">
        <v>24</v>
      </c>
      <c r="BF171" s="25" t="s">
        <v>24</v>
      </c>
      <c r="BG171" s="25" t="s">
        <v>24</v>
      </c>
      <c r="BH171" s="25" t="s">
        <v>24</v>
      </c>
      <c r="BI171" s="25" t="s">
        <v>23</v>
      </c>
      <c r="BJ171" s="25" t="s">
        <v>24</v>
      </c>
      <c r="BK171" s="25" t="s">
        <v>24</v>
      </c>
      <c r="BL171" s="25" t="s">
        <v>24</v>
      </c>
      <c r="BM171" s="25" t="s">
        <v>24</v>
      </c>
      <c r="BN171" s="25" t="s">
        <v>24</v>
      </c>
      <c r="BO171" s="25" t="s">
        <v>24</v>
      </c>
      <c r="BP171" s="25" t="s">
        <v>24</v>
      </c>
      <c r="BQ171" s="25" t="s">
        <v>24</v>
      </c>
      <c r="BR171" s="25" t="s">
        <v>24</v>
      </c>
      <c r="BS171" s="25" t="s">
        <v>24</v>
      </c>
      <c r="BT171" s="25" t="s">
        <v>24</v>
      </c>
      <c r="BU171" s="25" t="s">
        <v>24</v>
      </c>
      <c r="BV171" s="25" t="s">
        <v>24</v>
      </c>
      <c r="BW171" s="25" t="s">
        <v>24</v>
      </c>
      <c r="BX171" s="25" t="s">
        <v>23</v>
      </c>
    </row>
    <row r="172" spans="1:76" x14ac:dyDescent="0.45">
      <c r="A172" s="27" t="s">
        <v>345</v>
      </c>
      <c r="B172" s="31">
        <v>4</v>
      </c>
      <c r="C172" s="27" t="s">
        <v>43</v>
      </c>
      <c r="D172" s="125" t="s">
        <v>44</v>
      </c>
      <c r="E172" s="125"/>
      <c r="F172" s="125"/>
      <c r="G172" s="25" t="s">
        <v>19</v>
      </c>
      <c r="H172" s="31">
        <v>15</v>
      </c>
      <c r="I172" s="31">
        <v>100</v>
      </c>
      <c r="J172" s="25" t="s">
        <v>24</v>
      </c>
      <c r="K172" s="25" t="s">
        <v>24</v>
      </c>
      <c r="L172" s="27" t="s">
        <v>24</v>
      </c>
      <c r="M172" s="25" t="s">
        <v>24</v>
      </c>
      <c r="N172" s="25" t="s">
        <v>24</v>
      </c>
      <c r="O172" s="25" t="s">
        <v>24</v>
      </c>
      <c r="P172" s="25" t="s">
        <v>24</v>
      </c>
      <c r="Q172" s="25" t="s">
        <v>24</v>
      </c>
      <c r="R172" s="25" t="s">
        <v>23</v>
      </c>
      <c r="S172" s="25" t="s">
        <v>24</v>
      </c>
      <c r="T172" s="27" t="s">
        <v>398</v>
      </c>
      <c r="U172" s="25" t="s">
        <v>24</v>
      </c>
      <c r="V172" s="25" t="s">
        <v>24</v>
      </c>
      <c r="W172" s="25" t="s">
        <v>24</v>
      </c>
      <c r="X172" s="27" t="s">
        <v>400</v>
      </c>
      <c r="Y172" s="27" t="s">
        <v>400</v>
      </c>
      <c r="Z172" s="27" t="s">
        <v>489</v>
      </c>
      <c r="AA172" s="27" t="s">
        <v>489</v>
      </c>
      <c r="AB172" s="27" t="s">
        <v>489</v>
      </c>
      <c r="AC172" s="27" t="s">
        <v>50</v>
      </c>
      <c r="AD172" s="27" t="s">
        <v>50</v>
      </c>
      <c r="AE172" s="27" t="s">
        <v>400</v>
      </c>
      <c r="AF172" s="27" t="s">
        <v>50</v>
      </c>
      <c r="AG172" s="27" t="s">
        <v>50</v>
      </c>
      <c r="AH172" s="27" t="s">
        <v>67</v>
      </c>
      <c r="AI172" s="27" t="s">
        <v>400</v>
      </c>
      <c r="AJ172" s="27" t="s">
        <v>489</v>
      </c>
      <c r="AK172" s="27" t="s">
        <v>49</v>
      </c>
      <c r="AL172" s="27" t="s">
        <v>49</v>
      </c>
      <c r="AM172" s="37">
        <v>1169</v>
      </c>
      <c r="AN172" s="31">
        <v>79</v>
      </c>
      <c r="AO172" s="31">
        <v>12.8</v>
      </c>
      <c r="AP172" s="31">
        <v>16.8</v>
      </c>
      <c r="AQ172" s="37">
        <v>411</v>
      </c>
      <c r="AR172" s="31">
        <v>8</v>
      </c>
      <c r="AS172" s="37">
        <v>354</v>
      </c>
      <c r="AT172" s="25" t="s">
        <v>24</v>
      </c>
      <c r="AU172" s="25" t="s">
        <v>24</v>
      </c>
      <c r="AV172" s="25" t="s">
        <v>24</v>
      </c>
      <c r="AW172" s="25" t="s">
        <v>24</v>
      </c>
      <c r="AX172" s="25" t="s">
        <v>24</v>
      </c>
      <c r="AY172" s="25" t="s">
        <v>24</v>
      </c>
      <c r="AZ172" s="25" t="s">
        <v>23</v>
      </c>
      <c r="BA172" s="25" t="s">
        <v>23</v>
      </c>
      <c r="BB172" s="25" t="s">
        <v>24</v>
      </c>
      <c r="BC172" s="25" t="s">
        <v>24</v>
      </c>
      <c r="BD172" s="25" t="s">
        <v>23</v>
      </c>
      <c r="BE172" s="25" t="s">
        <v>24</v>
      </c>
      <c r="BF172" s="25" t="s">
        <v>24</v>
      </c>
      <c r="BG172" s="25" t="s">
        <v>24</v>
      </c>
      <c r="BH172" s="25" t="s">
        <v>24</v>
      </c>
      <c r="BI172" s="25" t="s">
        <v>24</v>
      </c>
      <c r="BJ172" s="25" t="s">
        <v>24</v>
      </c>
      <c r="BK172" s="25" t="s">
        <v>23</v>
      </c>
      <c r="BL172" s="25" t="s">
        <v>24</v>
      </c>
      <c r="BM172" s="25" t="s">
        <v>24</v>
      </c>
      <c r="BN172" s="25" t="s">
        <v>24</v>
      </c>
      <c r="BO172" s="25" t="s">
        <v>24</v>
      </c>
      <c r="BP172" s="25" t="s">
        <v>24</v>
      </c>
      <c r="BQ172" s="25" t="s">
        <v>24</v>
      </c>
      <c r="BR172" s="25" t="s">
        <v>24</v>
      </c>
      <c r="BS172" s="25" t="s">
        <v>24</v>
      </c>
      <c r="BT172" s="25" t="s">
        <v>24</v>
      </c>
      <c r="BU172" s="25" t="s">
        <v>24</v>
      </c>
      <c r="BV172" s="25" t="s">
        <v>24</v>
      </c>
      <c r="BW172" s="25" t="s">
        <v>24</v>
      </c>
      <c r="BX172" s="25" t="s">
        <v>24</v>
      </c>
    </row>
    <row r="173" spans="1:76" x14ac:dyDescent="0.45">
      <c r="A173" s="27" t="s">
        <v>347</v>
      </c>
      <c r="B173" s="31">
        <v>1.5</v>
      </c>
      <c r="C173" s="27" t="s">
        <v>56</v>
      </c>
      <c r="D173" s="125" t="s">
        <v>81</v>
      </c>
      <c r="E173" s="125"/>
      <c r="F173" s="125"/>
      <c r="G173" s="25" t="s">
        <v>19</v>
      </c>
      <c r="H173" s="31">
        <v>12</v>
      </c>
      <c r="I173" s="31">
        <v>75</v>
      </c>
      <c r="J173" s="25" t="s">
        <v>24</v>
      </c>
      <c r="K173" s="25" t="s">
        <v>24</v>
      </c>
      <c r="L173" s="27" t="s">
        <v>24</v>
      </c>
      <c r="M173" s="25" t="s">
        <v>24</v>
      </c>
      <c r="N173" s="25" t="s">
        <v>23</v>
      </c>
      <c r="O173" s="25" t="s">
        <v>24</v>
      </c>
      <c r="P173" s="25" t="s">
        <v>23</v>
      </c>
      <c r="Q173" s="25" t="s">
        <v>24</v>
      </c>
      <c r="R173" s="25" t="s">
        <v>23</v>
      </c>
      <c r="S173" s="25" t="s">
        <v>23</v>
      </c>
      <c r="T173" s="27" t="s">
        <v>398</v>
      </c>
      <c r="U173" s="25" t="s">
        <v>24</v>
      </c>
      <c r="V173" s="25" t="s">
        <v>24</v>
      </c>
      <c r="W173" s="25" t="s">
        <v>23</v>
      </c>
      <c r="X173" s="27" t="s">
        <v>489</v>
      </c>
      <c r="Y173" s="27" t="s">
        <v>400</v>
      </c>
      <c r="Z173" s="27" t="s">
        <v>400</v>
      </c>
      <c r="AA173" s="27" t="s">
        <v>489</v>
      </c>
      <c r="AB173" s="27" t="s">
        <v>489</v>
      </c>
      <c r="AC173" s="27" t="s">
        <v>50</v>
      </c>
      <c r="AD173" s="27" t="s">
        <v>489</v>
      </c>
      <c r="AE173" s="27" t="s">
        <v>400</v>
      </c>
      <c r="AF173" s="27" t="s">
        <v>489</v>
      </c>
      <c r="AG173" s="27" t="s">
        <v>49</v>
      </c>
      <c r="AH173" s="27" t="s">
        <v>67</v>
      </c>
      <c r="AI173" s="27" t="s">
        <v>489</v>
      </c>
      <c r="AJ173" s="27" t="s">
        <v>489</v>
      </c>
      <c r="AK173" s="27" t="s">
        <v>49</v>
      </c>
      <c r="AL173" s="27" t="s">
        <v>49</v>
      </c>
      <c r="AM173" s="37">
        <v>1065</v>
      </c>
      <c r="AN173" s="31">
        <v>78</v>
      </c>
      <c r="AO173" s="31">
        <v>11.8</v>
      </c>
      <c r="AP173" s="31">
        <v>15.8</v>
      </c>
      <c r="AQ173" s="37">
        <v>398</v>
      </c>
      <c r="AR173" s="31">
        <v>8</v>
      </c>
      <c r="AS173" s="37">
        <v>357</v>
      </c>
      <c r="AT173" s="25" t="s">
        <v>24</v>
      </c>
      <c r="AU173" s="25" t="s">
        <v>24</v>
      </c>
      <c r="AV173" s="25" t="s">
        <v>24</v>
      </c>
      <c r="AW173" s="25" t="s">
        <v>24</v>
      </c>
      <c r="AX173" s="25" t="s">
        <v>23</v>
      </c>
      <c r="AY173" s="25" t="s">
        <v>24</v>
      </c>
      <c r="AZ173" s="25" t="s">
        <v>24</v>
      </c>
      <c r="BA173" s="25" t="s">
        <v>24</v>
      </c>
      <c r="BB173" s="25" t="s">
        <v>24</v>
      </c>
      <c r="BC173" s="25" t="s">
        <v>24</v>
      </c>
      <c r="BD173" s="25" t="s">
        <v>24</v>
      </c>
      <c r="BE173" s="25" t="s">
        <v>24</v>
      </c>
      <c r="BF173" s="25" t="s">
        <v>24</v>
      </c>
      <c r="BG173" s="25" t="s">
        <v>24</v>
      </c>
      <c r="BH173" s="25" t="s">
        <v>24</v>
      </c>
      <c r="BI173" s="25" t="s">
        <v>23</v>
      </c>
      <c r="BJ173" s="25" t="s">
        <v>24</v>
      </c>
      <c r="BK173" s="25" t="s">
        <v>24</v>
      </c>
      <c r="BL173" s="25" t="s">
        <v>24</v>
      </c>
      <c r="BM173" s="25" t="s">
        <v>24</v>
      </c>
      <c r="BN173" s="25" t="s">
        <v>24</v>
      </c>
      <c r="BO173" s="25" t="s">
        <v>24</v>
      </c>
      <c r="BP173" s="25" t="s">
        <v>24</v>
      </c>
      <c r="BQ173" s="25" t="s">
        <v>24</v>
      </c>
      <c r="BR173" s="25" t="s">
        <v>24</v>
      </c>
      <c r="BS173" s="25" t="s">
        <v>24</v>
      </c>
      <c r="BT173" s="25" t="s">
        <v>24</v>
      </c>
      <c r="BU173" s="25" t="s">
        <v>24</v>
      </c>
      <c r="BV173" s="25" t="s">
        <v>24</v>
      </c>
      <c r="BW173" s="25" t="s">
        <v>24</v>
      </c>
      <c r="BX173" s="25" t="s">
        <v>23</v>
      </c>
    </row>
    <row r="174" spans="1:76" x14ac:dyDescent="0.45">
      <c r="A174" s="27" t="s">
        <v>348</v>
      </c>
      <c r="B174" s="31">
        <v>4</v>
      </c>
      <c r="C174" s="27" t="s">
        <v>56</v>
      </c>
      <c r="D174" s="125" t="s">
        <v>81</v>
      </c>
      <c r="E174" s="125"/>
      <c r="F174" s="125"/>
      <c r="G174" s="25" t="s">
        <v>19</v>
      </c>
      <c r="H174" s="31">
        <v>14</v>
      </c>
      <c r="I174" s="31">
        <v>96</v>
      </c>
      <c r="J174" s="25" t="s">
        <v>24</v>
      </c>
      <c r="K174" s="25" t="s">
        <v>24</v>
      </c>
      <c r="L174" s="27" t="s">
        <v>24</v>
      </c>
      <c r="M174" s="25" t="s">
        <v>24</v>
      </c>
      <c r="N174" s="25" t="s">
        <v>24</v>
      </c>
      <c r="O174" s="25" t="s">
        <v>24</v>
      </c>
      <c r="P174" s="25" t="s">
        <v>24</v>
      </c>
      <c r="Q174" s="25" t="s">
        <v>24</v>
      </c>
      <c r="R174" s="25" t="s">
        <v>23</v>
      </c>
      <c r="S174" s="25" t="s">
        <v>24</v>
      </c>
      <c r="T174" s="27" t="s">
        <v>398</v>
      </c>
      <c r="U174" s="25" t="s">
        <v>24</v>
      </c>
      <c r="V174" s="25" t="s">
        <v>24</v>
      </c>
      <c r="W174" s="25" t="s">
        <v>24</v>
      </c>
      <c r="X174" s="27" t="s">
        <v>400</v>
      </c>
      <c r="Y174" s="27" t="s">
        <v>400</v>
      </c>
      <c r="Z174" s="27" t="s">
        <v>400</v>
      </c>
      <c r="AA174" s="27" t="s">
        <v>489</v>
      </c>
      <c r="AB174" s="27" t="s">
        <v>489</v>
      </c>
      <c r="AC174" s="27" t="s">
        <v>50</v>
      </c>
      <c r="AD174" s="27" t="s">
        <v>489</v>
      </c>
      <c r="AE174" s="27" t="s">
        <v>400</v>
      </c>
      <c r="AF174" s="27" t="s">
        <v>50</v>
      </c>
      <c r="AG174" s="27" t="s">
        <v>50</v>
      </c>
      <c r="AH174" s="27" t="s">
        <v>49</v>
      </c>
      <c r="AI174" s="27" t="s">
        <v>400</v>
      </c>
      <c r="AJ174" s="27" t="s">
        <v>489</v>
      </c>
      <c r="AK174" s="27" t="s">
        <v>49</v>
      </c>
      <c r="AL174" s="27" t="s">
        <v>49</v>
      </c>
      <c r="AM174" s="37">
        <v>1296</v>
      </c>
      <c r="AN174" s="31">
        <v>79</v>
      </c>
      <c r="AO174" s="31">
        <v>12.8</v>
      </c>
      <c r="AP174" s="31">
        <v>16.7</v>
      </c>
      <c r="AQ174" s="37">
        <v>396</v>
      </c>
      <c r="AR174" s="31">
        <v>7</v>
      </c>
      <c r="AS174" s="37">
        <v>511</v>
      </c>
      <c r="AT174" s="25" t="s">
        <v>24</v>
      </c>
      <c r="AU174" s="25" t="s">
        <v>24</v>
      </c>
      <c r="AV174" s="25" t="s">
        <v>24</v>
      </c>
      <c r="AW174" s="25" t="s">
        <v>24</v>
      </c>
      <c r="AX174" s="25" t="s">
        <v>23</v>
      </c>
      <c r="AY174" s="25" t="s">
        <v>24</v>
      </c>
      <c r="AZ174" s="25" t="s">
        <v>24</v>
      </c>
      <c r="BA174" s="25" t="s">
        <v>24</v>
      </c>
      <c r="BB174" s="25" t="s">
        <v>24</v>
      </c>
      <c r="BC174" s="25" t="s">
        <v>24</v>
      </c>
      <c r="BD174" s="25" t="s">
        <v>24</v>
      </c>
      <c r="BE174" s="25" t="s">
        <v>24</v>
      </c>
      <c r="BF174" s="25" t="s">
        <v>24</v>
      </c>
      <c r="BG174" s="25" t="s">
        <v>24</v>
      </c>
      <c r="BH174" s="25" t="s">
        <v>24</v>
      </c>
      <c r="BI174" s="25" t="s">
        <v>23</v>
      </c>
      <c r="BJ174" s="25" t="s">
        <v>24</v>
      </c>
      <c r="BK174" s="25" t="s">
        <v>24</v>
      </c>
      <c r="BL174" s="25" t="s">
        <v>24</v>
      </c>
      <c r="BM174" s="25" t="s">
        <v>24</v>
      </c>
      <c r="BN174" s="25" t="s">
        <v>24</v>
      </c>
      <c r="BO174" s="25" t="s">
        <v>24</v>
      </c>
      <c r="BP174" s="25" t="s">
        <v>24</v>
      </c>
      <c r="BQ174" s="25" t="s">
        <v>24</v>
      </c>
      <c r="BR174" s="25" t="s">
        <v>24</v>
      </c>
      <c r="BS174" s="25" t="s">
        <v>24</v>
      </c>
      <c r="BT174" s="25" t="s">
        <v>24</v>
      </c>
      <c r="BU174" s="25" t="s">
        <v>24</v>
      </c>
      <c r="BV174" s="25" t="s">
        <v>24</v>
      </c>
      <c r="BW174" s="25" t="s">
        <v>24</v>
      </c>
      <c r="BX174" s="25" t="s">
        <v>23</v>
      </c>
    </row>
    <row r="175" spans="1:76" x14ac:dyDescent="0.45">
      <c r="A175" s="27" t="s">
        <v>349</v>
      </c>
      <c r="B175" s="31">
        <v>4</v>
      </c>
      <c r="C175" s="27" t="s">
        <v>56</v>
      </c>
      <c r="D175" s="125" t="s">
        <v>81</v>
      </c>
      <c r="E175" s="125"/>
      <c r="F175" s="125"/>
      <c r="G175" s="25" t="s">
        <v>19</v>
      </c>
      <c r="H175" s="31">
        <v>15</v>
      </c>
      <c r="I175" s="31">
        <v>94</v>
      </c>
      <c r="J175" s="25" t="s">
        <v>24</v>
      </c>
      <c r="K175" s="25" t="s">
        <v>24</v>
      </c>
      <c r="L175" s="27" t="s">
        <v>24</v>
      </c>
      <c r="M175" s="25" t="s">
        <v>24</v>
      </c>
      <c r="N175" s="25" t="s">
        <v>24</v>
      </c>
      <c r="O175" s="25" t="s">
        <v>24</v>
      </c>
      <c r="P175" s="25" t="s">
        <v>24</v>
      </c>
      <c r="Q175" s="25" t="s">
        <v>24</v>
      </c>
      <c r="R175" s="25" t="s">
        <v>23</v>
      </c>
      <c r="S175" s="25" t="s">
        <v>24</v>
      </c>
      <c r="T175" s="27" t="s">
        <v>398</v>
      </c>
      <c r="U175" s="25" t="s">
        <v>23</v>
      </c>
      <c r="V175" s="25" t="s">
        <v>24</v>
      </c>
      <c r="W175" s="25" t="s">
        <v>24</v>
      </c>
      <c r="X175" s="27" t="s">
        <v>400</v>
      </c>
      <c r="Y175" s="27" t="s">
        <v>489</v>
      </c>
      <c r="Z175" s="27" t="s">
        <v>400</v>
      </c>
      <c r="AA175" s="27" t="s">
        <v>489</v>
      </c>
      <c r="AB175" s="27" t="s">
        <v>489</v>
      </c>
      <c r="AC175" s="27" t="s">
        <v>50</v>
      </c>
      <c r="AD175" s="27" t="s">
        <v>50</v>
      </c>
      <c r="AE175" s="27" t="s">
        <v>400</v>
      </c>
      <c r="AF175" s="27" t="s">
        <v>50</v>
      </c>
      <c r="AG175" s="27" t="s">
        <v>50</v>
      </c>
      <c r="AH175" s="27" t="s">
        <v>50</v>
      </c>
      <c r="AI175" s="27" t="s">
        <v>400</v>
      </c>
      <c r="AJ175" s="27" t="s">
        <v>489</v>
      </c>
      <c r="AK175" s="27" t="s">
        <v>49</v>
      </c>
      <c r="AL175" s="27" t="s">
        <v>49</v>
      </c>
      <c r="AM175" s="37">
        <v>1249</v>
      </c>
      <c r="AN175" s="31">
        <v>81</v>
      </c>
      <c r="AO175" s="31">
        <v>14.9</v>
      </c>
      <c r="AP175" s="31">
        <v>14.8</v>
      </c>
      <c r="AQ175" s="37">
        <v>426</v>
      </c>
      <c r="AR175" s="31">
        <v>6</v>
      </c>
      <c r="AS175" s="37">
        <v>496</v>
      </c>
      <c r="AT175" s="25" t="s">
        <v>24</v>
      </c>
      <c r="AU175" s="25" t="s">
        <v>24</v>
      </c>
      <c r="AV175" s="25" t="s">
        <v>24</v>
      </c>
      <c r="AW175" s="25" t="s">
        <v>24</v>
      </c>
      <c r="AX175" s="25" t="s">
        <v>24</v>
      </c>
      <c r="AY175" s="25" t="s">
        <v>24</v>
      </c>
      <c r="AZ175" s="25" t="s">
        <v>24</v>
      </c>
      <c r="BA175" s="25" t="s">
        <v>23</v>
      </c>
      <c r="BB175" s="25" t="s">
        <v>24</v>
      </c>
      <c r="BC175" s="25" t="s">
        <v>23</v>
      </c>
      <c r="BD175" s="25" t="s">
        <v>24</v>
      </c>
      <c r="BE175" s="25" t="s">
        <v>24</v>
      </c>
      <c r="BF175" s="25" t="s">
        <v>24</v>
      </c>
      <c r="BG175" s="25" t="s">
        <v>24</v>
      </c>
      <c r="BH175" s="25" t="s">
        <v>23</v>
      </c>
      <c r="BI175" s="25" t="s">
        <v>24</v>
      </c>
      <c r="BJ175" s="25" t="s">
        <v>24</v>
      </c>
      <c r="BK175" s="25" t="s">
        <v>24</v>
      </c>
      <c r="BL175" s="25" t="s">
        <v>24</v>
      </c>
      <c r="BM175" s="25" t="s">
        <v>24</v>
      </c>
      <c r="BN175" s="25" t="s">
        <v>24</v>
      </c>
      <c r="BO175" s="25" t="s">
        <v>24</v>
      </c>
      <c r="BP175" s="25" t="s">
        <v>23</v>
      </c>
      <c r="BQ175" s="25" t="s">
        <v>23</v>
      </c>
      <c r="BR175" s="25" t="s">
        <v>24</v>
      </c>
      <c r="BS175" s="25" t="s">
        <v>24</v>
      </c>
      <c r="BT175" s="25" t="s">
        <v>24</v>
      </c>
      <c r="BU175" s="25" t="s">
        <v>24</v>
      </c>
      <c r="BV175" s="25" t="s">
        <v>24</v>
      </c>
      <c r="BW175" s="25" t="s">
        <v>24</v>
      </c>
      <c r="BX175" s="25" t="s">
        <v>24</v>
      </c>
    </row>
    <row r="176" spans="1:76" x14ac:dyDescent="0.45">
      <c r="A176" s="27" t="s">
        <v>351</v>
      </c>
      <c r="B176" s="31">
        <v>3</v>
      </c>
      <c r="C176" s="27" t="s">
        <v>56</v>
      </c>
      <c r="D176" s="125" t="s">
        <v>81</v>
      </c>
      <c r="E176" s="125"/>
      <c r="F176" s="125"/>
      <c r="G176" s="25" t="s">
        <v>19</v>
      </c>
      <c r="H176" s="31">
        <v>13</v>
      </c>
      <c r="I176" s="31">
        <v>89</v>
      </c>
      <c r="J176" s="25" t="s">
        <v>24</v>
      </c>
      <c r="K176" s="25" t="s">
        <v>24</v>
      </c>
      <c r="L176" s="27" t="s">
        <v>24</v>
      </c>
      <c r="M176" s="25" t="s">
        <v>24</v>
      </c>
      <c r="N176" s="25" t="s">
        <v>24</v>
      </c>
      <c r="O176" s="25" t="s">
        <v>24</v>
      </c>
      <c r="P176" s="25" t="s">
        <v>24</v>
      </c>
      <c r="Q176" s="25" t="s">
        <v>24</v>
      </c>
      <c r="R176" s="25" t="s">
        <v>23</v>
      </c>
      <c r="S176" s="25" t="s">
        <v>24</v>
      </c>
      <c r="T176" s="27" t="s">
        <v>398</v>
      </c>
      <c r="U176" s="25" t="s">
        <v>24</v>
      </c>
      <c r="V176" s="25" t="s">
        <v>24</v>
      </c>
      <c r="W176" s="25" t="s">
        <v>24</v>
      </c>
      <c r="X176" s="27" t="s">
        <v>400</v>
      </c>
      <c r="Y176" s="27" t="s">
        <v>489</v>
      </c>
      <c r="Z176" s="27" t="s">
        <v>400</v>
      </c>
      <c r="AA176" s="27" t="s">
        <v>489</v>
      </c>
      <c r="AB176" s="27" t="s">
        <v>489</v>
      </c>
      <c r="AC176" s="27" t="s">
        <v>50</v>
      </c>
      <c r="AD176" s="27" t="s">
        <v>489</v>
      </c>
      <c r="AE176" s="27" t="s">
        <v>400</v>
      </c>
      <c r="AF176" s="27" t="s">
        <v>49</v>
      </c>
      <c r="AG176" s="27" t="s">
        <v>50</v>
      </c>
      <c r="AH176" s="27" t="s">
        <v>49</v>
      </c>
      <c r="AI176" s="27" t="s">
        <v>400</v>
      </c>
      <c r="AJ176" s="27" t="s">
        <v>489</v>
      </c>
      <c r="AK176" s="27" t="s">
        <v>50</v>
      </c>
      <c r="AL176" s="27" t="s">
        <v>49</v>
      </c>
      <c r="AM176" s="37">
        <v>1129</v>
      </c>
      <c r="AN176" s="31">
        <v>86</v>
      </c>
      <c r="AO176" s="31">
        <v>12.7</v>
      </c>
      <c r="AP176" s="31">
        <v>11.9</v>
      </c>
      <c r="AQ176" s="37">
        <v>498</v>
      </c>
      <c r="AR176" s="31">
        <v>8</v>
      </c>
      <c r="AS176" s="37">
        <v>397</v>
      </c>
      <c r="AT176" s="25" t="s">
        <v>24</v>
      </c>
      <c r="AU176" s="25" t="s">
        <v>24</v>
      </c>
      <c r="AV176" s="25" t="s">
        <v>24</v>
      </c>
      <c r="AW176" s="25" t="s">
        <v>24</v>
      </c>
      <c r="AX176" s="25" t="s">
        <v>24</v>
      </c>
      <c r="AY176" s="25" t="s">
        <v>24</v>
      </c>
      <c r="AZ176" s="25" t="s">
        <v>23</v>
      </c>
      <c r="BA176" s="25" t="s">
        <v>24</v>
      </c>
      <c r="BB176" s="25" t="s">
        <v>24</v>
      </c>
      <c r="BC176" s="25" t="s">
        <v>23</v>
      </c>
      <c r="BD176" s="25" t="s">
        <v>23</v>
      </c>
      <c r="BE176" s="25" t="s">
        <v>24</v>
      </c>
      <c r="BF176" s="25" t="s">
        <v>24</v>
      </c>
      <c r="BG176" s="25" t="s">
        <v>23</v>
      </c>
      <c r="BH176" s="25" t="s">
        <v>24</v>
      </c>
      <c r="BI176" s="25" t="s">
        <v>24</v>
      </c>
      <c r="BJ176" s="25" t="s">
        <v>24</v>
      </c>
      <c r="BK176" s="25" t="s">
        <v>23</v>
      </c>
      <c r="BL176" s="25" t="s">
        <v>24</v>
      </c>
      <c r="BM176" s="25" t="s">
        <v>24</v>
      </c>
      <c r="BN176" s="25" t="s">
        <v>24</v>
      </c>
      <c r="BO176" s="25" t="s">
        <v>24</v>
      </c>
      <c r="BP176" s="25" t="s">
        <v>23</v>
      </c>
      <c r="BQ176" s="25" t="s">
        <v>24</v>
      </c>
      <c r="BR176" s="25" t="s">
        <v>24</v>
      </c>
      <c r="BS176" s="25" t="s">
        <v>24</v>
      </c>
      <c r="BT176" s="25" t="s">
        <v>24</v>
      </c>
      <c r="BU176" s="25" t="s">
        <v>23</v>
      </c>
      <c r="BV176" s="25" t="s">
        <v>24</v>
      </c>
      <c r="BW176" s="25" t="s">
        <v>24</v>
      </c>
      <c r="BX176" s="25" t="s">
        <v>24</v>
      </c>
    </row>
    <row r="177" spans="1:76" x14ac:dyDescent="0.45">
      <c r="A177" s="27" t="s">
        <v>353</v>
      </c>
      <c r="B177" s="31">
        <v>3</v>
      </c>
      <c r="C177" s="27" t="s">
        <v>56</v>
      </c>
      <c r="D177" s="125" t="s">
        <v>81</v>
      </c>
      <c r="E177" s="125"/>
      <c r="F177" s="125"/>
      <c r="G177" s="25" t="s">
        <v>19</v>
      </c>
      <c r="H177" s="31">
        <v>12.9</v>
      </c>
      <c r="I177" s="31">
        <v>95.4</v>
      </c>
      <c r="J177" s="25" t="s">
        <v>24</v>
      </c>
      <c r="K177" s="25" t="s">
        <v>24</v>
      </c>
      <c r="L177" s="27" t="s">
        <v>24</v>
      </c>
      <c r="M177" s="25" t="s">
        <v>24</v>
      </c>
      <c r="N177" s="25" t="s">
        <v>24</v>
      </c>
      <c r="O177" s="25" t="s">
        <v>24</v>
      </c>
      <c r="P177" s="25" t="s">
        <v>24</v>
      </c>
      <c r="Q177" s="25" t="s">
        <v>24</v>
      </c>
      <c r="R177" s="25" t="s">
        <v>23</v>
      </c>
      <c r="S177" s="25" t="s">
        <v>23</v>
      </c>
      <c r="T177" s="27" t="s">
        <v>398</v>
      </c>
      <c r="U177" s="25" t="s">
        <v>24</v>
      </c>
      <c r="V177" s="25" t="s">
        <v>24</v>
      </c>
      <c r="W177" s="25" t="s">
        <v>24</v>
      </c>
      <c r="X177" s="27" t="s">
        <v>400</v>
      </c>
      <c r="Y177" s="27" t="s">
        <v>489</v>
      </c>
      <c r="Z177" s="27" t="s">
        <v>400</v>
      </c>
      <c r="AA177" s="27" t="s">
        <v>489</v>
      </c>
      <c r="AB177" s="27" t="s">
        <v>489</v>
      </c>
      <c r="AC177" s="27" t="s">
        <v>50</v>
      </c>
      <c r="AD177" s="27" t="s">
        <v>50</v>
      </c>
      <c r="AE177" s="27" t="s">
        <v>400</v>
      </c>
      <c r="AF177" s="27" t="s">
        <v>50</v>
      </c>
      <c r="AG177" s="27" t="s">
        <v>67</v>
      </c>
      <c r="AH177" s="27" t="s">
        <v>67</v>
      </c>
      <c r="AI177" s="27" t="s">
        <v>400</v>
      </c>
      <c r="AJ177" s="27" t="s">
        <v>489</v>
      </c>
      <c r="AK177" s="27" t="s">
        <v>67</v>
      </c>
      <c r="AL177" s="27" t="s">
        <v>67</v>
      </c>
      <c r="AM177" s="37">
        <v>1168</v>
      </c>
      <c r="AN177" s="31">
        <v>74</v>
      </c>
      <c r="AO177" s="31">
        <v>12.9</v>
      </c>
      <c r="AP177" s="31">
        <v>15.7</v>
      </c>
      <c r="AQ177" s="37">
        <v>423</v>
      </c>
      <c r="AR177" s="31">
        <v>7</v>
      </c>
      <c r="AS177" s="37">
        <v>511</v>
      </c>
      <c r="AT177" s="25" t="s">
        <v>24</v>
      </c>
      <c r="AU177" s="25" t="s">
        <v>24</v>
      </c>
      <c r="AV177" s="25" t="s">
        <v>24</v>
      </c>
      <c r="AW177" s="25" t="s">
        <v>23</v>
      </c>
      <c r="AX177" s="25" t="s">
        <v>24</v>
      </c>
      <c r="AY177" s="25" t="s">
        <v>24</v>
      </c>
      <c r="AZ177" s="25" t="s">
        <v>23</v>
      </c>
      <c r="BA177" s="25" t="s">
        <v>24</v>
      </c>
      <c r="BB177" s="25" t="s">
        <v>24</v>
      </c>
      <c r="BC177" s="25" t="s">
        <v>24</v>
      </c>
      <c r="BD177" s="25" t="s">
        <v>23</v>
      </c>
      <c r="BE177" s="25" t="s">
        <v>24</v>
      </c>
      <c r="BF177" s="25" t="s">
        <v>24</v>
      </c>
      <c r="BG177" s="25" t="s">
        <v>24</v>
      </c>
      <c r="BH177" s="25" t="s">
        <v>24</v>
      </c>
      <c r="BI177" s="25" t="s">
        <v>24</v>
      </c>
      <c r="BJ177" s="25" t="s">
        <v>24</v>
      </c>
      <c r="BK177" s="25" t="s">
        <v>24</v>
      </c>
      <c r="BL177" s="25" t="s">
        <v>24</v>
      </c>
      <c r="BM177" s="25" t="s">
        <v>24</v>
      </c>
      <c r="BN177" s="25" t="s">
        <v>24</v>
      </c>
      <c r="BO177" s="25" t="s">
        <v>24</v>
      </c>
      <c r="BP177" s="25" t="s">
        <v>23</v>
      </c>
      <c r="BQ177" s="25" t="s">
        <v>24</v>
      </c>
      <c r="BR177" s="25" t="s">
        <v>24</v>
      </c>
      <c r="BS177" s="25" t="s">
        <v>24</v>
      </c>
      <c r="BT177" s="25" t="s">
        <v>24</v>
      </c>
      <c r="BU177" s="25" t="s">
        <v>23</v>
      </c>
      <c r="BV177" s="25" t="s">
        <v>23</v>
      </c>
      <c r="BW177" s="25" t="s">
        <v>24</v>
      </c>
      <c r="BX177" s="25" t="s">
        <v>24</v>
      </c>
    </row>
    <row r="178" spans="1:76" x14ac:dyDescent="0.45">
      <c r="A178" s="27" t="s">
        <v>355</v>
      </c>
      <c r="B178" s="31">
        <v>4</v>
      </c>
      <c r="C178" s="27" t="s">
        <v>56</v>
      </c>
      <c r="D178" s="125" t="s">
        <v>44</v>
      </c>
      <c r="E178" s="125"/>
      <c r="F178" s="125"/>
      <c r="G178" s="25" t="s">
        <v>19</v>
      </c>
      <c r="H178" s="31">
        <v>14</v>
      </c>
      <c r="I178" s="31">
        <v>90</v>
      </c>
      <c r="J178" s="25" t="s">
        <v>24</v>
      </c>
      <c r="K178" s="25" t="s">
        <v>24</v>
      </c>
      <c r="L178" s="27" t="s">
        <v>24</v>
      </c>
      <c r="M178" s="25" t="s">
        <v>24</v>
      </c>
      <c r="N178" s="25" t="s">
        <v>24</v>
      </c>
      <c r="O178" s="25" t="s">
        <v>24</v>
      </c>
      <c r="P178" s="25" t="s">
        <v>24</v>
      </c>
      <c r="Q178" s="25" t="s">
        <v>24</v>
      </c>
      <c r="R178" s="25" t="s">
        <v>23</v>
      </c>
      <c r="S178" s="25" t="s">
        <v>24</v>
      </c>
      <c r="T178" s="27" t="s">
        <v>398</v>
      </c>
      <c r="U178" s="25" t="s">
        <v>24</v>
      </c>
      <c r="V178" s="25" t="s">
        <v>24</v>
      </c>
      <c r="W178" s="25" t="s">
        <v>24</v>
      </c>
      <c r="X178" s="27" t="s">
        <v>400</v>
      </c>
      <c r="Y178" s="27" t="s">
        <v>489</v>
      </c>
      <c r="Z178" s="27" t="s">
        <v>489</v>
      </c>
      <c r="AA178" s="27" t="s">
        <v>489</v>
      </c>
      <c r="AB178" s="27" t="s">
        <v>489</v>
      </c>
      <c r="AC178" s="27" t="s">
        <v>50</v>
      </c>
      <c r="AD178" s="27" t="s">
        <v>50</v>
      </c>
      <c r="AE178" s="27" t="s">
        <v>489</v>
      </c>
      <c r="AF178" s="27" t="s">
        <v>50</v>
      </c>
      <c r="AG178" s="27" t="s">
        <v>50</v>
      </c>
      <c r="AH178" s="27" t="s">
        <v>49</v>
      </c>
      <c r="AI178" s="27" t="s">
        <v>400</v>
      </c>
      <c r="AJ178" s="27" t="s">
        <v>489</v>
      </c>
      <c r="AK178" s="27" t="s">
        <v>49</v>
      </c>
      <c r="AL178" s="27" t="s">
        <v>50</v>
      </c>
      <c r="AM178" s="37">
        <v>1241</v>
      </c>
      <c r="AN178" s="31">
        <v>87</v>
      </c>
      <c r="AO178" s="31">
        <v>13.4</v>
      </c>
      <c r="AP178" s="31">
        <v>10.5</v>
      </c>
      <c r="AQ178" s="37">
        <v>469</v>
      </c>
      <c r="AR178" s="31">
        <v>9</v>
      </c>
      <c r="AS178" s="37">
        <v>395</v>
      </c>
      <c r="AT178" s="25" t="s">
        <v>24</v>
      </c>
      <c r="AU178" s="25" t="s">
        <v>24</v>
      </c>
      <c r="AV178" s="25" t="s">
        <v>24</v>
      </c>
      <c r="AW178" s="25" t="s">
        <v>24</v>
      </c>
      <c r="AX178" s="25" t="s">
        <v>24</v>
      </c>
      <c r="AY178" s="25" t="s">
        <v>24</v>
      </c>
      <c r="AZ178" s="25" t="s">
        <v>24</v>
      </c>
      <c r="BA178" s="25" t="s">
        <v>24</v>
      </c>
      <c r="BB178" s="25" t="s">
        <v>24</v>
      </c>
      <c r="BC178" s="25" t="s">
        <v>24</v>
      </c>
      <c r="BD178" s="25" t="s">
        <v>24</v>
      </c>
      <c r="BE178" s="25" t="s">
        <v>24</v>
      </c>
      <c r="BF178" s="25" t="s">
        <v>24</v>
      </c>
      <c r="BG178" s="25" t="s">
        <v>24</v>
      </c>
      <c r="BH178" s="25" t="s">
        <v>24</v>
      </c>
      <c r="BI178" s="25" t="s">
        <v>23</v>
      </c>
      <c r="BJ178" s="25" t="s">
        <v>24</v>
      </c>
      <c r="BK178" s="25" t="s">
        <v>24</v>
      </c>
      <c r="BL178" s="25" t="s">
        <v>24</v>
      </c>
      <c r="BM178" s="25" t="s">
        <v>24</v>
      </c>
      <c r="BN178" s="25" t="s">
        <v>24</v>
      </c>
      <c r="BO178" s="25" t="s">
        <v>24</v>
      </c>
      <c r="BP178" s="25" t="s">
        <v>24</v>
      </c>
      <c r="BQ178" s="25" t="s">
        <v>24</v>
      </c>
      <c r="BR178" s="25" t="s">
        <v>24</v>
      </c>
      <c r="BS178" s="25" t="s">
        <v>24</v>
      </c>
      <c r="BT178" s="25" t="s">
        <v>24</v>
      </c>
      <c r="BU178" s="25" t="s">
        <v>24</v>
      </c>
      <c r="BV178" s="25" t="s">
        <v>24</v>
      </c>
      <c r="BW178" s="25" t="s">
        <v>24</v>
      </c>
      <c r="BX178" s="25" t="s">
        <v>23</v>
      </c>
    </row>
    <row r="179" spans="1:76" x14ac:dyDescent="0.45">
      <c r="A179" s="27" t="s">
        <v>356</v>
      </c>
      <c r="B179" s="31">
        <v>4</v>
      </c>
      <c r="C179" s="27" t="s">
        <v>56</v>
      </c>
      <c r="D179" s="125" t="s">
        <v>44</v>
      </c>
      <c r="E179" s="125"/>
      <c r="F179" s="125"/>
      <c r="G179" s="25" t="s">
        <v>19</v>
      </c>
      <c r="H179" s="31">
        <v>15</v>
      </c>
      <c r="I179" s="31">
        <v>95</v>
      </c>
      <c r="J179" s="25" t="s">
        <v>24</v>
      </c>
      <c r="K179" s="25" t="s">
        <v>24</v>
      </c>
      <c r="L179" s="27" t="s">
        <v>24</v>
      </c>
      <c r="M179" s="25" t="s">
        <v>24</v>
      </c>
      <c r="N179" s="25" t="s">
        <v>24</v>
      </c>
      <c r="O179" s="25" t="s">
        <v>24</v>
      </c>
      <c r="P179" s="25" t="s">
        <v>24</v>
      </c>
      <c r="Q179" s="25" t="s">
        <v>24</v>
      </c>
      <c r="R179" s="25" t="s">
        <v>23</v>
      </c>
      <c r="S179" s="25" t="s">
        <v>24</v>
      </c>
      <c r="T179" s="27" t="s">
        <v>398</v>
      </c>
      <c r="U179" s="25" t="s">
        <v>24</v>
      </c>
      <c r="V179" s="25" t="s">
        <v>24</v>
      </c>
      <c r="W179" s="25" t="s">
        <v>24</v>
      </c>
      <c r="X179" s="27" t="s">
        <v>400</v>
      </c>
      <c r="Y179" s="27" t="s">
        <v>489</v>
      </c>
      <c r="Z179" s="27" t="s">
        <v>489</v>
      </c>
      <c r="AA179" s="27" t="s">
        <v>489</v>
      </c>
      <c r="AB179" s="27" t="s">
        <v>489</v>
      </c>
      <c r="AC179" s="27" t="s">
        <v>50</v>
      </c>
      <c r="AD179" s="27" t="s">
        <v>489</v>
      </c>
      <c r="AE179" s="27" t="s">
        <v>400</v>
      </c>
      <c r="AF179" s="27" t="s">
        <v>49</v>
      </c>
      <c r="AG179" s="27" t="s">
        <v>50</v>
      </c>
      <c r="AH179" s="27" t="s">
        <v>49</v>
      </c>
      <c r="AI179" s="27" t="s">
        <v>400</v>
      </c>
      <c r="AJ179" s="27" t="s">
        <v>489</v>
      </c>
      <c r="AK179" s="27" t="s">
        <v>49</v>
      </c>
      <c r="AL179" s="27" t="s">
        <v>50</v>
      </c>
      <c r="AM179" s="37">
        <v>1265</v>
      </c>
      <c r="AN179" s="31">
        <v>76</v>
      </c>
      <c r="AO179" s="31">
        <v>15.9</v>
      </c>
      <c r="AP179" s="31">
        <v>13.8</v>
      </c>
      <c r="AQ179" s="37">
        <v>479</v>
      </c>
      <c r="AR179" s="31">
        <v>11</v>
      </c>
      <c r="AS179" s="37">
        <v>456</v>
      </c>
      <c r="AT179" s="25" t="s">
        <v>24</v>
      </c>
      <c r="AU179" s="25" t="s">
        <v>24</v>
      </c>
      <c r="AV179" s="25" t="s">
        <v>24</v>
      </c>
      <c r="AW179" s="25" t="s">
        <v>24</v>
      </c>
      <c r="AX179" s="25" t="s">
        <v>24</v>
      </c>
      <c r="AY179" s="25" t="s">
        <v>24</v>
      </c>
      <c r="AZ179" s="25" t="s">
        <v>24</v>
      </c>
      <c r="BA179" s="25" t="s">
        <v>24</v>
      </c>
      <c r="BB179" s="25" t="s">
        <v>24</v>
      </c>
      <c r="BC179" s="25" t="s">
        <v>24</v>
      </c>
      <c r="BD179" s="25" t="s">
        <v>24</v>
      </c>
      <c r="BE179" s="25" t="s">
        <v>24</v>
      </c>
      <c r="BF179" s="25" t="s">
        <v>24</v>
      </c>
      <c r="BG179" s="25" t="s">
        <v>24</v>
      </c>
      <c r="BH179" s="25" t="s">
        <v>24</v>
      </c>
      <c r="BI179" s="25" t="s">
        <v>23</v>
      </c>
      <c r="BJ179" s="25" t="s">
        <v>24</v>
      </c>
      <c r="BK179" s="25" t="s">
        <v>24</v>
      </c>
      <c r="BL179" s="25" t="s">
        <v>24</v>
      </c>
      <c r="BM179" s="25" t="s">
        <v>24</v>
      </c>
      <c r="BN179" s="25" t="s">
        <v>24</v>
      </c>
      <c r="BO179" s="25" t="s">
        <v>24</v>
      </c>
      <c r="BP179" s="25" t="s">
        <v>24</v>
      </c>
      <c r="BQ179" s="25" t="s">
        <v>24</v>
      </c>
      <c r="BR179" s="25" t="s">
        <v>24</v>
      </c>
      <c r="BS179" s="25" t="s">
        <v>24</v>
      </c>
      <c r="BT179" s="25" t="s">
        <v>24</v>
      </c>
      <c r="BU179" s="25" t="s">
        <v>24</v>
      </c>
      <c r="BV179" s="25" t="s">
        <v>24</v>
      </c>
      <c r="BW179" s="25" t="s">
        <v>24</v>
      </c>
      <c r="BX179" s="25" t="s">
        <v>23</v>
      </c>
    </row>
    <row r="180" spans="1:76" x14ac:dyDescent="0.45">
      <c r="A180" s="27" t="s">
        <v>357</v>
      </c>
      <c r="B180" s="31">
        <v>4</v>
      </c>
      <c r="C180" s="27" t="s">
        <v>56</v>
      </c>
      <c r="D180" s="125" t="s">
        <v>69</v>
      </c>
      <c r="E180" s="125"/>
      <c r="F180" s="125"/>
      <c r="G180" s="25" t="s">
        <v>19</v>
      </c>
      <c r="H180" s="31">
        <v>12</v>
      </c>
      <c r="I180" s="31">
        <v>92</v>
      </c>
      <c r="J180" s="25" t="s">
        <v>24</v>
      </c>
      <c r="K180" s="25" t="s">
        <v>24</v>
      </c>
      <c r="L180" s="27" t="s">
        <v>24</v>
      </c>
      <c r="M180" s="25" t="s">
        <v>24</v>
      </c>
      <c r="N180" s="25" t="s">
        <v>24</v>
      </c>
      <c r="O180" s="25" t="s">
        <v>24</v>
      </c>
      <c r="P180" s="25" t="s">
        <v>24</v>
      </c>
      <c r="Q180" s="25" t="s">
        <v>24</v>
      </c>
      <c r="R180" s="25" t="s">
        <v>23</v>
      </c>
      <c r="S180" s="25" t="s">
        <v>24</v>
      </c>
      <c r="T180" s="27" t="s">
        <v>398</v>
      </c>
      <c r="U180" s="25" t="s">
        <v>24</v>
      </c>
      <c r="V180" s="25" t="s">
        <v>24</v>
      </c>
      <c r="W180" s="25" t="s">
        <v>24</v>
      </c>
      <c r="X180" s="27" t="s">
        <v>400</v>
      </c>
      <c r="Y180" s="27" t="s">
        <v>489</v>
      </c>
      <c r="Z180" s="27" t="s">
        <v>489</v>
      </c>
      <c r="AA180" s="27" t="s">
        <v>489</v>
      </c>
      <c r="AB180" s="27" t="s">
        <v>489</v>
      </c>
      <c r="AC180" s="27" t="s">
        <v>50</v>
      </c>
      <c r="AD180" s="27" t="s">
        <v>50</v>
      </c>
      <c r="AE180" s="27" t="s">
        <v>489</v>
      </c>
      <c r="AF180" s="27" t="s">
        <v>49</v>
      </c>
      <c r="AG180" s="27" t="s">
        <v>49</v>
      </c>
      <c r="AH180" s="27" t="s">
        <v>49</v>
      </c>
      <c r="AI180" s="27" t="s">
        <v>400</v>
      </c>
      <c r="AJ180" s="27" t="s">
        <v>489</v>
      </c>
      <c r="AK180" s="27" t="s">
        <v>49</v>
      </c>
      <c r="AL180" s="27" t="s">
        <v>49</v>
      </c>
      <c r="AM180" s="37">
        <v>1221</v>
      </c>
      <c r="AN180" s="31">
        <v>87</v>
      </c>
      <c r="AO180" s="31">
        <v>15.3</v>
      </c>
      <c r="AP180" s="31">
        <v>14.7</v>
      </c>
      <c r="AQ180" s="37">
        <v>514</v>
      </c>
      <c r="AR180" s="31">
        <v>12</v>
      </c>
      <c r="AS180" s="37">
        <v>429</v>
      </c>
      <c r="AT180" s="25" t="s">
        <v>24</v>
      </c>
      <c r="AU180" s="25" t="s">
        <v>24</v>
      </c>
      <c r="AV180" s="25" t="s">
        <v>24</v>
      </c>
      <c r="AW180" s="25" t="s">
        <v>24</v>
      </c>
      <c r="AX180" s="25" t="s">
        <v>24</v>
      </c>
      <c r="AY180" s="25" t="s">
        <v>24</v>
      </c>
      <c r="AZ180" s="25" t="s">
        <v>24</v>
      </c>
      <c r="BA180" s="25" t="s">
        <v>24</v>
      </c>
      <c r="BB180" s="25" t="s">
        <v>24</v>
      </c>
      <c r="BC180" s="25" t="s">
        <v>24</v>
      </c>
      <c r="BD180" s="25" t="s">
        <v>24</v>
      </c>
      <c r="BE180" s="25" t="s">
        <v>24</v>
      </c>
      <c r="BF180" s="25" t="s">
        <v>24</v>
      </c>
      <c r="BG180" s="25" t="s">
        <v>24</v>
      </c>
      <c r="BH180" s="25" t="s">
        <v>24</v>
      </c>
      <c r="BI180" s="25" t="s">
        <v>23</v>
      </c>
      <c r="BJ180" s="25" t="s">
        <v>24</v>
      </c>
      <c r="BK180" s="25" t="s">
        <v>24</v>
      </c>
      <c r="BL180" s="25" t="s">
        <v>24</v>
      </c>
      <c r="BM180" s="25" t="s">
        <v>24</v>
      </c>
      <c r="BN180" s="25" t="s">
        <v>24</v>
      </c>
      <c r="BO180" s="25" t="s">
        <v>24</v>
      </c>
      <c r="BP180" s="25" t="s">
        <v>24</v>
      </c>
      <c r="BQ180" s="25" t="s">
        <v>24</v>
      </c>
      <c r="BR180" s="25" t="s">
        <v>24</v>
      </c>
      <c r="BS180" s="25" t="s">
        <v>24</v>
      </c>
      <c r="BT180" s="25" t="s">
        <v>24</v>
      </c>
      <c r="BU180" s="25" t="s">
        <v>24</v>
      </c>
      <c r="BV180" s="25" t="s">
        <v>24</v>
      </c>
      <c r="BW180" s="25" t="s">
        <v>24</v>
      </c>
      <c r="BX180" s="25" t="s">
        <v>23</v>
      </c>
    </row>
    <row r="181" spans="1:76" x14ac:dyDescent="0.45">
      <c r="A181" s="27" t="s">
        <v>358</v>
      </c>
      <c r="B181" s="31">
        <v>4</v>
      </c>
      <c r="C181" s="27" t="s">
        <v>56</v>
      </c>
      <c r="D181" s="125" t="s">
        <v>44</v>
      </c>
      <c r="E181" s="125"/>
      <c r="F181" s="125"/>
      <c r="G181" s="25" t="s">
        <v>19</v>
      </c>
      <c r="H181" s="31">
        <v>11</v>
      </c>
      <c r="I181" s="31">
        <v>93</v>
      </c>
      <c r="J181" s="25" t="s">
        <v>24</v>
      </c>
      <c r="K181" s="25" t="s">
        <v>24</v>
      </c>
      <c r="L181" s="27" t="s">
        <v>24</v>
      </c>
      <c r="M181" s="25" t="s">
        <v>24</v>
      </c>
      <c r="N181" s="25" t="s">
        <v>24</v>
      </c>
      <c r="O181" s="25" t="s">
        <v>24</v>
      </c>
      <c r="P181" s="25" t="s">
        <v>24</v>
      </c>
      <c r="Q181" s="25" t="s">
        <v>24</v>
      </c>
      <c r="R181" s="25" t="s">
        <v>23</v>
      </c>
      <c r="S181" s="25" t="s">
        <v>24</v>
      </c>
      <c r="T181" s="27" t="s">
        <v>398</v>
      </c>
      <c r="U181" s="25" t="s">
        <v>24</v>
      </c>
      <c r="V181" s="25" t="s">
        <v>24</v>
      </c>
      <c r="W181" s="25" t="s">
        <v>24</v>
      </c>
      <c r="X181" s="27" t="s">
        <v>400</v>
      </c>
      <c r="Y181" s="27" t="s">
        <v>489</v>
      </c>
      <c r="Z181" s="27" t="s">
        <v>489</v>
      </c>
      <c r="AA181" s="27" t="s">
        <v>489</v>
      </c>
      <c r="AB181" s="27" t="s">
        <v>489</v>
      </c>
      <c r="AC181" s="27" t="s">
        <v>50</v>
      </c>
      <c r="AD181" s="27" t="s">
        <v>50</v>
      </c>
      <c r="AE181" s="27" t="s">
        <v>400</v>
      </c>
      <c r="AF181" s="27" t="s">
        <v>50</v>
      </c>
      <c r="AG181" s="27" t="s">
        <v>50</v>
      </c>
      <c r="AH181" s="27" t="s">
        <v>49</v>
      </c>
      <c r="AI181" s="27" t="s">
        <v>400</v>
      </c>
      <c r="AJ181" s="27" t="s">
        <v>489</v>
      </c>
      <c r="AK181" s="27" t="s">
        <v>49</v>
      </c>
      <c r="AL181" s="27" t="s">
        <v>49</v>
      </c>
      <c r="AM181" s="37">
        <v>1298</v>
      </c>
      <c r="AN181" s="31">
        <v>69</v>
      </c>
      <c r="AO181" s="31">
        <v>19.7</v>
      </c>
      <c r="AP181" s="31">
        <v>15.9</v>
      </c>
      <c r="AQ181" s="37">
        <v>396</v>
      </c>
      <c r="AR181" s="31">
        <v>9</v>
      </c>
      <c r="AS181" s="37">
        <v>397</v>
      </c>
      <c r="AT181" s="25" t="s">
        <v>24</v>
      </c>
      <c r="AU181" s="25" t="s">
        <v>24</v>
      </c>
      <c r="AV181" s="25" t="s">
        <v>24</v>
      </c>
      <c r="AW181" s="25" t="s">
        <v>24</v>
      </c>
      <c r="AX181" s="25" t="s">
        <v>24</v>
      </c>
      <c r="AY181" s="25" t="s">
        <v>24</v>
      </c>
      <c r="AZ181" s="25" t="s">
        <v>24</v>
      </c>
      <c r="BA181" s="25" t="s">
        <v>24</v>
      </c>
      <c r="BB181" s="25" t="s">
        <v>24</v>
      </c>
      <c r="BC181" s="25" t="s">
        <v>24</v>
      </c>
      <c r="BD181" s="25" t="s">
        <v>23</v>
      </c>
      <c r="BE181" s="25" t="s">
        <v>24</v>
      </c>
      <c r="BF181" s="25" t="s">
        <v>24</v>
      </c>
      <c r="BG181" s="25" t="s">
        <v>24</v>
      </c>
      <c r="BH181" s="25" t="s">
        <v>23</v>
      </c>
      <c r="BI181" s="25" t="s">
        <v>24</v>
      </c>
      <c r="BJ181" s="25" t="s">
        <v>24</v>
      </c>
      <c r="BK181" s="25" t="s">
        <v>23</v>
      </c>
      <c r="BL181" s="25" t="s">
        <v>24</v>
      </c>
      <c r="BM181" s="25" t="s">
        <v>24</v>
      </c>
      <c r="BN181" s="25" t="s">
        <v>24</v>
      </c>
      <c r="BO181" s="25" t="s">
        <v>24</v>
      </c>
      <c r="BP181" s="25" t="s">
        <v>23</v>
      </c>
      <c r="BQ181" s="25" t="s">
        <v>24</v>
      </c>
      <c r="BR181" s="25" t="s">
        <v>24</v>
      </c>
      <c r="BS181" s="25" t="s">
        <v>24</v>
      </c>
      <c r="BT181" s="25" t="s">
        <v>24</v>
      </c>
      <c r="BU181" s="25" t="s">
        <v>24</v>
      </c>
      <c r="BV181" s="25" t="s">
        <v>24</v>
      </c>
      <c r="BW181" s="25" t="s">
        <v>24</v>
      </c>
      <c r="BX181" s="25" t="s">
        <v>24</v>
      </c>
    </row>
    <row r="182" spans="1:76" x14ac:dyDescent="0.45">
      <c r="A182" s="27" t="s">
        <v>359</v>
      </c>
      <c r="B182" s="31">
        <v>4</v>
      </c>
      <c r="C182" s="27" t="s">
        <v>56</v>
      </c>
      <c r="D182" s="125" t="s">
        <v>44</v>
      </c>
      <c r="E182" s="125"/>
      <c r="F182" s="125"/>
      <c r="G182" s="25" t="s">
        <v>19</v>
      </c>
      <c r="H182" s="31">
        <v>12</v>
      </c>
      <c r="I182" s="31">
        <v>98</v>
      </c>
      <c r="J182" s="25" t="s">
        <v>24</v>
      </c>
      <c r="K182" s="25" t="s">
        <v>24</v>
      </c>
      <c r="L182" s="27" t="s">
        <v>24</v>
      </c>
      <c r="M182" s="25" t="s">
        <v>24</v>
      </c>
      <c r="N182" s="25" t="s">
        <v>24</v>
      </c>
      <c r="O182" s="25" t="s">
        <v>24</v>
      </c>
      <c r="P182" s="25" t="s">
        <v>24</v>
      </c>
      <c r="Q182" s="25" t="s">
        <v>24</v>
      </c>
      <c r="R182" s="25" t="s">
        <v>23</v>
      </c>
      <c r="S182" s="25" t="s">
        <v>24</v>
      </c>
      <c r="T182" s="27" t="s">
        <v>398</v>
      </c>
      <c r="U182" s="25" t="s">
        <v>24</v>
      </c>
      <c r="V182" s="25" t="s">
        <v>24</v>
      </c>
      <c r="W182" s="25" t="s">
        <v>24</v>
      </c>
      <c r="X182" s="27" t="s">
        <v>400</v>
      </c>
      <c r="Y182" s="27" t="s">
        <v>489</v>
      </c>
      <c r="Z182" s="27" t="s">
        <v>489</v>
      </c>
      <c r="AA182" s="27" t="s">
        <v>489</v>
      </c>
      <c r="AB182" s="27" t="s">
        <v>489</v>
      </c>
      <c r="AC182" s="27" t="s">
        <v>50</v>
      </c>
      <c r="AD182" s="27" t="s">
        <v>50</v>
      </c>
      <c r="AE182" s="27" t="s">
        <v>489</v>
      </c>
      <c r="AF182" s="27" t="s">
        <v>50</v>
      </c>
      <c r="AG182" s="27" t="s">
        <v>49</v>
      </c>
      <c r="AH182" s="27" t="s">
        <v>49</v>
      </c>
      <c r="AI182" s="27" t="s">
        <v>400</v>
      </c>
      <c r="AJ182" s="27" t="s">
        <v>489</v>
      </c>
      <c r="AK182" s="27" t="s">
        <v>49</v>
      </c>
      <c r="AL182" s="27" t="s">
        <v>49</v>
      </c>
      <c r="AM182" s="37">
        <v>1265</v>
      </c>
      <c r="AN182" s="31">
        <v>89</v>
      </c>
      <c r="AO182" s="31">
        <v>14.7</v>
      </c>
      <c r="AP182" s="31">
        <v>15.7</v>
      </c>
      <c r="AQ182" s="37">
        <v>468</v>
      </c>
      <c r="AR182" s="31">
        <v>7</v>
      </c>
      <c r="AS182" s="37">
        <v>511</v>
      </c>
      <c r="AT182" s="25" t="s">
        <v>24</v>
      </c>
      <c r="AU182" s="25" t="s">
        <v>24</v>
      </c>
      <c r="AV182" s="25" t="s">
        <v>24</v>
      </c>
      <c r="AW182" s="25" t="s">
        <v>24</v>
      </c>
      <c r="AX182" s="25" t="s">
        <v>24</v>
      </c>
      <c r="AY182" s="25" t="s">
        <v>24</v>
      </c>
      <c r="AZ182" s="25" t="s">
        <v>24</v>
      </c>
      <c r="BA182" s="25" t="s">
        <v>24</v>
      </c>
      <c r="BB182" s="25" t="s">
        <v>24</v>
      </c>
      <c r="BC182" s="25" t="s">
        <v>24</v>
      </c>
      <c r="BD182" s="25" t="s">
        <v>24</v>
      </c>
      <c r="BE182" s="25" t="s">
        <v>24</v>
      </c>
      <c r="BF182" s="25" t="s">
        <v>24</v>
      </c>
      <c r="BG182" s="25" t="s">
        <v>24</v>
      </c>
      <c r="BH182" s="25" t="s">
        <v>24</v>
      </c>
      <c r="BI182" s="25" t="s">
        <v>23</v>
      </c>
      <c r="BJ182" s="25" t="s">
        <v>24</v>
      </c>
      <c r="BK182" s="25" t="s">
        <v>24</v>
      </c>
      <c r="BL182" s="25" t="s">
        <v>24</v>
      </c>
      <c r="BM182" s="25" t="s">
        <v>24</v>
      </c>
      <c r="BN182" s="25" t="s">
        <v>24</v>
      </c>
      <c r="BO182" s="25" t="s">
        <v>24</v>
      </c>
      <c r="BP182" s="25" t="s">
        <v>24</v>
      </c>
      <c r="BQ182" s="25" t="s">
        <v>24</v>
      </c>
      <c r="BR182" s="25" t="s">
        <v>24</v>
      </c>
      <c r="BS182" s="25" t="s">
        <v>24</v>
      </c>
      <c r="BT182" s="25" t="s">
        <v>24</v>
      </c>
      <c r="BU182" s="25" t="s">
        <v>24</v>
      </c>
      <c r="BV182" s="25" t="s">
        <v>24</v>
      </c>
      <c r="BW182" s="25" t="s">
        <v>24</v>
      </c>
      <c r="BX182" s="25" t="s">
        <v>23</v>
      </c>
    </row>
    <row r="183" spans="1:76" x14ac:dyDescent="0.45">
      <c r="A183" s="27" t="s">
        <v>360</v>
      </c>
      <c r="B183" s="31">
        <v>4</v>
      </c>
      <c r="C183" s="27" t="s">
        <v>56</v>
      </c>
      <c r="D183" s="125" t="s">
        <v>69</v>
      </c>
      <c r="E183" s="125"/>
      <c r="F183" s="125"/>
      <c r="G183" s="25" t="s">
        <v>19</v>
      </c>
      <c r="H183" s="31">
        <v>14</v>
      </c>
      <c r="I183" s="31">
        <v>98</v>
      </c>
      <c r="J183" s="25" t="s">
        <v>24</v>
      </c>
      <c r="K183" s="25" t="s">
        <v>24</v>
      </c>
      <c r="L183" s="27" t="s">
        <v>24</v>
      </c>
      <c r="M183" s="25" t="s">
        <v>24</v>
      </c>
      <c r="N183" s="25" t="s">
        <v>24</v>
      </c>
      <c r="O183" s="25" t="s">
        <v>24</v>
      </c>
      <c r="P183" s="25" t="s">
        <v>24</v>
      </c>
      <c r="Q183" s="25" t="s">
        <v>24</v>
      </c>
      <c r="R183" s="25" t="s">
        <v>23</v>
      </c>
      <c r="S183" s="25" t="s">
        <v>23</v>
      </c>
      <c r="T183" s="27" t="s">
        <v>398</v>
      </c>
      <c r="U183" s="25" t="s">
        <v>24</v>
      </c>
      <c r="V183" s="25" t="s">
        <v>24</v>
      </c>
      <c r="W183" s="25" t="s">
        <v>24</v>
      </c>
      <c r="X183" s="27" t="s">
        <v>400</v>
      </c>
      <c r="Y183" s="27" t="s">
        <v>489</v>
      </c>
      <c r="Z183" s="27" t="s">
        <v>489</v>
      </c>
      <c r="AA183" s="27" t="s">
        <v>489</v>
      </c>
      <c r="AB183" s="27" t="s">
        <v>489</v>
      </c>
      <c r="AC183" s="27" t="s">
        <v>50</v>
      </c>
      <c r="AD183" s="27" t="s">
        <v>489</v>
      </c>
      <c r="AE183" s="27" t="s">
        <v>400</v>
      </c>
      <c r="AF183" s="27" t="s">
        <v>49</v>
      </c>
      <c r="AG183" s="27" t="s">
        <v>49</v>
      </c>
      <c r="AH183" s="27" t="s">
        <v>67</v>
      </c>
      <c r="AI183" s="27" t="s">
        <v>400</v>
      </c>
      <c r="AJ183" s="27" t="s">
        <v>489</v>
      </c>
      <c r="AK183" s="27" t="s">
        <v>49</v>
      </c>
      <c r="AL183" s="27" t="s">
        <v>50</v>
      </c>
      <c r="AM183" s="37">
        <v>1247</v>
      </c>
      <c r="AN183" s="31">
        <v>85</v>
      </c>
      <c r="AO183" s="31">
        <v>14.9</v>
      </c>
      <c r="AP183" s="31">
        <v>14.9</v>
      </c>
      <c r="AQ183" s="37">
        <v>496</v>
      </c>
      <c r="AR183" s="31">
        <v>8</v>
      </c>
      <c r="AS183" s="37">
        <v>456</v>
      </c>
      <c r="AT183" s="25" t="s">
        <v>24</v>
      </c>
      <c r="AU183" s="25" t="s">
        <v>24</v>
      </c>
      <c r="AV183" s="25" t="s">
        <v>24</v>
      </c>
      <c r="AW183" s="25" t="s">
        <v>24</v>
      </c>
      <c r="AX183" s="25" t="s">
        <v>23</v>
      </c>
      <c r="AY183" s="25" t="s">
        <v>24</v>
      </c>
      <c r="AZ183" s="25" t="s">
        <v>24</v>
      </c>
      <c r="BA183" s="25" t="s">
        <v>24</v>
      </c>
      <c r="BB183" s="25" t="s">
        <v>24</v>
      </c>
      <c r="BC183" s="25" t="s">
        <v>24</v>
      </c>
      <c r="BD183" s="25" t="s">
        <v>24</v>
      </c>
      <c r="BE183" s="25" t="s">
        <v>24</v>
      </c>
      <c r="BF183" s="25" t="s">
        <v>24</v>
      </c>
      <c r="BG183" s="25" t="s">
        <v>24</v>
      </c>
      <c r="BH183" s="25" t="s">
        <v>24</v>
      </c>
      <c r="BI183" s="25" t="s">
        <v>23</v>
      </c>
      <c r="BJ183" s="25" t="s">
        <v>24</v>
      </c>
      <c r="BK183" s="25" t="s">
        <v>24</v>
      </c>
      <c r="BL183" s="25" t="s">
        <v>24</v>
      </c>
      <c r="BM183" s="25" t="s">
        <v>24</v>
      </c>
      <c r="BN183" s="25" t="s">
        <v>24</v>
      </c>
      <c r="BO183" s="25" t="s">
        <v>24</v>
      </c>
      <c r="BP183" s="25" t="s">
        <v>24</v>
      </c>
      <c r="BQ183" s="25" t="s">
        <v>24</v>
      </c>
      <c r="BR183" s="25" t="s">
        <v>24</v>
      </c>
      <c r="BS183" s="25" t="s">
        <v>24</v>
      </c>
      <c r="BT183" s="25" t="s">
        <v>24</v>
      </c>
      <c r="BU183" s="25" t="s">
        <v>24</v>
      </c>
      <c r="BV183" s="25" t="s">
        <v>24</v>
      </c>
      <c r="BW183" s="25" t="s">
        <v>24</v>
      </c>
      <c r="BX183" s="25" t="s">
        <v>23</v>
      </c>
    </row>
    <row r="184" spans="1:76" x14ac:dyDescent="0.45">
      <c r="A184" s="27" t="s">
        <v>361</v>
      </c>
      <c r="B184" s="31">
        <v>2</v>
      </c>
      <c r="C184" s="27" t="s">
        <v>56</v>
      </c>
      <c r="D184" s="125" t="s">
        <v>44</v>
      </c>
      <c r="E184" s="125"/>
      <c r="F184" s="125"/>
      <c r="G184" s="25" t="s">
        <v>19</v>
      </c>
      <c r="H184" s="31">
        <v>10</v>
      </c>
      <c r="I184" s="31">
        <v>82</v>
      </c>
      <c r="J184" s="25" t="s">
        <v>24</v>
      </c>
      <c r="K184" s="25" t="s">
        <v>24</v>
      </c>
      <c r="L184" s="27" t="s">
        <v>24</v>
      </c>
      <c r="M184" s="25" t="s">
        <v>24</v>
      </c>
      <c r="N184" s="25" t="s">
        <v>24</v>
      </c>
      <c r="O184" s="25" t="s">
        <v>24</v>
      </c>
      <c r="P184" s="25" t="s">
        <v>24</v>
      </c>
      <c r="Q184" s="25" t="s">
        <v>24</v>
      </c>
      <c r="R184" s="25" t="s">
        <v>23</v>
      </c>
      <c r="S184" s="25" t="s">
        <v>23</v>
      </c>
      <c r="T184" s="27" t="s">
        <v>400</v>
      </c>
      <c r="U184" s="25" t="s">
        <v>24</v>
      </c>
      <c r="V184" s="25" t="s">
        <v>24</v>
      </c>
      <c r="W184" s="25" t="s">
        <v>24</v>
      </c>
      <c r="X184" s="27" t="s">
        <v>489</v>
      </c>
      <c r="Y184" s="27" t="s">
        <v>489</v>
      </c>
      <c r="Z184" s="27" t="s">
        <v>400</v>
      </c>
      <c r="AA184" s="27" t="s">
        <v>489</v>
      </c>
      <c r="AB184" s="27" t="s">
        <v>489</v>
      </c>
      <c r="AC184" s="27" t="s">
        <v>50</v>
      </c>
      <c r="AD184" s="27" t="s">
        <v>50</v>
      </c>
      <c r="AE184" s="27" t="s">
        <v>489</v>
      </c>
      <c r="AF184" s="27" t="s">
        <v>49</v>
      </c>
      <c r="AG184" s="27" t="s">
        <v>49</v>
      </c>
      <c r="AH184" s="27" t="s">
        <v>49</v>
      </c>
      <c r="AI184" s="27" t="s">
        <v>400</v>
      </c>
      <c r="AJ184" s="27" t="s">
        <v>400</v>
      </c>
      <c r="AK184" s="27" t="s">
        <v>49</v>
      </c>
      <c r="AL184" s="27" t="s">
        <v>49</v>
      </c>
      <c r="AM184" s="37">
        <v>1124</v>
      </c>
      <c r="AN184" s="31">
        <v>59</v>
      </c>
      <c r="AO184" s="31">
        <v>11.5</v>
      </c>
      <c r="AP184" s="31">
        <v>9.6999999999999993</v>
      </c>
      <c r="AQ184" s="37">
        <v>345</v>
      </c>
      <c r="AR184" s="31">
        <v>9</v>
      </c>
      <c r="AS184" s="37">
        <v>321</v>
      </c>
      <c r="AT184" s="25" t="s">
        <v>24</v>
      </c>
      <c r="AU184" s="25" t="s">
        <v>24</v>
      </c>
      <c r="AV184" s="25" t="s">
        <v>24</v>
      </c>
      <c r="AW184" s="25" t="s">
        <v>24</v>
      </c>
      <c r="AX184" s="25" t="s">
        <v>24</v>
      </c>
      <c r="AY184" s="25" t="s">
        <v>24</v>
      </c>
      <c r="AZ184" s="25" t="s">
        <v>24</v>
      </c>
      <c r="BA184" s="25" t="s">
        <v>24</v>
      </c>
      <c r="BB184" s="25" t="s">
        <v>24</v>
      </c>
      <c r="BC184" s="25" t="s">
        <v>24</v>
      </c>
      <c r="BD184" s="25" t="s">
        <v>23</v>
      </c>
      <c r="BE184" s="25" t="s">
        <v>24</v>
      </c>
      <c r="BF184" s="25" t="s">
        <v>24</v>
      </c>
      <c r="BG184" s="25" t="s">
        <v>24</v>
      </c>
      <c r="BH184" s="25" t="s">
        <v>23</v>
      </c>
      <c r="BI184" s="25" t="s">
        <v>24</v>
      </c>
      <c r="BJ184" s="25" t="s">
        <v>24</v>
      </c>
      <c r="BK184" s="25" t="s">
        <v>23</v>
      </c>
      <c r="BL184" s="25" t="s">
        <v>24</v>
      </c>
      <c r="BM184" s="25" t="s">
        <v>24</v>
      </c>
      <c r="BN184" s="25" t="s">
        <v>24</v>
      </c>
      <c r="BO184" s="25" t="s">
        <v>24</v>
      </c>
      <c r="BP184" s="25" t="s">
        <v>23</v>
      </c>
      <c r="BQ184" s="25" t="s">
        <v>24</v>
      </c>
      <c r="BR184" s="25" t="s">
        <v>24</v>
      </c>
      <c r="BS184" s="25" t="s">
        <v>24</v>
      </c>
      <c r="BT184" s="25" t="s">
        <v>24</v>
      </c>
      <c r="BU184" s="25" t="s">
        <v>24</v>
      </c>
      <c r="BV184" s="25" t="s">
        <v>24</v>
      </c>
      <c r="BW184" s="25" t="s">
        <v>24</v>
      </c>
      <c r="BX184" s="25" t="s">
        <v>24</v>
      </c>
    </row>
    <row r="185" spans="1:76" x14ac:dyDescent="0.45">
      <c r="A185" s="27" t="s">
        <v>362</v>
      </c>
      <c r="B185" s="31">
        <v>2</v>
      </c>
      <c r="C185" s="27" t="s">
        <v>56</v>
      </c>
      <c r="D185" s="125" t="s">
        <v>44</v>
      </c>
      <c r="E185" s="125"/>
      <c r="F185" s="125"/>
      <c r="G185" s="25" t="s">
        <v>19</v>
      </c>
      <c r="H185" s="31">
        <v>9</v>
      </c>
      <c r="I185" s="31">
        <v>80.5</v>
      </c>
      <c r="J185" s="25" t="s">
        <v>24</v>
      </c>
      <c r="K185" s="25" t="s">
        <v>24</v>
      </c>
      <c r="L185" s="27" t="s">
        <v>24</v>
      </c>
      <c r="M185" s="25" t="s">
        <v>24</v>
      </c>
      <c r="N185" s="25" t="s">
        <v>24</v>
      </c>
      <c r="O185" s="25" t="s">
        <v>24</v>
      </c>
      <c r="P185" s="25" t="s">
        <v>24</v>
      </c>
      <c r="Q185" s="25" t="s">
        <v>24</v>
      </c>
      <c r="R185" s="25" t="s">
        <v>23</v>
      </c>
      <c r="S185" s="25" t="s">
        <v>23</v>
      </c>
      <c r="T185" s="27" t="s">
        <v>400</v>
      </c>
      <c r="U185" s="25" t="s">
        <v>24</v>
      </c>
      <c r="V185" s="25" t="s">
        <v>24</v>
      </c>
      <c r="W185" s="25" t="s">
        <v>24</v>
      </c>
      <c r="X185" s="27" t="s">
        <v>400</v>
      </c>
      <c r="Y185" s="27" t="s">
        <v>489</v>
      </c>
      <c r="Z185" s="27" t="s">
        <v>400</v>
      </c>
      <c r="AA185" s="27" t="s">
        <v>489</v>
      </c>
      <c r="AB185" s="27" t="s">
        <v>489</v>
      </c>
      <c r="AC185" s="27" t="s">
        <v>50</v>
      </c>
      <c r="AD185" s="27" t="s">
        <v>50</v>
      </c>
      <c r="AE185" s="27" t="s">
        <v>489</v>
      </c>
      <c r="AF185" s="27" t="s">
        <v>49</v>
      </c>
      <c r="AG185" s="27" t="s">
        <v>49</v>
      </c>
      <c r="AH185" s="27" t="s">
        <v>49</v>
      </c>
      <c r="AI185" s="27" t="s">
        <v>489</v>
      </c>
      <c r="AJ185" s="27" t="s">
        <v>489</v>
      </c>
      <c r="AK185" s="27" t="s">
        <v>49</v>
      </c>
      <c r="AL185" s="27" t="s">
        <v>50</v>
      </c>
      <c r="AM185" s="37">
        <v>969</v>
      </c>
      <c r="AN185" s="31">
        <v>68</v>
      </c>
      <c r="AO185" s="31">
        <v>10.5</v>
      </c>
      <c r="AP185" s="31">
        <v>11.8</v>
      </c>
      <c r="AQ185" s="37">
        <v>321</v>
      </c>
      <c r="AR185" s="31">
        <v>9</v>
      </c>
      <c r="AS185" s="37">
        <v>357</v>
      </c>
      <c r="AT185" s="25" t="s">
        <v>24</v>
      </c>
      <c r="AU185" s="25" t="s">
        <v>24</v>
      </c>
      <c r="AV185" s="25" t="s">
        <v>24</v>
      </c>
      <c r="AW185" s="25" t="s">
        <v>24</v>
      </c>
      <c r="AX185" s="25" t="s">
        <v>24</v>
      </c>
      <c r="AY185" s="25" t="s">
        <v>24</v>
      </c>
      <c r="AZ185" s="25" t="s">
        <v>24</v>
      </c>
      <c r="BA185" s="25" t="s">
        <v>24</v>
      </c>
      <c r="BB185" s="25" t="s">
        <v>24</v>
      </c>
      <c r="BC185" s="25" t="s">
        <v>24</v>
      </c>
      <c r="BD185" s="25" t="s">
        <v>23</v>
      </c>
      <c r="BE185" s="25" t="s">
        <v>24</v>
      </c>
      <c r="BF185" s="25" t="s">
        <v>24</v>
      </c>
      <c r="BG185" s="25" t="s">
        <v>24</v>
      </c>
      <c r="BH185" s="25" t="s">
        <v>23</v>
      </c>
      <c r="BI185" s="25" t="s">
        <v>24</v>
      </c>
      <c r="BJ185" s="25" t="s">
        <v>24</v>
      </c>
      <c r="BK185" s="25" t="s">
        <v>24</v>
      </c>
      <c r="BL185" s="25" t="s">
        <v>24</v>
      </c>
      <c r="BM185" s="25" t="s">
        <v>24</v>
      </c>
      <c r="BN185" s="25" t="s">
        <v>24</v>
      </c>
      <c r="BO185" s="25" t="s">
        <v>24</v>
      </c>
      <c r="BP185" s="25" t="s">
        <v>23</v>
      </c>
      <c r="BQ185" s="25" t="s">
        <v>24</v>
      </c>
      <c r="BR185" s="25" t="s">
        <v>24</v>
      </c>
      <c r="BS185" s="25" t="s">
        <v>24</v>
      </c>
      <c r="BT185" s="25" t="s">
        <v>23</v>
      </c>
      <c r="BU185" s="25" t="s">
        <v>24</v>
      </c>
      <c r="BV185" s="25" t="s">
        <v>24</v>
      </c>
      <c r="BW185" s="25" t="s">
        <v>24</v>
      </c>
      <c r="BX185" s="25" t="s">
        <v>24</v>
      </c>
    </row>
    <row r="186" spans="1:76" x14ac:dyDescent="0.45">
      <c r="A186" s="27" t="s">
        <v>364</v>
      </c>
      <c r="B186" s="31">
        <v>2</v>
      </c>
      <c r="C186" s="27" t="s">
        <v>56</v>
      </c>
      <c r="D186" s="125" t="s">
        <v>44</v>
      </c>
      <c r="E186" s="125"/>
      <c r="F186" s="125"/>
      <c r="G186" s="25" t="s">
        <v>19</v>
      </c>
      <c r="H186" s="31">
        <v>9</v>
      </c>
      <c r="I186" s="31">
        <v>79</v>
      </c>
      <c r="J186" s="25" t="s">
        <v>23</v>
      </c>
      <c r="K186" s="25" t="s">
        <v>23</v>
      </c>
      <c r="L186" s="27" t="s">
        <v>24</v>
      </c>
      <c r="M186" s="25" t="s">
        <v>24</v>
      </c>
      <c r="N186" s="25" t="s">
        <v>24</v>
      </c>
      <c r="O186" s="25" t="s">
        <v>24</v>
      </c>
      <c r="P186" s="25" t="s">
        <v>24</v>
      </c>
      <c r="Q186" s="25" t="s">
        <v>24</v>
      </c>
      <c r="R186" s="25" t="s">
        <v>23</v>
      </c>
      <c r="S186" s="25" t="s">
        <v>23</v>
      </c>
      <c r="T186" s="27" t="s">
        <v>400</v>
      </c>
      <c r="U186" s="25" t="s">
        <v>24</v>
      </c>
      <c r="V186" s="25" t="s">
        <v>24</v>
      </c>
      <c r="W186" s="25" t="s">
        <v>24</v>
      </c>
      <c r="X186" s="27" t="s">
        <v>489</v>
      </c>
      <c r="Y186" s="27" t="s">
        <v>489</v>
      </c>
      <c r="Z186" s="27" t="s">
        <v>489</v>
      </c>
      <c r="AA186" s="27" t="s">
        <v>489</v>
      </c>
      <c r="AB186" s="27" t="s">
        <v>489</v>
      </c>
      <c r="AC186" s="27" t="s">
        <v>50</v>
      </c>
      <c r="AD186" s="27" t="s">
        <v>50</v>
      </c>
      <c r="AE186" s="27" t="s">
        <v>489</v>
      </c>
      <c r="AF186" s="27" t="s">
        <v>49</v>
      </c>
      <c r="AG186" s="27" t="s">
        <v>49</v>
      </c>
      <c r="AH186" s="27" t="s">
        <v>49</v>
      </c>
      <c r="AI186" s="27" t="s">
        <v>489</v>
      </c>
      <c r="AJ186" s="27" t="s">
        <v>489</v>
      </c>
      <c r="AK186" s="27" t="s">
        <v>49</v>
      </c>
      <c r="AL186" s="27" t="s">
        <v>49</v>
      </c>
      <c r="AM186" s="37">
        <v>896</v>
      </c>
      <c r="AN186" s="31">
        <v>67</v>
      </c>
      <c r="AO186" s="31">
        <v>9.4</v>
      </c>
      <c r="AP186" s="31">
        <v>12.9</v>
      </c>
      <c r="AQ186" s="37">
        <v>319</v>
      </c>
      <c r="AR186" s="31">
        <v>9</v>
      </c>
      <c r="AS186" s="37">
        <v>348</v>
      </c>
      <c r="AT186" s="25" t="s">
        <v>24</v>
      </c>
      <c r="AU186" s="25" t="s">
        <v>24</v>
      </c>
      <c r="AV186" s="25" t="s">
        <v>24</v>
      </c>
      <c r="AW186" s="25" t="s">
        <v>24</v>
      </c>
      <c r="AX186" s="25" t="s">
        <v>24</v>
      </c>
      <c r="AY186" s="25" t="s">
        <v>24</v>
      </c>
      <c r="AZ186" s="25" t="s">
        <v>24</v>
      </c>
      <c r="BA186" s="25" t="s">
        <v>24</v>
      </c>
      <c r="BB186" s="25" t="s">
        <v>24</v>
      </c>
      <c r="BC186" s="25" t="s">
        <v>24</v>
      </c>
      <c r="BD186" s="25" t="s">
        <v>23</v>
      </c>
      <c r="BE186" s="25" t="s">
        <v>24</v>
      </c>
      <c r="BF186" s="25" t="s">
        <v>24</v>
      </c>
      <c r="BG186" s="25" t="s">
        <v>24</v>
      </c>
      <c r="BH186" s="25" t="s">
        <v>23</v>
      </c>
      <c r="BI186" s="25" t="s">
        <v>24</v>
      </c>
      <c r="BJ186" s="25" t="s">
        <v>24</v>
      </c>
      <c r="BK186" s="25" t="s">
        <v>23</v>
      </c>
      <c r="BL186" s="25" t="s">
        <v>24</v>
      </c>
      <c r="BM186" s="25" t="s">
        <v>24</v>
      </c>
      <c r="BN186" s="25" t="s">
        <v>24</v>
      </c>
      <c r="BO186" s="25" t="s">
        <v>24</v>
      </c>
      <c r="BP186" s="25" t="s">
        <v>23</v>
      </c>
      <c r="BQ186" s="25" t="s">
        <v>24</v>
      </c>
      <c r="BR186" s="25" t="s">
        <v>24</v>
      </c>
      <c r="BS186" s="25" t="s">
        <v>23</v>
      </c>
      <c r="BT186" s="25" t="s">
        <v>24</v>
      </c>
      <c r="BU186" s="25" t="s">
        <v>24</v>
      </c>
      <c r="BV186" s="25" t="s">
        <v>24</v>
      </c>
      <c r="BW186" s="25" t="s">
        <v>24</v>
      </c>
      <c r="BX186" s="25" t="s">
        <v>24</v>
      </c>
    </row>
    <row r="187" spans="1:76" x14ac:dyDescent="0.45">
      <c r="A187" s="27" t="s">
        <v>366</v>
      </c>
      <c r="B187" s="31">
        <v>3</v>
      </c>
      <c r="C187" s="27" t="s">
        <v>56</v>
      </c>
      <c r="D187" s="125" t="s">
        <v>44</v>
      </c>
      <c r="E187" s="125"/>
      <c r="F187" s="125"/>
      <c r="G187" s="25" t="s">
        <v>19</v>
      </c>
      <c r="H187" s="31">
        <v>10</v>
      </c>
      <c r="I187" s="31">
        <v>90</v>
      </c>
      <c r="J187" s="25" t="s">
        <v>23</v>
      </c>
      <c r="K187" s="25" t="s">
        <v>23</v>
      </c>
      <c r="L187" s="27" t="s">
        <v>24</v>
      </c>
      <c r="M187" s="25" t="s">
        <v>23</v>
      </c>
      <c r="N187" s="25" t="s">
        <v>24</v>
      </c>
      <c r="O187" s="25" t="s">
        <v>24</v>
      </c>
      <c r="P187" s="25" t="s">
        <v>24</v>
      </c>
      <c r="Q187" s="25" t="s">
        <v>24</v>
      </c>
      <c r="R187" s="25" t="s">
        <v>24</v>
      </c>
      <c r="S187" s="25" t="s">
        <v>24</v>
      </c>
      <c r="T187" s="27" t="s">
        <v>400</v>
      </c>
      <c r="U187" s="25" t="s">
        <v>24</v>
      </c>
      <c r="V187" s="25" t="s">
        <v>24</v>
      </c>
      <c r="W187" s="25" t="s">
        <v>24</v>
      </c>
      <c r="X187" s="27" t="s">
        <v>400</v>
      </c>
      <c r="Y187" s="27" t="s">
        <v>489</v>
      </c>
      <c r="Z187" s="27" t="s">
        <v>489</v>
      </c>
      <c r="AA187" s="27" t="s">
        <v>489</v>
      </c>
      <c r="AB187" s="27" t="s">
        <v>489</v>
      </c>
      <c r="AC187" s="27" t="s">
        <v>50</v>
      </c>
      <c r="AD187" s="27" t="s">
        <v>50</v>
      </c>
      <c r="AE187" s="27" t="s">
        <v>489</v>
      </c>
      <c r="AF187" s="27" t="s">
        <v>50</v>
      </c>
      <c r="AG187" s="27" t="s">
        <v>49</v>
      </c>
      <c r="AH187" s="27" t="s">
        <v>49</v>
      </c>
      <c r="AI187" s="27" t="s">
        <v>400</v>
      </c>
      <c r="AJ187" s="27" t="s">
        <v>489</v>
      </c>
      <c r="AK187" s="27" t="s">
        <v>49</v>
      </c>
      <c r="AL187" s="27" t="s">
        <v>49</v>
      </c>
      <c r="AM187" s="37">
        <v>1056</v>
      </c>
      <c r="AN187" s="31">
        <v>75</v>
      </c>
      <c r="AO187" s="31">
        <v>11.5</v>
      </c>
      <c r="AP187" s="31">
        <v>13.8</v>
      </c>
      <c r="AQ187" s="37">
        <v>396</v>
      </c>
      <c r="AR187" s="31">
        <v>7</v>
      </c>
      <c r="AS187" s="37">
        <v>396</v>
      </c>
      <c r="AT187" s="25" t="s">
        <v>24</v>
      </c>
      <c r="AU187" s="25" t="s">
        <v>24</v>
      </c>
      <c r="AV187" s="25" t="s">
        <v>24</v>
      </c>
      <c r="AW187" s="25" t="s">
        <v>24</v>
      </c>
      <c r="AX187" s="25" t="s">
        <v>24</v>
      </c>
      <c r="AY187" s="25" t="s">
        <v>24</v>
      </c>
      <c r="AZ187" s="25" t="s">
        <v>24</v>
      </c>
      <c r="BA187" s="25" t="s">
        <v>24</v>
      </c>
      <c r="BB187" s="25" t="s">
        <v>24</v>
      </c>
      <c r="BC187" s="25" t="s">
        <v>24</v>
      </c>
      <c r="BD187" s="25" t="s">
        <v>24</v>
      </c>
      <c r="BE187" s="25" t="s">
        <v>24</v>
      </c>
      <c r="BF187" s="25" t="s">
        <v>24</v>
      </c>
      <c r="BG187" s="25" t="s">
        <v>24</v>
      </c>
      <c r="BH187" s="25" t="s">
        <v>24</v>
      </c>
      <c r="BI187" s="25" t="s">
        <v>23</v>
      </c>
      <c r="BJ187" s="25" t="s">
        <v>24</v>
      </c>
      <c r="BK187" s="25" t="s">
        <v>24</v>
      </c>
      <c r="BL187" s="25" t="s">
        <v>24</v>
      </c>
      <c r="BM187" s="25" t="s">
        <v>24</v>
      </c>
      <c r="BN187" s="25" t="s">
        <v>24</v>
      </c>
      <c r="BO187" s="25" t="s">
        <v>24</v>
      </c>
      <c r="BP187" s="25" t="s">
        <v>24</v>
      </c>
      <c r="BQ187" s="25" t="s">
        <v>24</v>
      </c>
      <c r="BR187" s="25" t="s">
        <v>24</v>
      </c>
      <c r="BS187" s="25" t="s">
        <v>24</v>
      </c>
      <c r="BT187" s="25" t="s">
        <v>24</v>
      </c>
      <c r="BU187" s="25" t="s">
        <v>24</v>
      </c>
      <c r="BV187" s="25" t="s">
        <v>24</v>
      </c>
      <c r="BW187" s="25" t="s">
        <v>24</v>
      </c>
      <c r="BX187" s="25" t="s">
        <v>23</v>
      </c>
    </row>
    <row r="188" spans="1:76" x14ac:dyDescent="0.45">
      <c r="A188" s="27" t="s">
        <v>367</v>
      </c>
      <c r="B188" s="31">
        <v>5</v>
      </c>
      <c r="C188" s="27" t="s">
        <v>43</v>
      </c>
      <c r="D188" s="125" t="s">
        <v>44</v>
      </c>
      <c r="E188" s="125"/>
      <c r="F188" s="125"/>
      <c r="G188" s="25" t="s">
        <v>19</v>
      </c>
      <c r="H188" s="31">
        <v>13</v>
      </c>
      <c r="I188" s="31">
        <v>93</v>
      </c>
      <c r="J188" s="25" t="s">
        <v>23</v>
      </c>
      <c r="K188" s="25" t="s">
        <v>23</v>
      </c>
      <c r="L188" s="27" t="s">
        <v>24</v>
      </c>
      <c r="M188" s="25" t="s">
        <v>24</v>
      </c>
      <c r="N188" s="25" t="s">
        <v>24</v>
      </c>
      <c r="O188" s="25" t="s">
        <v>24</v>
      </c>
      <c r="P188" s="25" t="s">
        <v>24</v>
      </c>
      <c r="Q188" s="25" t="s">
        <v>24</v>
      </c>
      <c r="R188" s="25" t="s">
        <v>24</v>
      </c>
      <c r="S188" s="25" t="s">
        <v>24</v>
      </c>
      <c r="T188" s="27" t="s">
        <v>398</v>
      </c>
      <c r="U188" s="25" t="s">
        <v>24</v>
      </c>
      <c r="V188" s="25" t="s">
        <v>24</v>
      </c>
      <c r="W188" s="25" t="s">
        <v>24</v>
      </c>
      <c r="X188" s="27" t="s">
        <v>400</v>
      </c>
      <c r="Y188" s="27" t="s">
        <v>489</v>
      </c>
      <c r="Z188" s="27" t="s">
        <v>49</v>
      </c>
      <c r="AA188" s="27" t="s">
        <v>489</v>
      </c>
      <c r="AB188" s="27" t="s">
        <v>489</v>
      </c>
      <c r="AC188" s="27" t="s">
        <v>50</v>
      </c>
      <c r="AD188" s="27" t="s">
        <v>50</v>
      </c>
      <c r="AE188" s="27" t="s">
        <v>489</v>
      </c>
      <c r="AF188" s="27" t="s">
        <v>49</v>
      </c>
      <c r="AG188" s="27" t="s">
        <v>49</v>
      </c>
      <c r="AH188" s="27" t="s">
        <v>49</v>
      </c>
      <c r="AI188" s="27" t="s">
        <v>489</v>
      </c>
      <c r="AJ188" s="27" t="s">
        <v>49</v>
      </c>
      <c r="AK188" s="27" t="s">
        <v>49</v>
      </c>
      <c r="AL188" s="27" t="s">
        <v>50</v>
      </c>
      <c r="AM188" s="37">
        <v>1325</v>
      </c>
      <c r="AN188" s="31">
        <v>86</v>
      </c>
      <c r="AO188" s="31">
        <v>15.8</v>
      </c>
      <c r="AP188" s="31">
        <v>16.8</v>
      </c>
      <c r="AQ188" s="37">
        <v>524</v>
      </c>
      <c r="AR188" s="31">
        <v>8</v>
      </c>
      <c r="AS188" s="37">
        <v>514</v>
      </c>
      <c r="AT188" s="25" t="s">
        <v>24</v>
      </c>
      <c r="AU188" s="25" t="s">
        <v>24</v>
      </c>
      <c r="AV188" s="25" t="s">
        <v>24</v>
      </c>
      <c r="AW188" s="25" t="s">
        <v>24</v>
      </c>
      <c r="AX188" s="25" t="s">
        <v>24</v>
      </c>
      <c r="AY188" s="25" t="s">
        <v>24</v>
      </c>
      <c r="AZ188" s="25" t="s">
        <v>24</v>
      </c>
      <c r="BA188" s="25" t="s">
        <v>23</v>
      </c>
      <c r="BB188" s="25" t="s">
        <v>24</v>
      </c>
      <c r="BC188" s="25" t="s">
        <v>24</v>
      </c>
      <c r="BD188" s="25" t="s">
        <v>23</v>
      </c>
      <c r="BE188" s="25" t="s">
        <v>24</v>
      </c>
      <c r="BF188" s="25" t="s">
        <v>24</v>
      </c>
      <c r="BG188" s="25" t="s">
        <v>24</v>
      </c>
      <c r="BH188" s="25" t="s">
        <v>23</v>
      </c>
      <c r="BI188" s="25" t="s">
        <v>24</v>
      </c>
      <c r="BJ188" s="25" t="s">
        <v>24</v>
      </c>
      <c r="BK188" s="25" t="s">
        <v>23</v>
      </c>
      <c r="BL188" s="25" t="s">
        <v>24</v>
      </c>
      <c r="BM188" s="25" t="s">
        <v>24</v>
      </c>
      <c r="BN188" s="25" t="s">
        <v>24</v>
      </c>
      <c r="BO188" s="25" t="s">
        <v>24</v>
      </c>
      <c r="BP188" s="25" t="s">
        <v>23</v>
      </c>
      <c r="BQ188" s="25" t="s">
        <v>24</v>
      </c>
      <c r="BR188" s="25" t="s">
        <v>24</v>
      </c>
      <c r="BS188" s="25" t="s">
        <v>24</v>
      </c>
      <c r="BT188" s="25" t="s">
        <v>24</v>
      </c>
      <c r="BU188" s="25" t="s">
        <v>24</v>
      </c>
      <c r="BV188" s="25" t="s">
        <v>24</v>
      </c>
      <c r="BW188" s="25" t="s">
        <v>24</v>
      </c>
      <c r="BX188" s="25" t="s">
        <v>24</v>
      </c>
    </row>
    <row r="189" spans="1:76" x14ac:dyDescent="0.45">
      <c r="A189" s="27" t="s">
        <v>369</v>
      </c>
      <c r="B189" s="31">
        <v>5</v>
      </c>
      <c r="C189" s="27" t="s">
        <v>43</v>
      </c>
      <c r="D189" s="125" t="s">
        <v>44</v>
      </c>
      <c r="E189" s="125"/>
      <c r="F189" s="125"/>
      <c r="G189" s="25" t="s">
        <v>19</v>
      </c>
      <c r="H189" s="31">
        <v>15</v>
      </c>
      <c r="I189" s="31">
        <v>101</v>
      </c>
      <c r="J189" s="25" t="s">
        <v>23</v>
      </c>
      <c r="K189" s="25" t="s">
        <v>23</v>
      </c>
      <c r="L189" s="27" t="s">
        <v>24</v>
      </c>
      <c r="M189" s="25" t="s">
        <v>24</v>
      </c>
      <c r="N189" s="25" t="s">
        <v>24</v>
      </c>
      <c r="O189" s="25" t="s">
        <v>24</v>
      </c>
      <c r="P189" s="25" t="s">
        <v>24</v>
      </c>
      <c r="Q189" s="25" t="s">
        <v>24</v>
      </c>
      <c r="R189" s="25" t="s">
        <v>23</v>
      </c>
      <c r="S189" s="25" t="s">
        <v>24</v>
      </c>
      <c r="T189" s="27" t="s">
        <v>398</v>
      </c>
      <c r="U189" s="25" t="s">
        <v>24</v>
      </c>
      <c r="V189" s="25" t="s">
        <v>24</v>
      </c>
      <c r="W189" s="25" t="s">
        <v>24</v>
      </c>
      <c r="X189" s="27" t="s">
        <v>400</v>
      </c>
      <c r="Y189" s="27" t="s">
        <v>489</v>
      </c>
      <c r="Z189" s="27" t="s">
        <v>489</v>
      </c>
      <c r="AA189" s="27" t="s">
        <v>489</v>
      </c>
      <c r="AB189" s="27" t="s">
        <v>489</v>
      </c>
      <c r="AC189" s="27" t="s">
        <v>50</v>
      </c>
      <c r="AD189" s="27" t="s">
        <v>489</v>
      </c>
      <c r="AE189" s="27" t="s">
        <v>489</v>
      </c>
      <c r="AF189" s="27" t="s">
        <v>49</v>
      </c>
      <c r="AG189" s="27" t="s">
        <v>49</v>
      </c>
      <c r="AH189" s="27" t="s">
        <v>49</v>
      </c>
      <c r="AI189" s="27" t="s">
        <v>400</v>
      </c>
      <c r="AJ189" s="27" t="s">
        <v>489</v>
      </c>
      <c r="AK189" s="27" t="s">
        <v>49</v>
      </c>
      <c r="AL189" s="27" t="s">
        <v>49</v>
      </c>
      <c r="AM189" s="37">
        <v>1395</v>
      </c>
      <c r="AN189" s="31">
        <v>89</v>
      </c>
      <c r="AO189" s="31">
        <v>16.7</v>
      </c>
      <c r="AP189" s="31">
        <v>21</v>
      </c>
      <c r="AQ189" s="37">
        <v>536</v>
      </c>
      <c r="AR189" s="31">
        <v>8</v>
      </c>
      <c r="AS189" s="37">
        <v>496</v>
      </c>
      <c r="AT189" s="25" t="s">
        <v>24</v>
      </c>
      <c r="AU189" s="25" t="s">
        <v>24</v>
      </c>
      <c r="AV189" s="25" t="s">
        <v>24</v>
      </c>
      <c r="AW189" s="25" t="s">
        <v>24</v>
      </c>
      <c r="AX189" s="25" t="s">
        <v>24</v>
      </c>
      <c r="AY189" s="25" t="s">
        <v>24</v>
      </c>
      <c r="AZ189" s="25" t="s">
        <v>24</v>
      </c>
      <c r="BA189" s="25" t="s">
        <v>23</v>
      </c>
      <c r="BB189" s="25" t="s">
        <v>24</v>
      </c>
      <c r="BC189" s="25" t="s">
        <v>24</v>
      </c>
      <c r="BD189" s="25" t="s">
        <v>23</v>
      </c>
      <c r="BE189" s="25" t="s">
        <v>24</v>
      </c>
      <c r="BF189" s="25" t="s">
        <v>24</v>
      </c>
      <c r="BG189" s="25" t="s">
        <v>24</v>
      </c>
      <c r="BH189" s="25" t="s">
        <v>23</v>
      </c>
      <c r="BI189" s="25" t="s">
        <v>24</v>
      </c>
      <c r="BJ189" s="25" t="s">
        <v>24</v>
      </c>
      <c r="BK189" s="25" t="s">
        <v>23</v>
      </c>
      <c r="BL189" s="25" t="s">
        <v>24</v>
      </c>
      <c r="BM189" s="25" t="s">
        <v>24</v>
      </c>
      <c r="BN189" s="25" t="s">
        <v>24</v>
      </c>
      <c r="BO189" s="25" t="s">
        <v>24</v>
      </c>
      <c r="BP189" s="25" t="s">
        <v>24</v>
      </c>
      <c r="BQ189" s="25" t="s">
        <v>24</v>
      </c>
      <c r="BR189" s="25" t="s">
        <v>24</v>
      </c>
      <c r="BS189" s="25" t="s">
        <v>24</v>
      </c>
      <c r="BT189" s="25" t="s">
        <v>24</v>
      </c>
      <c r="BU189" s="25" t="s">
        <v>24</v>
      </c>
      <c r="BV189" s="25" t="s">
        <v>24</v>
      </c>
      <c r="BW189" s="25" t="s">
        <v>23</v>
      </c>
      <c r="BX189" s="25" t="s">
        <v>24</v>
      </c>
    </row>
    <row r="190" spans="1:76" x14ac:dyDescent="0.45">
      <c r="A190" s="27" t="s">
        <v>371</v>
      </c>
      <c r="B190" s="31">
        <v>3</v>
      </c>
      <c r="C190" s="27" t="s">
        <v>43</v>
      </c>
      <c r="D190" s="125" t="s">
        <v>44</v>
      </c>
      <c r="E190" s="125"/>
      <c r="F190" s="125"/>
      <c r="G190" s="25" t="s">
        <v>19</v>
      </c>
      <c r="H190" s="31">
        <v>14</v>
      </c>
      <c r="I190" s="31">
        <v>98</v>
      </c>
      <c r="J190" s="25" t="s">
        <v>24</v>
      </c>
      <c r="K190" s="25" t="s">
        <v>24</v>
      </c>
      <c r="L190" s="27" t="s">
        <v>24</v>
      </c>
      <c r="M190" s="25" t="s">
        <v>24</v>
      </c>
      <c r="N190" s="25" t="s">
        <v>24</v>
      </c>
      <c r="O190" s="25" t="s">
        <v>24</v>
      </c>
      <c r="P190" s="25" t="s">
        <v>24</v>
      </c>
      <c r="Q190" s="25" t="s">
        <v>24</v>
      </c>
      <c r="R190" s="25" t="s">
        <v>23</v>
      </c>
      <c r="S190" s="25" t="s">
        <v>24</v>
      </c>
      <c r="T190" s="27" t="s">
        <v>400</v>
      </c>
      <c r="U190" s="25" t="s">
        <v>24</v>
      </c>
      <c r="V190" s="25" t="s">
        <v>24</v>
      </c>
      <c r="W190" s="25" t="s">
        <v>24</v>
      </c>
      <c r="X190" s="27" t="s">
        <v>400</v>
      </c>
      <c r="Y190" s="27" t="s">
        <v>489</v>
      </c>
      <c r="Z190" s="27" t="s">
        <v>400</v>
      </c>
      <c r="AA190" s="27" t="s">
        <v>489</v>
      </c>
      <c r="AB190" s="27" t="s">
        <v>489</v>
      </c>
      <c r="AC190" s="27" t="s">
        <v>50</v>
      </c>
      <c r="AD190" s="27" t="s">
        <v>50</v>
      </c>
      <c r="AE190" s="27" t="s">
        <v>489</v>
      </c>
      <c r="AF190" s="27" t="s">
        <v>49</v>
      </c>
      <c r="AG190" s="27" t="s">
        <v>50</v>
      </c>
      <c r="AH190" s="27" t="s">
        <v>49</v>
      </c>
      <c r="AI190" s="27" t="s">
        <v>400</v>
      </c>
      <c r="AJ190" s="27" t="s">
        <v>489</v>
      </c>
      <c r="AK190" s="27" t="s">
        <v>49</v>
      </c>
      <c r="AL190" s="27" t="s">
        <v>49</v>
      </c>
      <c r="AM190" s="37">
        <v>1145</v>
      </c>
      <c r="AN190" s="31">
        <v>79</v>
      </c>
      <c r="AO190" s="31">
        <v>11.8</v>
      </c>
      <c r="AP190" s="31">
        <v>15.4</v>
      </c>
      <c r="AQ190" s="37">
        <v>396</v>
      </c>
      <c r="AR190" s="31">
        <v>9</v>
      </c>
      <c r="AS190" s="37">
        <v>398</v>
      </c>
      <c r="AT190" s="25" t="s">
        <v>24</v>
      </c>
      <c r="AU190" s="25" t="s">
        <v>24</v>
      </c>
      <c r="AV190" s="25" t="s">
        <v>24</v>
      </c>
      <c r="AW190" s="25" t="s">
        <v>24</v>
      </c>
      <c r="AX190" s="25" t="s">
        <v>24</v>
      </c>
      <c r="AY190" s="25" t="s">
        <v>24</v>
      </c>
      <c r="AZ190" s="25" t="s">
        <v>24</v>
      </c>
      <c r="BA190" s="25" t="s">
        <v>24</v>
      </c>
      <c r="BB190" s="25" t="s">
        <v>24</v>
      </c>
      <c r="BC190" s="25" t="s">
        <v>23</v>
      </c>
      <c r="BD190" s="25" t="s">
        <v>23</v>
      </c>
      <c r="BE190" s="25" t="s">
        <v>24</v>
      </c>
      <c r="BF190" s="25" t="s">
        <v>24</v>
      </c>
      <c r="BG190" s="25" t="s">
        <v>23</v>
      </c>
      <c r="BH190" s="25" t="s">
        <v>24</v>
      </c>
      <c r="BI190" s="25" t="s">
        <v>24</v>
      </c>
      <c r="BJ190" s="25" t="s">
        <v>24</v>
      </c>
      <c r="BK190" s="25" t="s">
        <v>23</v>
      </c>
      <c r="BL190" s="25" t="s">
        <v>23</v>
      </c>
      <c r="BM190" s="25" t="s">
        <v>24</v>
      </c>
      <c r="BN190" s="25" t="s">
        <v>24</v>
      </c>
      <c r="BO190" s="25" t="s">
        <v>24</v>
      </c>
      <c r="BP190" s="25" t="s">
        <v>23</v>
      </c>
      <c r="BQ190" s="25" t="s">
        <v>24</v>
      </c>
      <c r="BR190" s="25" t="s">
        <v>24</v>
      </c>
      <c r="BS190" s="25" t="s">
        <v>24</v>
      </c>
      <c r="BT190" s="25" t="s">
        <v>24</v>
      </c>
      <c r="BU190" s="25" t="s">
        <v>24</v>
      </c>
      <c r="BV190" s="25" t="s">
        <v>24</v>
      </c>
      <c r="BW190" s="25" t="s">
        <v>24</v>
      </c>
      <c r="BX190" s="25" t="s">
        <v>24</v>
      </c>
    </row>
    <row r="191" spans="1:76" x14ac:dyDescent="0.45">
      <c r="A191" s="27" t="s">
        <v>373</v>
      </c>
      <c r="B191" s="31">
        <v>3</v>
      </c>
      <c r="C191" s="27" t="s">
        <v>43</v>
      </c>
      <c r="D191" s="125" t="s">
        <v>69</v>
      </c>
      <c r="E191" s="125"/>
      <c r="F191" s="125"/>
      <c r="G191" s="25" t="s">
        <v>19</v>
      </c>
      <c r="H191" s="31">
        <v>13</v>
      </c>
      <c r="I191" s="31">
        <v>97</v>
      </c>
      <c r="J191" s="25" t="s">
        <v>24</v>
      </c>
      <c r="K191" s="25" t="s">
        <v>24</v>
      </c>
      <c r="L191" s="27" t="s">
        <v>24</v>
      </c>
      <c r="M191" s="25" t="s">
        <v>24</v>
      </c>
      <c r="N191" s="25" t="s">
        <v>24</v>
      </c>
      <c r="O191" s="25" t="s">
        <v>24</v>
      </c>
      <c r="P191" s="25" t="s">
        <v>24</v>
      </c>
      <c r="Q191" s="25" t="s">
        <v>24</v>
      </c>
      <c r="R191" s="25" t="s">
        <v>23</v>
      </c>
      <c r="S191" s="25" t="s">
        <v>24</v>
      </c>
      <c r="T191" s="27" t="s">
        <v>398</v>
      </c>
      <c r="U191" s="25" t="s">
        <v>24</v>
      </c>
      <c r="V191" s="25" t="s">
        <v>24</v>
      </c>
      <c r="W191" s="25" t="s">
        <v>24</v>
      </c>
      <c r="X191" s="27" t="s">
        <v>400</v>
      </c>
      <c r="Y191" s="27" t="s">
        <v>400</v>
      </c>
      <c r="Z191" s="27" t="s">
        <v>400</v>
      </c>
      <c r="AA191" s="27" t="s">
        <v>489</v>
      </c>
      <c r="AB191" s="27" t="s">
        <v>489</v>
      </c>
      <c r="AC191" s="27" t="s">
        <v>50</v>
      </c>
      <c r="AD191" s="27" t="s">
        <v>489</v>
      </c>
      <c r="AE191" s="27" t="s">
        <v>400</v>
      </c>
      <c r="AF191" s="27" t="s">
        <v>50</v>
      </c>
      <c r="AG191" s="27" t="s">
        <v>50</v>
      </c>
      <c r="AH191" s="27" t="s">
        <v>49</v>
      </c>
      <c r="AI191" s="27" t="s">
        <v>400</v>
      </c>
      <c r="AJ191" s="27" t="s">
        <v>489</v>
      </c>
      <c r="AK191" s="27" t="s">
        <v>49</v>
      </c>
      <c r="AL191" s="27" t="s">
        <v>50</v>
      </c>
      <c r="AM191" s="37">
        <v>1096</v>
      </c>
      <c r="AN191" s="31">
        <v>73</v>
      </c>
      <c r="AO191" s="31">
        <v>13.9</v>
      </c>
      <c r="AP191" s="31">
        <v>12.8</v>
      </c>
      <c r="AQ191" s="37">
        <v>458</v>
      </c>
      <c r="AR191" s="31">
        <v>7</v>
      </c>
      <c r="AS191" s="37">
        <v>394</v>
      </c>
      <c r="AT191" s="25" t="s">
        <v>24</v>
      </c>
      <c r="AU191" s="25" t="s">
        <v>24</v>
      </c>
      <c r="AV191" s="25" t="s">
        <v>24</v>
      </c>
      <c r="AW191" s="25" t="s">
        <v>24</v>
      </c>
      <c r="AX191" s="25" t="s">
        <v>24</v>
      </c>
      <c r="AY191" s="25" t="s">
        <v>24</v>
      </c>
      <c r="AZ191" s="25" t="s">
        <v>23</v>
      </c>
      <c r="BA191" s="25" t="s">
        <v>24</v>
      </c>
      <c r="BB191" s="25" t="s">
        <v>24</v>
      </c>
      <c r="BC191" s="25" t="s">
        <v>24</v>
      </c>
      <c r="BD191" s="25" t="s">
        <v>24</v>
      </c>
      <c r="BE191" s="25" t="s">
        <v>24</v>
      </c>
      <c r="BF191" s="25" t="s">
        <v>24</v>
      </c>
      <c r="BG191" s="25" t="s">
        <v>24</v>
      </c>
      <c r="BH191" s="25" t="s">
        <v>23</v>
      </c>
      <c r="BI191" s="25" t="s">
        <v>24</v>
      </c>
      <c r="BJ191" s="25" t="s">
        <v>24</v>
      </c>
      <c r="BK191" s="25" t="s">
        <v>23</v>
      </c>
      <c r="BL191" s="25" t="s">
        <v>23</v>
      </c>
      <c r="BM191" s="25" t="s">
        <v>24</v>
      </c>
      <c r="BN191" s="25" t="s">
        <v>24</v>
      </c>
      <c r="BO191" s="25" t="s">
        <v>24</v>
      </c>
      <c r="BP191" s="25" t="s">
        <v>23</v>
      </c>
      <c r="BQ191" s="25" t="s">
        <v>24</v>
      </c>
      <c r="BR191" s="25" t="s">
        <v>24</v>
      </c>
      <c r="BS191" s="25" t="s">
        <v>24</v>
      </c>
      <c r="BT191" s="25" t="s">
        <v>24</v>
      </c>
      <c r="BU191" s="25" t="s">
        <v>24</v>
      </c>
      <c r="BV191" s="25" t="s">
        <v>24</v>
      </c>
      <c r="BW191" s="25" t="s">
        <v>24</v>
      </c>
      <c r="BX191" s="25" t="s">
        <v>24</v>
      </c>
    </row>
    <row r="192" spans="1:76" x14ac:dyDescent="0.45">
      <c r="A192" s="27" t="s">
        <v>375</v>
      </c>
      <c r="B192" s="31">
        <v>3</v>
      </c>
      <c r="C192" s="27" t="s">
        <v>43</v>
      </c>
      <c r="D192" s="125" t="s">
        <v>74</v>
      </c>
      <c r="E192" s="125"/>
      <c r="F192" s="125"/>
      <c r="G192" s="25" t="s">
        <v>19</v>
      </c>
      <c r="H192" s="31">
        <v>11.9</v>
      </c>
      <c r="I192" s="31">
        <v>89</v>
      </c>
      <c r="J192" s="25" t="s">
        <v>24</v>
      </c>
      <c r="K192" s="25" t="s">
        <v>24</v>
      </c>
      <c r="L192" s="27" t="s">
        <v>24</v>
      </c>
      <c r="M192" s="25" t="s">
        <v>24</v>
      </c>
      <c r="N192" s="25" t="s">
        <v>24</v>
      </c>
      <c r="O192" s="25" t="s">
        <v>24</v>
      </c>
      <c r="P192" s="25" t="s">
        <v>24</v>
      </c>
      <c r="Q192" s="25" t="s">
        <v>24</v>
      </c>
      <c r="R192" s="25" t="s">
        <v>23</v>
      </c>
      <c r="S192" s="25" t="s">
        <v>24</v>
      </c>
      <c r="T192" s="27" t="s">
        <v>400</v>
      </c>
      <c r="U192" s="25" t="s">
        <v>24</v>
      </c>
      <c r="V192" s="25" t="s">
        <v>24</v>
      </c>
      <c r="W192" s="25" t="s">
        <v>24</v>
      </c>
      <c r="X192" s="27" t="s">
        <v>400</v>
      </c>
      <c r="Y192" s="27" t="s">
        <v>489</v>
      </c>
      <c r="Z192" s="27" t="s">
        <v>400</v>
      </c>
      <c r="AA192" s="27" t="s">
        <v>489</v>
      </c>
      <c r="AB192" s="27" t="s">
        <v>489</v>
      </c>
      <c r="AC192" s="27" t="s">
        <v>489</v>
      </c>
      <c r="AD192" s="27" t="s">
        <v>50</v>
      </c>
      <c r="AE192" s="27" t="s">
        <v>489</v>
      </c>
      <c r="AF192" s="27" t="s">
        <v>49</v>
      </c>
      <c r="AG192" s="27" t="s">
        <v>50</v>
      </c>
      <c r="AH192" s="27" t="s">
        <v>49</v>
      </c>
      <c r="AI192" s="27" t="s">
        <v>400</v>
      </c>
      <c r="AJ192" s="27" t="s">
        <v>400</v>
      </c>
      <c r="AK192" s="27" t="s">
        <v>49</v>
      </c>
      <c r="AL192" s="27" t="s">
        <v>489</v>
      </c>
      <c r="AM192" s="37">
        <v>1124</v>
      </c>
      <c r="AN192" s="31">
        <v>76</v>
      </c>
      <c r="AO192" s="31">
        <v>11.7</v>
      </c>
      <c r="AP192" s="31">
        <v>14.7</v>
      </c>
      <c r="AQ192" s="37">
        <v>426</v>
      </c>
      <c r="AR192" s="31">
        <v>7</v>
      </c>
      <c r="AS192" s="37">
        <v>395</v>
      </c>
      <c r="AT192" s="25" t="s">
        <v>24</v>
      </c>
      <c r="AU192" s="25" t="s">
        <v>24</v>
      </c>
      <c r="AV192" s="25" t="s">
        <v>24</v>
      </c>
      <c r="AW192" s="25" t="s">
        <v>24</v>
      </c>
      <c r="AX192" s="25" t="s">
        <v>24</v>
      </c>
      <c r="AY192" s="25" t="s">
        <v>24</v>
      </c>
      <c r="AZ192" s="25" t="s">
        <v>23</v>
      </c>
      <c r="BA192" s="25" t="s">
        <v>24</v>
      </c>
      <c r="BB192" s="25" t="s">
        <v>24</v>
      </c>
      <c r="BC192" s="25" t="s">
        <v>24</v>
      </c>
      <c r="BD192" s="25" t="s">
        <v>23</v>
      </c>
      <c r="BE192" s="25" t="s">
        <v>24</v>
      </c>
      <c r="BF192" s="25" t="s">
        <v>24</v>
      </c>
      <c r="BG192" s="25" t="s">
        <v>24</v>
      </c>
      <c r="BH192" s="25" t="s">
        <v>23</v>
      </c>
      <c r="BI192" s="25" t="s">
        <v>24</v>
      </c>
      <c r="BJ192" s="25" t="s">
        <v>24</v>
      </c>
      <c r="BK192" s="25" t="s">
        <v>23</v>
      </c>
      <c r="BL192" s="25" t="s">
        <v>24</v>
      </c>
      <c r="BM192" s="25" t="s">
        <v>24</v>
      </c>
      <c r="BN192" s="25" t="s">
        <v>24</v>
      </c>
      <c r="BO192" s="25" t="s">
        <v>24</v>
      </c>
      <c r="BP192" s="25" t="s">
        <v>23</v>
      </c>
      <c r="BQ192" s="25" t="s">
        <v>24</v>
      </c>
      <c r="BR192" s="25" t="s">
        <v>24</v>
      </c>
      <c r="BS192" s="25" t="s">
        <v>24</v>
      </c>
      <c r="BT192" s="25" t="s">
        <v>24</v>
      </c>
      <c r="BU192" s="25" t="s">
        <v>24</v>
      </c>
      <c r="BV192" s="25" t="s">
        <v>24</v>
      </c>
      <c r="BW192" s="25" t="s">
        <v>24</v>
      </c>
      <c r="BX192" s="25" t="s">
        <v>24</v>
      </c>
    </row>
    <row r="193" spans="1:76" x14ac:dyDescent="0.45">
      <c r="A193" s="27" t="s">
        <v>377</v>
      </c>
      <c r="B193" s="31">
        <v>3</v>
      </c>
      <c r="C193" s="27" t="s">
        <v>43</v>
      </c>
      <c r="D193" s="125" t="s">
        <v>74</v>
      </c>
      <c r="E193" s="125"/>
      <c r="F193" s="125"/>
      <c r="G193" s="25" t="s">
        <v>19</v>
      </c>
      <c r="H193" s="31">
        <v>13</v>
      </c>
      <c r="I193" s="31">
        <v>87</v>
      </c>
      <c r="J193" s="25" t="s">
        <v>24</v>
      </c>
      <c r="K193" s="25" t="s">
        <v>24</v>
      </c>
      <c r="L193" s="27" t="s">
        <v>24</v>
      </c>
      <c r="M193" s="25" t="s">
        <v>24</v>
      </c>
      <c r="N193" s="25" t="s">
        <v>24</v>
      </c>
      <c r="O193" s="25" t="s">
        <v>24</v>
      </c>
      <c r="P193" s="25" t="s">
        <v>24</v>
      </c>
      <c r="Q193" s="25" t="s">
        <v>24</v>
      </c>
      <c r="R193" s="25" t="s">
        <v>23</v>
      </c>
      <c r="S193" s="25" t="s">
        <v>24</v>
      </c>
      <c r="T193" s="27" t="s">
        <v>399</v>
      </c>
      <c r="U193" s="25" t="s">
        <v>24</v>
      </c>
      <c r="V193" s="25" t="s">
        <v>24</v>
      </c>
      <c r="W193" s="25" t="s">
        <v>24</v>
      </c>
      <c r="X193" s="27" t="s">
        <v>400</v>
      </c>
      <c r="Y193" s="27" t="s">
        <v>489</v>
      </c>
      <c r="Z193" s="27" t="s">
        <v>400</v>
      </c>
      <c r="AA193" s="27" t="s">
        <v>489</v>
      </c>
      <c r="AB193" s="27" t="s">
        <v>489</v>
      </c>
      <c r="AC193" s="27" t="s">
        <v>50</v>
      </c>
      <c r="AD193" s="27" t="s">
        <v>50</v>
      </c>
      <c r="AE193" s="27" t="s">
        <v>400</v>
      </c>
      <c r="AF193" s="27" t="s">
        <v>50</v>
      </c>
      <c r="AG193" s="27" t="s">
        <v>50</v>
      </c>
      <c r="AH193" s="27" t="s">
        <v>67</v>
      </c>
      <c r="AI193" s="27" t="s">
        <v>400</v>
      </c>
      <c r="AJ193" s="27" t="s">
        <v>489</v>
      </c>
      <c r="AK193" s="27" t="s">
        <v>49</v>
      </c>
      <c r="AL193" s="27" t="s">
        <v>489</v>
      </c>
      <c r="AM193" s="37">
        <v>1156</v>
      </c>
      <c r="AN193" s="31">
        <v>81</v>
      </c>
      <c r="AO193" s="31">
        <v>12.5</v>
      </c>
      <c r="AP193" s="31">
        <v>11.8</v>
      </c>
      <c r="AQ193" s="37">
        <v>396</v>
      </c>
      <c r="AR193" s="31">
        <v>9</v>
      </c>
      <c r="AS193" s="37">
        <v>352</v>
      </c>
      <c r="AT193" s="25" t="s">
        <v>24</v>
      </c>
      <c r="AU193" s="25" t="s">
        <v>24</v>
      </c>
      <c r="AV193" s="25" t="s">
        <v>24</v>
      </c>
      <c r="AW193" s="25" t="s">
        <v>24</v>
      </c>
      <c r="AX193" s="25" t="s">
        <v>24</v>
      </c>
      <c r="AY193" s="25" t="s">
        <v>24</v>
      </c>
      <c r="AZ193" s="25" t="s">
        <v>24</v>
      </c>
      <c r="BA193" s="25" t="s">
        <v>24</v>
      </c>
      <c r="BB193" s="25" t="s">
        <v>24</v>
      </c>
      <c r="BC193" s="25" t="s">
        <v>24</v>
      </c>
      <c r="BD193" s="25" t="s">
        <v>24</v>
      </c>
      <c r="BE193" s="25" t="s">
        <v>24</v>
      </c>
      <c r="BF193" s="25" t="s">
        <v>24</v>
      </c>
      <c r="BG193" s="25" t="s">
        <v>24</v>
      </c>
      <c r="BH193" s="25" t="s">
        <v>24</v>
      </c>
      <c r="BI193" s="25" t="s">
        <v>23</v>
      </c>
      <c r="BJ193" s="25" t="s">
        <v>24</v>
      </c>
      <c r="BK193" s="25" t="s">
        <v>24</v>
      </c>
      <c r="BL193" s="25" t="s">
        <v>24</v>
      </c>
      <c r="BM193" s="25" t="s">
        <v>24</v>
      </c>
      <c r="BN193" s="25" t="s">
        <v>24</v>
      </c>
      <c r="BO193" s="25" t="s">
        <v>24</v>
      </c>
      <c r="BP193" s="25" t="s">
        <v>24</v>
      </c>
      <c r="BQ193" s="25" t="s">
        <v>24</v>
      </c>
      <c r="BR193" s="25" t="s">
        <v>24</v>
      </c>
      <c r="BS193" s="25" t="s">
        <v>24</v>
      </c>
      <c r="BT193" s="25" t="s">
        <v>24</v>
      </c>
      <c r="BU193" s="25" t="s">
        <v>24</v>
      </c>
      <c r="BV193" s="25" t="s">
        <v>24</v>
      </c>
      <c r="BW193" s="25" t="s">
        <v>24</v>
      </c>
      <c r="BX193" s="25" t="s">
        <v>23</v>
      </c>
    </row>
    <row r="194" spans="1:76" x14ac:dyDescent="0.45">
      <c r="A194" s="27" t="s">
        <v>378</v>
      </c>
      <c r="B194" s="31">
        <v>3</v>
      </c>
      <c r="C194" s="27" t="s">
        <v>43</v>
      </c>
      <c r="D194" s="125" t="s">
        <v>44</v>
      </c>
      <c r="E194" s="125"/>
      <c r="F194" s="125"/>
      <c r="G194" s="25" t="s">
        <v>19</v>
      </c>
      <c r="H194" s="31">
        <v>10</v>
      </c>
      <c r="I194" s="31">
        <v>78.900000000000006</v>
      </c>
      <c r="J194" s="25" t="s">
        <v>24</v>
      </c>
      <c r="K194" s="25" t="s">
        <v>24</v>
      </c>
      <c r="L194" s="27" t="s">
        <v>24</v>
      </c>
      <c r="M194" s="25" t="s">
        <v>24</v>
      </c>
      <c r="N194" s="25" t="s">
        <v>24</v>
      </c>
      <c r="O194" s="25" t="s">
        <v>24</v>
      </c>
      <c r="P194" s="25" t="s">
        <v>24</v>
      </c>
      <c r="Q194" s="25" t="s">
        <v>24</v>
      </c>
      <c r="R194" s="25" t="s">
        <v>23</v>
      </c>
      <c r="S194" s="25" t="s">
        <v>24</v>
      </c>
      <c r="T194" s="27" t="s">
        <v>398</v>
      </c>
      <c r="U194" s="25" t="s">
        <v>24</v>
      </c>
      <c r="V194" s="25" t="s">
        <v>24</v>
      </c>
      <c r="W194" s="25" t="s">
        <v>24</v>
      </c>
      <c r="X194" s="27" t="s">
        <v>400</v>
      </c>
      <c r="Y194" s="27" t="s">
        <v>489</v>
      </c>
      <c r="Z194" s="27" t="s">
        <v>489</v>
      </c>
      <c r="AA194" s="27" t="s">
        <v>489</v>
      </c>
      <c r="AB194" s="27" t="s">
        <v>489</v>
      </c>
      <c r="AC194" s="27" t="s">
        <v>50</v>
      </c>
      <c r="AD194" s="27" t="s">
        <v>489</v>
      </c>
      <c r="AE194" s="27" t="s">
        <v>489</v>
      </c>
      <c r="AF194" s="27" t="s">
        <v>49</v>
      </c>
      <c r="AG194" s="27" t="s">
        <v>49</v>
      </c>
      <c r="AH194" s="27" t="s">
        <v>49</v>
      </c>
      <c r="AI194" s="27" t="s">
        <v>400</v>
      </c>
      <c r="AJ194" s="27" t="s">
        <v>489</v>
      </c>
      <c r="AK194" s="27" t="s">
        <v>49</v>
      </c>
      <c r="AL194" s="27" t="s">
        <v>49</v>
      </c>
      <c r="AM194" s="37">
        <v>1065</v>
      </c>
      <c r="AN194" s="31">
        <v>79</v>
      </c>
      <c r="AO194" s="31">
        <v>13.4</v>
      </c>
      <c r="AP194" s="31">
        <v>15.8</v>
      </c>
      <c r="AQ194" s="37">
        <v>511</v>
      </c>
      <c r="AR194" s="31">
        <v>9</v>
      </c>
      <c r="AS194" s="37">
        <v>299</v>
      </c>
      <c r="AT194" s="25" t="s">
        <v>24</v>
      </c>
      <c r="AU194" s="25" t="s">
        <v>24</v>
      </c>
      <c r="AV194" s="25" t="s">
        <v>24</v>
      </c>
      <c r="AW194" s="25" t="s">
        <v>24</v>
      </c>
      <c r="AX194" s="25" t="s">
        <v>24</v>
      </c>
      <c r="AY194" s="25" t="s">
        <v>24</v>
      </c>
      <c r="AZ194" s="25" t="s">
        <v>24</v>
      </c>
      <c r="BA194" s="25" t="s">
        <v>24</v>
      </c>
      <c r="BB194" s="25" t="s">
        <v>24</v>
      </c>
      <c r="BC194" s="25" t="s">
        <v>24</v>
      </c>
      <c r="BD194" s="25" t="s">
        <v>23</v>
      </c>
      <c r="BE194" s="25" t="s">
        <v>24</v>
      </c>
      <c r="BF194" s="25" t="s">
        <v>24</v>
      </c>
      <c r="BG194" s="25" t="s">
        <v>24</v>
      </c>
      <c r="BH194" s="25" t="s">
        <v>24</v>
      </c>
      <c r="BI194" s="25" t="s">
        <v>24</v>
      </c>
      <c r="BJ194" s="25" t="s">
        <v>24</v>
      </c>
      <c r="BK194" s="25" t="s">
        <v>23</v>
      </c>
      <c r="BL194" s="25" t="s">
        <v>24</v>
      </c>
      <c r="BM194" s="25" t="s">
        <v>24</v>
      </c>
      <c r="BN194" s="25" t="s">
        <v>24</v>
      </c>
      <c r="BO194" s="25" t="s">
        <v>24</v>
      </c>
      <c r="BP194" s="25" t="s">
        <v>24</v>
      </c>
      <c r="BQ194" s="25" t="s">
        <v>24</v>
      </c>
      <c r="BR194" s="25" t="s">
        <v>24</v>
      </c>
      <c r="BS194" s="25" t="s">
        <v>24</v>
      </c>
      <c r="BT194" s="25" t="s">
        <v>24</v>
      </c>
      <c r="BU194" s="25" t="s">
        <v>24</v>
      </c>
      <c r="BV194" s="25" t="s">
        <v>24</v>
      </c>
      <c r="BW194" s="25" t="s">
        <v>24</v>
      </c>
      <c r="BX194" s="25" t="s">
        <v>24</v>
      </c>
    </row>
    <row r="195" spans="1:76" x14ac:dyDescent="0.45">
      <c r="A195" s="27" t="s">
        <v>380</v>
      </c>
      <c r="B195" s="31">
        <v>3</v>
      </c>
      <c r="C195" s="27" t="s">
        <v>43</v>
      </c>
      <c r="D195" s="125" t="s">
        <v>44</v>
      </c>
      <c r="E195" s="125"/>
      <c r="F195" s="125"/>
      <c r="G195" s="25" t="s">
        <v>19</v>
      </c>
      <c r="H195" s="31">
        <v>14</v>
      </c>
      <c r="I195" s="31">
        <v>91.4</v>
      </c>
      <c r="J195" s="25" t="s">
        <v>24</v>
      </c>
      <c r="K195" s="25" t="s">
        <v>24</v>
      </c>
      <c r="L195" s="27" t="s">
        <v>24</v>
      </c>
      <c r="M195" s="25" t="s">
        <v>24</v>
      </c>
      <c r="N195" s="25" t="s">
        <v>24</v>
      </c>
      <c r="O195" s="25" t="s">
        <v>24</v>
      </c>
      <c r="P195" s="25" t="s">
        <v>24</v>
      </c>
      <c r="Q195" s="25" t="s">
        <v>24</v>
      </c>
      <c r="R195" s="25" t="s">
        <v>24</v>
      </c>
      <c r="S195" s="25" t="s">
        <v>24</v>
      </c>
      <c r="T195" s="27" t="s">
        <v>398</v>
      </c>
      <c r="U195" s="25" t="s">
        <v>24</v>
      </c>
      <c r="V195" s="25" t="s">
        <v>24</v>
      </c>
      <c r="W195" s="25" t="s">
        <v>24</v>
      </c>
      <c r="X195" s="27" t="s">
        <v>400</v>
      </c>
      <c r="Y195" s="27" t="s">
        <v>50</v>
      </c>
      <c r="Z195" s="27" t="s">
        <v>67</v>
      </c>
      <c r="AA195" s="27" t="s">
        <v>489</v>
      </c>
      <c r="AB195" s="27" t="s">
        <v>489</v>
      </c>
      <c r="AC195" s="27" t="s">
        <v>50</v>
      </c>
      <c r="AD195" s="27" t="s">
        <v>50</v>
      </c>
      <c r="AE195" s="27" t="s">
        <v>489</v>
      </c>
      <c r="AF195" s="27" t="s">
        <v>49</v>
      </c>
      <c r="AG195" s="27" t="s">
        <v>49</v>
      </c>
      <c r="AH195" s="27" t="s">
        <v>49</v>
      </c>
      <c r="AI195" s="27" t="s">
        <v>400</v>
      </c>
      <c r="AJ195" s="27" t="s">
        <v>49</v>
      </c>
      <c r="AK195" s="27" t="s">
        <v>49</v>
      </c>
      <c r="AL195" s="27" t="s">
        <v>49</v>
      </c>
      <c r="AM195" s="37">
        <v>1248</v>
      </c>
      <c r="AN195" s="31">
        <v>84</v>
      </c>
      <c r="AO195" s="31">
        <v>10.4</v>
      </c>
      <c r="AP195" s="31">
        <v>16.399999999999999</v>
      </c>
      <c r="AQ195" s="37">
        <v>496</v>
      </c>
      <c r="AR195" s="31">
        <v>7</v>
      </c>
      <c r="AS195" s="37">
        <v>314</v>
      </c>
      <c r="AT195" s="25" t="s">
        <v>24</v>
      </c>
      <c r="AU195" s="25" t="s">
        <v>24</v>
      </c>
      <c r="AV195" s="25" t="s">
        <v>24</v>
      </c>
      <c r="AW195" s="25" t="s">
        <v>24</v>
      </c>
      <c r="AX195" s="25" t="s">
        <v>24</v>
      </c>
      <c r="AY195" s="25" t="s">
        <v>24</v>
      </c>
      <c r="AZ195" s="25" t="s">
        <v>24</v>
      </c>
      <c r="BA195" s="25" t="s">
        <v>24</v>
      </c>
      <c r="BB195" s="25" t="s">
        <v>24</v>
      </c>
      <c r="BC195" s="25" t="s">
        <v>24</v>
      </c>
      <c r="BD195" s="25" t="s">
        <v>23</v>
      </c>
      <c r="BE195" s="25" t="s">
        <v>24</v>
      </c>
      <c r="BF195" s="25" t="s">
        <v>24</v>
      </c>
      <c r="BG195" s="25" t="s">
        <v>24</v>
      </c>
      <c r="BH195" s="25" t="s">
        <v>23</v>
      </c>
      <c r="BI195" s="25" t="s">
        <v>24</v>
      </c>
      <c r="BJ195" s="25" t="s">
        <v>23</v>
      </c>
      <c r="BK195" s="25" t="s">
        <v>23</v>
      </c>
      <c r="BL195" s="25" t="s">
        <v>24</v>
      </c>
      <c r="BM195" s="25" t="s">
        <v>24</v>
      </c>
      <c r="BN195" s="25" t="s">
        <v>24</v>
      </c>
      <c r="BO195" s="25" t="s">
        <v>24</v>
      </c>
      <c r="BP195" s="25" t="s">
        <v>23</v>
      </c>
      <c r="BQ195" s="25" t="s">
        <v>24</v>
      </c>
      <c r="BR195" s="25" t="s">
        <v>24</v>
      </c>
      <c r="BS195" s="25" t="s">
        <v>24</v>
      </c>
      <c r="BT195" s="25" t="s">
        <v>24</v>
      </c>
      <c r="BU195" s="25" t="s">
        <v>24</v>
      </c>
      <c r="BV195" s="25" t="s">
        <v>24</v>
      </c>
      <c r="BW195" s="25" t="s">
        <v>24</v>
      </c>
      <c r="BX195" s="25" t="s">
        <v>24</v>
      </c>
    </row>
    <row r="196" spans="1:76" x14ac:dyDescent="0.45">
      <c r="A196" s="27" t="s">
        <v>382</v>
      </c>
      <c r="B196" s="31">
        <v>3</v>
      </c>
      <c r="C196" s="27" t="s">
        <v>43</v>
      </c>
      <c r="D196" s="125" t="s">
        <v>69</v>
      </c>
      <c r="E196" s="125"/>
      <c r="F196" s="125"/>
      <c r="G196" s="25" t="s">
        <v>19</v>
      </c>
      <c r="H196" s="31">
        <v>12</v>
      </c>
      <c r="I196" s="31">
        <v>85</v>
      </c>
      <c r="J196" s="25" t="s">
        <v>23</v>
      </c>
      <c r="K196" s="25" t="s">
        <v>23</v>
      </c>
      <c r="L196" s="27" t="s">
        <v>24</v>
      </c>
      <c r="M196" s="25" t="s">
        <v>24</v>
      </c>
      <c r="N196" s="25" t="s">
        <v>24</v>
      </c>
      <c r="O196" s="25" t="s">
        <v>24</v>
      </c>
      <c r="P196" s="25" t="s">
        <v>24</v>
      </c>
      <c r="Q196" s="25" t="s">
        <v>24</v>
      </c>
      <c r="R196" s="25" t="s">
        <v>23</v>
      </c>
      <c r="S196" s="25" t="s">
        <v>24</v>
      </c>
      <c r="T196" s="27" t="s">
        <v>398</v>
      </c>
      <c r="U196" s="25" t="s">
        <v>24</v>
      </c>
      <c r="V196" s="25" t="s">
        <v>24</v>
      </c>
      <c r="W196" s="25" t="s">
        <v>24</v>
      </c>
      <c r="X196" s="27" t="s">
        <v>400</v>
      </c>
      <c r="Y196" s="27" t="s">
        <v>50</v>
      </c>
      <c r="Z196" s="27" t="s">
        <v>489</v>
      </c>
      <c r="AA196" s="27" t="s">
        <v>489</v>
      </c>
      <c r="AB196" s="27" t="s">
        <v>489</v>
      </c>
      <c r="AC196" s="27" t="s">
        <v>50</v>
      </c>
      <c r="AD196" s="27" t="s">
        <v>489</v>
      </c>
      <c r="AE196" s="27" t="s">
        <v>489</v>
      </c>
      <c r="AF196" s="27" t="s">
        <v>49</v>
      </c>
      <c r="AG196" s="27" t="s">
        <v>49</v>
      </c>
      <c r="AH196" s="27" t="s">
        <v>49</v>
      </c>
      <c r="AI196" s="27" t="s">
        <v>400</v>
      </c>
      <c r="AJ196" s="27" t="s">
        <v>489</v>
      </c>
      <c r="AK196" s="27" t="s">
        <v>49</v>
      </c>
      <c r="AL196" s="27" t="s">
        <v>50</v>
      </c>
      <c r="AM196" s="37">
        <v>1169</v>
      </c>
      <c r="AN196" s="31">
        <v>65</v>
      </c>
      <c r="AO196" s="31">
        <v>9.6999999999999993</v>
      </c>
      <c r="AP196" s="31">
        <v>17.7</v>
      </c>
      <c r="AQ196" s="37">
        <v>475</v>
      </c>
      <c r="AR196" s="31">
        <v>6</v>
      </c>
      <c r="AS196" s="37">
        <v>324</v>
      </c>
      <c r="AT196" s="25" t="s">
        <v>24</v>
      </c>
      <c r="AU196" s="25" t="s">
        <v>24</v>
      </c>
      <c r="AV196" s="25" t="s">
        <v>24</v>
      </c>
      <c r="AW196" s="25" t="s">
        <v>24</v>
      </c>
      <c r="AX196" s="25" t="s">
        <v>24</v>
      </c>
      <c r="AY196" s="25" t="s">
        <v>24</v>
      </c>
      <c r="AZ196" s="25" t="s">
        <v>24</v>
      </c>
      <c r="BA196" s="25" t="s">
        <v>24</v>
      </c>
      <c r="BB196" s="25" t="s">
        <v>24</v>
      </c>
      <c r="BC196" s="25" t="s">
        <v>24</v>
      </c>
      <c r="BD196" s="25" t="s">
        <v>24</v>
      </c>
      <c r="BE196" s="25" t="s">
        <v>24</v>
      </c>
      <c r="BF196" s="25" t="s">
        <v>24</v>
      </c>
      <c r="BG196" s="25" t="s">
        <v>24</v>
      </c>
      <c r="BH196" s="25" t="s">
        <v>24</v>
      </c>
      <c r="BI196" s="25" t="s">
        <v>23</v>
      </c>
      <c r="BJ196" s="25" t="s">
        <v>24</v>
      </c>
      <c r="BK196" s="25" t="s">
        <v>24</v>
      </c>
      <c r="BL196" s="25" t="s">
        <v>24</v>
      </c>
      <c r="BM196" s="25" t="s">
        <v>24</v>
      </c>
      <c r="BN196" s="25" t="s">
        <v>24</v>
      </c>
      <c r="BO196" s="25" t="s">
        <v>24</v>
      </c>
      <c r="BP196" s="25" t="s">
        <v>24</v>
      </c>
      <c r="BQ196" s="25" t="s">
        <v>24</v>
      </c>
      <c r="BR196" s="25" t="s">
        <v>24</v>
      </c>
      <c r="BS196" s="25" t="s">
        <v>24</v>
      </c>
      <c r="BT196" s="25" t="s">
        <v>24</v>
      </c>
      <c r="BU196" s="25" t="s">
        <v>24</v>
      </c>
      <c r="BV196" s="25" t="s">
        <v>24</v>
      </c>
      <c r="BW196" s="25" t="s">
        <v>24</v>
      </c>
      <c r="BX196" s="25" t="s">
        <v>23</v>
      </c>
    </row>
    <row r="197" spans="1:76" x14ac:dyDescent="0.45">
      <c r="A197" s="27" t="s">
        <v>383</v>
      </c>
      <c r="B197" s="31">
        <v>3</v>
      </c>
      <c r="C197" s="27" t="s">
        <v>43</v>
      </c>
      <c r="D197" s="125" t="s">
        <v>69</v>
      </c>
      <c r="E197" s="125"/>
      <c r="F197" s="125"/>
      <c r="G197" s="25" t="s">
        <v>19</v>
      </c>
      <c r="H197" s="31">
        <v>10</v>
      </c>
      <c r="I197" s="31">
        <v>89</v>
      </c>
      <c r="J197" s="25" t="s">
        <v>23</v>
      </c>
      <c r="K197" s="25" t="s">
        <v>23</v>
      </c>
      <c r="L197" s="27" t="s">
        <v>24</v>
      </c>
      <c r="M197" s="25" t="s">
        <v>24</v>
      </c>
      <c r="N197" s="25" t="s">
        <v>24</v>
      </c>
      <c r="O197" s="25" t="s">
        <v>24</v>
      </c>
      <c r="P197" s="25" t="s">
        <v>24</v>
      </c>
      <c r="Q197" s="25" t="s">
        <v>24</v>
      </c>
      <c r="R197" s="25" t="s">
        <v>23</v>
      </c>
      <c r="S197" s="25" t="s">
        <v>23</v>
      </c>
      <c r="T197" s="27" t="s">
        <v>398</v>
      </c>
      <c r="U197" s="25" t="s">
        <v>24</v>
      </c>
      <c r="V197" s="25" t="s">
        <v>24</v>
      </c>
      <c r="W197" s="25" t="s">
        <v>24</v>
      </c>
      <c r="X197" s="27" t="s">
        <v>400</v>
      </c>
      <c r="Y197" s="27" t="s">
        <v>489</v>
      </c>
      <c r="Z197" s="27" t="s">
        <v>400</v>
      </c>
      <c r="AA197" s="27" t="s">
        <v>400</v>
      </c>
      <c r="AB197" s="27" t="s">
        <v>489</v>
      </c>
      <c r="AC197" s="27" t="s">
        <v>50</v>
      </c>
      <c r="AD197" s="27" t="s">
        <v>50</v>
      </c>
      <c r="AE197" s="27" t="s">
        <v>489</v>
      </c>
      <c r="AF197" s="27" t="s">
        <v>49</v>
      </c>
      <c r="AG197" s="27" t="s">
        <v>49</v>
      </c>
      <c r="AH197" s="27" t="s">
        <v>49</v>
      </c>
      <c r="AI197" s="27" t="s">
        <v>400</v>
      </c>
      <c r="AJ197" s="27" t="s">
        <v>489</v>
      </c>
      <c r="AK197" s="27" t="s">
        <v>49</v>
      </c>
      <c r="AL197" s="27" t="s">
        <v>50</v>
      </c>
      <c r="AM197" s="37">
        <v>1179</v>
      </c>
      <c r="AN197" s="31">
        <v>59</v>
      </c>
      <c r="AO197" s="31">
        <v>10.8</v>
      </c>
      <c r="AP197" s="31">
        <v>14.8</v>
      </c>
      <c r="AQ197" s="37">
        <v>423</v>
      </c>
      <c r="AR197" s="31">
        <v>8</v>
      </c>
      <c r="AS197" s="37">
        <v>415</v>
      </c>
      <c r="AT197" s="25" t="s">
        <v>24</v>
      </c>
      <c r="AU197" s="25" t="s">
        <v>24</v>
      </c>
      <c r="AV197" s="25" t="s">
        <v>24</v>
      </c>
      <c r="AW197" s="25" t="s">
        <v>24</v>
      </c>
      <c r="AX197" s="25" t="s">
        <v>24</v>
      </c>
      <c r="AY197" s="25" t="s">
        <v>24</v>
      </c>
      <c r="AZ197" s="25" t="s">
        <v>24</v>
      </c>
      <c r="BA197" s="25" t="s">
        <v>24</v>
      </c>
      <c r="BB197" s="25" t="s">
        <v>24</v>
      </c>
      <c r="BC197" s="25" t="s">
        <v>24</v>
      </c>
      <c r="BD197" s="25" t="s">
        <v>23</v>
      </c>
      <c r="BE197" s="25" t="s">
        <v>24</v>
      </c>
      <c r="BF197" s="25" t="s">
        <v>24</v>
      </c>
      <c r="BG197" s="25" t="s">
        <v>24</v>
      </c>
      <c r="BH197" s="25" t="s">
        <v>23</v>
      </c>
      <c r="BI197" s="25" t="s">
        <v>24</v>
      </c>
      <c r="BJ197" s="25" t="s">
        <v>24</v>
      </c>
      <c r="BK197" s="25" t="s">
        <v>23</v>
      </c>
      <c r="BL197" s="25" t="s">
        <v>24</v>
      </c>
      <c r="BM197" s="25" t="s">
        <v>24</v>
      </c>
      <c r="BN197" s="25" t="s">
        <v>24</v>
      </c>
      <c r="BO197" s="25" t="s">
        <v>24</v>
      </c>
      <c r="BP197" s="25" t="s">
        <v>23</v>
      </c>
      <c r="BQ197" s="25" t="s">
        <v>24</v>
      </c>
      <c r="BR197" s="25" t="s">
        <v>24</v>
      </c>
      <c r="BS197" s="25" t="s">
        <v>24</v>
      </c>
      <c r="BT197" s="25" t="s">
        <v>24</v>
      </c>
      <c r="BU197" s="25" t="s">
        <v>24</v>
      </c>
      <c r="BV197" s="25" t="s">
        <v>24</v>
      </c>
      <c r="BW197" s="25" t="s">
        <v>24</v>
      </c>
      <c r="BX197" s="25" t="s">
        <v>24</v>
      </c>
    </row>
    <row r="198" spans="1:76" x14ac:dyDescent="0.45">
      <c r="A198" s="27" t="s">
        <v>384</v>
      </c>
      <c r="B198" s="31">
        <v>3</v>
      </c>
      <c r="C198" s="27" t="s">
        <v>56</v>
      </c>
      <c r="D198" s="125" t="s">
        <v>69</v>
      </c>
      <c r="E198" s="125"/>
      <c r="F198" s="125"/>
      <c r="G198" s="25" t="s">
        <v>19</v>
      </c>
      <c r="H198" s="31">
        <v>11</v>
      </c>
      <c r="I198" s="31">
        <v>89</v>
      </c>
      <c r="J198" s="25" t="s">
        <v>23</v>
      </c>
      <c r="K198" s="25" t="s">
        <v>23</v>
      </c>
      <c r="L198" s="27" t="s">
        <v>23</v>
      </c>
      <c r="M198" s="25" t="s">
        <v>24</v>
      </c>
      <c r="N198" s="25" t="s">
        <v>24</v>
      </c>
      <c r="O198" s="25" t="s">
        <v>24</v>
      </c>
      <c r="P198" s="25" t="s">
        <v>24</v>
      </c>
      <c r="Q198" s="25" t="s">
        <v>24</v>
      </c>
      <c r="R198" s="25" t="s">
        <v>23</v>
      </c>
      <c r="S198" s="25" t="s">
        <v>24</v>
      </c>
      <c r="T198" s="27" t="s">
        <v>398</v>
      </c>
      <c r="U198" s="25" t="s">
        <v>24</v>
      </c>
      <c r="V198" s="25" t="s">
        <v>24</v>
      </c>
      <c r="W198" s="25" t="s">
        <v>24</v>
      </c>
      <c r="X198" s="27" t="s">
        <v>400</v>
      </c>
      <c r="Y198" s="27" t="s">
        <v>489</v>
      </c>
      <c r="Z198" s="27" t="s">
        <v>489</v>
      </c>
      <c r="AA198" s="27" t="s">
        <v>489</v>
      </c>
      <c r="AB198" s="27" t="s">
        <v>489</v>
      </c>
      <c r="AC198" s="27" t="s">
        <v>49</v>
      </c>
      <c r="AD198" s="27" t="s">
        <v>49</v>
      </c>
      <c r="AE198" s="27" t="s">
        <v>400</v>
      </c>
      <c r="AF198" s="27" t="s">
        <v>50</v>
      </c>
      <c r="AG198" s="27" t="s">
        <v>50</v>
      </c>
      <c r="AH198" s="27" t="s">
        <v>49</v>
      </c>
      <c r="AI198" s="27" t="s">
        <v>400</v>
      </c>
      <c r="AJ198" s="27" t="s">
        <v>489</v>
      </c>
      <c r="AK198" s="27" t="s">
        <v>49</v>
      </c>
      <c r="AL198" s="27" t="s">
        <v>49</v>
      </c>
      <c r="AM198" s="37">
        <v>1356</v>
      </c>
      <c r="AN198" s="31">
        <v>85</v>
      </c>
      <c r="AO198" s="31">
        <v>12.4</v>
      </c>
      <c r="AP198" s="31">
        <v>16.7</v>
      </c>
      <c r="AQ198" s="37">
        <v>41</v>
      </c>
      <c r="AR198" s="31">
        <v>11</v>
      </c>
      <c r="AS198" s="37">
        <v>471</v>
      </c>
      <c r="AT198" s="25" t="s">
        <v>24</v>
      </c>
      <c r="AU198" s="25" t="s">
        <v>24</v>
      </c>
      <c r="AV198" s="25" t="s">
        <v>24</v>
      </c>
      <c r="AW198" s="25" t="s">
        <v>24</v>
      </c>
      <c r="AX198" s="25" t="s">
        <v>24</v>
      </c>
      <c r="AY198" s="25" t="s">
        <v>24</v>
      </c>
      <c r="AZ198" s="25" t="s">
        <v>24</v>
      </c>
      <c r="BA198" s="25" t="s">
        <v>23</v>
      </c>
      <c r="BB198" s="25" t="s">
        <v>24</v>
      </c>
      <c r="BC198" s="25" t="s">
        <v>23</v>
      </c>
      <c r="BD198" s="25" t="s">
        <v>23</v>
      </c>
      <c r="BE198" s="25" t="s">
        <v>24</v>
      </c>
      <c r="BF198" s="25" t="s">
        <v>24</v>
      </c>
      <c r="BG198" s="25" t="s">
        <v>24</v>
      </c>
      <c r="BH198" s="25" t="s">
        <v>24</v>
      </c>
      <c r="BI198" s="25" t="s">
        <v>24</v>
      </c>
      <c r="BJ198" s="25" t="s">
        <v>24</v>
      </c>
      <c r="BK198" s="25" t="s">
        <v>24</v>
      </c>
      <c r="BL198" s="25" t="s">
        <v>24</v>
      </c>
      <c r="BM198" s="25" t="s">
        <v>24</v>
      </c>
      <c r="BN198" s="25" t="s">
        <v>24</v>
      </c>
      <c r="BO198" s="25" t="s">
        <v>24</v>
      </c>
      <c r="BP198" s="25" t="s">
        <v>23</v>
      </c>
      <c r="BQ198" s="25" t="s">
        <v>24</v>
      </c>
      <c r="BR198" s="25" t="s">
        <v>24</v>
      </c>
      <c r="BS198" s="25" t="s">
        <v>24</v>
      </c>
      <c r="BT198" s="25" t="s">
        <v>24</v>
      </c>
      <c r="BU198" s="25" t="s">
        <v>24</v>
      </c>
      <c r="BV198" s="25" t="s">
        <v>24</v>
      </c>
      <c r="BW198" s="25" t="s">
        <v>24</v>
      </c>
      <c r="BX198" s="25" t="s">
        <v>24</v>
      </c>
    </row>
    <row r="199" spans="1:76" x14ac:dyDescent="0.45">
      <c r="A199" s="27" t="s">
        <v>386</v>
      </c>
      <c r="B199" s="31">
        <v>3</v>
      </c>
      <c r="C199" s="27" t="s">
        <v>43</v>
      </c>
      <c r="D199" s="125" t="s">
        <v>44</v>
      </c>
      <c r="E199" s="125"/>
      <c r="F199" s="125"/>
      <c r="G199" s="25" t="s">
        <v>19</v>
      </c>
      <c r="H199" s="31">
        <v>13</v>
      </c>
      <c r="I199" s="31">
        <v>89</v>
      </c>
      <c r="J199" s="25" t="s">
        <v>24</v>
      </c>
      <c r="K199" s="25" t="s">
        <v>24</v>
      </c>
      <c r="L199" s="27" t="s">
        <v>24</v>
      </c>
      <c r="M199" s="25" t="s">
        <v>24</v>
      </c>
      <c r="N199" s="25" t="s">
        <v>24</v>
      </c>
      <c r="O199" s="25" t="s">
        <v>24</v>
      </c>
      <c r="P199" s="25" t="s">
        <v>24</v>
      </c>
      <c r="Q199" s="25" t="s">
        <v>24</v>
      </c>
      <c r="R199" s="25" t="s">
        <v>23</v>
      </c>
      <c r="S199" s="25" t="s">
        <v>23</v>
      </c>
      <c r="T199" s="27" t="s">
        <v>398</v>
      </c>
      <c r="U199" s="25" t="s">
        <v>24</v>
      </c>
      <c r="V199" s="25" t="s">
        <v>24</v>
      </c>
      <c r="W199" s="25" t="s">
        <v>24</v>
      </c>
      <c r="X199" s="27" t="s">
        <v>400</v>
      </c>
      <c r="Y199" s="27" t="s">
        <v>489</v>
      </c>
      <c r="Z199" s="27" t="s">
        <v>489</v>
      </c>
      <c r="AA199" s="27" t="s">
        <v>489</v>
      </c>
      <c r="AB199" s="27" t="s">
        <v>489</v>
      </c>
      <c r="AC199" s="27" t="s">
        <v>50</v>
      </c>
      <c r="AD199" s="27" t="s">
        <v>50</v>
      </c>
      <c r="AE199" s="27" t="s">
        <v>489</v>
      </c>
      <c r="AF199" s="27" t="s">
        <v>50</v>
      </c>
      <c r="AG199" s="27" t="s">
        <v>50</v>
      </c>
      <c r="AH199" s="27" t="s">
        <v>49</v>
      </c>
      <c r="AI199" s="27" t="s">
        <v>400</v>
      </c>
      <c r="AJ199" s="27" t="s">
        <v>489</v>
      </c>
      <c r="AK199" s="27" t="s">
        <v>49</v>
      </c>
      <c r="AL199" s="27" t="s">
        <v>49</v>
      </c>
      <c r="AM199" s="37">
        <v>1264</v>
      </c>
      <c r="AN199" s="31">
        <v>79</v>
      </c>
      <c r="AO199" s="31">
        <v>15.8</v>
      </c>
      <c r="AP199" s="31">
        <v>18.7</v>
      </c>
      <c r="AQ199" s="37">
        <v>398</v>
      </c>
      <c r="AR199" s="31">
        <v>9</v>
      </c>
      <c r="AS199" s="37">
        <v>395</v>
      </c>
      <c r="AT199" s="25" t="s">
        <v>24</v>
      </c>
      <c r="AU199" s="25" t="s">
        <v>24</v>
      </c>
      <c r="AV199" s="25" t="s">
        <v>24</v>
      </c>
      <c r="AW199" s="25" t="s">
        <v>24</v>
      </c>
      <c r="AX199" s="25" t="s">
        <v>24</v>
      </c>
      <c r="AY199" s="25" t="s">
        <v>24</v>
      </c>
      <c r="AZ199" s="25" t="s">
        <v>24</v>
      </c>
      <c r="BA199" s="25" t="s">
        <v>24</v>
      </c>
      <c r="BB199" s="25" t="s">
        <v>24</v>
      </c>
      <c r="BC199" s="25" t="s">
        <v>24</v>
      </c>
      <c r="BD199" s="25" t="s">
        <v>24</v>
      </c>
      <c r="BE199" s="25" t="s">
        <v>24</v>
      </c>
      <c r="BF199" s="25" t="s">
        <v>24</v>
      </c>
      <c r="BG199" s="25" t="s">
        <v>24</v>
      </c>
      <c r="BH199" s="25" t="s">
        <v>24</v>
      </c>
      <c r="BI199" s="25" t="s">
        <v>23</v>
      </c>
      <c r="BJ199" s="25" t="s">
        <v>24</v>
      </c>
      <c r="BK199" s="25" t="s">
        <v>24</v>
      </c>
      <c r="BL199" s="25" t="s">
        <v>24</v>
      </c>
      <c r="BM199" s="25" t="s">
        <v>24</v>
      </c>
      <c r="BN199" s="25" t="s">
        <v>24</v>
      </c>
      <c r="BO199" s="25" t="s">
        <v>24</v>
      </c>
      <c r="BP199" s="25" t="s">
        <v>24</v>
      </c>
      <c r="BQ199" s="25" t="s">
        <v>24</v>
      </c>
      <c r="BR199" s="25" t="s">
        <v>24</v>
      </c>
      <c r="BS199" s="25" t="s">
        <v>24</v>
      </c>
      <c r="BT199" s="25" t="s">
        <v>24</v>
      </c>
      <c r="BU199" s="25" t="s">
        <v>24</v>
      </c>
      <c r="BV199" s="25" t="s">
        <v>24</v>
      </c>
      <c r="BW199" s="25" t="s">
        <v>24</v>
      </c>
      <c r="BX199" s="25" t="s">
        <v>23</v>
      </c>
    </row>
    <row r="200" spans="1:76" x14ac:dyDescent="0.45">
      <c r="A200" s="27" t="s">
        <v>387</v>
      </c>
      <c r="B200" s="31">
        <v>3</v>
      </c>
      <c r="C200" s="27" t="s">
        <v>43</v>
      </c>
      <c r="D200" s="125" t="s">
        <v>44</v>
      </c>
      <c r="E200" s="125"/>
      <c r="F200" s="125"/>
      <c r="G200" s="25" t="s">
        <v>19</v>
      </c>
      <c r="H200" s="31">
        <v>11</v>
      </c>
      <c r="I200" s="31">
        <v>81.5</v>
      </c>
      <c r="J200" s="25" t="s">
        <v>24</v>
      </c>
      <c r="K200" s="25" t="s">
        <v>24</v>
      </c>
      <c r="L200" s="27" t="s">
        <v>24</v>
      </c>
      <c r="M200" s="25" t="s">
        <v>24</v>
      </c>
      <c r="N200" s="25" t="s">
        <v>24</v>
      </c>
      <c r="O200" s="25" t="s">
        <v>24</v>
      </c>
      <c r="P200" s="25" t="s">
        <v>24</v>
      </c>
      <c r="Q200" s="25" t="s">
        <v>24</v>
      </c>
      <c r="R200" s="25" t="s">
        <v>23</v>
      </c>
      <c r="S200" s="25" t="s">
        <v>23</v>
      </c>
      <c r="T200" s="27" t="s">
        <v>398</v>
      </c>
      <c r="U200" s="25" t="s">
        <v>24</v>
      </c>
      <c r="V200" s="25" t="s">
        <v>24</v>
      </c>
      <c r="W200" s="25" t="s">
        <v>24</v>
      </c>
      <c r="X200" s="27" t="s">
        <v>400</v>
      </c>
      <c r="Y200" s="27" t="s">
        <v>489</v>
      </c>
      <c r="Z200" s="27" t="s">
        <v>489</v>
      </c>
      <c r="AA200" s="27" t="s">
        <v>489</v>
      </c>
      <c r="AB200" s="27" t="s">
        <v>489</v>
      </c>
      <c r="AC200" s="27" t="s">
        <v>50</v>
      </c>
      <c r="AD200" s="27" t="s">
        <v>489</v>
      </c>
      <c r="AE200" s="27" t="s">
        <v>489</v>
      </c>
      <c r="AF200" s="27" t="s">
        <v>49</v>
      </c>
      <c r="AG200" s="27" t="s">
        <v>49</v>
      </c>
      <c r="AH200" s="27" t="s">
        <v>49</v>
      </c>
      <c r="AI200" s="27" t="s">
        <v>400</v>
      </c>
      <c r="AJ200" s="27" t="s">
        <v>489</v>
      </c>
      <c r="AK200" s="27" t="s">
        <v>49</v>
      </c>
      <c r="AL200" s="27" t="s">
        <v>50</v>
      </c>
      <c r="AM200" s="37">
        <v>1331</v>
      </c>
      <c r="AN200" s="31">
        <v>93</v>
      </c>
      <c r="AO200" s="31">
        <v>16.7</v>
      </c>
      <c r="AP200" s="31">
        <v>19.7</v>
      </c>
      <c r="AQ200" s="37">
        <v>488</v>
      </c>
      <c r="AR200" s="31">
        <v>9</v>
      </c>
      <c r="AS200" s="37">
        <v>394</v>
      </c>
      <c r="AT200" s="25" t="s">
        <v>24</v>
      </c>
      <c r="AU200" s="25" t="s">
        <v>24</v>
      </c>
      <c r="AV200" s="25" t="s">
        <v>24</v>
      </c>
      <c r="AW200" s="25" t="s">
        <v>24</v>
      </c>
      <c r="AX200" s="25" t="s">
        <v>23</v>
      </c>
      <c r="AY200" s="25" t="s">
        <v>24</v>
      </c>
      <c r="AZ200" s="25" t="s">
        <v>24</v>
      </c>
      <c r="BA200" s="25" t="s">
        <v>24</v>
      </c>
      <c r="BB200" s="25" t="s">
        <v>24</v>
      </c>
      <c r="BC200" s="25" t="s">
        <v>24</v>
      </c>
      <c r="BD200" s="25" t="s">
        <v>24</v>
      </c>
      <c r="BE200" s="25" t="s">
        <v>24</v>
      </c>
      <c r="BF200" s="25" t="s">
        <v>24</v>
      </c>
      <c r="BG200" s="25" t="s">
        <v>24</v>
      </c>
      <c r="BH200" s="25" t="s">
        <v>24</v>
      </c>
      <c r="BI200" s="25" t="s">
        <v>23</v>
      </c>
      <c r="BJ200" s="25" t="s">
        <v>24</v>
      </c>
      <c r="BK200" s="25" t="s">
        <v>24</v>
      </c>
      <c r="BL200" s="25" t="s">
        <v>24</v>
      </c>
      <c r="BM200" s="25" t="s">
        <v>24</v>
      </c>
      <c r="BN200" s="25" t="s">
        <v>24</v>
      </c>
      <c r="BO200" s="25" t="s">
        <v>24</v>
      </c>
      <c r="BP200" s="25" t="s">
        <v>24</v>
      </c>
      <c r="BQ200" s="25" t="s">
        <v>24</v>
      </c>
      <c r="BR200" s="25" t="s">
        <v>24</v>
      </c>
      <c r="BS200" s="25" t="s">
        <v>24</v>
      </c>
      <c r="BT200" s="25" t="s">
        <v>24</v>
      </c>
      <c r="BU200" s="25" t="s">
        <v>24</v>
      </c>
      <c r="BV200" s="25" t="s">
        <v>24</v>
      </c>
      <c r="BW200" s="25" t="s">
        <v>24</v>
      </c>
      <c r="BX200" s="25" t="s">
        <v>23</v>
      </c>
    </row>
    <row r="201" spans="1:76" x14ac:dyDescent="0.45">
      <c r="A201" s="27" t="s">
        <v>388</v>
      </c>
      <c r="B201" s="31">
        <v>3</v>
      </c>
      <c r="C201" s="27" t="s">
        <v>43</v>
      </c>
      <c r="D201" s="125" t="s">
        <v>44</v>
      </c>
      <c r="E201" s="125"/>
      <c r="F201" s="125"/>
      <c r="G201" s="25" t="s">
        <v>19</v>
      </c>
      <c r="H201" s="31">
        <v>12</v>
      </c>
      <c r="I201" s="31">
        <v>78</v>
      </c>
      <c r="J201" s="25" t="s">
        <v>24</v>
      </c>
      <c r="K201" s="25" t="s">
        <v>24</v>
      </c>
      <c r="L201" s="27" t="s">
        <v>24</v>
      </c>
      <c r="M201" s="25" t="s">
        <v>24</v>
      </c>
      <c r="N201" s="25" t="s">
        <v>24</v>
      </c>
      <c r="O201" s="25" t="s">
        <v>24</v>
      </c>
      <c r="P201" s="25" t="s">
        <v>24</v>
      </c>
      <c r="Q201" s="25" t="s">
        <v>24</v>
      </c>
      <c r="R201" s="25" t="s">
        <v>23</v>
      </c>
      <c r="S201" s="25" t="s">
        <v>23</v>
      </c>
      <c r="T201" s="27" t="s">
        <v>398</v>
      </c>
      <c r="U201" s="25" t="s">
        <v>24</v>
      </c>
      <c r="V201" s="25" t="s">
        <v>24</v>
      </c>
      <c r="W201" s="25" t="s">
        <v>24</v>
      </c>
      <c r="X201" s="27" t="s">
        <v>400</v>
      </c>
      <c r="Y201" s="27" t="s">
        <v>489</v>
      </c>
      <c r="Z201" s="27" t="s">
        <v>489</v>
      </c>
      <c r="AA201" s="27" t="s">
        <v>489</v>
      </c>
      <c r="AB201" s="27" t="s">
        <v>489</v>
      </c>
      <c r="AC201" s="27" t="s">
        <v>50</v>
      </c>
      <c r="AD201" s="27" t="s">
        <v>489</v>
      </c>
      <c r="AE201" s="27" t="s">
        <v>489</v>
      </c>
      <c r="AF201" s="27" t="s">
        <v>49</v>
      </c>
      <c r="AG201" s="27" t="s">
        <v>49</v>
      </c>
      <c r="AH201" s="27" t="s">
        <v>49</v>
      </c>
      <c r="AI201" s="27" t="s">
        <v>400</v>
      </c>
      <c r="AJ201" s="27" t="s">
        <v>489</v>
      </c>
      <c r="AK201" s="27" t="s">
        <v>49</v>
      </c>
      <c r="AL201" s="27" t="s">
        <v>50</v>
      </c>
      <c r="AM201" s="37">
        <v>1298</v>
      </c>
      <c r="AN201" s="31">
        <v>82</v>
      </c>
      <c r="AO201" s="31">
        <v>11.8</v>
      </c>
      <c r="AP201" s="31">
        <v>16.899999999999999</v>
      </c>
      <c r="AQ201" s="37">
        <v>412</v>
      </c>
      <c r="AR201" s="31">
        <v>8</v>
      </c>
      <c r="AS201" s="37">
        <v>348</v>
      </c>
      <c r="AT201" s="25" t="s">
        <v>24</v>
      </c>
      <c r="AU201" s="25" t="s">
        <v>24</v>
      </c>
      <c r="AV201" s="25" t="s">
        <v>24</v>
      </c>
      <c r="AW201" s="25" t="s">
        <v>24</v>
      </c>
      <c r="AX201" s="25" t="s">
        <v>24</v>
      </c>
      <c r="AY201" s="25" t="s">
        <v>24</v>
      </c>
      <c r="AZ201" s="25" t="s">
        <v>24</v>
      </c>
      <c r="BA201" s="25" t="s">
        <v>24</v>
      </c>
      <c r="BB201" s="25" t="s">
        <v>24</v>
      </c>
      <c r="BC201" s="25" t="s">
        <v>24</v>
      </c>
      <c r="BD201" s="25" t="s">
        <v>23</v>
      </c>
      <c r="BE201" s="25" t="s">
        <v>24</v>
      </c>
      <c r="BF201" s="25" t="s">
        <v>24</v>
      </c>
      <c r="BG201" s="25" t="s">
        <v>24</v>
      </c>
      <c r="BH201" s="25" t="s">
        <v>23</v>
      </c>
      <c r="BI201" s="25" t="s">
        <v>24</v>
      </c>
      <c r="BJ201" s="25" t="s">
        <v>23</v>
      </c>
      <c r="BK201" s="25" t="s">
        <v>23</v>
      </c>
      <c r="BL201" s="25" t="s">
        <v>24</v>
      </c>
      <c r="BM201" s="25" t="s">
        <v>24</v>
      </c>
      <c r="BN201" s="25" t="s">
        <v>24</v>
      </c>
      <c r="BO201" s="25" t="s">
        <v>24</v>
      </c>
      <c r="BP201" s="25" t="s">
        <v>24</v>
      </c>
      <c r="BQ201" s="25" t="s">
        <v>24</v>
      </c>
      <c r="BR201" s="25" t="s">
        <v>23</v>
      </c>
      <c r="BS201" s="25" t="s">
        <v>24</v>
      </c>
      <c r="BT201" s="25" t="s">
        <v>24</v>
      </c>
      <c r="BU201" s="25" t="s">
        <v>24</v>
      </c>
      <c r="BV201" s="25" t="s">
        <v>24</v>
      </c>
      <c r="BW201" s="25" t="s">
        <v>24</v>
      </c>
      <c r="BX201" s="25" t="s">
        <v>24</v>
      </c>
    </row>
    <row r="202" spans="1:76" x14ac:dyDescent="0.45"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</row>
    <row r="203" spans="1:76" x14ac:dyDescent="0.45"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</row>
    <row r="204" spans="1:76" x14ac:dyDescent="0.45"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</row>
    <row r="205" spans="1:76" x14ac:dyDescent="0.45"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</row>
    <row r="206" spans="1:76" x14ac:dyDescent="0.45"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</row>
    <row r="207" spans="1:76" x14ac:dyDescent="0.45"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</row>
    <row r="208" spans="1:76" x14ac:dyDescent="0.45"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</row>
    <row r="209" spans="10:25" x14ac:dyDescent="0.45"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</row>
    <row r="210" spans="10:25" x14ac:dyDescent="0.45"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</row>
    <row r="211" spans="10:25" x14ac:dyDescent="0.45"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</row>
    <row r="212" spans="10:25" x14ac:dyDescent="0.45"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</row>
    <row r="213" spans="10:25" x14ac:dyDescent="0.45"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</row>
    <row r="214" spans="10:25" x14ac:dyDescent="0.45"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</row>
    <row r="215" spans="10:25" x14ac:dyDescent="0.45"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</row>
    <row r="216" spans="10:25" x14ac:dyDescent="0.45"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</row>
    <row r="217" spans="10:25" x14ac:dyDescent="0.45"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</row>
    <row r="218" spans="10:25" x14ac:dyDescent="0.45"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</row>
    <row r="219" spans="10:25" x14ac:dyDescent="0.45"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</row>
    <row r="220" spans="10:25" x14ac:dyDescent="0.45"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</row>
    <row r="221" spans="10:25" x14ac:dyDescent="0.45"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</row>
    <row r="222" spans="10:25" x14ac:dyDescent="0.45"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0:25" x14ac:dyDescent="0.45"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0:25" x14ac:dyDescent="0.45"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0:25" x14ac:dyDescent="0.45"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0:25" x14ac:dyDescent="0.45"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0:25" x14ac:dyDescent="0.45"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0:25" x14ac:dyDescent="0.45"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0:25" x14ac:dyDescent="0.45"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0:25" x14ac:dyDescent="0.45"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0:25" x14ac:dyDescent="0.45"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0:25" x14ac:dyDescent="0.45"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0:25" x14ac:dyDescent="0.45"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0:25" x14ac:dyDescent="0.45"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0:25" x14ac:dyDescent="0.45"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0:25" x14ac:dyDescent="0.45"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0:25" x14ac:dyDescent="0.45"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</row>
  </sheetData>
  <mergeCells count="201">
    <mergeCell ref="D201:F201"/>
    <mergeCell ref="D195:F195"/>
    <mergeCell ref="D196:F196"/>
    <mergeCell ref="D197:F197"/>
    <mergeCell ref="D198:F198"/>
    <mergeCell ref="D199:F199"/>
    <mergeCell ref="D200:F200"/>
    <mergeCell ref="D189:F189"/>
    <mergeCell ref="D190:F190"/>
    <mergeCell ref="D191:F191"/>
    <mergeCell ref="D192:F192"/>
    <mergeCell ref="D193:F193"/>
    <mergeCell ref="D194:F194"/>
    <mergeCell ref="D183:F183"/>
    <mergeCell ref="D184:F184"/>
    <mergeCell ref="D185:F185"/>
    <mergeCell ref="D186:F186"/>
    <mergeCell ref="D187:F187"/>
    <mergeCell ref="D188:F188"/>
    <mergeCell ref="D177:F177"/>
    <mergeCell ref="D178:F178"/>
    <mergeCell ref="D179:F179"/>
    <mergeCell ref="D180:F180"/>
    <mergeCell ref="D181:F181"/>
    <mergeCell ref="D182:F182"/>
    <mergeCell ref="D171:F171"/>
    <mergeCell ref="D172:F172"/>
    <mergeCell ref="D173:F173"/>
    <mergeCell ref="D174:F174"/>
    <mergeCell ref="D175:F175"/>
    <mergeCell ref="D176:F176"/>
    <mergeCell ref="D165:F165"/>
    <mergeCell ref="D166:F166"/>
    <mergeCell ref="D167:F167"/>
    <mergeCell ref="D168:F168"/>
    <mergeCell ref="D169:F169"/>
    <mergeCell ref="D170:F170"/>
    <mergeCell ref="D159:F159"/>
    <mergeCell ref="D160:F160"/>
    <mergeCell ref="D161:F161"/>
    <mergeCell ref="D162:F162"/>
    <mergeCell ref="D163:F163"/>
    <mergeCell ref="D164:F164"/>
    <mergeCell ref="D153:F153"/>
    <mergeCell ref="D154:F154"/>
    <mergeCell ref="D155:F155"/>
    <mergeCell ref="D156:F156"/>
    <mergeCell ref="D157:F157"/>
    <mergeCell ref="D158:F158"/>
    <mergeCell ref="D147:F147"/>
    <mergeCell ref="D148:F148"/>
    <mergeCell ref="D149:F149"/>
    <mergeCell ref="D150:F150"/>
    <mergeCell ref="D151:F151"/>
    <mergeCell ref="D152:F152"/>
    <mergeCell ref="D141:F141"/>
    <mergeCell ref="D142:F142"/>
    <mergeCell ref="D143:F143"/>
    <mergeCell ref="D144:F144"/>
    <mergeCell ref="D145:F145"/>
    <mergeCell ref="D146:F146"/>
    <mergeCell ref="D135:F135"/>
    <mergeCell ref="D136:F136"/>
    <mergeCell ref="D137:F137"/>
    <mergeCell ref="D138:F138"/>
    <mergeCell ref="D139:F139"/>
    <mergeCell ref="D140:F140"/>
    <mergeCell ref="D129:F129"/>
    <mergeCell ref="D130:F130"/>
    <mergeCell ref="D131:F131"/>
    <mergeCell ref="D132:F132"/>
    <mergeCell ref="D133:F133"/>
    <mergeCell ref="D134:F134"/>
    <mergeCell ref="D123:F123"/>
    <mergeCell ref="D124:F124"/>
    <mergeCell ref="D125:F125"/>
    <mergeCell ref="D126:F126"/>
    <mergeCell ref="D127:F127"/>
    <mergeCell ref="D128:F128"/>
    <mergeCell ref="D117:F117"/>
    <mergeCell ref="D118:F118"/>
    <mergeCell ref="D119:F119"/>
    <mergeCell ref="D120:F120"/>
    <mergeCell ref="D121:F121"/>
    <mergeCell ref="D122:F122"/>
    <mergeCell ref="D111:F111"/>
    <mergeCell ref="D112:F112"/>
    <mergeCell ref="D113:F113"/>
    <mergeCell ref="D114:F114"/>
    <mergeCell ref="D115:F115"/>
    <mergeCell ref="D116:F116"/>
    <mergeCell ref="D105:F105"/>
    <mergeCell ref="D106:F106"/>
    <mergeCell ref="D107:F107"/>
    <mergeCell ref="D108:F108"/>
    <mergeCell ref="D109:F109"/>
    <mergeCell ref="D110:F110"/>
    <mergeCell ref="D99:F99"/>
    <mergeCell ref="D100:F100"/>
    <mergeCell ref="D101:F101"/>
    <mergeCell ref="D102:F102"/>
    <mergeCell ref="D103:F103"/>
    <mergeCell ref="D104:F104"/>
    <mergeCell ref="D93:F93"/>
    <mergeCell ref="D94:F94"/>
    <mergeCell ref="D95:F95"/>
    <mergeCell ref="D96:F96"/>
    <mergeCell ref="D97:F97"/>
    <mergeCell ref="D98:F98"/>
    <mergeCell ref="D87:F87"/>
    <mergeCell ref="D88:F88"/>
    <mergeCell ref="D89:F89"/>
    <mergeCell ref="D90:F90"/>
    <mergeCell ref="D91:F91"/>
    <mergeCell ref="D92:F92"/>
    <mergeCell ref="D81:F81"/>
    <mergeCell ref="D82:F82"/>
    <mergeCell ref="D83:F83"/>
    <mergeCell ref="D84:F84"/>
    <mergeCell ref="D85:F85"/>
    <mergeCell ref="D86:F86"/>
    <mergeCell ref="D75:F75"/>
    <mergeCell ref="D76:F76"/>
    <mergeCell ref="D77:F77"/>
    <mergeCell ref="D78:F78"/>
    <mergeCell ref="D79:F79"/>
    <mergeCell ref="D80:F80"/>
    <mergeCell ref="D69:F69"/>
    <mergeCell ref="D70:F70"/>
    <mergeCell ref="D71:F71"/>
    <mergeCell ref="D72:F72"/>
    <mergeCell ref="D73:F73"/>
    <mergeCell ref="D74:F74"/>
    <mergeCell ref="D63:F63"/>
    <mergeCell ref="D64:F64"/>
    <mergeCell ref="D65:F65"/>
    <mergeCell ref="D66:F66"/>
    <mergeCell ref="D67:F67"/>
    <mergeCell ref="D68:F68"/>
    <mergeCell ref="D57:F57"/>
    <mergeCell ref="D58:F58"/>
    <mergeCell ref="D59:F59"/>
    <mergeCell ref="D60:F60"/>
    <mergeCell ref="D61:F61"/>
    <mergeCell ref="D62:F62"/>
    <mergeCell ref="D51:F51"/>
    <mergeCell ref="D52:F52"/>
    <mergeCell ref="D53:F53"/>
    <mergeCell ref="D54:F54"/>
    <mergeCell ref="D55:F55"/>
    <mergeCell ref="D56:F56"/>
    <mergeCell ref="D45:F45"/>
    <mergeCell ref="D46:F46"/>
    <mergeCell ref="D47:F47"/>
    <mergeCell ref="D48:F48"/>
    <mergeCell ref="D49:F49"/>
    <mergeCell ref="D50:F50"/>
    <mergeCell ref="D39:F39"/>
    <mergeCell ref="D40:F40"/>
    <mergeCell ref="D41:F41"/>
    <mergeCell ref="D42:F42"/>
    <mergeCell ref="D43:F43"/>
    <mergeCell ref="D44:F44"/>
    <mergeCell ref="D33:F33"/>
    <mergeCell ref="D34:F34"/>
    <mergeCell ref="D35:F35"/>
    <mergeCell ref="D36:F36"/>
    <mergeCell ref="D37:F37"/>
    <mergeCell ref="D38:F38"/>
    <mergeCell ref="D27:F27"/>
    <mergeCell ref="D28:F28"/>
    <mergeCell ref="D29:F29"/>
    <mergeCell ref="D30:F30"/>
    <mergeCell ref="D31:F31"/>
    <mergeCell ref="D32:F32"/>
    <mergeCell ref="D21:F21"/>
    <mergeCell ref="D22:F22"/>
    <mergeCell ref="D23:F23"/>
    <mergeCell ref="D24:F24"/>
    <mergeCell ref="D25:F25"/>
    <mergeCell ref="D26:F26"/>
    <mergeCell ref="D16:F16"/>
    <mergeCell ref="D17:F17"/>
    <mergeCell ref="D18:F18"/>
    <mergeCell ref="D19:F19"/>
    <mergeCell ref="D20:F20"/>
    <mergeCell ref="D9:F9"/>
    <mergeCell ref="D10:F10"/>
    <mergeCell ref="D11:F11"/>
    <mergeCell ref="D12:F12"/>
    <mergeCell ref="D13:F13"/>
    <mergeCell ref="D14:F14"/>
    <mergeCell ref="D3:F3"/>
    <mergeCell ref="D4:F4"/>
    <mergeCell ref="D5:F5"/>
    <mergeCell ref="D6:F6"/>
    <mergeCell ref="D7:F7"/>
    <mergeCell ref="D8:F8"/>
    <mergeCell ref="D1:F1"/>
    <mergeCell ref="D2:F2"/>
    <mergeCell ref="D15:F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E74A-B50E-49EB-93DA-3D0B5EE06682}">
  <dimension ref="A1:AF201"/>
  <sheetViews>
    <sheetView topLeftCell="E1" workbookViewId="0">
      <selection activeCell="C3" sqref="C3"/>
    </sheetView>
  </sheetViews>
  <sheetFormatPr defaultRowHeight="14.25" x14ac:dyDescent="0.45"/>
  <cols>
    <col min="1" max="1" width="57.33203125" style="25" bestFit="1" customWidth="1"/>
    <col min="2" max="2" width="9.3984375" style="25" customWidth="1"/>
    <col min="3" max="3" width="15.46484375" style="25" bestFit="1" customWidth="1"/>
    <col min="4" max="4" width="12.06640625" style="25" bestFit="1" customWidth="1"/>
    <col min="5" max="5" width="10.33203125" style="25" bestFit="1" customWidth="1"/>
    <col min="6" max="6" width="7.59765625" style="25" bestFit="1" customWidth="1"/>
    <col min="7" max="7" width="5.796875" style="25" bestFit="1" customWidth="1"/>
    <col min="8" max="8" width="10.265625" style="25" bestFit="1" customWidth="1"/>
    <col min="9" max="9" width="6.9296875" style="25" bestFit="1" customWidth="1"/>
    <col min="10" max="10" width="5.3984375" style="25" bestFit="1" customWidth="1"/>
    <col min="11" max="11" width="6.1328125" style="25" bestFit="1" customWidth="1"/>
    <col min="12" max="12" width="6.53125" style="25" bestFit="1" customWidth="1"/>
    <col min="13" max="13" width="11.6640625" style="25" bestFit="1" customWidth="1"/>
    <col min="14" max="14" width="11.265625" style="25" bestFit="1" customWidth="1"/>
    <col min="15" max="15" width="6" style="25" bestFit="1" customWidth="1"/>
    <col min="16" max="16" width="5.9296875" style="25" bestFit="1" customWidth="1"/>
    <col min="17" max="17" width="7.19921875" style="25" bestFit="1" customWidth="1"/>
    <col min="18" max="18" width="5.73046875" style="25" bestFit="1" customWidth="1"/>
    <col min="19" max="19" width="6" style="25" bestFit="1" customWidth="1"/>
    <col min="20" max="20" width="6.6640625" style="25" bestFit="1" customWidth="1"/>
    <col min="21" max="21" width="9.86328125" style="25" bestFit="1" customWidth="1"/>
    <col min="22" max="22" width="3.86328125" style="25" bestFit="1" customWidth="1"/>
    <col min="23" max="23" width="6.9296875" style="25" bestFit="1" customWidth="1"/>
    <col min="24" max="24" width="6.53125" style="25" bestFit="1" customWidth="1"/>
    <col min="25" max="25" width="10.33203125" style="25" bestFit="1" customWidth="1"/>
    <col min="26" max="26" width="5.33203125" style="25" bestFit="1" customWidth="1"/>
    <col min="27" max="27" width="5.19921875" style="25" bestFit="1" customWidth="1"/>
    <col min="28" max="28" width="4.33203125" style="25" bestFit="1" customWidth="1"/>
    <col min="29" max="29" width="6.19921875" style="25" bestFit="1" customWidth="1"/>
    <col min="30" max="30" width="7.59765625" style="25" bestFit="1" customWidth="1"/>
    <col min="31" max="31" width="8.46484375" style="25" bestFit="1" customWidth="1"/>
    <col min="32" max="32" width="11.46484375" style="25" bestFit="1" customWidth="1"/>
    <col min="33" max="16384" width="9.06640625" style="25"/>
  </cols>
  <sheetData>
    <row r="1" spans="1:32" x14ac:dyDescent="0.45">
      <c r="A1" s="24" t="s">
        <v>491</v>
      </c>
      <c r="B1" s="25" t="s">
        <v>534</v>
      </c>
      <c r="C1" s="25" t="s">
        <v>507</v>
      </c>
      <c r="D1" s="25" t="s">
        <v>514</v>
      </c>
      <c r="E1" s="25" t="s">
        <v>492</v>
      </c>
      <c r="F1" s="25" t="s">
        <v>558</v>
      </c>
      <c r="G1" s="25" t="s">
        <v>494</v>
      </c>
      <c r="H1" s="25" t="s">
        <v>487</v>
      </c>
      <c r="I1" s="25" t="s">
        <v>483</v>
      </c>
      <c r="J1" s="25" t="s">
        <v>510</v>
      </c>
      <c r="K1" s="25" t="s">
        <v>403</v>
      </c>
      <c r="L1" s="25" t="s">
        <v>485</v>
      </c>
      <c r="M1" s="25" t="s">
        <v>505</v>
      </c>
      <c r="N1" s="25" t="s">
        <v>484</v>
      </c>
      <c r="O1" s="25" t="s">
        <v>488</v>
      </c>
      <c r="P1" s="25" t="s">
        <v>404</v>
      </c>
      <c r="Q1" s="25" t="s">
        <v>486</v>
      </c>
      <c r="R1" s="25" t="s">
        <v>524</v>
      </c>
      <c r="S1" s="25" t="s">
        <v>402</v>
      </c>
      <c r="T1" s="25" t="s">
        <v>519</v>
      </c>
      <c r="U1" s="25" t="s">
        <v>521</v>
      </c>
      <c r="V1" s="25" t="s">
        <v>522</v>
      </c>
      <c r="W1" s="25" t="s">
        <v>530</v>
      </c>
      <c r="X1" s="25" t="s">
        <v>499</v>
      </c>
      <c r="Y1" s="25" t="s">
        <v>495</v>
      </c>
      <c r="Z1" s="25" t="s">
        <v>493</v>
      </c>
      <c r="AA1" s="25" t="s">
        <v>556</v>
      </c>
      <c r="AB1" s="25" t="s">
        <v>496</v>
      </c>
      <c r="AC1" s="25" t="s">
        <v>498</v>
      </c>
      <c r="AD1" s="25" t="s">
        <v>563</v>
      </c>
      <c r="AE1" s="25" t="s">
        <v>557</v>
      </c>
      <c r="AF1" s="25" t="s">
        <v>508</v>
      </c>
    </row>
    <row r="2" spans="1:32" x14ac:dyDescent="0.45">
      <c r="A2" s="25" t="s">
        <v>500</v>
      </c>
      <c r="B2" s="25" t="str" cm="1">
        <f t="array" ref="B2:B201">IF(ISNUMBER(SEARCH(B1, $A$2:$A$201)), "Yes", "No")</f>
        <v>No</v>
      </c>
      <c r="C2" s="25" t="str" cm="1">
        <f t="array" ref="C2:C201">IF(ISNUMBER(SEARCH(C1, $A$2:$A$201)), "Yes", "No")</f>
        <v>No</v>
      </c>
      <c r="D2" s="25" t="str" cm="1">
        <f t="array" ref="D2:D201">IF(ISNUMBER(SEARCH(D1, $A$2:$A$201)), "Yes", "No")</f>
        <v>No</v>
      </c>
      <c r="E2" s="25" t="str" cm="1">
        <f t="array" ref="E2:E201">IF(ISNUMBER(SEARCH(E1, $A$2:$A$201)), "Yes", "No")</f>
        <v>Yes</v>
      </c>
      <c r="F2" s="25" t="str" cm="1">
        <f t="array" ref="F2:F201">IF(ISNUMBER(SEARCH(F1, $A$2:$A$201)), "Yes", "No")</f>
        <v>No</v>
      </c>
      <c r="G2" s="25" t="str" cm="1">
        <f t="array" ref="G2:G201">IF(ISNUMBER(SEARCH(G1, $A$2:$A$201)), "Yes", "No")</f>
        <v>Yes</v>
      </c>
      <c r="H2" s="25" t="str" cm="1">
        <f t="array" ref="H2:H201">IF(ISNUMBER(SEARCH(H1, $A$2:$A$201)), "Yes", "No")</f>
        <v>No</v>
      </c>
      <c r="I2" s="25" t="str" cm="1">
        <f t="array" ref="I2:I201">IF(ISNUMBER(SEARCH(I1, $A$2:$A$201)), "Yes", "No")</f>
        <v>No</v>
      </c>
      <c r="J2" s="25" t="str" cm="1">
        <f t="array" ref="J2:J201">IF(ISNUMBER(SEARCH(J1, $A$2:$A$201)), "Yes", "No")</f>
        <v>No</v>
      </c>
      <c r="K2" s="25" t="str" cm="1">
        <f t="array" ref="K2:K201">IF(ISNUMBER(SEARCH(K1, $A$2:$A$201)), "Yes", "No")</f>
        <v>No</v>
      </c>
      <c r="L2" s="25" t="str" cm="1">
        <f t="array" ref="L2:L201">IF(ISNUMBER(SEARCH(L1, $A$2:$A$201)), "Yes", "No")</f>
        <v>No</v>
      </c>
      <c r="M2" s="25" t="str" cm="1">
        <f t="array" ref="M2:M201">IF(ISNUMBER(SEARCH(M1, $A$2:$A$201)), "Yes", "No")</f>
        <v>No</v>
      </c>
      <c r="N2" s="25" t="str" cm="1">
        <f t="array" ref="N2:N201">IF(ISNUMBER(SEARCH(N1, $A$2:$A$201)), "Yes", "No")</f>
        <v>No</v>
      </c>
      <c r="O2" s="25" t="str" cm="1">
        <f t="array" ref="O2:O201">IF(ISNUMBER(SEARCH(O1, $A$2:$A$201)), "Yes", "No")</f>
        <v>No</v>
      </c>
      <c r="P2" s="25" t="str" cm="1">
        <f t="array" ref="P2:P201">IF(ISNUMBER(SEARCH(P1, $A$2:$A$201)), "Yes", "No")</f>
        <v>Yes</v>
      </c>
      <c r="Q2" s="25" t="str" cm="1">
        <f t="array" ref="Q2:Q201">IF(ISNUMBER(SEARCH(Q1, $A$2:$A$201)), "Yes", "No")</f>
        <v>No</v>
      </c>
      <c r="R2" s="25" t="str" cm="1">
        <f t="array" ref="R2:R201">IF(ISNUMBER(SEARCH(R1, $A$2:$A$201)), "Yes", "No")</f>
        <v>No</v>
      </c>
      <c r="S2" s="25" t="str" cm="1">
        <f t="array" ref="S2:S201">IF(ISNUMBER(SEARCH(S1, $A$2:$A$201)), "Yes", "No")</f>
        <v>Yes</v>
      </c>
      <c r="T2" s="25" t="str" cm="1">
        <f t="array" ref="T2:T201">IF(ISNUMBER(SEARCH(T1, $A$2:$A$201)), "Yes", "No")</f>
        <v>No</v>
      </c>
      <c r="U2" s="25" t="str" cm="1">
        <f t="array" ref="U2:U201">IF(ISNUMBER(SEARCH(U1, $A$2:$A$201)), "Yes", "No")</f>
        <v>No</v>
      </c>
      <c r="V2" s="25" t="str" cm="1">
        <f t="array" ref="V2:V201">IF(ISNUMBER(SEARCH(V1, $A$2:$A$201)), "Yes", "No")</f>
        <v>No</v>
      </c>
      <c r="W2" s="25" t="str" cm="1">
        <f t="array" ref="W2:W201">IF(ISNUMBER(SEARCH(W1, $A$2:$A$201)), "Yes", "No")</f>
        <v>No</v>
      </c>
      <c r="X2" s="25" t="str" cm="1">
        <f t="array" ref="X2:X201">IF(ISNUMBER(SEARCH(X1, $A$2:$A$201)), "Yes", "No")</f>
        <v>Yes</v>
      </c>
      <c r="Y2" s="25" t="str" cm="1">
        <f t="array" ref="Y2:Y201">IF(ISNUMBER(SEARCH(Y1, $A$2:$A$201)), "Yes", "No")</f>
        <v>No</v>
      </c>
      <c r="Z2" s="25" t="str" cm="1">
        <f t="array" ref="Z2:Z201">IF(ISNUMBER(SEARCH(Z1, $A$2:$A$201)), "Yes", "No")</f>
        <v>No</v>
      </c>
      <c r="AA2" s="25" t="str" cm="1">
        <f t="array" ref="AA2:AA201">IF(ISNUMBER(SEARCH(AA1, $A$2:$A$201)), "Yes", "No")</f>
        <v>No</v>
      </c>
      <c r="AB2" s="25" t="str" cm="1">
        <f t="array" ref="AB2:AB201">IF(ISNUMBER(SEARCH(AB1, $A$2:$A$201)), "Yes", "No")</f>
        <v>No</v>
      </c>
      <c r="AC2" s="25" t="str" cm="1">
        <f t="array" ref="AC2:AC201">IF(ISNUMBER(SEARCH(AC1, $A$2:$A$201)), "Yes", "No")</f>
        <v>No</v>
      </c>
      <c r="AD2" s="25" t="str" cm="1">
        <f t="array" ref="AD2:AD201">IF(ISNUMBER(SEARCH(AD1, $A$2:$A$201)), "Yes", "No")</f>
        <v>No</v>
      </c>
      <c r="AE2" s="25" t="str" cm="1">
        <f t="array" ref="AE2:AE201">IF(ISNUMBER(SEARCH(AE1, $A$2:$A$201)), "Yes", "No")</f>
        <v>No</v>
      </c>
      <c r="AF2" s="25" t="str" cm="1">
        <f t="array" ref="AF2:AF201">IF(ISNUMBER(SEARCH(AF1, $A$2:$A$201)), "Yes", "No")</f>
        <v>No</v>
      </c>
    </row>
    <row r="3" spans="1:32" x14ac:dyDescent="0.45">
      <c r="A3" s="25" t="s">
        <v>501</v>
      </c>
      <c r="B3" s="25" t="str">
        <v>No</v>
      </c>
      <c r="C3" s="25" t="str">
        <v>No</v>
      </c>
      <c r="D3" s="25" t="str">
        <v>No</v>
      </c>
      <c r="E3" s="25" t="str">
        <v>Yes</v>
      </c>
      <c r="F3" s="25" t="str">
        <v>No</v>
      </c>
      <c r="G3" s="25" t="str">
        <v>Yes</v>
      </c>
      <c r="H3" s="25" t="str">
        <v>No</v>
      </c>
      <c r="I3" s="25" t="str">
        <v>No</v>
      </c>
      <c r="J3" s="25" t="str">
        <v>No</v>
      </c>
      <c r="K3" s="25" t="str">
        <v>No</v>
      </c>
      <c r="L3" s="25" t="str">
        <v>No</v>
      </c>
      <c r="M3" s="25" t="str">
        <v>No</v>
      </c>
      <c r="N3" s="25" t="str">
        <v>No</v>
      </c>
      <c r="O3" s="25" t="str">
        <v>No</v>
      </c>
      <c r="P3" s="25" t="str">
        <v>Yes</v>
      </c>
      <c r="Q3" s="25" t="str">
        <v>No</v>
      </c>
      <c r="R3" s="25" t="str">
        <v>No</v>
      </c>
      <c r="S3" s="25" t="str">
        <v>Yes</v>
      </c>
      <c r="T3" s="25" t="str">
        <v>No</v>
      </c>
      <c r="U3" s="25" t="str">
        <v>No</v>
      </c>
      <c r="V3" s="25" t="str">
        <v>No</v>
      </c>
      <c r="W3" s="25" t="str">
        <v>No</v>
      </c>
      <c r="X3" s="25" t="str">
        <v>Yes</v>
      </c>
      <c r="Y3" s="25" t="str">
        <v>No</v>
      </c>
      <c r="Z3" s="25" t="str">
        <v>Yes</v>
      </c>
      <c r="AA3" s="25" t="str">
        <v>No</v>
      </c>
      <c r="AB3" s="25" t="str">
        <v>No</v>
      </c>
      <c r="AC3" s="25" t="str">
        <v>No</v>
      </c>
      <c r="AD3" s="25" t="str">
        <v>No</v>
      </c>
      <c r="AE3" s="25" t="str">
        <v>No</v>
      </c>
      <c r="AF3" s="25" t="str">
        <v>No</v>
      </c>
    </row>
    <row r="4" spans="1:32" x14ac:dyDescent="0.45">
      <c r="A4" s="25" t="s">
        <v>502</v>
      </c>
      <c r="B4" s="25" t="str">
        <v>No</v>
      </c>
      <c r="C4" s="25" t="str">
        <v>No</v>
      </c>
      <c r="D4" s="25" t="str">
        <v>No</v>
      </c>
      <c r="E4" s="25" t="str">
        <v>No</v>
      </c>
      <c r="F4" s="25" t="str">
        <v>No</v>
      </c>
      <c r="G4" s="25" t="str">
        <v>No</v>
      </c>
      <c r="H4" s="25" t="str">
        <v>Yes</v>
      </c>
      <c r="I4" s="25" t="str">
        <v>Yes</v>
      </c>
      <c r="J4" s="25" t="str">
        <v>No</v>
      </c>
      <c r="K4" s="25" t="str">
        <v>No</v>
      </c>
      <c r="L4" s="25" t="str">
        <v>No</v>
      </c>
      <c r="M4" s="25" t="str">
        <v>No</v>
      </c>
      <c r="N4" s="25" t="str">
        <v>No</v>
      </c>
      <c r="O4" s="25" t="str">
        <v>No</v>
      </c>
      <c r="P4" s="25" t="str">
        <v>No</v>
      </c>
      <c r="Q4" s="25" t="str">
        <v>No</v>
      </c>
      <c r="R4" s="25" t="str">
        <v>No</v>
      </c>
      <c r="S4" s="25" t="str">
        <v>Yes</v>
      </c>
      <c r="T4" s="25" t="str">
        <v>No</v>
      </c>
      <c r="U4" s="25" t="str">
        <v>No</v>
      </c>
      <c r="V4" s="25" t="str">
        <v>No</v>
      </c>
      <c r="W4" s="25" t="str">
        <v>No</v>
      </c>
      <c r="X4" s="25" t="str">
        <v>No</v>
      </c>
      <c r="Y4" s="25" t="str">
        <v>No</v>
      </c>
      <c r="Z4" s="25" t="str">
        <v>No</v>
      </c>
      <c r="AA4" s="25" t="str">
        <v>No</v>
      </c>
      <c r="AB4" s="25" t="str">
        <v>No</v>
      </c>
      <c r="AC4" s="25" t="str">
        <v>No</v>
      </c>
      <c r="AD4" s="25" t="str">
        <v>No</v>
      </c>
      <c r="AE4" s="25" t="str">
        <v>No</v>
      </c>
      <c r="AF4" s="25" t="str">
        <v>No</v>
      </c>
    </row>
    <row r="5" spans="1:32" x14ac:dyDescent="0.45">
      <c r="A5" s="25" t="s">
        <v>503</v>
      </c>
      <c r="B5" s="25" t="str">
        <v>No</v>
      </c>
      <c r="C5" s="25" t="str">
        <v>No</v>
      </c>
      <c r="D5" s="25" t="str">
        <v>No</v>
      </c>
      <c r="E5" s="25" t="str">
        <v>No</v>
      </c>
      <c r="F5" s="25" t="str">
        <v>No</v>
      </c>
      <c r="G5" s="25" t="str">
        <v>Yes</v>
      </c>
      <c r="H5" s="25" t="str">
        <v>No</v>
      </c>
      <c r="I5" s="25" t="str">
        <v>Yes</v>
      </c>
      <c r="J5" s="25" t="str">
        <v>No</v>
      </c>
      <c r="K5" s="25" t="str">
        <v>No</v>
      </c>
      <c r="L5" s="25" t="str">
        <v>Yes</v>
      </c>
      <c r="M5" s="25" t="str">
        <v>No</v>
      </c>
      <c r="N5" s="25" t="str">
        <v>No</v>
      </c>
      <c r="O5" s="25" t="str">
        <v>No</v>
      </c>
      <c r="P5" s="25" t="str">
        <v>No</v>
      </c>
      <c r="Q5" s="25" t="str">
        <v>No</v>
      </c>
      <c r="R5" s="25" t="str">
        <v>No</v>
      </c>
      <c r="S5" s="25" t="str">
        <v>Yes</v>
      </c>
      <c r="T5" s="25" t="str">
        <v>No</v>
      </c>
      <c r="U5" s="25" t="str">
        <v>No</v>
      </c>
      <c r="V5" s="25" t="str">
        <v>No</v>
      </c>
      <c r="W5" s="25" t="str">
        <v>No</v>
      </c>
      <c r="X5" s="25" t="str">
        <v>Yes</v>
      </c>
      <c r="Y5" s="25" t="str">
        <v>No</v>
      </c>
      <c r="Z5" s="25" t="str">
        <v>No</v>
      </c>
      <c r="AA5" s="25" t="str">
        <v>No</v>
      </c>
      <c r="AB5" s="25" t="str">
        <v>No</v>
      </c>
      <c r="AC5" s="25" t="str">
        <v>No</v>
      </c>
      <c r="AD5" s="25" t="str">
        <v>No</v>
      </c>
      <c r="AE5" s="25" t="str">
        <v>No</v>
      </c>
      <c r="AF5" s="25" t="str">
        <v>No</v>
      </c>
    </row>
    <row r="6" spans="1:32" x14ac:dyDescent="0.45">
      <c r="A6" s="25" t="s">
        <v>405</v>
      </c>
      <c r="B6" s="25" t="str">
        <v>No</v>
      </c>
      <c r="C6" s="25" t="str">
        <v>No</v>
      </c>
      <c r="D6" s="25" t="str">
        <v>No</v>
      </c>
      <c r="E6" s="25" t="str">
        <v>No</v>
      </c>
      <c r="F6" s="25" t="str">
        <v>No</v>
      </c>
      <c r="G6" s="25" t="str">
        <v>No</v>
      </c>
      <c r="H6" s="25" t="str">
        <v>Yes</v>
      </c>
      <c r="I6" s="25" t="str">
        <v>Yes</v>
      </c>
      <c r="J6" s="25" t="str">
        <v>No</v>
      </c>
      <c r="K6" s="25" t="str">
        <v>No</v>
      </c>
      <c r="L6" s="25" t="str">
        <v>No</v>
      </c>
      <c r="M6" s="25" t="str">
        <v>No</v>
      </c>
      <c r="N6" s="25" t="str">
        <v>No</v>
      </c>
      <c r="O6" s="25" t="str">
        <v>No</v>
      </c>
      <c r="P6" s="25" t="str">
        <v>Yes</v>
      </c>
      <c r="Q6" s="25" t="str">
        <v>No</v>
      </c>
      <c r="R6" s="25" t="str">
        <v>No</v>
      </c>
      <c r="S6" s="25" t="str">
        <v>No</v>
      </c>
      <c r="T6" s="25" t="str">
        <v>No</v>
      </c>
      <c r="U6" s="25" t="str">
        <v>No</v>
      </c>
      <c r="V6" s="25" t="str">
        <v>No</v>
      </c>
      <c r="W6" s="25" t="str">
        <v>No</v>
      </c>
      <c r="X6" s="25" t="str">
        <v>No</v>
      </c>
      <c r="Y6" s="25" t="str">
        <v>Yes</v>
      </c>
      <c r="Z6" s="25" t="str">
        <v>No</v>
      </c>
      <c r="AA6" s="25" t="str">
        <v>No</v>
      </c>
      <c r="AB6" s="25" t="str">
        <v>No</v>
      </c>
      <c r="AC6" s="25" t="str">
        <v>No</v>
      </c>
      <c r="AD6" s="25" t="str">
        <v>No</v>
      </c>
      <c r="AE6" s="25" t="str">
        <v>No</v>
      </c>
      <c r="AF6" s="25" t="str">
        <v>No</v>
      </c>
    </row>
    <row r="7" spans="1:32" x14ac:dyDescent="0.45">
      <c r="A7" s="25" t="s">
        <v>406</v>
      </c>
      <c r="B7" s="25" t="str">
        <v>No</v>
      </c>
      <c r="C7" s="25" t="str">
        <v>No</v>
      </c>
      <c r="D7" s="25" t="str">
        <v>No</v>
      </c>
      <c r="E7" s="25" t="str">
        <v>No</v>
      </c>
      <c r="F7" s="25" t="str">
        <v>No</v>
      </c>
      <c r="G7" s="25" t="str">
        <v>No</v>
      </c>
      <c r="H7" s="25" t="str">
        <v>No</v>
      </c>
      <c r="I7" s="25" t="str">
        <v>Yes</v>
      </c>
      <c r="J7" s="25" t="str">
        <v>No</v>
      </c>
      <c r="K7" s="25" t="str">
        <v>No</v>
      </c>
      <c r="L7" s="25" t="str">
        <v>No</v>
      </c>
      <c r="M7" s="25" t="str">
        <v>No</v>
      </c>
      <c r="N7" s="25" t="str">
        <v>No</v>
      </c>
      <c r="O7" s="25" t="str">
        <v>No</v>
      </c>
      <c r="P7" s="25" t="str">
        <v>Yes</v>
      </c>
      <c r="Q7" s="25" t="str">
        <v>No</v>
      </c>
      <c r="R7" s="25" t="str">
        <v>No</v>
      </c>
      <c r="S7" s="25" t="str">
        <v>No</v>
      </c>
      <c r="T7" s="25" t="str">
        <v>No</v>
      </c>
      <c r="U7" s="25" t="str">
        <v>No</v>
      </c>
      <c r="V7" s="25" t="str">
        <v>No</v>
      </c>
      <c r="W7" s="25" t="str">
        <v>No</v>
      </c>
      <c r="X7" s="25" t="str">
        <v>Yes</v>
      </c>
      <c r="Y7" s="25" t="str">
        <v>No</v>
      </c>
      <c r="Z7" s="25" t="str">
        <v>No</v>
      </c>
      <c r="AA7" s="25" t="str">
        <v>No</v>
      </c>
      <c r="AB7" s="25" t="str">
        <v>No</v>
      </c>
      <c r="AC7" s="25" t="str">
        <v>No</v>
      </c>
      <c r="AD7" s="25" t="str">
        <v>No</v>
      </c>
      <c r="AE7" s="25" t="str">
        <v>No</v>
      </c>
      <c r="AF7" s="25" t="str">
        <v>No</v>
      </c>
    </row>
    <row r="8" spans="1:32" x14ac:dyDescent="0.45">
      <c r="A8" s="25" t="s">
        <v>407</v>
      </c>
      <c r="B8" s="25" t="str">
        <v>No</v>
      </c>
      <c r="C8" s="25" t="str">
        <v>No</v>
      </c>
      <c r="D8" s="25" t="str">
        <v>No</v>
      </c>
      <c r="E8" s="25" t="str">
        <v>No</v>
      </c>
      <c r="F8" s="25" t="str">
        <v>No</v>
      </c>
      <c r="G8" s="25" t="str">
        <v>No</v>
      </c>
      <c r="H8" s="25" t="str">
        <v>Yes</v>
      </c>
      <c r="I8" s="25" t="str">
        <v>No</v>
      </c>
      <c r="J8" s="25" t="str">
        <v>No</v>
      </c>
      <c r="K8" s="25" t="str">
        <v>No</v>
      </c>
      <c r="L8" s="25" t="str">
        <v>No</v>
      </c>
      <c r="M8" s="25" t="str">
        <v>No</v>
      </c>
      <c r="N8" s="25" t="str">
        <v>Yes</v>
      </c>
      <c r="O8" s="25" t="str">
        <v>Yes</v>
      </c>
      <c r="P8" s="25" t="str">
        <v>Yes</v>
      </c>
      <c r="Q8" s="25" t="str">
        <v>No</v>
      </c>
      <c r="R8" s="25" t="str">
        <v>No</v>
      </c>
      <c r="S8" s="25" t="str">
        <v>Yes</v>
      </c>
      <c r="T8" s="25" t="str">
        <v>No</v>
      </c>
      <c r="U8" s="25" t="str">
        <v>No</v>
      </c>
      <c r="V8" s="25" t="str">
        <v>No</v>
      </c>
      <c r="W8" s="25" t="str">
        <v>No</v>
      </c>
      <c r="X8" s="25" t="str">
        <v>Yes</v>
      </c>
      <c r="Y8" s="25" t="str">
        <v>No</v>
      </c>
      <c r="Z8" s="25" t="str">
        <v>No</v>
      </c>
      <c r="AA8" s="25" t="str">
        <v>No</v>
      </c>
      <c r="AB8" s="25" t="str">
        <v>No</v>
      </c>
      <c r="AC8" s="25" t="str">
        <v>No</v>
      </c>
      <c r="AD8" s="25" t="str">
        <v>No</v>
      </c>
      <c r="AE8" s="25" t="str">
        <v>No</v>
      </c>
      <c r="AF8" s="25" t="str">
        <v>No</v>
      </c>
    </row>
    <row r="9" spans="1:32" x14ac:dyDescent="0.45">
      <c r="A9" s="25" t="s">
        <v>431</v>
      </c>
      <c r="B9" s="25" t="str">
        <v>No</v>
      </c>
      <c r="C9" s="25" t="str">
        <v>No</v>
      </c>
      <c r="D9" s="25" t="str">
        <v>No</v>
      </c>
      <c r="E9" s="25" t="str">
        <v>No</v>
      </c>
      <c r="F9" s="25" t="str">
        <v>No</v>
      </c>
      <c r="G9" s="25" t="str">
        <v>No</v>
      </c>
      <c r="H9" s="25" t="str">
        <v>No</v>
      </c>
      <c r="I9" s="25" t="str">
        <v>No</v>
      </c>
      <c r="J9" s="25" t="str">
        <v>No</v>
      </c>
      <c r="K9" s="25" t="str">
        <v>No</v>
      </c>
      <c r="L9" s="25" t="str">
        <v>Yes</v>
      </c>
      <c r="M9" s="25" t="str">
        <v>No</v>
      </c>
      <c r="N9" s="25" t="str">
        <v>No</v>
      </c>
      <c r="O9" s="25" t="str">
        <v>No</v>
      </c>
      <c r="P9" s="25" t="str">
        <v>Yes</v>
      </c>
      <c r="Q9" s="25" t="str">
        <v>No</v>
      </c>
      <c r="R9" s="25" t="str">
        <v>No</v>
      </c>
      <c r="S9" s="25" t="str">
        <v>Yes</v>
      </c>
      <c r="T9" s="25" t="str">
        <v>No</v>
      </c>
      <c r="U9" s="25" t="str">
        <v>No</v>
      </c>
      <c r="V9" s="25" t="str">
        <v>No</v>
      </c>
      <c r="W9" s="25" t="str">
        <v>No</v>
      </c>
      <c r="X9" s="25" t="str">
        <v>Yes</v>
      </c>
      <c r="Y9" s="25" t="str">
        <v>No</v>
      </c>
      <c r="Z9" s="25" t="str">
        <v>No</v>
      </c>
      <c r="AA9" s="25" t="str">
        <v>No</v>
      </c>
      <c r="AB9" s="25" t="str">
        <v>No</v>
      </c>
      <c r="AC9" s="25" t="str">
        <v>No</v>
      </c>
      <c r="AD9" s="25" t="str">
        <v>No</v>
      </c>
      <c r="AE9" s="25" t="str">
        <v>No</v>
      </c>
      <c r="AF9" s="25" t="str">
        <v>No</v>
      </c>
    </row>
    <row r="10" spans="1:32" x14ac:dyDescent="0.45">
      <c r="A10" s="25" t="s">
        <v>497</v>
      </c>
      <c r="B10" s="25" t="str">
        <v>No</v>
      </c>
      <c r="C10" s="25" t="str">
        <v>No</v>
      </c>
      <c r="D10" s="25" t="str">
        <v>No</v>
      </c>
      <c r="E10" s="25" t="str">
        <v>No</v>
      </c>
      <c r="F10" s="25" t="str">
        <v>No</v>
      </c>
      <c r="G10" s="25" t="str">
        <v>No</v>
      </c>
      <c r="H10" s="25" t="str">
        <v>Yes</v>
      </c>
      <c r="I10" s="25" t="str">
        <v>No</v>
      </c>
      <c r="J10" s="25" t="str">
        <v>No</v>
      </c>
      <c r="K10" s="25" t="str">
        <v>No</v>
      </c>
      <c r="L10" s="25" t="str">
        <v>Yes</v>
      </c>
      <c r="M10" s="25" t="str">
        <v>No</v>
      </c>
      <c r="N10" s="25" t="str">
        <v>No</v>
      </c>
      <c r="O10" s="25" t="str">
        <v>No</v>
      </c>
      <c r="P10" s="25" t="str">
        <v>No</v>
      </c>
      <c r="Q10" s="25" t="str">
        <v>No</v>
      </c>
      <c r="R10" s="25" t="str">
        <v>No</v>
      </c>
      <c r="S10" s="25" t="str">
        <v>Yes</v>
      </c>
      <c r="T10" s="25" t="str">
        <v>No</v>
      </c>
      <c r="U10" s="25" t="str">
        <v>No</v>
      </c>
      <c r="V10" s="25" t="str">
        <v>No</v>
      </c>
      <c r="W10" s="25" t="str">
        <v>No</v>
      </c>
      <c r="X10" s="25" t="str">
        <v>Yes</v>
      </c>
      <c r="Y10" s="25" t="str">
        <v>No</v>
      </c>
      <c r="Z10" s="25" t="str">
        <v>No</v>
      </c>
      <c r="AA10" s="25" t="str">
        <v>No</v>
      </c>
      <c r="AB10" s="25" t="str">
        <v>Yes</v>
      </c>
      <c r="AC10" s="25" t="str">
        <v>Yes</v>
      </c>
      <c r="AD10" s="25" t="str">
        <v>No</v>
      </c>
      <c r="AE10" s="25" t="str">
        <v>No</v>
      </c>
      <c r="AF10" s="25" t="str">
        <v>No</v>
      </c>
    </row>
    <row r="11" spans="1:32" x14ac:dyDescent="0.45">
      <c r="A11" s="25" t="s">
        <v>504</v>
      </c>
      <c r="B11" s="25" t="str">
        <v>No</v>
      </c>
      <c r="C11" s="25" t="str">
        <v>No</v>
      </c>
      <c r="D11" s="25" t="str">
        <v>No</v>
      </c>
      <c r="E11" s="25" t="str">
        <v>Yes</v>
      </c>
      <c r="F11" s="25" t="str">
        <v>No</v>
      </c>
      <c r="G11" s="25" t="str">
        <v>No</v>
      </c>
      <c r="H11" s="25" t="str">
        <v>No</v>
      </c>
      <c r="I11" s="25" t="str">
        <v>No</v>
      </c>
      <c r="J11" s="25" t="str">
        <v>No</v>
      </c>
      <c r="K11" s="25" t="str">
        <v>No</v>
      </c>
      <c r="L11" s="25" t="str">
        <v>Yes</v>
      </c>
      <c r="M11" s="25" t="str">
        <v>Yes</v>
      </c>
      <c r="N11" s="25" t="str">
        <v>No</v>
      </c>
      <c r="O11" s="25" t="str">
        <v>No</v>
      </c>
      <c r="P11" s="25" t="str">
        <v>No</v>
      </c>
      <c r="Q11" s="25" t="str">
        <v>No</v>
      </c>
      <c r="R11" s="25" t="str">
        <v>No</v>
      </c>
      <c r="S11" s="25" t="str">
        <v>Yes</v>
      </c>
      <c r="T11" s="25" t="str">
        <v>No</v>
      </c>
      <c r="U11" s="25" t="str">
        <v>No</v>
      </c>
      <c r="V11" s="25" t="str">
        <v>No</v>
      </c>
      <c r="W11" s="25" t="str">
        <v>No</v>
      </c>
      <c r="X11" s="25" t="str">
        <v>Yes</v>
      </c>
      <c r="Y11" s="25" t="str">
        <v>No</v>
      </c>
      <c r="Z11" s="25" t="str">
        <v>No</v>
      </c>
      <c r="AA11" s="25" t="str">
        <v>No</v>
      </c>
      <c r="AB11" s="25" t="str">
        <v>No</v>
      </c>
      <c r="AC11" s="25" t="str">
        <v>No</v>
      </c>
      <c r="AD11" s="25" t="str">
        <v>No</v>
      </c>
      <c r="AE11" s="25" t="str">
        <v>No</v>
      </c>
      <c r="AF11" s="25" t="str">
        <v>No</v>
      </c>
    </row>
    <row r="12" spans="1:32" x14ac:dyDescent="0.45">
      <c r="A12" s="25" t="s">
        <v>506</v>
      </c>
      <c r="B12" s="25" t="str">
        <v>No</v>
      </c>
      <c r="C12" s="25" t="str">
        <v>No</v>
      </c>
      <c r="D12" s="25" t="str">
        <v>No</v>
      </c>
      <c r="E12" s="25" t="str">
        <v>No</v>
      </c>
      <c r="F12" s="25" t="str">
        <v>Yes</v>
      </c>
      <c r="G12" s="25" t="str">
        <v>No</v>
      </c>
      <c r="H12" s="25" t="str">
        <v>No</v>
      </c>
      <c r="I12" s="25" t="str">
        <v>No</v>
      </c>
      <c r="J12" s="25" t="str">
        <v>No</v>
      </c>
      <c r="K12" s="25" t="str">
        <v>No</v>
      </c>
      <c r="L12" s="25" t="str">
        <v>No</v>
      </c>
      <c r="M12" s="25" t="str">
        <v>No</v>
      </c>
      <c r="N12" s="25" t="str">
        <v>No</v>
      </c>
      <c r="O12" s="25" t="str">
        <v>No</v>
      </c>
      <c r="P12" s="25" t="str">
        <v>No</v>
      </c>
      <c r="Q12" s="25" t="str">
        <v>Yes</v>
      </c>
      <c r="R12" s="25" t="str">
        <v>No</v>
      </c>
      <c r="S12" s="25" t="str">
        <v>No</v>
      </c>
      <c r="T12" s="25" t="str">
        <v>No</v>
      </c>
      <c r="U12" s="25" t="str">
        <v>No</v>
      </c>
      <c r="V12" s="25" t="str">
        <v>No</v>
      </c>
      <c r="W12" s="25" t="str">
        <v>No</v>
      </c>
      <c r="X12" s="25" t="str">
        <v>No</v>
      </c>
      <c r="Y12" s="25" t="str">
        <v>No</v>
      </c>
      <c r="Z12" s="25" t="str">
        <v>No</v>
      </c>
      <c r="AA12" s="25" t="str">
        <v>No</v>
      </c>
      <c r="AB12" s="25" t="str">
        <v>No</v>
      </c>
      <c r="AC12" s="25" t="str">
        <v>No</v>
      </c>
      <c r="AD12" s="25" t="str">
        <v>No</v>
      </c>
      <c r="AE12" s="25" t="str">
        <v>No</v>
      </c>
      <c r="AF12" s="25" t="str">
        <v>Yes</v>
      </c>
    </row>
    <row r="13" spans="1:32" x14ac:dyDescent="0.45">
      <c r="A13" s="25" t="s">
        <v>509</v>
      </c>
      <c r="B13" s="25" t="str">
        <v>No</v>
      </c>
      <c r="C13" s="25" t="str">
        <v>No</v>
      </c>
      <c r="D13" s="25" t="str">
        <v>No</v>
      </c>
      <c r="E13" s="25" t="str">
        <v>No</v>
      </c>
      <c r="F13" s="25" t="str">
        <v>Yes</v>
      </c>
      <c r="G13" s="25" t="str">
        <v>No</v>
      </c>
      <c r="H13" s="25" t="str">
        <v>Yes</v>
      </c>
      <c r="I13" s="25" t="str">
        <v>Yes</v>
      </c>
      <c r="J13" s="25" t="str">
        <v>No</v>
      </c>
      <c r="K13" s="25" t="str">
        <v>No</v>
      </c>
      <c r="L13" s="25" t="str">
        <v>No</v>
      </c>
      <c r="M13" s="25" t="str">
        <v>No</v>
      </c>
      <c r="N13" s="25" t="str">
        <v>No</v>
      </c>
      <c r="O13" s="25" t="str">
        <v>No</v>
      </c>
      <c r="P13" s="25" t="str">
        <v>No</v>
      </c>
      <c r="Q13" s="25" t="str">
        <v>No</v>
      </c>
      <c r="R13" s="25" t="str">
        <v>No</v>
      </c>
      <c r="S13" s="25" t="str">
        <v>Yes</v>
      </c>
      <c r="T13" s="25" t="str">
        <v>No</v>
      </c>
      <c r="U13" s="25" t="str">
        <v>No</v>
      </c>
      <c r="V13" s="25" t="str">
        <v>No</v>
      </c>
      <c r="W13" s="25" t="str">
        <v>No</v>
      </c>
      <c r="X13" s="25" t="str">
        <v>Yes</v>
      </c>
      <c r="Y13" s="25" t="str">
        <v>No</v>
      </c>
      <c r="Z13" s="25" t="str">
        <v>No</v>
      </c>
      <c r="AA13" s="25" t="str">
        <v>No</v>
      </c>
      <c r="AB13" s="25" t="str">
        <v>No</v>
      </c>
      <c r="AC13" s="25" t="str">
        <v>No</v>
      </c>
      <c r="AD13" s="25" t="str">
        <v>No</v>
      </c>
      <c r="AE13" s="25" t="str">
        <v>No</v>
      </c>
      <c r="AF13" s="25" t="str">
        <v>No</v>
      </c>
    </row>
    <row r="14" spans="1:32" x14ac:dyDescent="0.45">
      <c r="A14" s="25" t="s">
        <v>408</v>
      </c>
      <c r="B14" s="25" t="str">
        <v>No</v>
      </c>
      <c r="C14" s="25" t="str">
        <v>Yes</v>
      </c>
      <c r="D14" s="25" t="str">
        <v>No</v>
      </c>
      <c r="E14" s="25" t="str">
        <v>Yes</v>
      </c>
      <c r="F14" s="25" t="str">
        <v>No</v>
      </c>
      <c r="G14" s="25" t="str">
        <v>No</v>
      </c>
      <c r="H14" s="25" t="str">
        <v>No</v>
      </c>
      <c r="I14" s="25" t="str">
        <v>No</v>
      </c>
      <c r="J14" s="25" t="str">
        <v>No</v>
      </c>
      <c r="K14" s="25" t="str">
        <v>No</v>
      </c>
      <c r="L14" s="25" t="str">
        <v>Yes</v>
      </c>
      <c r="M14" s="25" t="str">
        <v>No</v>
      </c>
      <c r="N14" s="25" t="str">
        <v>Yes</v>
      </c>
      <c r="O14" s="25" t="str">
        <v>No</v>
      </c>
      <c r="P14" s="25" t="str">
        <v>No</v>
      </c>
      <c r="Q14" s="25" t="str">
        <v>No</v>
      </c>
      <c r="R14" s="25" t="str">
        <v>No</v>
      </c>
      <c r="S14" s="25" t="str">
        <v>No</v>
      </c>
      <c r="T14" s="25" t="str">
        <v>No</v>
      </c>
      <c r="U14" s="25" t="str">
        <v>No</v>
      </c>
      <c r="V14" s="25" t="str">
        <v>No</v>
      </c>
      <c r="W14" s="25" t="str">
        <v>No</v>
      </c>
      <c r="X14" s="25" t="str">
        <v>No</v>
      </c>
      <c r="Y14" s="25" t="str">
        <v>No</v>
      </c>
      <c r="Z14" s="25" t="str">
        <v>No</v>
      </c>
      <c r="AA14" s="25" t="str">
        <v>No</v>
      </c>
      <c r="AB14" s="25" t="str">
        <v>No</v>
      </c>
      <c r="AC14" s="25" t="str">
        <v>No</v>
      </c>
      <c r="AD14" s="25" t="str">
        <v>No</v>
      </c>
      <c r="AE14" s="25" t="str">
        <v>No</v>
      </c>
      <c r="AF14" s="25" t="str">
        <v>Yes</v>
      </c>
    </row>
    <row r="15" spans="1:32" x14ac:dyDescent="0.45">
      <c r="A15" s="25" t="s">
        <v>512</v>
      </c>
      <c r="B15" s="25" t="str">
        <v>No</v>
      </c>
      <c r="C15" s="25" t="str">
        <v>No</v>
      </c>
      <c r="D15" s="25" t="str">
        <v>No</v>
      </c>
      <c r="E15" s="25" t="str">
        <v>No</v>
      </c>
      <c r="F15" s="25" t="str">
        <v>Yes</v>
      </c>
      <c r="G15" s="25" t="str">
        <v>No</v>
      </c>
      <c r="H15" s="25" t="str">
        <v>No</v>
      </c>
      <c r="I15" s="25" t="str">
        <v>No</v>
      </c>
      <c r="J15" s="25" t="str">
        <v>No</v>
      </c>
      <c r="K15" s="25" t="str">
        <v>No</v>
      </c>
      <c r="L15" s="25" t="str">
        <v>No</v>
      </c>
      <c r="M15" s="25" t="str">
        <v>No</v>
      </c>
      <c r="N15" s="25" t="str">
        <v>No</v>
      </c>
      <c r="O15" s="25" t="str">
        <v>No</v>
      </c>
      <c r="P15" s="25" t="str">
        <v>No</v>
      </c>
      <c r="Q15" s="25" t="str">
        <v>Yes</v>
      </c>
      <c r="R15" s="25" t="str">
        <v>No</v>
      </c>
      <c r="S15" s="25" t="str">
        <v>No</v>
      </c>
      <c r="T15" s="25" t="str">
        <v>No</v>
      </c>
      <c r="U15" s="25" t="str">
        <v>No</v>
      </c>
      <c r="V15" s="25" t="str">
        <v>No</v>
      </c>
      <c r="W15" s="25" t="str">
        <v>No</v>
      </c>
      <c r="X15" s="25" t="str">
        <v>No</v>
      </c>
      <c r="Y15" s="25" t="str">
        <v>No</v>
      </c>
      <c r="Z15" s="25" t="str">
        <v>No</v>
      </c>
      <c r="AA15" s="25" t="str">
        <v>No</v>
      </c>
      <c r="AB15" s="25" t="str">
        <v>No</v>
      </c>
      <c r="AC15" s="25" t="str">
        <v>No</v>
      </c>
      <c r="AD15" s="25" t="str">
        <v>No</v>
      </c>
      <c r="AE15" s="25" t="str">
        <v>No</v>
      </c>
      <c r="AF15" s="25" t="str">
        <v>Yes</v>
      </c>
    </row>
    <row r="16" spans="1:32" x14ac:dyDescent="0.45">
      <c r="A16" s="25" t="s">
        <v>513</v>
      </c>
      <c r="B16" s="25" t="str">
        <v>No</v>
      </c>
      <c r="C16" s="25" t="str">
        <v>No</v>
      </c>
      <c r="D16" s="25" t="str">
        <v>Yes</v>
      </c>
      <c r="E16" s="25" t="str">
        <v>No</v>
      </c>
      <c r="F16" s="25" t="str">
        <v>No</v>
      </c>
      <c r="G16" s="25" t="str">
        <v>No</v>
      </c>
      <c r="H16" s="25" t="str">
        <v>No</v>
      </c>
      <c r="I16" s="25" t="str">
        <v>No</v>
      </c>
      <c r="J16" s="25" t="str">
        <v>No</v>
      </c>
      <c r="K16" s="25" t="str">
        <v>No</v>
      </c>
      <c r="L16" s="25" t="str">
        <v>Yes</v>
      </c>
      <c r="M16" s="25" t="str">
        <v>No</v>
      </c>
      <c r="N16" s="25" t="str">
        <v>No</v>
      </c>
      <c r="O16" s="25" t="str">
        <v>No</v>
      </c>
      <c r="P16" s="25" t="str">
        <v>No</v>
      </c>
      <c r="Q16" s="25" t="str">
        <v>No</v>
      </c>
      <c r="R16" s="25" t="str">
        <v>No</v>
      </c>
      <c r="S16" s="25" t="str">
        <v>No</v>
      </c>
      <c r="T16" s="25" t="str">
        <v>No</v>
      </c>
      <c r="U16" s="25" t="str">
        <v>No</v>
      </c>
      <c r="V16" s="25" t="str">
        <v>No</v>
      </c>
      <c r="W16" s="25" t="str">
        <v>No</v>
      </c>
      <c r="X16" s="25" t="str">
        <v>No</v>
      </c>
      <c r="Y16" s="25" t="str">
        <v>No</v>
      </c>
      <c r="Z16" s="25" t="str">
        <v>No</v>
      </c>
      <c r="AA16" s="25" t="str">
        <v>No</v>
      </c>
      <c r="AB16" s="25" t="str">
        <v>No</v>
      </c>
      <c r="AC16" s="25" t="str">
        <v>No</v>
      </c>
      <c r="AD16" s="25" t="str">
        <v>No</v>
      </c>
      <c r="AE16" s="25" t="str">
        <v>No</v>
      </c>
      <c r="AF16" s="25" t="str">
        <v>Yes</v>
      </c>
    </row>
    <row r="17" spans="1:32" x14ac:dyDescent="0.45">
      <c r="A17" s="25" t="s">
        <v>515</v>
      </c>
      <c r="B17" s="25" t="str">
        <v>No</v>
      </c>
      <c r="C17" s="25" t="str">
        <v>No</v>
      </c>
      <c r="D17" s="25" t="str">
        <v>No</v>
      </c>
      <c r="E17" s="25" t="str">
        <v>Yes</v>
      </c>
      <c r="F17" s="25" t="str">
        <v>No</v>
      </c>
      <c r="G17" s="25" t="str">
        <v>No</v>
      </c>
      <c r="H17" s="25" t="str">
        <v>No</v>
      </c>
      <c r="I17" s="25" t="str">
        <v>Yes</v>
      </c>
      <c r="J17" s="25" t="str">
        <v>No</v>
      </c>
      <c r="K17" s="25" t="str">
        <v>No</v>
      </c>
      <c r="L17" s="25" t="str">
        <v>No</v>
      </c>
      <c r="M17" s="25" t="str">
        <v>No</v>
      </c>
      <c r="N17" s="25" t="str">
        <v>No</v>
      </c>
      <c r="O17" s="25" t="str">
        <v>No</v>
      </c>
      <c r="P17" s="25" t="str">
        <v>No</v>
      </c>
      <c r="Q17" s="25" t="str">
        <v>No</v>
      </c>
      <c r="R17" s="25" t="str">
        <v>No</v>
      </c>
      <c r="S17" s="25" t="str">
        <v>No</v>
      </c>
      <c r="T17" s="25" t="str">
        <v>No</v>
      </c>
      <c r="U17" s="25" t="str">
        <v>No</v>
      </c>
      <c r="V17" s="25" t="str">
        <v>No</v>
      </c>
      <c r="W17" s="25" t="str">
        <v>No</v>
      </c>
      <c r="X17" s="25" t="str">
        <v>No</v>
      </c>
      <c r="Y17" s="25" t="str">
        <v>No</v>
      </c>
      <c r="Z17" s="25" t="str">
        <v>No</v>
      </c>
      <c r="AA17" s="25" t="str">
        <v>No</v>
      </c>
      <c r="AB17" s="25" t="str">
        <v>No</v>
      </c>
      <c r="AC17" s="25" t="str">
        <v>No</v>
      </c>
      <c r="AD17" s="25" t="str">
        <v>No</v>
      </c>
      <c r="AE17" s="25" t="str">
        <v>No</v>
      </c>
      <c r="AF17" s="25" t="str">
        <v>No</v>
      </c>
    </row>
    <row r="18" spans="1:32" x14ac:dyDescent="0.45">
      <c r="A18" s="25" t="s">
        <v>511</v>
      </c>
      <c r="B18" s="25" t="str">
        <v>No</v>
      </c>
      <c r="C18" s="25" t="str">
        <v>No</v>
      </c>
      <c r="D18" s="25" t="str">
        <v>No</v>
      </c>
      <c r="E18" s="25" t="str">
        <v>No</v>
      </c>
      <c r="F18" s="25" t="str">
        <v>Yes</v>
      </c>
      <c r="G18" s="25" t="str">
        <v>No</v>
      </c>
      <c r="H18" s="25" t="str">
        <v>No</v>
      </c>
      <c r="I18" s="25" t="str">
        <v>No</v>
      </c>
      <c r="J18" s="25" t="str">
        <v>Yes</v>
      </c>
      <c r="K18" s="25" t="str">
        <v>No</v>
      </c>
      <c r="L18" s="25" t="str">
        <v>Yes</v>
      </c>
      <c r="M18" s="25" t="str">
        <v>No</v>
      </c>
      <c r="N18" s="25" t="str">
        <v>No</v>
      </c>
      <c r="O18" s="25" t="str">
        <v>No</v>
      </c>
      <c r="P18" s="25" t="str">
        <v>No</v>
      </c>
      <c r="Q18" s="25" t="str">
        <v>No</v>
      </c>
      <c r="R18" s="25" t="str">
        <v>No</v>
      </c>
      <c r="S18" s="25" t="str">
        <v>No</v>
      </c>
      <c r="T18" s="25" t="str">
        <v>No</v>
      </c>
      <c r="U18" s="25" t="str">
        <v>No</v>
      </c>
      <c r="V18" s="25" t="str">
        <v>No</v>
      </c>
      <c r="W18" s="25" t="str">
        <v>No</v>
      </c>
      <c r="X18" s="25" t="str">
        <v>No</v>
      </c>
      <c r="Y18" s="25" t="str">
        <v>No</v>
      </c>
      <c r="Z18" s="25" t="str">
        <v>No</v>
      </c>
      <c r="AA18" s="25" t="str">
        <v>No</v>
      </c>
      <c r="AB18" s="25" t="str">
        <v>No</v>
      </c>
      <c r="AC18" s="25" t="str">
        <v>No</v>
      </c>
      <c r="AD18" s="25" t="str">
        <v>No</v>
      </c>
      <c r="AE18" s="25" t="str">
        <v>No</v>
      </c>
      <c r="AF18" s="25" t="str">
        <v>Yes</v>
      </c>
    </row>
    <row r="19" spans="1:32" x14ac:dyDescent="0.45">
      <c r="A19" s="25" t="s">
        <v>409</v>
      </c>
      <c r="B19" s="25" t="str">
        <v>No</v>
      </c>
      <c r="C19" s="25" t="str">
        <v>No</v>
      </c>
      <c r="D19" s="25" t="str">
        <v>No</v>
      </c>
      <c r="E19" s="25" t="str">
        <v>No</v>
      </c>
      <c r="F19" s="25" t="str">
        <v>No</v>
      </c>
      <c r="G19" s="25" t="str">
        <v>No</v>
      </c>
      <c r="H19" s="25" t="str">
        <v>No</v>
      </c>
      <c r="I19" s="25" t="str">
        <v>No</v>
      </c>
      <c r="J19" s="25" t="str">
        <v>No</v>
      </c>
      <c r="K19" s="25" t="str">
        <v>No</v>
      </c>
      <c r="L19" s="25" t="str">
        <v>No</v>
      </c>
      <c r="M19" s="25" t="str">
        <v>No</v>
      </c>
      <c r="N19" s="25" t="str">
        <v>No</v>
      </c>
      <c r="O19" s="25" t="str">
        <v>No</v>
      </c>
      <c r="P19" s="25" t="str">
        <v>No</v>
      </c>
      <c r="Q19" s="25" t="str">
        <v>No</v>
      </c>
      <c r="R19" s="25" t="str">
        <v>No</v>
      </c>
      <c r="S19" s="25" t="str">
        <v>Yes</v>
      </c>
      <c r="T19" s="25" t="str">
        <v>No</v>
      </c>
      <c r="U19" s="25" t="str">
        <v>No</v>
      </c>
      <c r="V19" s="25" t="str">
        <v>No</v>
      </c>
      <c r="W19" s="25" t="str">
        <v>No</v>
      </c>
      <c r="X19" s="25" t="str">
        <v>No</v>
      </c>
      <c r="Y19" s="25" t="str">
        <v>Yes</v>
      </c>
      <c r="Z19" s="25" t="str">
        <v>No</v>
      </c>
      <c r="AA19" s="25" t="str">
        <v>No</v>
      </c>
      <c r="AB19" s="25" t="str">
        <v>No</v>
      </c>
      <c r="AC19" s="25" t="str">
        <v>No</v>
      </c>
      <c r="AD19" s="25" t="str">
        <v>No</v>
      </c>
      <c r="AE19" s="25" t="str">
        <v>No</v>
      </c>
      <c r="AF19" s="25" t="str">
        <v>No</v>
      </c>
    </row>
    <row r="20" spans="1:32" x14ac:dyDescent="0.45">
      <c r="A20" s="25" t="s">
        <v>512</v>
      </c>
      <c r="B20" s="25" t="str">
        <v>No</v>
      </c>
      <c r="C20" s="25" t="str">
        <v>No</v>
      </c>
      <c r="D20" s="25" t="str">
        <v>No</v>
      </c>
      <c r="E20" s="25" t="str">
        <v>No</v>
      </c>
      <c r="F20" s="25" t="str">
        <v>Yes</v>
      </c>
      <c r="G20" s="25" t="str">
        <v>No</v>
      </c>
      <c r="H20" s="25" t="str">
        <v>No</v>
      </c>
      <c r="I20" s="25" t="str">
        <v>No</v>
      </c>
      <c r="J20" s="25" t="str">
        <v>No</v>
      </c>
      <c r="K20" s="25" t="str">
        <v>No</v>
      </c>
      <c r="L20" s="25" t="str">
        <v>No</v>
      </c>
      <c r="M20" s="25" t="str">
        <v>No</v>
      </c>
      <c r="N20" s="25" t="str">
        <v>No</v>
      </c>
      <c r="O20" s="25" t="str">
        <v>No</v>
      </c>
      <c r="P20" s="25" t="str">
        <v>No</v>
      </c>
      <c r="Q20" s="25" t="str">
        <v>Yes</v>
      </c>
      <c r="R20" s="25" t="str">
        <v>No</v>
      </c>
      <c r="S20" s="25" t="str">
        <v>No</v>
      </c>
      <c r="T20" s="25" t="str">
        <v>No</v>
      </c>
      <c r="U20" s="25" t="str">
        <v>No</v>
      </c>
      <c r="V20" s="25" t="str">
        <v>No</v>
      </c>
      <c r="W20" s="25" t="str">
        <v>No</v>
      </c>
      <c r="X20" s="25" t="str">
        <v>No</v>
      </c>
      <c r="Y20" s="25" t="str">
        <v>No</v>
      </c>
      <c r="Z20" s="25" t="str">
        <v>No</v>
      </c>
      <c r="AA20" s="25" t="str">
        <v>No</v>
      </c>
      <c r="AB20" s="25" t="str">
        <v>No</v>
      </c>
      <c r="AC20" s="25" t="str">
        <v>No</v>
      </c>
      <c r="AD20" s="25" t="str">
        <v>No</v>
      </c>
      <c r="AE20" s="25" t="str">
        <v>No</v>
      </c>
      <c r="AF20" s="25" t="str">
        <v>Yes</v>
      </c>
    </row>
    <row r="21" spans="1:32" x14ac:dyDescent="0.45">
      <c r="A21" s="25" t="s">
        <v>410</v>
      </c>
      <c r="B21" s="25" t="str">
        <v>No</v>
      </c>
      <c r="C21" s="25" t="str">
        <v>No</v>
      </c>
      <c r="D21" s="25" t="str">
        <v>No</v>
      </c>
      <c r="E21" s="25" t="str">
        <v>Yes</v>
      </c>
      <c r="F21" s="25" t="str">
        <v>No</v>
      </c>
      <c r="G21" s="25" t="str">
        <v>No</v>
      </c>
      <c r="H21" s="25" t="str">
        <v>No</v>
      </c>
      <c r="I21" s="25" t="str">
        <v>No</v>
      </c>
      <c r="J21" s="25" t="str">
        <v>No</v>
      </c>
      <c r="K21" s="25" t="str">
        <v>Yes</v>
      </c>
      <c r="L21" s="25" t="str">
        <v>Yes</v>
      </c>
      <c r="M21" s="25" t="str">
        <v>No</v>
      </c>
      <c r="N21" s="25" t="str">
        <v>No</v>
      </c>
      <c r="O21" s="25" t="str">
        <v>No</v>
      </c>
      <c r="P21" s="25" t="str">
        <v>No</v>
      </c>
      <c r="Q21" s="25" t="str">
        <v>No</v>
      </c>
      <c r="R21" s="25" t="str">
        <v>No</v>
      </c>
      <c r="S21" s="25" t="str">
        <v>Yes</v>
      </c>
      <c r="T21" s="25" t="str">
        <v>No</v>
      </c>
      <c r="U21" s="25" t="str">
        <v>No</v>
      </c>
      <c r="V21" s="25" t="str">
        <v>No</v>
      </c>
      <c r="W21" s="25" t="str">
        <v>No</v>
      </c>
      <c r="X21" s="25" t="str">
        <v>Yes</v>
      </c>
      <c r="Y21" s="25" t="str">
        <v>No</v>
      </c>
      <c r="Z21" s="25" t="str">
        <v>No</v>
      </c>
      <c r="AA21" s="25" t="str">
        <v>No</v>
      </c>
      <c r="AB21" s="25" t="str">
        <v>No</v>
      </c>
      <c r="AC21" s="25" t="str">
        <v>No</v>
      </c>
      <c r="AD21" s="25" t="str">
        <v>No</v>
      </c>
      <c r="AE21" s="25" t="str">
        <v>No</v>
      </c>
      <c r="AF21" s="25" t="str">
        <v>No</v>
      </c>
    </row>
    <row r="22" spans="1:32" x14ac:dyDescent="0.45">
      <c r="A22" s="25" t="s">
        <v>512</v>
      </c>
      <c r="B22" s="25" t="str">
        <v>No</v>
      </c>
      <c r="C22" s="25" t="str">
        <v>No</v>
      </c>
      <c r="D22" s="25" t="str">
        <v>No</v>
      </c>
      <c r="E22" s="25" t="str">
        <v>No</v>
      </c>
      <c r="F22" s="25" t="str">
        <v>Yes</v>
      </c>
      <c r="G22" s="25" t="str">
        <v>No</v>
      </c>
      <c r="H22" s="25" t="str">
        <v>No</v>
      </c>
      <c r="I22" s="25" t="str">
        <v>No</v>
      </c>
      <c r="J22" s="25" t="str">
        <v>No</v>
      </c>
      <c r="K22" s="25" t="str">
        <v>No</v>
      </c>
      <c r="L22" s="25" t="str">
        <v>No</v>
      </c>
      <c r="M22" s="25" t="str">
        <v>No</v>
      </c>
      <c r="N22" s="25" t="str">
        <v>No</v>
      </c>
      <c r="O22" s="25" t="str">
        <v>No</v>
      </c>
      <c r="P22" s="25" t="str">
        <v>No</v>
      </c>
      <c r="Q22" s="25" t="str">
        <v>Yes</v>
      </c>
      <c r="R22" s="25" t="str">
        <v>No</v>
      </c>
      <c r="S22" s="25" t="str">
        <v>No</v>
      </c>
      <c r="T22" s="25" t="str">
        <v>No</v>
      </c>
      <c r="U22" s="25" t="str">
        <v>No</v>
      </c>
      <c r="V22" s="25" t="str">
        <v>No</v>
      </c>
      <c r="W22" s="25" t="str">
        <v>No</v>
      </c>
      <c r="X22" s="25" t="str">
        <v>No</v>
      </c>
      <c r="Y22" s="25" t="str">
        <v>No</v>
      </c>
      <c r="Z22" s="25" t="str">
        <v>No</v>
      </c>
      <c r="AA22" s="25" t="str">
        <v>No</v>
      </c>
      <c r="AB22" s="25" t="str">
        <v>No</v>
      </c>
      <c r="AC22" s="25" t="str">
        <v>No</v>
      </c>
      <c r="AD22" s="25" t="str">
        <v>No</v>
      </c>
      <c r="AE22" s="25" t="str">
        <v>No</v>
      </c>
      <c r="AF22" s="25" t="str">
        <v>Yes</v>
      </c>
    </row>
    <row r="23" spans="1:32" x14ac:dyDescent="0.45">
      <c r="A23" s="25" t="s">
        <v>516</v>
      </c>
      <c r="B23" s="25" t="str">
        <v>No</v>
      </c>
      <c r="C23" s="25" t="str">
        <v>No</v>
      </c>
      <c r="D23" s="25" t="str">
        <v>No</v>
      </c>
      <c r="E23" s="25" t="str">
        <v>No</v>
      </c>
      <c r="F23" s="25" t="str">
        <v>Yes</v>
      </c>
      <c r="G23" s="25" t="str">
        <v>No</v>
      </c>
      <c r="H23" s="25" t="str">
        <v>No</v>
      </c>
      <c r="I23" s="25" t="str">
        <v>No</v>
      </c>
      <c r="J23" s="25" t="str">
        <v>No</v>
      </c>
      <c r="K23" s="25" t="str">
        <v>No</v>
      </c>
      <c r="L23" s="25" t="str">
        <v>No</v>
      </c>
      <c r="M23" s="25" t="str">
        <v>No</v>
      </c>
      <c r="N23" s="25" t="str">
        <v>No</v>
      </c>
      <c r="O23" s="25" t="str">
        <v>No</v>
      </c>
      <c r="P23" s="25" t="str">
        <v>No</v>
      </c>
      <c r="Q23" s="25" t="str">
        <v>Yes</v>
      </c>
      <c r="R23" s="25" t="str">
        <v>No</v>
      </c>
      <c r="S23" s="25" t="str">
        <v>No</v>
      </c>
      <c r="T23" s="25" t="str">
        <v>No</v>
      </c>
      <c r="U23" s="25" t="str">
        <v>No</v>
      </c>
      <c r="V23" s="25" t="str">
        <v>No</v>
      </c>
      <c r="W23" s="25" t="str">
        <v>No</v>
      </c>
      <c r="X23" s="25" t="str">
        <v>No</v>
      </c>
      <c r="Y23" s="25" t="str">
        <v>No</v>
      </c>
      <c r="Z23" s="25" t="str">
        <v>No</v>
      </c>
      <c r="AA23" s="25" t="str">
        <v>No</v>
      </c>
      <c r="AB23" s="25" t="str">
        <v>No</v>
      </c>
      <c r="AC23" s="25" t="str">
        <v>No</v>
      </c>
      <c r="AD23" s="25" t="str">
        <v>No</v>
      </c>
      <c r="AE23" s="25" t="str">
        <v>No</v>
      </c>
      <c r="AF23" s="25" t="str">
        <v>Yes</v>
      </c>
    </row>
    <row r="24" spans="1:32" x14ac:dyDescent="0.45">
      <c r="A24" s="25" t="s">
        <v>517</v>
      </c>
      <c r="B24" s="25" t="str">
        <v>No</v>
      </c>
      <c r="C24" s="25" t="str">
        <v>No</v>
      </c>
      <c r="D24" s="25" t="str">
        <v>No</v>
      </c>
      <c r="E24" s="25" t="str">
        <v>No</v>
      </c>
      <c r="F24" s="25" t="str">
        <v>No</v>
      </c>
      <c r="G24" s="25" t="str">
        <v>No</v>
      </c>
      <c r="H24" s="25" t="str">
        <v>No</v>
      </c>
      <c r="I24" s="25" t="str">
        <v>No</v>
      </c>
      <c r="J24" s="25" t="str">
        <v>No</v>
      </c>
      <c r="K24" s="25" t="str">
        <v>No</v>
      </c>
      <c r="L24" s="25" t="str">
        <v>No</v>
      </c>
      <c r="M24" s="25" t="str">
        <v>No</v>
      </c>
      <c r="N24" s="25" t="str">
        <v>No</v>
      </c>
      <c r="O24" s="25" t="str">
        <v>No</v>
      </c>
      <c r="P24" s="25" t="str">
        <v>No</v>
      </c>
      <c r="Q24" s="25" t="str">
        <v>Yes</v>
      </c>
      <c r="R24" s="25" t="str">
        <v>No</v>
      </c>
      <c r="S24" s="25" t="str">
        <v>No</v>
      </c>
      <c r="T24" s="25" t="str">
        <v>No</v>
      </c>
      <c r="U24" s="25" t="str">
        <v>No</v>
      </c>
      <c r="V24" s="25" t="str">
        <v>No</v>
      </c>
      <c r="W24" s="25" t="str">
        <v>No</v>
      </c>
      <c r="X24" s="25" t="str">
        <v>No</v>
      </c>
      <c r="Y24" s="25" t="str">
        <v>No</v>
      </c>
      <c r="Z24" s="25" t="str">
        <v>No</v>
      </c>
      <c r="AA24" s="25" t="str">
        <v>No</v>
      </c>
      <c r="AB24" s="25" t="str">
        <v>No</v>
      </c>
      <c r="AC24" s="25" t="str">
        <v>No</v>
      </c>
      <c r="AD24" s="25" t="str">
        <v>No</v>
      </c>
      <c r="AE24" s="25" t="str">
        <v>No</v>
      </c>
      <c r="AF24" s="25" t="str">
        <v>Yes</v>
      </c>
    </row>
    <row r="25" spans="1:32" x14ac:dyDescent="0.45">
      <c r="A25" s="25" t="s">
        <v>512</v>
      </c>
      <c r="B25" s="25" t="str">
        <v>No</v>
      </c>
      <c r="C25" s="25" t="str">
        <v>No</v>
      </c>
      <c r="D25" s="25" t="str">
        <v>No</v>
      </c>
      <c r="E25" s="25" t="str">
        <v>No</v>
      </c>
      <c r="F25" s="25" t="str">
        <v>Yes</v>
      </c>
      <c r="G25" s="25" t="str">
        <v>No</v>
      </c>
      <c r="H25" s="25" t="str">
        <v>No</v>
      </c>
      <c r="I25" s="25" t="str">
        <v>No</v>
      </c>
      <c r="J25" s="25" t="str">
        <v>No</v>
      </c>
      <c r="K25" s="25" t="str">
        <v>No</v>
      </c>
      <c r="L25" s="25" t="str">
        <v>No</v>
      </c>
      <c r="M25" s="25" t="str">
        <v>No</v>
      </c>
      <c r="N25" s="25" t="str">
        <v>No</v>
      </c>
      <c r="O25" s="25" t="str">
        <v>No</v>
      </c>
      <c r="P25" s="25" t="str">
        <v>No</v>
      </c>
      <c r="Q25" s="25" t="str">
        <v>Yes</v>
      </c>
      <c r="R25" s="25" t="str">
        <v>No</v>
      </c>
      <c r="S25" s="25" t="str">
        <v>No</v>
      </c>
      <c r="T25" s="25" t="str">
        <v>No</v>
      </c>
      <c r="U25" s="25" t="str">
        <v>No</v>
      </c>
      <c r="V25" s="25" t="str">
        <v>No</v>
      </c>
      <c r="W25" s="25" t="str">
        <v>No</v>
      </c>
      <c r="X25" s="25" t="str">
        <v>No</v>
      </c>
      <c r="Y25" s="25" t="str">
        <v>No</v>
      </c>
      <c r="Z25" s="25" t="str">
        <v>No</v>
      </c>
      <c r="AA25" s="25" t="str">
        <v>No</v>
      </c>
      <c r="AB25" s="25" t="str">
        <v>No</v>
      </c>
      <c r="AC25" s="25" t="str">
        <v>No</v>
      </c>
      <c r="AD25" s="25" t="str">
        <v>No</v>
      </c>
      <c r="AE25" s="25" t="str">
        <v>No</v>
      </c>
      <c r="AF25" s="25" t="str">
        <v>Yes</v>
      </c>
    </row>
    <row r="26" spans="1:32" x14ac:dyDescent="0.45">
      <c r="A26" s="25" t="s">
        <v>512</v>
      </c>
      <c r="B26" s="25" t="str">
        <v>No</v>
      </c>
      <c r="C26" s="25" t="str">
        <v>No</v>
      </c>
      <c r="D26" s="25" t="str">
        <v>No</v>
      </c>
      <c r="E26" s="25" t="str">
        <v>No</v>
      </c>
      <c r="F26" s="25" t="str">
        <v>Yes</v>
      </c>
      <c r="G26" s="25" t="str">
        <v>No</v>
      </c>
      <c r="H26" s="25" t="str">
        <v>No</v>
      </c>
      <c r="I26" s="25" t="str">
        <v>No</v>
      </c>
      <c r="J26" s="25" t="str">
        <v>No</v>
      </c>
      <c r="K26" s="25" t="str">
        <v>No</v>
      </c>
      <c r="L26" s="25" t="str">
        <v>No</v>
      </c>
      <c r="M26" s="25" t="str">
        <v>No</v>
      </c>
      <c r="N26" s="25" t="str">
        <v>No</v>
      </c>
      <c r="O26" s="25" t="str">
        <v>No</v>
      </c>
      <c r="P26" s="25" t="str">
        <v>No</v>
      </c>
      <c r="Q26" s="25" t="str">
        <v>Yes</v>
      </c>
      <c r="R26" s="25" t="str">
        <v>No</v>
      </c>
      <c r="S26" s="25" t="str">
        <v>No</v>
      </c>
      <c r="T26" s="25" t="str">
        <v>No</v>
      </c>
      <c r="U26" s="25" t="str">
        <v>No</v>
      </c>
      <c r="V26" s="25" t="str">
        <v>No</v>
      </c>
      <c r="W26" s="25" t="str">
        <v>No</v>
      </c>
      <c r="X26" s="25" t="str">
        <v>No</v>
      </c>
      <c r="Y26" s="25" t="str">
        <v>No</v>
      </c>
      <c r="Z26" s="25" t="str">
        <v>No</v>
      </c>
      <c r="AA26" s="25" t="str">
        <v>No</v>
      </c>
      <c r="AB26" s="25" t="str">
        <v>No</v>
      </c>
      <c r="AC26" s="25" t="str">
        <v>No</v>
      </c>
      <c r="AD26" s="25" t="str">
        <v>No</v>
      </c>
      <c r="AE26" s="25" t="str">
        <v>No</v>
      </c>
      <c r="AF26" s="25" t="str">
        <v>Yes</v>
      </c>
    </row>
    <row r="27" spans="1:32" x14ac:dyDescent="0.45">
      <c r="A27" s="25" t="s">
        <v>412</v>
      </c>
      <c r="B27" s="25" t="str">
        <v>No</v>
      </c>
      <c r="C27" s="25" t="str">
        <v>No</v>
      </c>
      <c r="D27" s="25" t="str">
        <v>No</v>
      </c>
      <c r="E27" s="25" t="str">
        <v>No</v>
      </c>
      <c r="F27" s="25" t="str">
        <v>No</v>
      </c>
      <c r="G27" s="25" t="str">
        <v>Yes</v>
      </c>
      <c r="H27" s="25" t="str">
        <v>No</v>
      </c>
      <c r="I27" s="25" t="str">
        <v>No</v>
      </c>
      <c r="J27" s="25" t="str">
        <v>No</v>
      </c>
      <c r="K27" s="25" t="str">
        <v>No</v>
      </c>
      <c r="L27" s="25" t="str">
        <v>Yes</v>
      </c>
      <c r="M27" s="25" t="str">
        <v>No</v>
      </c>
      <c r="N27" s="25" t="str">
        <v>No</v>
      </c>
      <c r="O27" s="25" t="str">
        <v>No</v>
      </c>
      <c r="P27" s="25" t="str">
        <v>No</v>
      </c>
      <c r="Q27" s="25" t="str">
        <v>No</v>
      </c>
      <c r="R27" s="25" t="str">
        <v>No</v>
      </c>
      <c r="S27" s="25" t="str">
        <v>No</v>
      </c>
      <c r="T27" s="25" t="str">
        <v>No</v>
      </c>
      <c r="U27" s="25" t="str">
        <v>No</v>
      </c>
      <c r="V27" s="25" t="str">
        <v>No</v>
      </c>
      <c r="W27" s="25" t="str">
        <v>No</v>
      </c>
      <c r="X27" s="25" t="str">
        <v>No</v>
      </c>
      <c r="Y27" s="25" t="str">
        <v>No</v>
      </c>
      <c r="Z27" s="25" t="str">
        <v>No</v>
      </c>
      <c r="AA27" s="25" t="str">
        <v>No</v>
      </c>
      <c r="AB27" s="25" t="str">
        <v>No</v>
      </c>
      <c r="AC27" s="25" t="str">
        <v>Yes</v>
      </c>
      <c r="AD27" s="25" t="str">
        <v>No</v>
      </c>
      <c r="AE27" s="25" t="str">
        <v>No</v>
      </c>
      <c r="AF27" s="25" t="str">
        <v>No</v>
      </c>
    </row>
    <row r="28" spans="1:32" x14ac:dyDescent="0.45">
      <c r="A28" s="25" t="s">
        <v>413</v>
      </c>
      <c r="B28" s="25" t="str">
        <v>No</v>
      </c>
      <c r="C28" s="25" t="str">
        <v>No</v>
      </c>
      <c r="D28" s="25" t="str">
        <v>No</v>
      </c>
      <c r="E28" s="25" t="str">
        <v>No</v>
      </c>
      <c r="F28" s="25" t="str">
        <v>No</v>
      </c>
      <c r="G28" s="25" t="str">
        <v>No</v>
      </c>
      <c r="H28" s="25" t="str">
        <v>No</v>
      </c>
      <c r="I28" s="25" t="str">
        <v>No</v>
      </c>
      <c r="J28" s="25" t="str">
        <v>No</v>
      </c>
      <c r="K28" s="25" t="str">
        <v>No</v>
      </c>
      <c r="L28" s="25" t="str">
        <v>No</v>
      </c>
      <c r="M28" s="25" t="str">
        <v>No</v>
      </c>
      <c r="N28" s="25" t="str">
        <v>Yes</v>
      </c>
      <c r="O28" s="25" t="str">
        <v>Yes</v>
      </c>
      <c r="P28" s="25" t="str">
        <v>No</v>
      </c>
      <c r="Q28" s="25" t="str">
        <v>No</v>
      </c>
      <c r="R28" s="25" t="str">
        <v>No</v>
      </c>
      <c r="S28" s="25" t="str">
        <v>Yes</v>
      </c>
      <c r="T28" s="25" t="str">
        <v>No</v>
      </c>
      <c r="U28" s="25" t="str">
        <v>No</v>
      </c>
      <c r="V28" s="25" t="str">
        <v>No</v>
      </c>
      <c r="W28" s="25" t="str">
        <v>No</v>
      </c>
      <c r="X28" s="25" t="str">
        <v>No</v>
      </c>
      <c r="Y28" s="25" t="str">
        <v>No</v>
      </c>
      <c r="Z28" s="25" t="str">
        <v>Yes</v>
      </c>
      <c r="AA28" s="25" t="str">
        <v>No</v>
      </c>
      <c r="AB28" s="25" t="str">
        <v>No</v>
      </c>
      <c r="AC28" s="25" t="str">
        <v>No</v>
      </c>
      <c r="AD28" s="25" t="str">
        <v>No</v>
      </c>
      <c r="AE28" s="25" t="str">
        <v>No</v>
      </c>
      <c r="AF28" s="25" t="str">
        <v>No</v>
      </c>
    </row>
    <row r="29" spans="1:32" x14ac:dyDescent="0.45">
      <c r="A29" s="25" t="s">
        <v>517</v>
      </c>
      <c r="B29" s="25" t="str">
        <v>No</v>
      </c>
      <c r="C29" s="25" t="str">
        <v>No</v>
      </c>
      <c r="D29" s="25" t="str">
        <v>No</v>
      </c>
      <c r="E29" s="25" t="str">
        <v>No</v>
      </c>
      <c r="F29" s="25" t="str">
        <v>No</v>
      </c>
      <c r="G29" s="25" t="str">
        <v>No</v>
      </c>
      <c r="H29" s="25" t="str">
        <v>No</v>
      </c>
      <c r="I29" s="25" t="str">
        <v>No</v>
      </c>
      <c r="J29" s="25" t="str">
        <v>No</v>
      </c>
      <c r="K29" s="25" t="str">
        <v>No</v>
      </c>
      <c r="L29" s="25" t="str">
        <v>No</v>
      </c>
      <c r="M29" s="25" t="str">
        <v>No</v>
      </c>
      <c r="N29" s="25" t="str">
        <v>No</v>
      </c>
      <c r="O29" s="25" t="str">
        <v>No</v>
      </c>
      <c r="P29" s="25" t="str">
        <v>No</v>
      </c>
      <c r="Q29" s="25" t="str">
        <v>Yes</v>
      </c>
      <c r="R29" s="25" t="str">
        <v>No</v>
      </c>
      <c r="S29" s="25" t="str">
        <v>No</v>
      </c>
      <c r="T29" s="25" t="str">
        <v>No</v>
      </c>
      <c r="U29" s="25" t="str">
        <v>No</v>
      </c>
      <c r="V29" s="25" t="str">
        <v>No</v>
      </c>
      <c r="W29" s="25" t="str">
        <v>No</v>
      </c>
      <c r="X29" s="25" t="str">
        <v>No</v>
      </c>
      <c r="Y29" s="25" t="str">
        <v>No</v>
      </c>
      <c r="Z29" s="25" t="str">
        <v>No</v>
      </c>
      <c r="AA29" s="25" t="str">
        <v>No</v>
      </c>
      <c r="AB29" s="25" t="str">
        <v>No</v>
      </c>
      <c r="AC29" s="25" t="str">
        <v>No</v>
      </c>
      <c r="AD29" s="25" t="str">
        <v>No</v>
      </c>
      <c r="AE29" s="25" t="str">
        <v>No</v>
      </c>
      <c r="AF29" s="25" t="str">
        <v>Yes</v>
      </c>
    </row>
    <row r="30" spans="1:32" x14ac:dyDescent="0.45">
      <c r="A30" s="25" t="s">
        <v>517</v>
      </c>
      <c r="B30" s="25" t="str">
        <v>No</v>
      </c>
      <c r="C30" s="25" t="str">
        <v>No</v>
      </c>
      <c r="D30" s="25" t="str">
        <v>No</v>
      </c>
      <c r="E30" s="25" t="str">
        <v>No</v>
      </c>
      <c r="F30" s="25" t="str">
        <v>No</v>
      </c>
      <c r="G30" s="25" t="str">
        <v>No</v>
      </c>
      <c r="H30" s="25" t="str">
        <v>No</v>
      </c>
      <c r="I30" s="25" t="str">
        <v>No</v>
      </c>
      <c r="J30" s="25" t="str">
        <v>No</v>
      </c>
      <c r="K30" s="25" t="str">
        <v>No</v>
      </c>
      <c r="L30" s="25" t="str">
        <v>No</v>
      </c>
      <c r="M30" s="25" t="str">
        <v>No</v>
      </c>
      <c r="N30" s="25" t="str">
        <v>No</v>
      </c>
      <c r="O30" s="25" t="str">
        <v>No</v>
      </c>
      <c r="P30" s="25" t="str">
        <v>No</v>
      </c>
      <c r="Q30" s="25" t="str">
        <v>Yes</v>
      </c>
      <c r="R30" s="25" t="str">
        <v>No</v>
      </c>
      <c r="S30" s="25" t="str">
        <v>No</v>
      </c>
      <c r="T30" s="25" t="str">
        <v>No</v>
      </c>
      <c r="U30" s="25" t="str">
        <v>No</v>
      </c>
      <c r="V30" s="25" t="str">
        <v>No</v>
      </c>
      <c r="W30" s="25" t="str">
        <v>No</v>
      </c>
      <c r="X30" s="25" t="str">
        <v>No</v>
      </c>
      <c r="Y30" s="25" t="str">
        <v>No</v>
      </c>
      <c r="Z30" s="25" t="str">
        <v>No</v>
      </c>
      <c r="AA30" s="25" t="str">
        <v>No</v>
      </c>
      <c r="AB30" s="25" t="str">
        <v>No</v>
      </c>
      <c r="AC30" s="25" t="str">
        <v>No</v>
      </c>
      <c r="AD30" s="25" t="str">
        <v>No</v>
      </c>
      <c r="AE30" s="25" t="str">
        <v>No</v>
      </c>
      <c r="AF30" s="25" t="str">
        <v>Yes</v>
      </c>
    </row>
    <row r="31" spans="1:32" x14ac:dyDescent="0.45">
      <c r="A31" s="25" t="s">
        <v>518</v>
      </c>
      <c r="B31" s="25" t="str">
        <v>No</v>
      </c>
      <c r="C31" s="25" t="str">
        <v>No</v>
      </c>
      <c r="D31" s="25" t="str">
        <v>No</v>
      </c>
      <c r="E31" s="25" t="str">
        <v>No</v>
      </c>
      <c r="F31" s="25" t="str">
        <v>No</v>
      </c>
      <c r="G31" s="25" t="str">
        <v>No</v>
      </c>
      <c r="H31" s="25" t="str">
        <v>No</v>
      </c>
      <c r="I31" s="25" t="str">
        <v>No</v>
      </c>
      <c r="J31" s="25" t="str">
        <v>No</v>
      </c>
      <c r="K31" s="25" t="str">
        <v>No</v>
      </c>
      <c r="L31" s="25" t="str">
        <v>No</v>
      </c>
      <c r="M31" s="25" t="str">
        <v>No</v>
      </c>
      <c r="N31" s="25" t="str">
        <v>No</v>
      </c>
      <c r="O31" s="25" t="str">
        <v>No</v>
      </c>
      <c r="P31" s="25" t="str">
        <v>No</v>
      </c>
      <c r="Q31" s="25" t="str">
        <v>Yes</v>
      </c>
      <c r="R31" s="25" t="str">
        <v>No</v>
      </c>
      <c r="S31" s="25" t="str">
        <v>No</v>
      </c>
      <c r="T31" s="25" t="str">
        <v>No</v>
      </c>
      <c r="U31" s="25" t="str">
        <v>No</v>
      </c>
      <c r="V31" s="25" t="str">
        <v>No</v>
      </c>
      <c r="W31" s="25" t="str">
        <v>No</v>
      </c>
      <c r="X31" s="25" t="str">
        <v>No</v>
      </c>
      <c r="Y31" s="25" t="str">
        <v>No</v>
      </c>
      <c r="Z31" s="25" t="str">
        <v>No</v>
      </c>
      <c r="AA31" s="25" t="str">
        <v>No</v>
      </c>
      <c r="AB31" s="25" t="str">
        <v>No</v>
      </c>
      <c r="AC31" s="25" t="str">
        <v>No</v>
      </c>
      <c r="AD31" s="25" t="str">
        <v>No</v>
      </c>
      <c r="AE31" s="25" t="str">
        <v>No</v>
      </c>
      <c r="AF31" s="25" t="str">
        <v>Yes</v>
      </c>
    </row>
    <row r="32" spans="1:32" x14ac:dyDescent="0.45">
      <c r="A32" s="25" t="s">
        <v>414</v>
      </c>
      <c r="B32" s="25" t="str">
        <v>No</v>
      </c>
      <c r="C32" s="25" t="str">
        <v>Yes</v>
      </c>
      <c r="D32" s="25" t="str">
        <v>No</v>
      </c>
      <c r="E32" s="25" t="str">
        <v>No</v>
      </c>
      <c r="F32" s="25" t="str">
        <v>No</v>
      </c>
      <c r="G32" s="25" t="str">
        <v>No</v>
      </c>
      <c r="H32" s="25" t="str">
        <v>No</v>
      </c>
      <c r="I32" s="25" t="str">
        <v>No</v>
      </c>
      <c r="J32" s="25" t="str">
        <v>No</v>
      </c>
      <c r="K32" s="25" t="str">
        <v>No</v>
      </c>
      <c r="L32" s="25" t="str">
        <v>Yes</v>
      </c>
      <c r="M32" s="25" t="str">
        <v>No</v>
      </c>
      <c r="N32" s="25" t="str">
        <v>Yes</v>
      </c>
      <c r="O32" s="25" t="str">
        <v>No</v>
      </c>
      <c r="P32" s="25" t="str">
        <v>No</v>
      </c>
      <c r="Q32" s="25" t="str">
        <v>No</v>
      </c>
      <c r="R32" s="25" t="str">
        <v>No</v>
      </c>
      <c r="S32" s="25" t="str">
        <v>No</v>
      </c>
      <c r="T32" s="25" t="str">
        <v>Yes</v>
      </c>
      <c r="U32" s="25" t="str">
        <v>No</v>
      </c>
      <c r="V32" s="25" t="str">
        <v>No</v>
      </c>
      <c r="W32" s="25" t="str">
        <v>No</v>
      </c>
      <c r="X32" s="25" t="str">
        <v>Yes</v>
      </c>
      <c r="Y32" s="25" t="str">
        <v>No</v>
      </c>
      <c r="Z32" s="25" t="str">
        <v>No</v>
      </c>
      <c r="AA32" s="25" t="str">
        <v>No</v>
      </c>
      <c r="AB32" s="25" t="str">
        <v>No</v>
      </c>
      <c r="AC32" s="25" t="str">
        <v>No</v>
      </c>
      <c r="AD32" s="25" t="str">
        <v>No</v>
      </c>
      <c r="AE32" s="25" t="str">
        <v>No</v>
      </c>
      <c r="AF32" s="25" t="str">
        <v>No</v>
      </c>
    </row>
    <row r="33" spans="1:32" x14ac:dyDescent="0.45">
      <c r="A33" s="25" t="s">
        <v>415</v>
      </c>
      <c r="B33" s="25" t="str">
        <v>No</v>
      </c>
      <c r="C33" s="25" t="str">
        <v>Yes</v>
      </c>
      <c r="D33" s="25" t="str">
        <v>No</v>
      </c>
      <c r="E33" s="25" t="str">
        <v>No</v>
      </c>
      <c r="F33" s="25" t="str">
        <v>No</v>
      </c>
      <c r="G33" s="25" t="str">
        <v>No</v>
      </c>
      <c r="H33" s="25" t="str">
        <v>No</v>
      </c>
      <c r="I33" s="25" t="str">
        <v>No</v>
      </c>
      <c r="J33" s="25" t="str">
        <v>No</v>
      </c>
      <c r="K33" s="25" t="str">
        <v>No</v>
      </c>
      <c r="L33" s="25" t="str">
        <v>Yes</v>
      </c>
      <c r="M33" s="25" t="str">
        <v>No</v>
      </c>
      <c r="N33" s="25" t="str">
        <v>Yes</v>
      </c>
      <c r="O33" s="25" t="str">
        <v>No</v>
      </c>
      <c r="P33" s="25" t="str">
        <v>Yes</v>
      </c>
      <c r="Q33" s="25" t="str">
        <v>No</v>
      </c>
      <c r="R33" s="25" t="str">
        <v>No</v>
      </c>
      <c r="S33" s="25" t="str">
        <v>No</v>
      </c>
      <c r="T33" s="25" t="str">
        <v>Yes</v>
      </c>
      <c r="U33" s="25" t="str">
        <v>No</v>
      </c>
      <c r="V33" s="25" t="str">
        <v>No</v>
      </c>
      <c r="W33" s="25" t="str">
        <v>No</v>
      </c>
      <c r="X33" s="25" t="str">
        <v>Yes</v>
      </c>
      <c r="Y33" s="25" t="str">
        <v>No</v>
      </c>
      <c r="Z33" s="25" t="str">
        <v>No</v>
      </c>
      <c r="AA33" s="25" t="str">
        <v>No</v>
      </c>
      <c r="AB33" s="25" t="str">
        <v>No</v>
      </c>
      <c r="AC33" s="25" t="str">
        <v>No</v>
      </c>
      <c r="AD33" s="25" t="str">
        <v>No</v>
      </c>
      <c r="AE33" s="25" t="str">
        <v>No</v>
      </c>
      <c r="AF33" s="25" t="str">
        <v>No</v>
      </c>
    </row>
    <row r="34" spans="1:32" x14ac:dyDescent="0.45">
      <c r="A34" s="25" t="s">
        <v>517</v>
      </c>
      <c r="B34" s="25" t="str">
        <v>No</v>
      </c>
      <c r="C34" s="25" t="str">
        <v>No</v>
      </c>
      <c r="D34" s="25" t="str">
        <v>No</v>
      </c>
      <c r="E34" s="25" t="str">
        <v>No</v>
      </c>
      <c r="F34" s="25" t="str">
        <v>No</v>
      </c>
      <c r="G34" s="25" t="str">
        <v>No</v>
      </c>
      <c r="H34" s="25" t="str">
        <v>No</v>
      </c>
      <c r="I34" s="25" t="str">
        <v>No</v>
      </c>
      <c r="J34" s="25" t="str">
        <v>No</v>
      </c>
      <c r="K34" s="25" t="str">
        <v>No</v>
      </c>
      <c r="L34" s="25" t="str">
        <v>No</v>
      </c>
      <c r="M34" s="25" t="str">
        <v>No</v>
      </c>
      <c r="N34" s="25" t="str">
        <v>No</v>
      </c>
      <c r="O34" s="25" t="str">
        <v>No</v>
      </c>
      <c r="P34" s="25" t="str">
        <v>No</v>
      </c>
      <c r="Q34" s="25" t="str">
        <v>Yes</v>
      </c>
      <c r="R34" s="25" t="str">
        <v>No</v>
      </c>
      <c r="S34" s="25" t="str">
        <v>No</v>
      </c>
      <c r="T34" s="25" t="str">
        <v>No</v>
      </c>
      <c r="U34" s="25" t="str">
        <v>No</v>
      </c>
      <c r="V34" s="25" t="str">
        <v>No</v>
      </c>
      <c r="W34" s="25" t="str">
        <v>No</v>
      </c>
      <c r="X34" s="25" t="str">
        <v>No</v>
      </c>
      <c r="Y34" s="25" t="str">
        <v>No</v>
      </c>
      <c r="Z34" s="25" t="str">
        <v>No</v>
      </c>
      <c r="AA34" s="25" t="str">
        <v>No</v>
      </c>
      <c r="AB34" s="25" t="str">
        <v>No</v>
      </c>
      <c r="AC34" s="25" t="str">
        <v>No</v>
      </c>
      <c r="AD34" s="25" t="str">
        <v>No</v>
      </c>
      <c r="AE34" s="25" t="str">
        <v>No</v>
      </c>
      <c r="AF34" s="25" t="str">
        <v>Yes</v>
      </c>
    </row>
    <row r="35" spans="1:32" x14ac:dyDescent="0.45">
      <c r="A35" s="25" t="s">
        <v>520</v>
      </c>
      <c r="B35" s="25" t="str">
        <v>No</v>
      </c>
      <c r="C35" s="25" t="str">
        <v>No</v>
      </c>
      <c r="D35" s="25" t="str">
        <v>No</v>
      </c>
      <c r="E35" s="25" t="str">
        <v>Yes</v>
      </c>
      <c r="F35" s="25" t="str">
        <v>No</v>
      </c>
      <c r="G35" s="25" t="str">
        <v>No</v>
      </c>
      <c r="H35" s="25" t="str">
        <v>Yes</v>
      </c>
      <c r="I35" s="25" t="str">
        <v>No</v>
      </c>
      <c r="J35" s="25" t="str">
        <v>No</v>
      </c>
      <c r="K35" s="25" t="str">
        <v>No</v>
      </c>
      <c r="L35" s="25" t="str">
        <v>Yes</v>
      </c>
      <c r="M35" s="25" t="str">
        <v>No</v>
      </c>
      <c r="N35" s="25" t="str">
        <v>No</v>
      </c>
      <c r="O35" s="25" t="str">
        <v>No</v>
      </c>
      <c r="P35" s="25" t="str">
        <v>No</v>
      </c>
      <c r="Q35" s="25" t="str">
        <v>No</v>
      </c>
      <c r="R35" s="25" t="str">
        <v>No</v>
      </c>
      <c r="S35" s="25" t="str">
        <v>Yes</v>
      </c>
      <c r="T35" s="25" t="str">
        <v>No</v>
      </c>
      <c r="U35" s="25" t="str">
        <v>No</v>
      </c>
      <c r="V35" s="25" t="str">
        <v>No</v>
      </c>
      <c r="W35" s="25" t="str">
        <v>No</v>
      </c>
      <c r="X35" s="25" t="str">
        <v>Yes</v>
      </c>
      <c r="Y35" s="25" t="str">
        <v>No</v>
      </c>
      <c r="Z35" s="25" t="str">
        <v>No</v>
      </c>
      <c r="AA35" s="25" t="str">
        <v>No</v>
      </c>
      <c r="AB35" s="25" t="str">
        <v>No</v>
      </c>
      <c r="AC35" s="25" t="str">
        <v>No</v>
      </c>
      <c r="AD35" s="25" t="str">
        <v>No</v>
      </c>
      <c r="AE35" s="25" t="str">
        <v>No</v>
      </c>
      <c r="AF35" s="25" t="str">
        <v>No</v>
      </c>
    </row>
    <row r="36" spans="1:32" x14ac:dyDescent="0.45">
      <c r="A36" s="25" t="s">
        <v>416</v>
      </c>
      <c r="B36" s="25" t="str">
        <v>No</v>
      </c>
      <c r="C36" s="25" t="str">
        <v>No</v>
      </c>
      <c r="D36" s="25" t="str">
        <v>No</v>
      </c>
      <c r="E36" s="25" t="str">
        <v>No</v>
      </c>
      <c r="F36" s="25" t="str">
        <v>No</v>
      </c>
      <c r="G36" s="25" t="str">
        <v>No</v>
      </c>
      <c r="H36" s="25" t="str">
        <v>No</v>
      </c>
      <c r="I36" s="25" t="str">
        <v>Yes</v>
      </c>
      <c r="J36" s="25" t="str">
        <v>No</v>
      </c>
      <c r="K36" s="25" t="str">
        <v>No</v>
      </c>
      <c r="L36" s="25" t="str">
        <v>Yes</v>
      </c>
      <c r="M36" s="25" t="str">
        <v>No</v>
      </c>
      <c r="N36" s="25" t="str">
        <v>Yes</v>
      </c>
      <c r="O36" s="25" t="str">
        <v>Yes</v>
      </c>
      <c r="P36" s="25" t="str">
        <v>No</v>
      </c>
      <c r="Q36" s="25" t="str">
        <v>No</v>
      </c>
      <c r="R36" s="25" t="str">
        <v>No</v>
      </c>
      <c r="S36" s="25" t="str">
        <v>Yes</v>
      </c>
      <c r="T36" s="25" t="str">
        <v>No</v>
      </c>
      <c r="U36" s="25" t="str">
        <v>No</v>
      </c>
      <c r="V36" s="25" t="str">
        <v>No</v>
      </c>
      <c r="W36" s="25" t="str">
        <v>No</v>
      </c>
      <c r="X36" s="25" t="str">
        <v>Yes</v>
      </c>
      <c r="Y36" s="25" t="str">
        <v>No</v>
      </c>
      <c r="Z36" s="25" t="str">
        <v>No</v>
      </c>
      <c r="AA36" s="25" t="str">
        <v>No</v>
      </c>
      <c r="AB36" s="25" t="str">
        <v>No</v>
      </c>
      <c r="AC36" s="25" t="str">
        <v>No</v>
      </c>
      <c r="AD36" s="25" t="str">
        <v>No</v>
      </c>
      <c r="AE36" s="25" t="str">
        <v>No</v>
      </c>
      <c r="AF36" s="25" t="str">
        <v>No</v>
      </c>
    </row>
    <row r="37" spans="1:32" x14ac:dyDescent="0.45">
      <c r="A37" s="25" t="s">
        <v>417</v>
      </c>
      <c r="B37" s="25" t="str">
        <v>No</v>
      </c>
      <c r="C37" s="25" t="str">
        <v>No</v>
      </c>
      <c r="D37" s="25" t="str">
        <v>No</v>
      </c>
      <c r="E37" s="25" t="str">
        <v>No</v>
      </c>
      <c r="F37" s="25" t="str">
        <v>No</v>
      </c>
      <c r="G37" s="25" t="str">
        <v>No</v>
      </c>
      <c r="H37" s="25" t="str">
        <v>No</v>
      </c>
      <c r="I37" s="25" t="str">
        <v>No</v>
      </c>
      <c r="J37" s="25" t="str">
        <v>No</v>
      </c>
      <c r="K37" s="25" t="str">
        <v>No</v>
      </c>
      <c r="L37" s="25" t="str">
        <v>Yes</v>
      </c>
      <c r="M37" s="25" t="str">
        <v>No</v>
      </c>
      <c r="N37" s="25" t="str">
        <v>Yes</v>
      </c>
      <c r="O37" s="25" t="str">
        <v>No</v>
      </c>
      <c r="P37" s="25" t="str">
        <v>No</v>
      </c>
      <c r="Q37" s="25" t="str">
        <v>No</v>
      </c>
      <c r="R37" s="25" t="str">
        <v>No</v>
      </c>
      <c r="S37" s="25" t="str">
        <v>Yes</v>
      </c>
      <c r="T37" s="25" t="str">
        <v>No</v>
      </c>
      <c r="U37" s="25" t="str">
        <v>No</v>
      </c>
      <c r="V37" s="25" t="str">
        <v>No</v>
      </c>
      <c r="W37" s="25" t="str">
        <v>No</v>
      </c>
      <c r="X37" s="25" t="str">
        <v>No</v>
      </c>
      <c r="Y37" s="25" t="str">
        <v>No</v>
      </c>
      <c r="Z37" s="25" t="str">
        <v>No</v>
      </c>
      <c r="AA37" s="25" t="str">
        <v>No</v>
      </c>
      <c r="AB37" s="25" t="str">
        <v>No</v>
      </c>
      <c r="AC37" s="25" t="str">
        <v>No</v>
      </c>
      <c r="AD37" s="25" t="str">
        <v>No</v>
      </c>
      <c r="AE37" s="25" t="str">
        <v>No</v>
      </c>
      <c r="AF37" s="25" t="str">
        <v>No</v>
      </c>
    </row>
    <row r="38" spans="1:32" x14ac:dyDescent="0.45">
      <c r="A38" s="25" t="s">
        <v>518</v>
      </c>
      <c r="B38" s="25" t="str">
        <v>No</v>
      </c>
      <c r="C38" s="25" t="str">
        <v>No</v>
      </c>
      <c r="D38" s="25" t="str">
        <v>No</v>
      </c>
      <c r="E38" s="25" t="str">
        <v>No</v>
      </c>
      <c r="F38" s="25" t="str">
        <v>No</v>
      </c>
      <c r="G38" s="25" t="str">
        <v>No</v>
      </c>
      <c r="H38" s="25" t="str">
        <v>No</v>
      </c>
      <c r="I38" s="25" t="str">
        <v>No</v>
      </c>
      <c r="J38" s="25" t="str">
        <v>No</v>
      </c>
      <c r="K38" s="25" t="str">
        <v>No</v>
      </c>
      <c r="L38" s="25" t="str">
        <v>No</v>
      </c>
      <c r="M38" s="25" t="str">
        <v>No</v>
      </c>
      <c r="N38" s="25" t="str">
        <v>No</v>
      </c>
      <c r="O38" s="25" t="str">
        <v>No</v>
      </c>
      <c r="P38" s="25" t="str">
        <v>No</v>
      </c>
      <c r="Q38" s="25" t="str">
        <v>Yes</v>
      </c>
      <c r="R38" s="25" t="str">
        <v>No</v>
      </c>
      <c r="S38" s="25" t="str">
        <v>No</v>
      </c>
      <c r="T38" s="25" t="str">
        <v>No</v>
      </c>
      <c r="U38" s="25" t="str">
        <v>No</v>
      </c>
      <c r="V38" s="25" t="str">
        <v>No</v>
      </c>
      <c r="W38" s="25" t="str">
        <v>No</v>
      </c>
      <c r="X38" s="25" t="str">
        <v>No</v>
      </c>
      <c r="Y38" s="25" t="str">
        <v>No</v>
      </c>
      <c r="Z38" s="25" t="str">
        <v>No</v>
      </c>
      <c r="AA38" s="25" t="str">
        <v>No</v>
      </c>
      <c r="AB38" s="25" t="str">
        <v>No</v>
      </c>
      <c r="AC38" s="25" t="str">
        <v>No</v>
      </c>
      <c r="AD38" s="25" t="str">
        <v>No</v>
      </c>
      <c r="AE38" s="25" t="str">
        <v>No</v>
      </c>
      <c r="AF38" s="25" t="str">
        <v>Yes</v>
      </c>
    </row>
    <row r="39" spans="1:32" x14ac:dyDescent="0.45">
      <c r="A39" s="25" t="s">
        <v>411</v>
      </c>
      <c r="B39" s="25" t="str">
        <v>No</v>
      </c>
      <c r="C39" s="25" t="str">
        <v>No</v>
      </c>
      <c r="D39" s="25" t="str">
        <v>No</v>
      </c>
      <c r="E39" s="25" t="str">
        <v>No</v>
      </c>
      <c r="F39" s="25" t="str">
        <v>No</v>
      </c>
      <c r="G39" s="25" t="str">
        <v>No</v>
      </c>
      <c r="H39" s="25" t="str">
        <v>No</v>
      </c>
      <c r="I39" s="25" t="str">
        <v>No</v>
      </c>
      <c r="J39" s="25" t="str">
        <v>No</v>
      </c>
      <c r="K39" s="25" t="str">
        <v>No</v>
      </c>
      <c r="L39" s="25" t="str">
        <v>No</v>
      </c>
      <c r="M39" s="25" t="str">
        <v>No</v>
      </c>
      <c r="N39" s="25" t="str">
        <v>No</v>
      </c>
      <c r="O39" s="25" t="str">
        <v>No</v>
      </c>
      <c r="P39" s="25" t="str">
        <v>No</v>
      </c>
      <c r="Q39" s="25" t="str">
        <v>Yes</v>
      </c>
      <c r="R39" s="25" t="str">
        <v>No</v>
      </c>
      <c r="S39" s="25" t="str">
        <v>No</v>
      </c>
      <c r="T39" s="25" t="str">
        <v>No</v>
      </c>
      <c r="U39" s="25" t="str">
        <v>No</v>
      </c>
      <c r="V39" s="25" t="str">
        <v>No</v>
      </c>
      <c r="W39" s="25" t="str">
        <v>No</v>
      </c>
      <c r="X39" s="25" t="str">
        <v>No</v>
      </c>
      <c r="Y39" s="25" t="str">
        <v>No</v>
      </c>
      <c r="Z39" s="25" t="str">
        <v>No</v>
      </c>
      <c r="AA39" s="25" t="str">
        <v>No</v>
      </c>
      <c r="AB39" s="25" t="str">
        <v>No</v>
      </c>
      <c r="AC39" s="25" t="str">
        <v>No</v>
      </c>
      <c r="AD39" s="25" t="str">
        <v>No</v>
      </c>
      <c r="AE39" s="25" t="str">
        <v>No</v>
      </c>
      <c r="AF39" s="25" t="str">
        <v>No</v>
      </c>
    </row>
    <row r="40" spans="1:32" x14ac:dyDescent="0.45">
      <c r="A40" s="25" t="s">
        <v>418</v>
      </c>
      <c r="B40" s="25" t="str">
        <v>No</v>
      </c>
      <c r="C40" s="25" t="str">
        <v>Yes</v>
      </c>
      <c r="D40" s="25" t="str">
        <v>No</v>
      </c>
      <c r="E40" s="25" t="str">
        <v>No</v>
      </c>
      <c r="F40" s="25" t="str">
        <v>No</v>
      </c>
      <c r="G40" s="25" t="str">
        <v>No</v>
      </c>
      <c r="H40" s="25" t="str">
        <v>No</v>
      </c>
      <c r="I40" s="25" t="str">
        <v>No</v>
      </c>
      <c r="J40" s="25" t="str">
        <v>No</v>
      </c>
      <c r="K40" s="25" t="str">
        <v>Yes</v>
      </c>
      <c r="L40" s="25" t="str">
        <v>No</v>
      </c>
      <c r="M40" s="25" t="str">
        <v>No</v>
      </c>
      <c r="N40" s="25" t="str">
        <v>Yes</v>
      </c>
      <c r="O40" s="25" t="str">
        <v>Yes</v>
      </c>
      <c r="P40" s="25" t="str">
        <v>No</v>
      </c>
      <c r="Q40" s="25" t="str">
        <v>No</v>
      </c>
      <c r="R40" s="25" t="str">
        <v>No</v>
      </c>
      <c r="S40" s="25" t="str">
        <v>Yes</v>
      </c>
      <c r="T40" s="25" t="str">
        <v>No</v>
      </c>
      <c r="U40" s="25" t="str">
        <v>No</v>
      </c>
      <c r="V40" s="25" t="str">
        <v>No</v>
      </c>
      <c r="W40" s="25" t="str">
        <v>No</v>
      </c>
      <c r="X40" s="25" t="str">
        <v>Yes</v>
      </c>
      <c r="Y40" s="25" t="str">
        <v>No</v>
      </c>
      <c r="Z40" s="25" t="str">
        <v>No</v>
      </c>
      <c r="AA40" s="25" t="str">
        <v>No</v>
      </c>
      <c r="AB40" s="25" t="str">
        <v>No</v>
      </c>
      <c r="AC40" s="25" t="str">
        <v>No</v>
      </c>
      <c r="AD40" s="25" t="str">
        <v>No</v>
      </c>
      <c r="AE40" s="25" t="str">
        <v>No</v>
      </c>
      <c r="AF40" s="25" t="str">
        <v>No</v>
      </c>
    </row>
    <row r="41" spans="1:32" x14ac:dyDescent="0.45">
      <c r="A41" s="25" t="s">
        <v>419</v>
      </c>
      <c r="B41" s="25" t="str">
        <v>No</v>
      </c>
      <c r="C41" s="25" t="str">
        <v>No</v>
      </c>
      <c r="D41" s="25" t="str">
        <v>No</v>
      </c>
      <c r="E41" s="25" t="str">
        <v>No</v>
      </c>
      <c r="F41" s="25" t="str">
        <v>No</v>
      </c>
      <c r="G41" s="25" t="str">
        <v>No</v>
      </c>
      <c r="H41" s="25" t="str">
        <v>Yes</v>
      </c>
      <c r="I41" s="25" t="str">
        <v>No</v>
      </c>
      <c r="J41" s="25" t="str">
        <v>No</v>
      </c>
      <c r="K41" s="25" t="str">
        <v>No</v>
      </c>
      <c r="L41" s="25" t="str">
        <v>Yes</v>
      </c>
      <c r="M41" s="25" t="str">
        <v>No</v>
      </c>
      <c r="N41" s="25" t="str">
        <v>No</v>
      </c>
      <c r="O41" s="25" t="str">
        <v>Yes</v>
      </c>
      <c r="P41" s="25" t="str">
        <v>No</v>
      </c>
      <c r="Q41" s="25" t="str">
        <v>No</v>
      </c>
      <c r="R41" s="25" t="str">
        <v>No</v>
      </c>
      <c r="S41" s="25" t="str">
        <v>Yes</v>
      </c>
      <c r="T41" s="25" t="str">
        <v>No</v>
      </c>
      <c r="U41" s="25" t="str">
        <v>No</v>
      </c>
      <c r="V41" s="25" t="str">
        <v>No</v>
      </c>
      <c r="W41" s="25" t="str">
        <v>No</v>
      </c>
      <c r="X41" s="25" t="str">
        <v>Yes</v>
      </c>
      <c r="Y41" s="25" t="str">
        <v>No</v>
      </c>
      <c r="Z41" s="25" t="str">
        <v>No</v>
      </c>
      <c r="AA41" s="25" t="str">
        <v>No</v>
      </c>
      <c r="AB41" s="25" t="str">
        <v>No</v>
      </c>
      <c r="AC41" s="25" t="str">
        <v>No</v>
      </c>
      <c r="AD41" s="25" t="str">
        <v>No</v>
      </c>
      <c r="AE41" s="25" t="str">
        <v>No</v>
      </c>
      <c r="AF41" s="25" t="str">
        <v>No</v>
      </c>
    </row>
    <row r="42" spans="1:32" x14ac:dyDescent="0.45">
      <c r="A42" s="25" t="s">
        <v>420</v>
      </c>
      <c r="B42" s="25" t="str">
        <v>No</v>
      </c>
      <c r="C42" s="25" t="str">
        <v>No</v>
      </c>
      <c r="D42" s="25" t="str">
        <v>No</v>
      </c>
      <c r="E42" s="25" t="str">
        <v>No</v>
      </c>
      <c r="F42" s="25" t="str">
        <v>No</v>
      </c>
      <c r="G42" s="25" t="str">
        <v>No</v>
      </c>
      <c r="H42" s="25" t="str">
        <v>No</v>
      </c>
      <c r="I42" s="25" t="str">
        <v>No</v>
      </c>
      <c r="J42" s="25" t="str">
        <v>No</v>
      </c>
      <c r="K42" s="25" t="str">
        <v>Yes</v>
      </c>
      <c r="L42" s="25" t="str">
        <v>Yes</v>
      </c>
      <c r="M42" s="25" t="str">
        <v>No</v>
      </c>
      <c r="N42" s="25" t="str">
        <v>No</v>
      </c>
      <c r="O42" s="25" t="str">
        <v>No</v>
      </c>
      <c r="P42" s="25" t="str">
        <v>No</v>
      </c>
      <c r="Q42" s="25" t="str">
        <v>No</v>
      </c>
      <c r="R42" s="25" t="str">
        <v>No</v>
      </c>
      <c r="S42" s="25" t="str">
        <v>Yes</v>
      </c>
      <c r="T42" s="25" t="str">
        <v>No</v>
      </c>
      <c r="U42" s="25" t="str">
        <v>No</v>
      </c>
      <c r="V42" s="25" t="str">
        <v>No</v>
      </c>
      <c r="W42" s="25" t="str">
        <v>No</v>
      </c>
      <c r="X42" s="25" t="str">
        <v>No</v>
      </c>
      <c r="Y42" s="25" t="str">
        <v>No</v>
      </c>
      <c r="Z42" s="25" t="str">
        <v>No</v>
      </c>
      <c r="AA42" s="25" t="str">
        <v>No</v>
      </c>
      <c r="AB42" s="25" t="str">
        <v>No</v>
      </c>
      <c r="AC42" s="25" t="str">
        <v>No</v>
      </c>
      <c r="AD42" s="25" t="str">
        <v>No</v>
      </c>
      <c r="AE42" s="25" t="str">
        <v>No</v>
      </c>
      <c r="AF42" s="25" t="str">
        <v>No</v>
      </c>
    </row>
    <row r="43" spans="1:32" x14ac:dyDescent="0.45">
      <c r="A43" s="25" t="s">
        <v>512</v>
      </c>
      <c r="B43" s="25" t="str">
        <v>No</v>
      </c>
      <c r="C43" s="25" t="str">
        <v>No</v>
      </c>
      <c r="D43" s="25" t="str">
        <v>No</v>
      </c>
      <c r="E43" s="25" t="str">
        <v>No</v>
      </c>
      <c r="F43" s="25" t="str">
        <v>Yes</v>
      </c>
      <c r="G43" s="25" t="str">
        <v>No</v>
      </c>
      <c r="H43" s="25" t="str">
        <v>No</v>
      </c>
      <c r="I43" s="25" t="str">
        <v>No</v>
      </c>
      <c r="J43" s="25" t="str">
        <v>No</v>
      </c>
      <c r="K43" s="25" t="str">
        <v>No</v>
      </c>
      <c r="L43" s="25" t="str">
        <v>No</v>
      </c>
      <c r="M43" s="25" t="str">
        <v>No</v>
      </c>
      <c r="N43" s="25" t="str">
        <v>No</v>
      </c>
      <c r="O43" s="25" t="str">
        <v>No</v>
      </c>
      <c r="P43" s="25" t="str">
        <v>No</v>
      </c>
      <c r="Q43" s="25" t="str">
        <v>Yes</v>
      </c>
      <c r="R43" s="25" t="str">
        <v>No</v>
      </c>
      <c r="S43" s="25" t="str">
        <v>No</v>
      </c>
      <c r="T43" s="25" t="str">
        <v>No</v>
      </c>
      <c r="U43" s="25" t="str">
        <v>No</v>
      </c>
      <c r="V43" s="25" t="str">
        <v>No</v>
      </c>
      <c r="W43" s="25" t="str">
        <v>No</v>
      </c>
      <c r="X43" s="25" t="str">
        <v>No</v>
      </c>
      <c r="Y43" s="25" t="str">
        <v>No</v>
      </c>
      <c r="Z43" s="25" t="str">
        <v>No</v>
      </c>
      <c r="AA43" s="25" t="str">
        <v>No</v>
      </c>
      <c r="AB43" s="25" t="str">
        <v>No</v>
      </c>
      <c r="AC43" s="25" t="str">
        <v>No</v>
      </c>
      <c r="AD43" s="25" t="str">
        <v>No</v>
      </c>
      <c r="AE43" s="25" t="str">
        <v>No</v>
      </c>
      <c r="AF43" s="25" t="str">
        <v>Yes</v>
      </c>
    </row>
    <row r="44" spans="1:32" x14ac:dyDescent="0.45">
      <c r="A44" s="25" t="s">
        <v>421</v>
      </c>
      <c r="B44" s="25" t="str">
        <v>No</v>
      </c>
      <c r="C44" s="25" t="str">
        <v>No</v>
      </c>
      <c r="D44" s="25" t="str">
        <v>No</v>
      </c>
      <c r="E44" s="25" t="str">
        <v>No</v>
      </c>
      <c r="F44" s="25" t="str">
        <v>No</v>
      </c>
      <c r="G44" s="25" t="str">
        <v>No</v>
      </c>
      <c r="H44" s="25" t="str">
        <v>No</v>
      </c>
      <c r="I44" s="25" t="str">
        <v>No</v>
      </c>
      <c r="J44" s="25" t="str">
        <v>No</v>
      </c>
      <c r="K44" s="25" t="str">
        <v>No</v>
      </c>
      <c r="L44" s="25" t="str">
        <v>Yes</v>
      </c>
      <c r="M44" s="25" t="str">
        <v>No</v>
      </c>
      <c r="N44" s="25" t="str">
        <v>No</v>
      </c>
      <c r="O44" s="25" t="str">
        <v>Yes</v>
      </c>
      <c r="P44" s="25" t="str">
        <v>No</v>
      </c>
      <c r="Q44" s="25" t="str">
        <v>No</v>
      </c>
      <c r="R44" s="25" t="str">
        <v>No</v>
      </c>
      <c r="S44" s="25" t="str">
        <v>Yes</v>
      </c>
      <c r="T44" s="25" t="str">
        <v>Yes</v>
      </c>
      <c r="U44" s="25" t="str">
        <v>No</v>
      </c>
      <c r="V44" s="25" t="str">
        <v>No</v>
      </c>
      <c r="W44" s="25" t="str">
        <v>No</v>
      </c>
      <c r="X44" s="25" t="str">
        <v>No</v>
      </c>
      <c r="Y44" s="25" t="str">
        <v>No</v>
      </c>
      <c r="Z44" s="25" t="str">
        <v>No</v>
      </c>
      <c r="AA44" s="25" t="str">
        <v>No</v>
      </c>
      <c r="AB44" s="25" t="str">
        <v>No</v>
      </c>
      <c r="AC44" s="25" t="str">
        <v>No</v>
      </c>
      <c r="AD44" s="25" t="str">
        <v>No</v>
      </c>
      <c r="AE44" s="25" t="str">
        <v>No</v>
      </c>
      <c r="AF44" s="25" t="str">
        <v>No</v>
      </c>
    </row>
    <row r="45" spans="1:32" x14ac:dyDescent="0.45">
      <c r="A45" s="25" t="s">
        <v>422</v>
      </c>
      <c r="B45" s="25" t="str">
        <v>No</v>
      </c>
      <c r="C45" s="25" t="str">
        <v>No</v>
      </c>
      <c r="D45" s="25" t="str">
        <v>No</v>
      </c>
      <c r="E45" s="25" t="str">
        <v>No</v>
      </c>
      <c r="F45" s="25" t="str">
        <v>No</v>
      </c>
      <c r="G45" s="25" t="str">
        <v>No</v>
      </c>
      <c r="H45" s="25" t="str">
        <v>No</v>
      </c>
      <c r="I45" s="25" t="str">
        <v>No</v>
      </c>
      <c r="J45" s="25" t="str">
        <v>No</v>
      </c>
      <c r="K45" s="25" t="str">
        <v>No</v>
      </c>
      <c r="L45" s="25" t="str">
        <v>No</v>
      </c>
      <c r="M45" s="25" t="str">
        <v>No</v>
      </c>
      <c r="N45" s="25" t="str">
        <v>No</v>
      </c>
      <c r="O45" s="25" t="str">
        <v>Yes</v>
      </c>
      <c r="P45" s="25" t="str">
        <v>No</v>
      </c>
      <c r="Q45" s="25" t="str">
        <v>No</v>
      </c>
      <c r="R45" s="25" t="str">
        <v>No</v>
      </c>
      <c r="S45" s="25" t="str">
        <v>Yes</v>
      </c>
      <c r="T45" s="25" t="str">
        <v>No</v>
      </c>
      <c r="U45" s="25" t="str">
        <v>Yes</v>
      </c>
      <c r="V45" s="25" t="str">
        <v>No</v>
      </c>
      <c r="W45" s="25" t="str">
        <v>No</v>
      </c>
      <c r="X45" s="25" t="str">
        <v>No</v>
      </c>
      <c r="Y45" s="25" t="str">
        <v>No</v>
      </c>
      <c r="Z45" s="25" t="str">
        <v>No</v>
      </c>
      <c r="AA45" s="25" t="str">
        <v>No</v>
      </c>
      <c r="AB45" s="25" t="str">
        <v>Yes</v>
      </c>
      <c r="AC45" s="25" t="str">
        <v>No</v>
      </c>
      <c r="AD45" s="25" t="str">
        <v>No</v>
      </c>
      <c r="AE45" s="25" t="str">
        <v>No</v>
      </c>
      <c r="AF45" s="25" t="str">
        <v>No</v>
      </c>
    </row>
    <row r="46" spans="1:32" x14ac:dyDescent="0.45">
      <c r="A46" s="25" t="s">
        <v>423</v>
      </c>
      <c r="B46" s="25" t="str">
        <v>No</v>
      </c>
      <c r="C46" s="25" t="str">
        <v>No</v>
      </c>
      <c r="D46" s="25" t="str">
        <v>No</v>
      </c>
      <c r="E46" s="25" t="str">
        <v>No</v>
      </c>
      <c r="F46" s="25" t="str">
        <v>No</v>
      </c>
      <c r="G46" s="25" t="str">
        <v>No</v>
      </c>
      <c r="H46" s="25" t="str">
        <v>No</v>
      </c>
      <c r="I46" s="25" t="str">
        <v>No</v>
      </c>
      <c r="J46" s="25" t="str">
        <v>No</v>
      </c>
      <c r="K46" s="25" t="str">
        <v>No</v>
      </c>
      <c r="L46" s="25" t="str">
        <v>Yes</v>
      </c>
      <c r="M46" s="25" t="str">
        <v>No</v>
      </c>
      <c r="N46" s="25" t="str">
        <v>No</v>
      </c>
      <c r="O46" s="25" t="str">
        <v>No</v>
      </c>
      <c r="P46" s="25" t="str">
        <v>No</v>
      </c>
      <c r="Q46" s="25" t="str">
        <v>No</v>
      </c>
      <c r="R46" s="25" t="str">
        <v>No</v>
      </c>
      <c r="S46" s="25" t="str">
        <v>Yes</v>
      </c>
      <c r="T46" s="25" t="str">
        <v>No</v>
      </c>
      <c r="U46" s="25" t="str">
        <v>No</v>
      </c>
      <c r="V46" s="25" t="str">
        <v>No</v>
      </c>
      <c r="W46" s="25" t="str">
        <v>No</v>
      </c>
      <c r="X46" s="25" t="str">
        <v>Yes</v>
      </c>
      <c r="Y46" s="25" t="str">
        <v>No</v>
      </c>
      <c r="Z46" s="25" t="str">
        <v>No</v>
      </c>
      <c r="AA46" s="25" t="str">
        <v>No</v>
      </c>
      <c r="AB46" s="25" t="str">
        <v>No</v>
      </c>
      <c r="AC46" s="25" t="str">
        <v>No</v>
      </c>
      <c r="AD46" s="25" t="str">
        <v>No</v>
      </c>
      <c r="AE46" s="25" t="str">
        <v>No</v>
      </c>
      <c r="AF46" s="25" t="str">
        <v>No</v>
      </c>
    </row>
    <row r="47" spans="1:32" x14ac:dyDescent="0.45">
      <c r="A47" s="25" t="s">
        <v>517</v>
      </c>
      <c r="B47" s="25" t="str">
        <v>No</v>
      </c>
      <c r="C47" s="25" t="str">
        <v>No</v>
      </c>
      <c r="D47" s="25" t="str">
        <v>No</v>
      </c>
      <c r="E47" s="25" t="str">
        <v>No</v>
      </c>
      <c r="F47" s="25" t="str">
        <v>No</v>
      </c>
      <c r="G47" s="25" t="str">
        <v>No</v>
      </c>
      <c r="H47" s="25" t="str">
        <v>No</v>
      </c>
      <c r="I47" s="25" t="str">
        <v>No</v>
      </c>
      <c r="J47" s="25" t="str">
        <v>No</v>
      </c>
      <c r="K47" s="25" t="str">
        <v>No</v>
      </c>
      <c r="L47" s="25" t="str">
        <v>No</v>
      </c>
      <c r="M47" s="25" t="str">
        <v>No</v>
      </c>
      <c r="N47" s="25" t="str">
        <v>No</v>
      </c>
      <c r="O47" s="25" t="str">
        <v>No</v>
      </c>
      <c r="P47" s="25" t="str">
        <v>No</v>
      </c>
      <c r="Q47" s="25" t="str">
        <v>Yes</v>
      </c>
      <c r="R47" s="25" t="str">
        <v>No</v>
      </c>
      <c r="S47" s="25" t="str">
        <v>No</v>
      </c>
      <c r="T47" s="25" t="str">
        <v>No</v>
      </c>
      <c r="U47" s="25" t="str">
        <v>No</v>
      </c>
      <c r="V47" s="25" t="str">
        <v>No</v>
      </c>
      <c r="W47" s="25" t="str">
        <v>No</v>
      </c>
      <c r="X47" s="25" t="str">
        <v>No</v>
      </c>
      <c r="Y47" s="25" t="str">
        <v>No</v>
      </c>
      <c r="Z47" s="25" t="str">
        <v>No</v>
      </c>
      <c r="AA47" s="25" t="str">
        <v>No</v>
      </c>
      <c r="AB47" s="25" t="str">
        <v>No</v>
      </c>
      <c r="AC47" s="25" t="str">
        <v>No</v>
      </c>
      <c r="AD47" s="25" t="str">
        <v>No</v>
      </c>
      <c r="AE47" s="25" t="str">
        <v>No</v>
      </c>
      <c r="AF47" s="25" t="str">
        <v>Yes</v>
      </c>
    </row>
    <row r="48" spans="1:32" x14ac:dyDescent="0.45">
      <c r="A48" s="25" t="s">
        <v>424</v>
      </c>
      <c r="B48" s="25" t="str">
        <v>No</v>
      </c>
      <c r="C48" s="25" t="str">
        <v>No</v>
      </c>
      <c r="D48" s="25" t="str">
        <v>No</v>
      </c>
      <c r="E48" s="25" t="str">
        <v>No</v>
      </c>
      <c r="F48" s="25" t="str">
        <v>No</v>
      </c>
      <c r="G48" s="25" t="str">
        <v>No</v>
      </c>
      <c r="H48" s="25" t="str">
        <v>Yes</v>
      </c>
      <c r="I48" s="25" t="str">
        <v>No</v>
      </c>
      <c r="J48" s="25" t="str">
        <v>No</v>
      </c>
      <c r="K48" s="25" t="str">
        <v>No</v>
      </c>
      <c r="L48" s="25" t="str">
        <v>Yes</v>
      </c>
      <c r="M48" s="25" t="str">
        <v>No</v>
      </c>
      <c r="N48" s="25" t="str">
        <v>No</v>
      </c>
      <c r="O48" s="25" t="str">
        <v>No</v>
      </c>
      <c r="P48" s="25" t="str">
        <v>No</v>
      </c>
      <c r="Q48" s="25" t="str">
        <v>No</v>
      </c>
      <c r="R48" s="25" t="str">
        <v>No</v>
      </c>
      <c r="S48" s="25" t="str">
        <v>No</v>
      </c>
      <c r="T48" s="25" t="str">
        <v>Yes</v>
      </c>
      <c r="U48" s="25" t="str">
        <v>No</v>
      </c>
      <c r="V48" s="25" t="str">
        <v>No</v>
      </c>
      <c r="W48" s="25" t="str">
        <v>No</v>
      </c>
      <c r="X48" s="25" t="str">
        <v>No</v>
      </c>
      <c r="Y48" s="25" t="str">
        <v>No</v>
      </c>
      <c r="Z48" s="25" t="str">
        <v>No</v>
      </c>
      <c r="AA48" s="25" t="str">
        <v>No</v>
      </c>
      <c r="AB48" s="25" t="str">
        <v>No</v>
      </c>
      <c r="AC48" s="25" t="str">
        <v>No</v>
      </c>
      <c r="AD48" s="25" t="str">
        <v>No</v>
      </c>
      <c r="AE48" s="25" t="str">
        <v>No</v>
      </c>
      <c r="AF48" s="25" t="str">
        <v>No</v>
      </c>
    </row>
    <row r="49" spans="1:32" x14ac:dyDescent="0.45">
      <c r="A49" s="25" t="s">
        <v>425</v>
      </c>
      <c r="B49" s="25" t="str">
        <v>No</v>
      </c>
      <c r="C49" s="25" t="str">
        <v>No</v>
      </c>
      <c r="D49" s="25" t="str">
        <v>No</v>
      </c>
      <c r="E49" s="25" t="str">
        <v>No</v>
      </c>
      <c r="F49" s="25" t="str">
        <v>No</v>
      </c>
      <c r="G49" s="25" t="str">
        <v>No</v>
      </c>
      <c r="H49" s="25" t="str">
        <v>No</v>
      </c>
      <c r="I49" s="25" t="str">
        <v>No</v>
      </c>
      <c r="J49" s="25" t="str">
        <v>No</v>
      </c>
      <c r="K49" s="25" t="str">
        <v>No</v>
      </c>
      <c r="L49" s="25" t="str">
        <v>Yes</v>
      </c>
      <c r="M49" s="25" t="str">
        <v>No</v>
      </c>
      <c r="N49" s="25" t="str">
        <v>No</v>
      </c>
      <c r="O49" s="25" t="str">
        <v>No</v>
      </c>
      <c r="P49" s="25" t="str">
        <v>No</v>
      </c>
      <c r="Q49" s="25" t="str">
        <v>No</v>
      </c>
      <c r="R49" s="25" t="str">
        <v>No</v>
      </c>
      <c r="S49" s="25" t="str">
        <v>Yes</v>
      </c>
      <c r="T49" s="25" t="str">
        <v>No</v>
      </c>
      <c r="U49" s="25" t="str">
        <v>No</v>
      </c>
      <c r="V49" s="25" t="str">
        <v>No</v>
      </c>
      <c r="W49" s="25" t="str">
        <v>No</v>
      </c>
      <c r="X49" s="25" t="str">
        <v>No</v>
      </c>
      <c r="Y49" s="25" t="str">
        <v>No</v>
      </c>
      <c r="Z49" s="25" t="str">
        <v>Yes</v>
      </c>
      <c r="AA49" s="25" t="str">
        <v>No</v>
      </c>
      <c r="AB49" s="25" t="str">
        <v>Yes</v>
      </c>
      <c r="AC49" s="25" t="str">
        <v>Yes</v>
      </c>
      <c r="AD49" s="25" t="str">
        <v>No</v>
      </c>
      <c r="AE49" s="25" t="str">
        <v>No</v>
      </c>
      <c r="AF49" s="25" t="str">
        <v>No</v>
      </c>
    </row>
    <row r="50" spans="1:32" x14ac:dyDescent="0.45">
      <c r="A50" s="25" t="s">
        <v>426</v>
      </c>
      <c r="B50" s="25" t="str">
        <v>No</v>
      </c>
      <c r="C50" s="25" t="str">
        <v>No</v>
      </c>
      <c r="D50" s="25" t="str">
        <v>No</v>
      </c>
      <c r="E50" s="25" t="str">
        <v>No</v>
      </c>
      <c r="F50" s="25" t="str">
        <v>No</v>
      </c>
      <c r="G50" s="25" t="str">
        <v>No</v>
      </c>
      <c r="H50" s="25" t="str">
        <v>Yes</v>
      </c>
      <c r="I50" s="25" t="str">
        <v>No</v>
      </c>
      <c r="J50" s="25" t="str">
        <v>No</v>
      </c>
      <c r="K50" s="25" t="str">
        <v>No</v>
      </c>
      <c r="L50" s="25" t="str">
        <v>Yes</v>
      </c>
      <c r="M50" s="25" t="str">
        <v>No</v>
      </c>
      <c r="N50" s="25" t="str">
        <v>No</v>
      </c>
      <c r="O50" s="25" t="str">
        <v>No</v>
      </c>
      <c r="P50" s="25" t="str">
        <v>No</v>
      </c>
      <c r="Q50" s="25" t="str">
        <v>No</v>
      </c>
      <c r="R50" s="25" t="str">
        <v>No</v>
      </c>
      <c r="S50" s="25" t="str">
        <v>No</v>
      </c>
      <c r="T50" s="25" t="str">
        <v>Yes</v>
      </c>
      <c r="U50" s="25" t="str">
        <v>No</v>
      </c>
      <c r="V50" s="25" t="str">
        <v>No</v>
      </c>
      <c r="W50" s="25" t="str">
        <v>No</v>
      </c>
      <c r="X50" s="25" t="str">
        <v>No</v>
      </c>
      <c r="Y50" s="25" t="str">
        <v>No</v>
      </c>
      <c r="Z50" s="25" t="str">
        <v>Yes</v>
      </c>
      <c r="AA50" s="25" t="str">
        <v>No</v>
      </c>
      <c r="AB50" s="25" t="str">
        <v>Yes</v>
      </c>
      <c r="AC50" s="25" t="str">
        <v>No</v>
      </c>
      <c r="AD50" s="25" t="str">
        <v>No</v>
      </c>
      <c r="AE50" s="25" t="str">
        <v>No</v>
      </c>
      <c r="AF50" s="25" t="str">
        <v>No</v>
      </c>
    </row>
    <row r="51" spans="1:32" x14ac:dyDescent="0.45">
      <c r="A51" s="25" t="s">
        <v>427</v>
      </c>
      <c r="B51" s="25" t="str">
        <v>No</v>
      </c>
      <c r="C51" s="25" t="str">
        <v>No</v>
      </c>
      <c r="D51" s="25" t="str">
        <v>No</v>
      </c>
      <c r="E51" s="25" t="str">
        <v>No</v>
      </c>
      <c r="F51" s="25" t="str">
        <v>No</v>
      </c>
      <c r="G51" s="25" t="str">
        <v>No</v>
      </c>
      <c r="H51" s="25" t="str">
        <v>No</v>
      </c>
      <c r="I51" s="25" t="str">
        <v>No</v>
      </c>
      <c r="J51" s="25" t="str">
        <v>No</v>
      </c>
      <c r="K51" s="25" t="str">
        <v>No</v>
      </c>
      <c r="L51" s="25" t="str">
        <v>Yes</v>
      </c>
      <c r="M51" s="25" t="str">
        <v>No</v>
      </c>
      <c r="N51" s="25" t="str">
        <v>No</v>
      </c>
      <c r="O51" s="25" t="str">
        <v>No</v>
      </c>
      <c r="P51" s="25" t="str">
        <v>Yes</v>
      </c>
      <c r="Q51" s="25" t="str">
        <v>No</v>
      </c>
      <c r="R51" s="25" t="str">
        <v>No</v>
      </c>
      <c r="S51" s="25" t="str">
        <v>No</v>
      </c>
      <c r="T51" s="25" t="str">
        <v>No</v>
      </c>
      <c r="U51" s="25" t="str">
        <v>No</v>
      </c>
      <c r="V51" s="25" t="str">
        <v>No</v>
      </c>
      <c r="W51" s="25" t="str">
        <v>No</v>
      </c>
      <c r="X51" s="25" t="str">
        <v>No</v>
      </c>
      <c r="Y51" s="25" t="str">
        <v>No</v>
      </c>
      <c r="Z51" s="25" t="str">
        <v>No</v>
      </c>
      <c r="AA51" s="25" t="str">
        <v>No</v>
      </c>
      <c r="AB51" s="25" t="str">
        <v>Yes</v>
      </c>
      <c r="AC51" s="25" t="str">
        <v>Yes</v>
      </c>
      <c r="AD51" s="25" t="str">
        <v>No</v>
      </c>
      <c r="AE51" s="25" t="str">
        <v>No</v>
      </c>
      <c r="AF51" s="25" t="str">
        <v>No</v>
      </c>
    </row>
    <row r="52" spans="1:32" x14ac:dyDescent="0.45">
      <c r="A52" s="25" t="s">
        <v>428</v>
      </c>
      <c r="B52" s="25" t="str">
        <v>No</v>
      </c>
      <c r="C52" s="25" t="str">
        <v>No</v>
      </c>
      <c r="D52" s="25" t="str">
        <v>No</v>
      </c>
      <c r="E52" s="25" t="str">
        <v>No</v>
      </c>
      <c r="F52" s="25" t="str">
        <v>No</v>
      </c>
      <c r="G52" s="25" t="str">
        <v>No</v>
      </c>
      <c r="H52" s="25" t="str">
        <v>No</v>
      </c>
      <c r="I52" s="25" t="str">
        <v>No</v>
      </c>
      <c r="J52" s="25" t="str">
        <v>No</v>
      </c>
      <c r="K52" s="25" t="str">
        <v>No</v>
      </c>
      <c r="L52" s="25" t="str">
        <v>Yes</v>
      </c>
      <c r="M52" s="25" t="str">
        <v>No</v>
      </c>
      <c r="N52" s="25" t="str">
        <v>No</v>
      </c>
      <c r="O52" s="25" t="str">
        <v>No</v>
      </c>
      <c r="P52" s="25" t="str">
        <v>No</v>
      </c>
      <c r="Q52" s="25" t="str">
        <v>No</v>
      </c>
      <c r="R52" s="25" t="str">
        <v>No</v>
      </c>
      <c r="S52" s="25" t="str">
        <v>Yes</v>
      </c>
      <c r="T52" s="25" t="str">
        <v>No</v>
      </c>
      <c r="U52" s="25" t="str">
        <v>No</v>
      </c>
      <c r="V52" s="25" t="str">
        <v>No</v>
      </c>
      <c r="W52" s="25" t="str">
        <v>No</v>
      </c>
      <c r="X52" s="25" t="str">
        <v>Yes</v>
      </c>
      <c r="Y52" s="25" t="str">
        <v>No</v>
      </c>
      <c r="Z52" s="25" t="str">
        <v>No</v>
      </c>
      <c r="AA52" s="25" t="str">
        <v>No</v>
      </c>
      <c r="AB52" s="25" t="str">
        <v>No</v>
      </c>
      <c r="AC52" s="25" t="str">
        <v>No</v>
      </c>
      <c r="AD52" s="25" t="str">
        <v>No</v>
      </c>
      <c r="AE52" s="25" t="str">
        <v>No</v>
      </c>
      <c r="AF52" s="25" t="str">
        <v>No</v>
      </c>
    </row>
    <row r="53" spans="1:32" x14ac:dyDescent="0.45">
      <c r="A53" s="25" t="s">
        <v>429</v>
      </c>
      <c r="B53" s="25" t="str">
        <v>No</v>
      </c>
      <c r="C53" s="25" t="str">
        <v>No</v>
      </c>
      <c r="D53" s="25" t="str">
        <v>No</v>
      </c>
      <c r="E53" s="25" t="str">
        <v>No</v>
      </c>
      <c r="F53" s="25" t="str">
        <v>No</v>
      </c>
      <c r="G53" s="25" t="str">
        <v>Yes</v>
      </c>
      <c r="H53" s="25" t="str">
        <v>No</v>
      </c>
      <c r="I53" s="25" t="str">
        <v>No</v>
      </c>
      <c r="J53" s="25" t="str">
        <v>No</v>
      </c>
      <c r="K53" s="25" t="str">
        <v>No</v>
      </c>
      <c r="L53" s="25" t="str">
        <v>No</v>
      </c>
      <c r="M53" s="25" t="str">
        <v>No</v>
      </c>
      <c r="N53" s="25" t="str">
        <v>No</v>
      </c>
      <c r="O53" s="25" t="str">
        <v>No</v>
      </c>
      <c r="P53" s="25" t="str">
        <v>Yes</v>
      </c>
      <c r="Q53" s="25" t="str">
        <v>No</v>
      </c>
      <c r="R53" s="25" t="str">
        <v>No</v>
      </c>
      <c r="S53" s="25" t="str">
        <v>Yes</v>
      </c>
      <c r="T53" s="25" t="str">
        <v>No</v>
      </c>
      <c r="U53" s="25" t="str">
        <v>Yes</v>
      </c>
      <c r="V53" s="25" t="str">
        <v>No</v>
      </c>
      <c r="W53" s="25" t="str">
        <v>No</v>
      </c>
      <c r="X53" s="25" t="str">
        <v>No</v>
      </c>
      <c r="Y53" s="25" t="str">
        <v>No</v>
      </c>
      <c r="Z53" s="25" t="str">
        <v>No</v>
      </c>
      <c r="AA53" s="25" t="str">
        <v>No</v>
      </c>
      <c r="AB53" s="25" t="str">
        <v>No</v>
      </c>
      <c r="AC53" s="25" t="str">
        <v>No</v>
      </c>
      <c r="AD53" s="25" t="str">
        <v>No</v>
      </c>
      <c r="AE53" s="25" t="str">
        <v>No</v>
      </c>
      <c r="AF53" s="25" t="str">
        <v>No</v>
      </c>
    </row>
    <row r="54" spans="1:32" x14ac:dyDescent="0.45">
      <c r="A54" s="25" t="s">
        <v>430</v>
      </c>
      <c r="B54" s="25" t="str">
        <v>No</v>
      </c>
      <c r="C54" s="25" t="str">
        <v>No</v>
      </c>
      <c r="D54" s="25" t="str">
        <v>No</v>
      </c>
      <c r="E54" s="25" t="str">
        <v>No</v>
      </c>
      <c r="F54" s="25" t="str">
        <v>No</v>
      </c>
      <c r="G54" s="25" t="str">
        <v>No</v>
      </c>
      <c r="H54" s="25" t="str">
        <v>No</v>
      </c>
      <c r="I54" s="25" t="str">
        <v>No</v>
      </c>
      <c r="J54" s="25" t="str">
        <v>No</v>
      </c>
      <c r="K54" s="25" t="str">
        <v>No</v>
      </c>
      <c r="L54" s="25" t="str">
        <v>No</v>
      </c>
      <c r="M54" s="25" t="str">
        <v>No</v>
      </c>
      <c r="N54" s="25" t="str">
        <v>No</v>
      </c>
      <c r="O54" s="25" t="str">
        <v>No</v>
      </c>
      <c r="P54" s="25" t="str">
        <v>Yes</v>
      </c>
      <c r="Q54" s="25" t="str">
        <v>No</v>
      </c>
      <c r="R54" s="25" t="str">
        <v>No</v>
      </c>
      <c r="S54" s="25" t="str">
        <v>No</v>
      </c>
      <c r="T54" s="25" t="str">
        <v>No</v>
      </c>
      <c r="U54" s="25" t="str">
        <v>No</v>
      </c>
      <c r="V54" s="25" t="str">
        <v>No</v>
      </c>
      <c r="W54" s="25" t="str">
        <v>No</v>
      </c>
      <c r="X54" s="25" t="str">
        <v>Yes</v>
      </c>
      <c r="Y54" s="25" t="str">
        <v>No</v>
      </c>
      <c r="Z54" s="25" t="str">
        <v>No</v>
      </c>
      <c r="AA54" s="25" t="str">
        <v>No</v>
      </c>
      <c r="AB54" s="25" t="str">
        <v>No</v>
      </c>
      <c r="AC54" s="25" t="str">
        <v>No</v>
      </c>
      <c r="AD54" s="25" t="str">
        <v>No</v>
      </c>
      <c r="AE54" s="25" t="str">
        <v>No</v>
      </c>
      <c r="AF54" s="25" t="str">
        <v>No</v>
      </c>
    </row>
    <row r="55" spans="1:32" x14ac:dyDescent="0.45">
      <c r="A55" s="25" t="s">
        <v>431</v>
      </c>
      <c r="B55" s="25" t="str">
        <v>No</v>
      </c>
      <c r="C55" s="25" t="str">
        <v>No</v>
      </c>
      <c r="D55" s="25" t="str">
        <v>No</v>
      </c>
      <c r="E55" s="25" t="str">
        <v>No</v>
      </c>
      <c r="F55" s="25" t="str">
        <v>No</v>
      </c>
      <c r="G55" s="25" t="str">
        <v>No</v>
      </c>
      <c r="H55" s="25" t="str">
        <v>No</v>
      </c>
      <c r="I55" s="25" t="str">
        <v>No</v>
      </c>
      <c r="J55" s="25" t="str">
        <v>No</v>
      </c>
      <c r="K55" s="25" t="str">
        <v>No</v>
      </c>
      <c r="L55" s="25" t="str">
        <v>Yes</v>
      </c>
      <c r="M55" s="25" t="str">
        <v>No</v>
      </c>
      <c r="N55" s="25" t="str">
        <v>No</v>
      </c>
      <c r="O55" s="25" t="str">
        <v>No</v>
      </c>
      <c r="P55" s="25" t="str">
        <v>Yes</v>
      </c>
      <c r="Q55" s="25" t="str">
        <v>No</v>
      </c>
      <c r="R55" s="25" t="str">
        <v>No</v>
      </c>
      <c r="S55" s="25" t="str">
        <v>Yes</v>
      </c>
      <c r="T55" s="25" t="str">
        <v>No</v>
      </c>
      <c r="U55" s="25" t="str">
        <v>No</v>
      </c>
      <c r="V55" s="25" t="str">
        <v>No</v>
      </c>
      <c r="W55" s="25" t="str">
        <v>No</v>
      </c>
      <c r="X55" s="25" t="str">
        <v>Yes</v>
      </c>
      <c r="Y55" s="25" t="str">
        <v>No</v>
      </c>
      <c r="Z55" s="25" t="str">
        <v>No</v>
      </c>
      <c r="AA55" s="25" t="str">
        <v>No</v>
      </c>
      <c r="AB55" s="25" t="str">
        <v>No</v>
      </c>
      <c r="AC55" s="25" t="str">
        <v>No</v>
      </c>
      <c r="AD55" s="25" t="str">
        <v>No</v>
      </c>
      <c r="AE55" s="25" t="str">
        <v>No</v>
      </c>
      <c r="AF55" s="25" t="str">
        <v>No</v>
      </c>
    </row>
    <row r="56" spans="1:32" x14ac:dyDescent="0.45">
      <c r="A56" s="25" t="s">
        <v>512</v>
      </c>
      <c r="B56" s="25" t="str">
        <v>No</v>
      </c>
      <c r="C56" s="25" t="str">
        <v>No</v>
      </c>
      <c r="D56" s="25" t="str">
        <v>No</v>
      </c>
      <c r="E56" s="25" t="str">
        <v>No</v>
      </c>
      <c r="F56" s="25" t="str">
        <v>Yes</v>
      </c>
      <c r="G56" s="25" t="str">
        <v>No</v>
      </c>
      <c r="H56" s="25" t="str">
        <v>No</v>
      </c>
      <c r="I56" s="25" t="str">
        <v>No</v>
      </c>
      <c r="J56" s="25" t="str">
        <v>No</v>
      </c>
      <c r="K56" s="25" t="str">
        <v>No</v>
      </c>
      <c r="L56" s="25" t="str">
        <v>No</v>
      </c>
      <c r="M56" s="25" t="str">
        <v>No</v>
      </c>
      <c r="N56" s="25" t="str">
        <v>No</v>
      </c>
      <c r="O56" s="25" t="str">
        <v>No</v>
      </c>
      <c r="P56" s="25" t="str">
        <v>No</v>
      </c>
      <c r="Q56" s="25" t="str">
        <v>Yes</v>
      </c>
      <c r="R56" s="25" t="str">
        <v>No</v>
      </c>
      <c r="S56" s="25" t="str">
        <v>No</v>
      </c>
      <c r="T56" s="25" t="str">
        <v>No</v>
      </c>
      <c r="U56" s="25" t="str">
        <v>No</v>
      </c>
      <c r="V56" s="25" t="str">
        <v>No</v>
      </c>
      <c r="W56" s="25" t="str">
        <v>No</v>
      </c>
      <c r="X56" s="25" t="str">
        <v>No</v>
      </c>
      <c r="Y56" s="25" t="str">
        <v>No</v>
      </c>
      <c r="Z56" s="25" t="str">
        <v>No</v>
      </c>
      <c r="AA56" s="25" t="str">
        <v>No</v>
      </c>
      <c r="AB56" s="25" t="str">
        <v>No</v>
      </c>
      <c r="AC56" s="25" t="str">
        <v>No</v>
      </c>
      <c r="AD56" s="25" t="str">
        <v>No</v>
      </c>
      <c r="AE56" s="25" t="str">
        <v>No</v>
      </c>
      <c r="AF56" s="25" t="str">
        <v>Yes</v>
      </c>
    </row>
    <row r="57" spans="1:32" x14ac:dyDescent="0.45">
      <c r="A57" s="25" t="s">
        <v>432</v>
      </c>
      <c r="B57" s="25" t="str">
        <v>No</v>
      </c>
      <c r="C57" s="25" t="str">
        <v>No</v>
      </c>
      <c r="D57" s="25" t="str">
        <v>No</v>
      </c>
      <c r="E57" s="25" t="str">
        <v>No</v>
      </c>
      <c r="F57" s="25" t="str">
        <v>No</v>
      </c>
      <c r="G57" s="25" t="str">
        <v>Yes</v>
      </c>
      <c r="H57" s="25" t="str">
        <v>No</v>
      </c>
      <c r="I57" s="25" t="str">
        <v>No</v>
      </c>
      <c r="J57" s="25" t="str">
        <v>No</v>
      </c>
      <c r="K57" s="25" t="str">
        <v>No</v>
      </c>
      <c r="L57" s="25" t="str">
        <v>Yes</v>
      </c>
      <c r="M57" s="25" t="str">
        <v>No</v>
      </c>
      <c r="N57" s="25" t="str">
        <v>No</v>
      </c>
      <c r="O57" s="25" t="str">
        <v>No</v>
      </c>
      <c r="P57" s="25" t="str">
        <v>Yes</v>
      </c>
      <c r="Q57" s="25" t="str">
        <v>No</v>
      </c>
      <c r="R57" s="25" t="str">
        <v>No</v>
      </c>
      <c r="S57" s="25" t="str">
        <v>Yes</v>
      </c>
      <c r="T57" s="25" t="str">
        <v>No</v>
      </c>
      <c r="U57" s="25" t="str">
        <v>No</v>
      </c>
      <c r="V57" s="25" t="str">
        <v>Yes</v>
      </c>
      <c r="W57" s="25" t="str">
        <v>No</v>
      </c>
      <c r="X57" s="25" t="str">
        <v>No</v>
      </c>
      <c r="Y57" s="25" t="str">
        <v>No</v>
      </c>
      <c r="Z57" s="25" t="str">
        <v>No</v>
      </c>
      <c r="AA57" s="25" t="str">
        <v>No</v>
      </c>
      <c r="AB57" s="25" t="str">
        <v>No</v>
      </c>
      <c r="AC57" s="25" t="str">
        <v>No</v>
      </c>
      <c r="AD57" s="25" t="str">
        <v>No</v>
      </c>
      <c r="AE57" s="25" t="str">
        <v>No</v>
      </c>
      <c r="AF57" s="25" t="str">
        <v>No</v>
      </c>
    </row>
    <row r="58" spans="1:32" x14ac:dyDescent="0.45">
      <c r="A58" s="25" t="s">
        <v>523</v>
      </c>
      <c r="B58" s="25" t="str">
        <v>No</v>
      </c>
      <c r="C58" s="25" t="str">
        <v>No</v>
      </c>
      <c r="D58" s="25" t="str">
        <v>No</v>
      </c>
      <c r="E58" s="25" t="str">
        <v>No</v>
      </c>
      <c r="F58" s="25" t="str">
        <v>No</v>
      </c>
      <c r="G58" s="25" t="str">
        <v>No</v>
      </c>
      <c r="H58" s="25" t="str">
        <v>No</v>
      </c>
      <c r="I58" s="25" t="str">
        <v>No</v>
      </c>
      <c r="J58" s="25" t="str">
        <v>No</v>
      </c>
      <c r="K58" s="25" t="str">
        <v>No</v>
      </c>
      <c r="L58" s="25" t="str">
        <v>Yes</v>
      </c>
      <c r="M58" s="25" t="str">
        <v>No</v>
      </c>
      <c r="N58" s="25" t="str">
        <v>No</v>
      </c>
      <c r="O58" s="25" t="str">
        <v>No</v>
      </c>
      <c r="P58" s="25" t="str">
        <v>No</v>
      </c>
      <c r="Q58" s="25" t="str">
        <v>No</v>
      </c>
      <c r="R58" s="25" t="str">
        <v>No</v>
      </c>
      <c r="S58" s="25" t="str">
        <v>No</v>
      </c>
      <c r="T58" s="25" t="str">
        <v>No</v>
      </c>
      <c r="U58" s="25" t="str">
        <v>No</v>
      </c>
      <c r="V58" s="25" t="str">
        <v>No</v>
      </c>
      <c r="W58" s="25" t="str">
        <v>No</v>
      </c>
      <c r="X58" s="25" t="str">
        <v>No</v>
      </c>
      <c r="Y58" s="25" t="str">
        <v>No</v>
      </c>
      <c r="Z58" s="25" t="str">
        <v>No</v>
      </c>
      <c r="AA58" s="25" t="str">
        <v>No</v>
      </c>
      <c r="AB58" s="25" t="str">
        <v>No</v>
      </c>
      <c r="AC58" s="25" t="str">
        <v>Yes</v>
      </c>
      <c r="AD58" s="25" t="str">
        <v>No</v>
      </c>
      <c r="AE58" s="25" t="str">
        <v>No</v>
      </c>
      <c r="AF58" s="25" t="str">
        <v>No</v>
      </c>
    </row>
    <row r="59" spans="1:32" x14ac:dyDescent="0.45">
      <c r="A59" s="25" t="s">
        <v>433</v>
      </c>
      <c r="B59" s="25" t="str">
        <v>No</v>
      </c>
      <c r="C59" s="25" t="str">
        <v>No</v>
      </c>
      <c r="D59" s="25" t="str">
        <v>No</v>
      </c>
      <c r="E59" s="25" t="str">
        <v>No</v>
      </c>
      <c r="F59" s="25" t="str">
        <v>No</v>
      </c>
      <c r="G59" s="25" t="str">
        <v>No</v>
      </c>
      <c r="H59" s="25" t="str">
        <v>No</v>
      </c>
      <c r="I59" s="25" t="str">
        <v>No</v>
      </c>
      <c r="J59" s="25" t="str">
        <v>No</v>
      </c>
      <c r="K59" s="25" t="str">
        <v>No</v>
      </c>
      <c r="L59" s="25" t="str">
        <v>Yes</v>
      </c>
      <c r="M59" s="25" t="str">
        <v>No</v>
      </c>
      <c r="N59" s="25" t="str">
        <v>No</v>
      </c>
      <c r="O59" s="25" t="str">
        <v>No</v>
      </c>
      <c r="P59" s="25" t="str">
        <v>No</v>
      </c>
      <c r="Q59" s="25" t="str">
        <v>No</v>
      </c>
      <c r="R59" s="25" t="str">
        <v>Yes</v>
      </c>
      <c r="S59" s="25" t="str">
        <v>Yes</v>
      </c>
      <c r="T59" s="25" t="str">
        <v>No</v>
      </c>
      <c r="U59" s="25" t="str">
        <v>No</v>
      </c>
      <c r="V59" s="25" t="str">
        <v>No</v>
      </c>
      <c r="W59" s="25" t="str">
        <v>No</v>
      </c>
      <c r="X59" s="25" t="str">
        <v>Yes</v>
      </c>
      <c r="Y59" s="25" t="str">
        <v>No</v>
      </c>
      <c r="Z59" s="25" t="str">
        <v>No</v>
      </c>
      <c r="AA59" s="25" t="str">
        <v>No</v>
      </c>
      <c r="AB59" s="25" t="str">
        <v>No</v>
      </c>
      <c r="AC59" s="25" t="str">
        <v>No</v>
      </c>
      <c r="AD59" s="25" t="str">
        <v>No</v>
      </c>
      <c r="AE59" s="25" t="str">
        <v>No</v>
      </c>
      <c r="AF59" s="25" t="str">
        <v>No</v>
      </c>
    </row>
    <row r="60" spans="1:32" x14ac:dyDescent="0.45">
      <c r="A60" s="25" t="s">
        <v>525</v>
      </c>
      <c r="B60" s="25" t="str">
        <v>No</v>
      </c>
      <c r="C60" s="25" t="str">
        <v>No</v>
      </c>
      <c r="D60" s="25" t="str">
        <v>No</v>
      </c>
      <c r="E60" s="25" t="str">
        <v>No</v>
      </c>
      <c r="F60" s="25" t="str">
        <v>No</v>
      </c>
      <c r="G60" s="25" t="str">
        <v>No</v>
      </c>
      <c r="H60" s="25" t="str">
        <v>Yes</v>
      </c>
      <c r="I60" s="25" t="str">
        <v>Yes</v>
      </c>
      <c r="J60" s="25" t="str">
        <v>No</v>
      </c>
      <c r="K60" s="25" t="str">
        <v>No</v>
      </c>
      <c r="L60" s="25" t="str">
        <v>No</v>
      </c>
      <c r="M60" s="25" t="str">
        <v>No</v>
      </c>
      <c r="N60" s="25" t="str">
        <v>No</v>
      </c>
      <c r="O60" s="25" t="str">
        <v>No</v>
      </c>
      <c r="P60" s="25" t="str">
        <v>Yes</v>
      </c>
      <c r="Q60" s="25" t="str">
        <v>No</v>
      </c>
      <c r="R60" s="25" t="str">
        <v>No</v>
      </c>
      <c r="S60" s="25" t="str">
        <v>No</v>
      </c>
      <c r="T60" s="25" t="str">
        <v>No</v>
      </c>
      <c r="U60" s="25" t="str">
        <v>No</v>
      </c>
      <c r="V60" s="25" t="str">
        <v>No</v>
      </c>
      <c r="W60" s="25" t="str">
        <v>No</v>
      </c>
      <c r="X60" s="25" t="str">
        <v>Yes</v>
      </c>
      <c r="Y60" s="25" t="str">
        <v>No</v>
      </c>
      <c r="Z60" s="25" t="str">
        <v>No</v>
      </c>
      <c r="AA60" s="25" t="str">
        <v>No</v>
      </c>
      <c r="AB60" s="25" t="str">
        <v>No</v>
      </c>
      <c r="AC60" s="25" t="str">
        <v>No</v>
      </c>
      <c r="AD60" s="25" t="str">
        <v>No</v>
      </c>
      <c r="AE60" s="25" t="str">
        <v>No</v>
      </c>
      <c r="AF60" s="25" t="str">
        <v>No</v>
      </c>
    </row>
    <row r="61" spans="1:32" x14ac:dyDescent="0.45">
      <c r="A61" s="25" t="s">
        <v>517</v>
      </c>
      <c r="B61" s="25" t="str">
        <v>No</v>
      </c>
      <c r="C61" s="25" t="str">
        <v>No</v>
      </c>
      <c r="D61" s="25" t="str">
        <v>No</v>
      </c>
      <c r="E61" s="25" t="str">
        <v>No</v>
      </c>
      <c r="F61" s="25" t="str">
        <v>No</v>
      </c>
      <c r="G61" s="25" t="str">
        <v>No</v>
      </c>
      <c r="H61" s="25" t="str">
        <v>No</v>
      </c>
      <c r="I61" s="25" t="str">
        <v>No</v>
      </c>
      <c r="J61" s="25" t="str">
        <v>No</v>
      </c>
      <c r="K61" s="25" t="str">
        <v>No</v>
      </c>
      <c r="L61" s="25" t="str">
        <v>No</v>
      </c>
      <c r="M61" s="25" t="str">
        <v>No</v>
      </c>
      <c r="N61" s="25" t="str">
        <v>No</v>
      </c>
      <c r="O61" s="25" t="str">
        <v>No</v>
      </c>
      <c r="P61" s="25" t="str">
        <v>No</v>
      </c>
      <c r="Q61" s="25" t="str">
        <v>Yes</v>
      </c>
      <c r="R61" s="25" t="str">
        <v>No</v>
      </c>
      <c r="S61" s="25" t="str">
        <v>No</v>
      </c>
      <c r="T61" s="25" t="str">
        <v>No</v>
      </c>
      <c r="U61" s="25" t="str">
        <v>No</v>
      </c>
      <c r="V61" s="25" t="str">
        <v>No</v>
      </c>
      <c r="W61" s="25" t="str">
        <v>No</v>
      </c>
      <c r="X61" s="25" t="str">
        <v>No</v>
      </c>
      <c r="Y61" s="25" t="str">
        <v>No</v>
      </c>
      <c r="Z61" s="25" t="str">
        <v>No</v>
      </c>
      <c r="AA61" s="25" t="str">
        <v>No</v>
      </c>
      <c r="AB61" s="25" t="str">
        <v>No</v>
      </c>
      <c r="AC61" s="25" t="str">
        <v>No</v>
      </c>
      <c r="AD61" s="25" t="str">
        <v>No</v>
      </c>
      <c r="AE61" s="25" t="str">
        <v>No</v>
      </c>
      <c r="AF61" s="25" t="str">
        <v>Yes</v>
      </c>
    </row>
    <row r="62" spans="1:32" x14ac:dyDescent="0.45">
      <c r="A62" s="25" t="s">
        <v>517</v>
      </c>
      <c r="B62" s="25" t="str">
        <v>No</v>
      </c>
      <c r="C62" s="25" t="str">
        <v>No</v>
      </c>
      <c r="D62" s="25" t="str">
        <v>No</v>
      </c>
      <c r="E62" s="25" t="str">
        <v>No</v>
      </c>
      <c r="F62" s="25" t="str">
        <v>No</v>
      </c>
      <c r="G62" s="25" t="str">
        <v>No</v>
      </c>
      <c r="H62" s="25" t="str">
        <v>No</v>
      </c>
      <c r="I62" s="25" t="str">
        <v>No</v>
      </c>
      <c r="J62" s="25" t="str">
        <v>No</v>
      </c>
      <c r="K62" s="25" t="str">
        <v>No</v>
      </c>
      <c r="L62" s="25" t="str">
        <v>No</v>
      </c>
      <c r="M62" s="25" t="str">
        <v>No</v>
      </c>
      <c r="N62" s="25" t="str">
        <v>No</v>
      </c>
      <c r="O62" s="25" t="str">
        <v>No</v>
      </c>
      <c r="P62" s="25" t="str">
        <v>No</v>
      </c>
      <c r="Q62" s="25" t="str">
        <v>Yes</v>
      </c>
      <c r="R62" s="25" t="str">
        <v>No</v>
      </c>
      <c r="S62" s="25" t="str">
        <v>No</v>
      </c>
      <c r="T62" s="25" t="str">
        <v>No</v>
      </c>
      <c r="U62" s="25" t="str">
        <v>No</v>
      </c>
      <c r="V62" s="25" t="str">
        <v>No</v>
      </c>
      <c r="W62" s="25" t="str">
        <v>No</v>
      </c>
      <c r="X62" s="25" t="str">
        <v>No</v>
      </c>
      <c r="Y62" s="25" t="str">
        <v>No</v>
      </c>
      <c r="Z62" s="25" t="str">
        <v>No</v>
      </c>
      <c r="AA62" s="25" t="str">
        <v>No</v>
      </c>
      <c r="AB62" s="25" t="str">
        <v>No</v>
      </c>
      <c r="AC62" s="25" t="str">
        <v>No</v>
      </c>
      <c r="AD62" s="25" t="str">
        <v>No</v>
      </c>
      <c r="AE62" s="25" t="str">
        <v>No</v>
      </c>
      <c r="AF62" s="25" t="str">
        <v>Yes</v>
      </c>
    </row>
    <row r="63" spans="1:32" x14ac:dyDescent="0.45">
      <c r="A63" s="25" t="s">
        <v>526</v>
      </c>
      <c r="B63" s="25" t="str">
        <v>No</v>
      </c>
      <c r="C63" s="25" t="str">
        <v>No</v>
      </c>
      <c r="D63" s="25" t="str">
        <v>No</v>
      </c>
      <c r="E63" s="25" t="str">
        <v>No</v>
      </c>
      <c r="F63" s="25" t="str">
        <v>No</v>
      </c>
      <c r="G63" s="25" t="str">
        <v>No</v>
      </c>
      <c r="H63" s="25" t="str">
        <v>No</v>
      </c>
      <c r="I63" s="25" t="str">
        <v>No</v>
      </c>
      <c r="J63" s="25" t="str">
        <v>No</v>
      </c>
      <c r="K63" s="25" t="str">
        <v>No</v>
      </c>
      <c r="L63" s="25" t="str">
        <v>Yes</v>
      </c>
      <c r="M63" s="25" t="str">
        <v>No</v>
      </c>
      <c r="N63" s="25" t="str">
        <v>No</v>
      </c>
      <c r="O63" s="25" t="str">
        <v>Yes</v>
      </c>
      <c r="P63" s="25" t="str">
        <v>Yes</v>
      </c>
      <c r="Q63" s="25" t="str">
        <v>No</v>
      </c>
      <c r="R63" s="25" t="str">
        <v>No</v>
      </c>
      <c r="S63" s="25" t="str">
        <v>Yes</v>
      </c>
      <c r="T63" s="25" t="str">
        <v>No</v>
      </c>
      <c r="U63" s="25" t="str">
        <v>No</v>
      </c>
      <c r="V63" s="25" t="str">
        <v>No</v>
      </c>
      <c r="W63" s="25" t="str">
        <v>No</v>
      </c>
      <c r="X63" s="25" t="str">
        <v>Yes</v>
      </c>
      <c r="Y63" s="25" t="str">
        <v>No</v>
      </c>
      <c r="Z63" s="25" t="str">
        <v>No</v>
      </c>
      <c r="AA63" s="25" t="str">
        <v>No</v>
      </c>
      <c r="AB63" s="25" t="str">
        <v>No</v>
      </c>
      <c r="AC63" s="25" t="str">
        <v>No</v>
      </c>
      <c r="AD63" s="25" t="str">
        <v>No</v>
      </c>
      <c r="AE63" s="25" t="str">
        <v>No</v>
      </c>
      <c r="AF63" s="25" t="str">
        <v>No</v>
      </c>
    </row>
    <row r="64" spans="1:32" x14ac:dyDescent="0.45">
      <c r="A64" s="25" t="s">
        <v>434</v>
      </c>
      <c r="B64" s="25" t="str">
        <v>No</v>
      </c>
      <c r="C64" s="25" t="str">
        <v>No</v>
      </c>
      <c r="D64" s="25" t="str">
        <v>No</v>
      </c>
      <c r="E64" s="25" t="str">
        <v>No</v>
      </c>
      <c r="F64" s="25" t="str">
        <v>No</v>
      </c>
      <c r="G64" s="25" t="str">
        <v>No</v>
      </c>
      <c r="H64" s="25" t="str">
        <v>No</v>
      </c>
      <c r="I64" s="25" t="str">
        <v>No</v>
      </c>
      <c r="J64" s="25" t="str">
        <v>No</v>
      </c>
      <c r="K64" s="25" t="str">
        <v>No</v>
      </c>
      <c r="L64" s="25" t="str">
        <v>Yes</v>
      </c>
      <c r="M64" s="25" t="str">
        <v>No</v>
      </c>
      <c r="N64" s="25" t="str">
        <v>No</v>
      </c>
      <c r="O64" s="25" t="str">
        <v>No</v>
      </c>
      <c r="P64" s="25" t="str">
        <v>Yes</v>
      </c>
      <c r="Q64" s="25" t="str">
        <v>No</v>
      </c>
      <c r="R64" s="25" t="str">
        <v>No</v>
      </c>
      <c r="S64" s="25" t="str">
        <v>Yes</v>
      </c>
      <c r="T64" s="25" t="str">
        <v>No</v>
      </c>
      <c r="U64" s="25" t="str">
        <v>No</v>
      </c>
      <c r="V64" s="25" t="str">
        <v>No</v>
      </c>
      <c r="W64" s="25" t="str">
        <v>No</v>
      </c>
      <c r="X64" s="25" t="str">
        <v>No</v>
      </c>
      <c r="Y64" s="25" t="str">
        <v>Yes</v>
      </c>
      <c r="Z64" s="25" t="str">
        <v>No</v>
      </c>
      <c r="AA64" s="25" t="str">
        <v>No</v>
      </c>
      <c r="AB64" s="25" t="str">
        <v>Yes</v>
      </c>
      <c r="AC64" s="25" t="str">
        <v>No</v>
      </c>
      <c r="AD64" s="25" t="str">
        <v>No</v>
      </c>
      <c r="AE64" s="25" t="str">
        <v>No</v>
      </c>
      <c r="AF64" s="25" t="str">
        <v>No</v>
      </c>
    </row>
    <row r="65" spans="1:32" x14ac:dyDescent="0.45">
      <c r="A65" s="25" t="s">
        <v>527</v>
      </c>
      <c r="B65" s="25" t="str">
        <v>No</v>
      </c>
      <c r="C65" s="25" t="str">
        <v>No</v>
      </c>
      <c r="D65" s="25" t="str">
        <v>No</v>
      </c>
      <c r="E65" s="25" t="str">
        <v>Yes</v>
      </c>
      <c r="F65" s="25" t="str">
        <v>No</v>
      </c>
      <c r="G65" s="25" t="str">
        <v>No</v>
      </c>
      <c r="H65" s="25" t="str">
        <v>No</v>
      </c>
      <c r="I65" s="25" t="str">
        <v>No</v>
      </c>
      <c r="J65" s="25" t="str">
        <v>No</v>
      </c>
      <c r="K65" s="25" t="str">
        <v>No</v>
      </c>
      <c r="L65" s="25" t="str">
        <v>Yes</v>
      </c>
      <c r="M65" s="25" t="str">
        <v>No</v>
      </c>
      <c r="N65" s="25" t="str">
        <v>No</v>
      </c>
      <c r="O65" s="25" t="str">
        <v>No</v>
      </c>
      <c r="P65" s="25" t="str">
        <v>No</v>
      </c>
      <c r="Q65" s="25" t="str">
        <v>No</v>
      </c>
      <c r="R65" s="25" t="str">
        <v>No</v>
      </c>
      <c r="S65" s="25" t="str">
        <v>Yes</v>
      </c>
      <c r="T65" s="25" t="str">
        <v>No</v>
      </c>
      <c r="U65" s="25" t="str">
        <v>No</v>
      </c>
      <c r="V65" s="25" t="str">
        <v>No</v>
      </c>
      <c r="W65" s="25" t="str">
        <v>No</v>
      </c>
      <c r="X65" s="25" t="str">
        <v>No</v>
      </c>
      <c r="Y65" s="25" t="str">
        <v>No</v>
      </c>
      <c r="Z65" s="25" t="str">
        <v>No</v>
      </c>
      <c r="AA65" s="25" t="str">
        <v>No</v>
      </c>
      <c r="AB65" s="25" t="str">
        <v>No</v>
      </c>
      <c r="AC65" s="25" t="str">
        <v>No</v>
      </c>
      <c r="AD65" s="25" t="str">
        <v>No</v>
      </c>
      <c r="AE65" s="25" t="str">
        <v>No</v>
      </c>
      <c r="AF65" s="25" t="str">
        <v>No</v>
      </c>
    </row>
    <row r="66" spans="1:32" x14ac:dyDescent="0.45">
      <c r="A66" s="25" t="s">
        <v>528</v>
      </c>
      <c r="B66" s="25" t="str">
        <v>No</v>
      </c>
      <c r="C66" s="25" t="str">
        <v>No</v>
      </c>
      <c r="D66" s="25" t="str">
        <v>No</v>
      </c>
      <c r="E66" s="25" t="str">
        <v>No</v>
      </c>
      <c r="F66" s="25" t="str">
        <v>No</v>
      </c>
      <c r="G66" s="25" t="str">
        <v>No</v>
      </c>
      <c r="H66" s="25" t="str">
        <v>No</v>
      </c>
      <c r="I66" s="25" t="str">
        <v>No</v>
      </c>
      <c r="J66" s="25" t="str">
        <v>No</v>
      </c>
      <c r="K66" s="25" t="str">
        <v>No</v>
      </c>
      <c r="L66" s="25" t="str">
        <v>Yes</v>
      </c>
      <c r="M66" s="25" t="str">
        <v>No</v>
      </c>
      <c r="N66" s="25" t="str">
        <v>No</v>
      </c>
      <c r="O66" s="25" t="str">
        <v>No</v>
      </c>
      <c r="P66" s="25" t="str">
        <v>No</v>
      </c>
      <c r="Q66" s="25" t="str">
        <v>No</v>
      </c>
      <c r="R66" s="25" t="str">
        <v>No</v>
      </c>
      <c r="S66" s="25" t="str">
        <v>Yes</v>
      </c>
      <c r="T66" s="25" t="str">
        <v>No</v>
      </c>
      <c r="U66" s="25" t="str">
        <v>No</v>
      </c>
      <c r="V66" s="25" t="str">
        <v>No</v>
      </c>
      <c r="W66" s="25" t="str">
        <v>No</v>
      </c>
      <c r="X66" s="25" t="str">
        <v>No</v>
      </c>
      <c r="Y66" s="25" t="str">
        <v>No</v>
      </c>
      <c r="Z66" s="25" t="str">
        <v>No</v>
      </c>
      <c r="AA66" s="25" t="str">
        <v>No</v>
      </c>
      <c r="AB66" s="25" t="str">
        <v>No</v>
      </c>
      <c r="AC66" s="25" t="str">
        <v>No</v>
      </c>
      <c r="AD66" s="25" t="str">
        <v>No</v>
      </c>
      <c r="AE66" s="25" t="str">
        <v>No</v>
      </c>
      <c r="AF66" s="25" t="str">
        <v>No</v>
      </c>
    </row>
    <row r="67" spans="1:32" x14ac:dyDescent="0.45">
      <c r="A67" s="25" t="s">
        <v>435</v>
      </c>
      <c r="B67" s="25" t="str">
        <v>No</v>
      </c>
      <c r="C67" s="25" t="str">
        <v>No</v>
      </c>
      <c r="D67" s="25" t="str">
        <v>No</v>
      </c>
      <c r="E67" s="25" t="str">
        <v>No</v>
      </c>
      <c r="F67" s="25" t="str">
        <v>No</v>
      </c>
      <c r="G67" s="25" t="str">
        <v>No</v>
      </c>
      <c r="H67" s="25" t="str">
        <v>No</v>
      </c>
      <c r="I67" s="25" t="str">
        <v>No</v>
      </c>
      <c r="J67" s="25" t="str">
        <v>No</v>
      </c>
      <c r="K67" s="25" t="str">
        <v>No</v>
      </c>
      <c r="L67" s="25" t="str">
        <v>Yes</v>
      </c>
      <c r="M67" s="25" t="str">
        <v>No</v>
      </c>
      <c r="N67" s="25" t="str">
        <v>No</v>
      </c>
      <c r="O67" s="25" t="str">
        <v>No</v>
      </c>
      <c r="P67" s="25" t="str">
        <v>No</v>
      </c>
      <c r="Q67" s="25" t="str">
        <v>No</v>
      </c>
      <c r="R67" s="25" t="str">
        <v>No</v>
      </c>
      <c r="S67" s="25" t="str">
        <v>No</v>
      </c>
      <c r="T67" s="25" t="str">
        <v>No</v>
      </c>
      <c r="U67" s="25" t="str">
        <v>No</v>
      </c>
      <c r="V67" s="25" t="str">
        <v>No</v>
      </c>
      <c r="W67" s="25" t="str">
        <v>No</v>
      </c>
      <c r="X67" s="25" t="str">
        <v>Yes</v>
      </c>
      <c r="Y67" s="25" t="str">
        <v>No</v>
      </c>
      <c r="Z67" s="25" t="str">
        <v>No</v>
      </c>
      <c r="AA67" s="25" t="str">
        <v>No</v>
      </c>
      <c r="AB67" s="25" t="str">
        <v>No</v>
      </c>
      <c r="AC67" s="25" t="str">
        <v>No</v>
      </c>
      <c r="AD67" s="25" t="str">
        <v>No</v>
      </c>
      <c r="AE67" s="25" t="str">
        <v>No</v>
      </c>
      <c r="AF67" s="25" t="str">
        <v>No</v>
      </c>
    </row>
    <row r="68" spans="1:32" x14ac:dyDescent="0.45">
      <c r="A68" s="25" t="s">
        <v>436</v>
      </c>
      <c r="B68" s="25" t="str">
        <v>No</v>
      </c>
      <c r="C68" s="25" t="str">
        <v>No</v>
      </c>
      <c r="D68" s="25" t="str">
        <v>No</v>
      </c>
      <c r="E68" s="25" t="str">
        <v>No</v>
      </c>
      <c r="F68" s="25" t="str">
        <v>No</v>
      </c>
      <c r="G68" s="25" t="str">
        <v>No</v>
      </c>
      <c r="H68" s="25" t="str">
        <v>Yes</v>
      </c>
      <c r="I68" s="25" t="str">
        <v>No</v>
      </c>
      <c r="J68" s="25" t="str">
        <v>No</v>
      </c>
      <c r="K68" s="25" t="str">
        <v>No</v>
      </c>
      <c r="L68" s="25" t="str">
        <v>Yes</v>
      </c>
      <c r="M68" s="25" t="str">
        <v>No</v>
      </c>
      <c r="N68" s="25" t="str">
        <v>No</v>
      </c>
      <c r="O68" s="25" t="str">
        <v>No</v>
      </c>
      <c r="P68" s="25" t="str">
        <v>No</v>
      </c>
      <c r="Q68" s="25" t="str">
        <v>No</v>
      </c>
      <c r="R68" s="25" t="str">
        <v>No</v>
      </c>
      <c r="S68" s="25" t="str">
        <v>Yes</v>
      </c>
      <c r="T68" s="25" t="str">
        <v>No</v>
      </c>
      <c r="U68" s="25" t="str">
        <v>No</v>
      </c>
      <c r="V68" s="25" t="str">
        <v>No</v>
      </c>
      <c r="W68" s="25" t="str">
        <v>No</v>
      </c>
      <c r="X68" s="25" t="str">
        <v>No</v>
      </c>
      <c r="Y68" s="25" t="str">
        <v>No</v>
      </c>
      <c r="Z68" s="25" t="str">
        <v>No</v>
      </c>
      <c r="AA68" s="25" t="str">
        <v>No</v>
      </c>
      <c r="AB68" s="25" t="str">
        <v>No</v>
      </c>
      <c r="AC68" s="25" t="str">
        <v>No</v>
      </c>
      <c r="AD68" s="25" t="str">
        <v>No</v>
      </c>
      <c r="AE68" s="25" t="str">
        <v>No</v>
      </c>
      <c r="AF68" s="25" t="str">
        <v>No</v>
      </c>
    </row>
    <row r="69" spans="1:32" x14ac:dyDescent="0.45">
      <c r="A69" s="25" t="s">
        <v>512</v>
      </c>
      <c r="B69" s="25" t="str">
        <v>No</v>
      </c>
      <c r="C69" s="25" t="str">
        <v>No</v>
      </c>
      <c r="D69" s="25" t="str">
        <v>No</v>
      </c>
      <c r="E69" s="25" t="str">
        <v>No</v>
      </c>
      <c r="F69" s="25" t="str">
        <v>Yes</v>
      </c>
      <c r="G69" s="25" t="str">
        <v>No</v>
      </c>
      <c r="H69" s="25" t="str">
        <v>No</v>
      </c>
      <c r="I69" s="25" t="str">
        <v>No</v>
      </c>
      <c r="J69" s="25" t="str">
        <v>No</v>
      </c>
      <c r="K69" s="25" t="str">
        <v>No</v>
      </c>
      <c r="L69" s="25" t="str">
        <v>No</v>
      </c>
      <c r="M69" s="25" t="str">
        <v>No</v>
      </c>
      <c r="N69" s="25" t="str">
        <v>No</v>
      </c>
      <c r="O69" s="25" t="str">
        <v>No</v>
      </c>
      <c r="P69" s="25" t="str">
        <v>No</v>
      </c>
      <c r="Q69" s="25" t="str">
        <v>Yes</v>
      </c>
      <c r="R69" s="25" t="str">
        <v>No</v>
      </c>
      <c r="S69" s="25" t="str">
        <v>No</v>
      </c>
      <c r="T69" s="25" t="str">
        <v>No</v>
      </c>
      <c r="U69" s="25" t="str">
        <v>No</v>
      </c>
      <c r="V69" s="25" t="str">
        <v>No</v>
      </c>
      <c r="W69" s="25" t="str">
        <v>No</v>
      </c>
      <c r="X69" s="25" t="str">
        <v>No</v>
      </c>
      <c r="Y69" s="25" t="str">
        <v>No</v>
      </c>
      <c r="Z69" s="25" t="str">
        <v>No</v>
      </c>
      <c r="AA69" s="25" t="str">
        <v>No</v>
      </c>
      <c r="AB69" s="25" t="str">
        <v>No</v>
      </c>
      <c r="AC69" s="25" t="str">
        <v>No</v>
      </c>
      <c r="AD69" s="25" t="str">
        <v>No</v>
      </c>
      <c r="AE69" s="25" t="str">
        <v>No</v>
      </c>
      <c r="AF69" s="25" t="str">
        <v>Yes</v>
      </c>
    </row>
    <row r="70" spans="1:32" x14ac:dyDescent="0.45">
      <c r="A70" s="25" t="s">
        <v>437</v>
      </c>
      <c r="B70" s="25" t="str">
        <v>No</v>
      </c>
      <c r="C70" s="25" t="str">
        <v>No</v>
      </c>
      <c r="D70" s="25" t="str">
        <v>Yes</v>
      </c>
      <c r="E70" s="25" t="str">
        <v>No</v>
      </c>
      <c r="F70" s="25" t="str">
        <v>No</v>
      </c>
      <c r="G70" s="25" t="str">
        <v>No</v>
      </c>
      <c r="H70" s="25" t="str">
        <v>No</v>
      </c>
      <c r="I70" s="25" t="str">
        <v>No</v>
      </c>
      <c r="J70" s="25" t="str">
        <v>No</v>
      </c>
      <c r="K70" s="25" t="str">
        <v>No</v>
      </c>
      <c r="L70" s="25" t="str">
        <v>No</v>
      </c>
      <c r="M70" s="25" t="str">
        <v>No</v>
      </c>
      <c r="N70" s="25" t="str">
        <v>No</v>
      </c>
      <c r="O70" s="25" t="str">
        <v>No</v>
      </c>
      <c r="P70" s="25" t="str">
        <v>No</v>
      </c>
      <c r="Q70" s="25" t="str">
        <v>No</v>
      </c>
      <c r="R70" s="25" t="str">
        <v>No</v>
      </c>
      <c r="S70" s="25" t="str">
        <v>Yes</v>
      </c>
      <c r="T70" s="25" t="str">
        <v>No</v>
      </c>
      <c r="U70" s="25" t="str">
        <v>No</v>
      </c>
      <c r="V70" s="25" t="str">
        <v>No</v>
      </c>
      <c r="W70" s="25" t="str">
        <v>No</v>
      </c>
      <c r="X70" s="25" t="str">
        <v>No</v>
      </c>
      <c r="Y70" s="25" t="str">
        <v>No</v>
      </c>
      <c r="Z70" s="25" t="str">
        <v>No</v>
      </c>
      <c r="AA70" s="25" t="str">
        <v>No</v>
      </c>
      <c r="AB70" s="25" t="str">
        <v>No</v>
      </c>
      <c r="AC70" s="25" t="str">
        <v>No</v>
      </c>
      <c r="AD70" s="25" t="str">
        <v>No</v>
      </c>
      <c r="AE70" s="25" t="str">
        <v>No</v>
      </c>
      <c r="AF70" s="25" t="str">
        <v>No</v>
      </c>
    </row>
    <row r="71" spans="1:32" x14ac:dyDescent="0.45">
      <c r="A71" s="25" t="s">
        <v>517</v>
      </c>
      <c r="B71" s="25" t="str">
        <v>No</v>
      </c>
      <c r="C71" s="25" t="str">
        <v>No</v>
      </c>
      <c r="D71" s="25" t="str">
        <v>No</v>
      </c>
      <c r="E71" s="25" t="str">
        <v>No</v>
      </c>
      <c r="F71" s="25" t="str">
        <v>No</v>
      </c>
      <c r="G71" s="25" t="str">
        <v>No</v>
      </c>
      <c r="H71" s="25" t="str">
        <v>No</v>
      </c>
      <c r="I71" s="25" t="str">
        <v>No</v>
      </c>
      <c r="J71" s="25" t="str">
        <v>No</v>
      </c>
      <c r="K71" s="25" t="str">
        <v>No</v>
      </c>
      <c r="L71" s="25" t="str">
        <v>No</v>
      </c>
      <c r="M71" s="25" t="str">
        <v>No</v>
      </c>
      <c r="N71" s="25" t="str">
        <v>No</v>
      </c>
      <c r="O71" s="25" t="str">
        <v>No</v>
      </c>
      <c r="P71" s="25" t="str">
        <v>No</v>
      </c>
      <c r="Q71" s="25" t="str">
        <v>Yes</v>
      </c>
      <c r="R71" s="25" t="str">
        <v>No</v>
      </c>
      <c r="S71" s="25" t="str">
        <v>No</v>
      </c>
      <c r="T71" s="25" t="str">
        <v>No</v>
      </c>
      <c r="U71" s="25" t="str">
        <v>No</v>
      </c>
      <c r="V71" s="25" t="str">
        <v>No</v>
      </c>
      <c r="W71" s="25" t="str">
        <v>No</v>
      </c>
      <c r="X71" s="25" t="str">
        <v>No</v>
      </c>
      <c r="Y71" s="25" t="str">
        <v>No</v>
      </c>
      <c r="Z71" s="25" t="str">
        <v>No</v>
      </c>
      <c r="AA71" s="25" t="str">
        <v>No</v>
      </c>
      <c r="AB71" s="25" t="str">
        <v>No</v>
      </c>
      <c r="AC71" s="25" t="str">
        <v>No</v>
      </c>
      <c r="AD71" s="25" t="str">
        <v>No</v>
      </c>
      <c r="AE71" s="25" t="str">
        <v>No</v>
      </c>
      <c r="AF71" s="25" t="str">
        <v>Yes</v>
      </c>
    </row>
    <row r="72" spans="1:32" x14ac:dyDescent="0.45">
      <c r="A72" s="25" t="s">
        <v>529</v>
      </c>
      <c r="B72" s="25" t="str">
        <v>No</v>
      </c>
      <c r="C72" s="25" t="str">
        <v>No</v>
      </c>
      <c r="D72" s="25" t="str">
        <v>No</v>
      </c>
      <c r="E72" s="25" t="str">
        <v>No</v>
      </c>
      <c r="F72" s="25" t="str">
        <v>No</v>
      </c>
      <c r="G72" s="25" t="str">
        <v>No</v>
      </c>
      <c r="H72" s="25" t="str">
        <v>No</v>
      </c>
      <c r="I72" s="25" t="str">
        <v>No</v>
      </c>
      <c r="J72" s="25" t="str">
        <v>No</v>
      </c>
      <c r="K72" s="25" t="str">
        <v>No</v>
      </c>
      <c r="L72" s="25" t="str">
        <v>Yes</v>
      </c>
      <c r="M72" s="25" t="str">
        <v>No</v>
      </c>
      <c r="N72" s="25" t="str">
        <v>No</v>
      </c>
      <c r="O72" s="25" t="str">
        <v>Yes</v>
      </c>
      <c r="P72" s="25" t="str">
        <v>Yes</v>
      </c>
      <c r="Q72" s="25" t="str">
        <v>No</v>
      </c>
      <c r="R72" s="25" t="str">
        <v>No</v>
      </c>
      <c r="S72" s="25" t="str">
        <v>No</v>
      </c>
      <c r="T72" s="25" t="str">
        <v>No</v>
      </c>
      <c r="U72" s="25" t="str">
        <v>No</v>
      </c>
      <c r="V72" s="25" t="str">
        <v>No</v>
      </c>
      <c r="W72" s="25" t="str">
        <v>Yes</v>
      </c>
      <c r="X72" s="25" t="str">
        <v>Yes</v>
      </c>
      <c r="Y72" s="25" t="str">
        <v>No</v>
      </c>
      <c r="Z72" s="25" t="str">
        <v>No</v>
      </c>
      <c r="AA72" s="25" t="str">
        <v>No</v>
      </c>
      <c r="AB72" s="25" t="str">
        <v>No</v>
      </c>
      <c r="AC72" s="25" t="str">
        <v>Yes</v>
      </c>
      <c r="AD72" s="25" t="str">
        <v>Yes</v>
      </c>
      <c r="AE72" s="25" t="str">
        <v>No</v>
      </c>
      <c r="AF72" s="25" t="str">
        <v>No</v>
      </c>
    </row>
    <row r="73" spans="1:32" x14ac:dyDescent="0.45">
      <c r="A73" s="25" t="s">
        <v>512</v>
      </c>
      <c r="B73" s="25" t="str">
        <v>No</v>
      </c>
      <c r="C73" s="25" t="str">
        <v>No</v>
      </c>
      <c r="D73" s="25" t="str">
        <v>No</v>
      </c>
      <c r="E73" s="25" t="str">
        <v>No</v>
      </c>
      <c r="F73" s="25" t="str">
        <v>Yes</v>
      </c>
      <c r="G73" s="25" t="str">
        <v>No</v>
      </c>
      <c r="H73" s="25" t="str">
        <v>No</v>
      </c>
      <c r="I73" s="25" t="str">
        <v>No</v>
      </c>
      <c r="J73" s="25" t="str">
        <v>No</v>
      </c>
      <c r="K73" s="25" t="str">
        <v>No</v>
      </c>
      <c r="L73" s="25" t="str">
        <v>No</v>
      </c>
      <c r="M73" s="25" t="str">
        <v>No</v>
      </c>
      <c r="N73" s="25" t="str">
        <v>No</v>
      </c>
      <c r="O73" s="25" t="str">
        <v>No</v>
      </c>
      <c r="P73" s="25" t="str">
        <v>No</v>
      </c>
      <c r="Q73" s="25" t="str">
        <v>Yes</v>
      </c>
      <c r="R73" s="25" t="str">
        <v>No</v>
      </c>
      <c r="S73" s="25" t="str">
        <v>No</v>
      </c>
      <c r="T73" s="25" t="str">
        <v>No</v>
      </c>
      <c r="U73" s="25" t="str">
        <v>No</v>
      </c>
      <c r="V73" s="25" t="str">
        <v>No</v>
      </c>
      <c r="W73" s="25" t="str">
        <v>No</v>
      </c>
      <c r="X73" s="25" t="str">
        <v>No</v>
      </c>
      <c r="Y73" s="25" t="str">
        <v>No</v>
      </c>
      <c r="Z73" s="25" t="str">
        <v>No</v>
      </c>
      <c r="AA73" s="25" t="str">
        <v>No</v>
      </c>
      <c r="AB73" s="25" t="str">
        <v>No</v>
      </c>
      <c r="AC73" s="25" t="str">
        <v>No</v>
      </c>
      <c r="AD73" s="25" t="str">
        <v>No</v>
      </c>
      <c r="AE73" s="25" t="str">
        <v>No</v>
      </c>
      <c r="AF73" s="25" t="str">
        <v>Yes</v>
      </c>
    </row>
    <row r="74" spans="1:32" x14ac:dyDescent="0.45">
      <c r="A74" s="25" t="s">
        <v>531</v>
      </c>
      <c r="B74" s="25" t="str">
        <v>No</v>
      </c>
      <c r="C74" s="25" t="str">
        <v>No</v>
      </c>
      <c r="D74" s="25" t="str">
        <v>No</v>
      </c>
      <c r="E74" s="25" t="str">
        <v>Yes</v>
      </c>
      <c r="F74" s="25" t="str">
        <v>No</v>
      </c>
      <c r="G74" s="25" t="str">
        <v>No</v>
      </c>
      <c r="H74" s="25" t="str">
        <v>Yes</v>
      </c>
      <c r="I74" s="25" t="str">
        <v>No</v>
      </c>
      <c r="J74" s="25" t="str">
        <v>No</v>
      </c>
      <c r="K74" s="25" t="str">
        <v>No</v>
      </c>
      <c r="L74" s="25" t="str">
        <v>Yes</v>
      </c>
      <c r="M74" s="25" t="str">
        <v>No</v>
      </c>
      <c r="N74" s="25" t="str">
        <v>No</v>
      </c>
      <c r="O74" s="25" t="str">
        <v>No</v>
      </c>
      <c r="P74" s="25" t="str">
        <v>Yes</v>
      </c>
      <c r="Q74" s="25" t="str">
        <v>No</v>
      </c>
      <c r="R74" s="25" t="str">
        <v>No</v>
      </c>
      <c r="S74" s="25" t="str">
        <v>No</v>
      </c>
      <c r="T74" s="25" t="str">
        <v>No</v>
      </c>
      <c r="U74" s="25" t="str">
        <v>No</v>
      </c>
      <c r="V74" s="25" t="str">
        <v>No</v>
      </c>
      <c r="W74" s="25" t="str">
        <v>No</v>
      </c>
      <c r="X74" s="25" t="str">
        <v>Yes</v>
      </c>
      <c r="Y74" s="25" t="str">
        <v>No</v>
      </c>
      <c r="Z74" s="25" t="str">
        <v>Yes</v>
      </c>
      <c r="AA74" s="25" t="str">
        <v>No</v>
      </c>
      <c r="AB74" s="25" t="str">
        <v>No</v>
      </c>
      <c r="AC74" s="25" t="str">
        <v>Yes</v>
      </c>
      <c r="AD74" s="25" t="str">
        <v>No</v>
      </c>
      <c r="AE74" s="25" t="str">
        <v>No</v>
      </c>
      <c r="AF74" s="25" t="str">
        <v>No</v>
      </c>
    </row>
    <row r="75" spans="1:32" x14ac:dyDescent="0.45">
      <c r="A75" s="25" t="s">
        <v>532</v>
      </c>
      <c r="B75" s="25" t="str">
        <v>No</v>
      </c>
      <c r="C75" s="25" t="str">
        <v>No</v>
      </c>
      <c r="D75" s="25" t="str">
        <v>No</v>
      </c>
      <c r="E75" s="25" t="str">
        <v>No</v>
      </c>
      <c r="F75" s="25" t="str">
        <v>No</v>
      </c>
      <c r="G75" s="25" t="str">
        <v>No</v>
      </c>
      <c r="H75" s="25" t="str">
        <v>No</v>
      </c>
      <c r="I75" s="25" t="str">
        <v>No</v>
      </c>
      <c r="J75" s="25" t="str">
        <v>No</v>
      </c>
      <c r="K75" s="25" t="str">
        <v>No</v>
      </c>
      <c r="L75" s="25" t="str">
        <v>No</v>
      </c>
      <c r="M75" s="25" t="str">
        <v>No</v>
      </c>
      <c r="N75" s="25" t="str">
        <v>No</v>
      </c>
      <c r="O75" s="25" t="str">
        <v>No</v>
      </c>
      <c r="P75" s="25" t="str">
        <v>No</v>
      </c>
      <c r="Q75" s="25" t="str">
        <v>Yes</v>
      </c>
      <c r="R75" s="25" t="str">
        <v>No</v>
      </c>
      <c r="S75" s="25" t="str">
        <v>No</v>
      </c>
      <c r="T75" s="25" t="str">
        <v>No</v>
      </c>
      <c r="U75" s="25" t="str">
        <v>No</v>
      </c>
      <c r="V75" s="25" t="str">
        <v>No</v>
      </c>
      <c r="W75" s="25" t="str">
        <v>No</v>
      </c>
      <c r="X75" s="25" t="str">
        <v>No</v>
      </c>
      <c r="Y75" s="25" t="str">
        <v>No</v>
      </c>
      <c r="Z75" s="25" t="str">
        <v>No</v>
      </c>
      <c r="AA75" s="25" t="str">
        <v>No</v>
      </c>
      <c r="AB75" s="25" t="str">
        <v>No</v>
      </c>
      <c r="AC75" s="25" t="str">
        <v>No</v>
      </c>
      <c r="AD75" s="25" t="str">
        <v>No</v>
      </c>
      <c r="AE75" s="25" t="str">
        <v>No</v>
      </c>
      <c r="AF75" s="25" t="str">
        <v>No</v>
      </c>
    </row>
    <row r="76" spans="1:32" x14ac:dyDescent="0.45">
      <c r="A76" s="25" t="s">
        <v>532</v>
      </c>
      <c r="B76" s="25" t="str">
        <v>No</v>
      </c>
      <c r="C76" s="25" t="str">
        <v>No</v>
      </c>
      <c r="D76" s="25" t="str">
        <v>No</v>
      </c>
      <c r="E76" s="25" t="str">
        <v>No</v>
      </c>
      <c r="F76" s="25" t="str">
        <v>No</v>
      </c>
      <c r="G76" s="25" t="str">
        <v>No</v>
      </c>
      <c r="H76" s="25" t="str">
        <v>No</v>
      </c>
      <c r="I76" s="25" t="str">
        <v>No</v>
      </c>
      <c r="J76" s="25" t="str">
        <v>No</v>
      </c>
      <c r="K76" s="25" t="str">
        <v>No</v>
      </c>
      <c r="L76" s="25" t="str">
        <v>No</v>
      </c>
      <c r="M76" s="25" t="str">
        <v>No</v>
      </c>
      <c r="N76" s="25" t="str">
        <v>No</v>
      </c>
      <c r="O76" s="25" t="str">
        <v>No</v>
      </c>
      <c r="P76" s="25" t="str">
        <v>No</v>
      </c>
      <c r="Q76" s="25" t="str">
        <v>Yes</v>
      </c>
      <c r="R76" s="25" t="str">
        <v>No</v>
      </c>
      <c r="S76" s="25" t="str">
        <v>No</v>
      </c>
      <c r="T76" s="25" t="str">
        <v>No</v>
      </c>
      <c r="U76" s="25" t="str">
        <v>No</v>
      </c>
      <c r="V76" s="25" t="str">
        <v>No</v>
      </c>
      <c r="W76" s="25" t="str">
        <v>No</v>
      </c>
      <c r="X76" s="25" t="str">
        <v>No</v>
      </c>
      <c r="Y76" s="25" t="str">
        <v>No</v>
      </c>
      <c r="Z76" s="25" t="str">
        <v>No</v>
      </c>
      <c r="AA76" s="25" t="str">
        <v>No</v>
      </c>
      <c r="AB76" s="25" t="str">
        <v>No</v>
      </c>
      <c r="AC76" s="25" t="str">
        <v>No</v>
      </c>
      <c r="AD76" s="25" t="str">
        <v>No</v>
      </c>
      <c r="AE76" s="25" t="str">
        <v>No</v>
      </c>
      <c r="AF76" s="25" t="str">
        <v>No</v>
      </c>
    </row>
    <row r="77" spans="1:32" x14ac:dyDescent="0.45">
      <c r="A77" s="25" t="s">
        <v>438</v>
      </c>
      <c r="B77" s="25" t="str">
        <v>No</v>
      </c>
      <c r="C77" s="25" t="str">
        <v>No</v>
      </c>
      <c r="D77" s="25" t="str">
        <v>No</v>
      </c>
      <c r="E77" s="25" t="str">
        <v>No</v>
      </c>
      <c r="F77" s="25" t="str">
        <v>No</v>
      </c>
      <c r="G77" s="25" t="str">
        <v>No</v>
      </c>
      <c r="H77" s="25" t="str">
        <v>No</v>
      </c>
      <c r="I77" s="25" t="str">
        <v>No</v>
      </c>
      <c r="J77" s="25" t="str">
        <v>No</v>
      </c>
      <c r="K77" s="25" t="str">
        <v>No</v>
      </c>
      <c r="L77" s="25" t="str">
        <v>Yes</v>
      </c>
      <c r="M77" s="25" t="str">
        <v>No</v>
      </c>
      <c r="N77" s="25" t="str">
        <v>No</v>
      </c>
      <c r="O77" s="25" t="str">
        <v>No</v>
      </c>
      <c r="P77" s="25" t="str">
        <v>No</v>
      </c>
      <c r="Q77" s="25" t="str">
        <v>No</v>
      </c>
      <c r="R77" s="25" t="str">
        <v>No</v>
      </c>
      <c r="S77" s="25" t="str">
        <v>Yes</v>
      </c>
      <c r="T77" s="25" t="str">
        <v>No</v>
      </c>
      <c r="U77" s="25" t="str">
        <v>No</v>
      </c>
      <c r="V77" s="25" t="str">
        <v>No</v>
      </c>
      <c r="W77" s="25" t="str">
        <v>No</v>
      </c>
      <c r="X77" s="25" t="str">
        <v>Yes</v>
      </c>
      <c r="Y77" s="25" t="str">
        <v>No</v>
      </c>
      <c r="Z77" s="25" t="str">
        <v>No</v>
      </c>
      <c r="AA77" s="25" t="str">
        <v>No</v>
      </c>
      <c r="AB77" s="25" t="str">
        <v>No</v>
      </c>
      <c r="AC77" s="25" t="str">
        <v>No</v>
      </c>
      <c r="AD77" s="25" t="str">
        <v>No</v>
      </c>
      <c r="AE77" s="25" t="str">
        <v>No</v>
      </c>
      <c r="AF77" s="25" t="str">
        <v>No</v>
      </c>
    </row>
    <row r="78" spans="1:32" x14ac:dyDescent="0.45">
      <c r="A78" s="25" t="s">
        <v>533</v>
      </c>
      <c r="B78" s="25" t="str">
        <v>Yes</v>
      </c>
      <c r="C78" s="25" t="str">
        <v>No</v>
      </c>
      <c r="D78" s="25" t="str">
        <v>No</v>
      </c>
      <c r="E78" s="25" t="str">
        <v>No</v>
      </c>
      <c r="F78" s="25" t="str">
        <v>No</v>
      </c>
      <c r="G78" s="25" t="str">
        <v>No</v>
      </c>
      <c r="H78" s="25" t="str">
        <v>No</v>
      </c>
      <c r="I78" s="25" t="str">
        <v>No</v>
      </c>
      <c r="J78" s="25" t="str">
        <v>No</v>
      </c>
      <c r="K78" s="25" t="str">
        <v>No</v>
      </c>
      <c r="L78" s="25" t="str">
        <v>Yes</v>
      </c>
      <c r="M78" s="25" t="str">
        <v>No</v>
      </c>
      <c r="N78" s="25" t="str">
        <v>No</v>
      </c>
      <c r="O78" s="25" t="str">
        <v>No</v>
      </c>
      <c r="P78" s="25" t="str">
        <v>Yes</v>
      </c>
      <c r="Q78" s="25" t="str">
        <v>No</v>
      </c>
      <c r="R78" s="25" t="str">
        <v>No</v>
      </c>
      <c r="S78" s="25" t="str">
        <v>No</v>
      </c>
      <c r="T78" s="25" t="str">
        <v>No</v>
      </c>
      <c r="U78" s="25" t="str">
        <v>No</v>
      </c>
      <c r="V78" s="25" t="str">
        <v>No</v>
      </c>
      <c r="W78" s="25" t="str">
        <v>No</v>
      </c>
      <c r="X78" s="25" t="str">
        <v>Yes</v>
      </c>
      <c r="Y78" s="25" t="str">
        <v>No</v>
      </c>
      <c r="Z78" s="25" t="str">
        <v>No</v>
      </c>
      <c r="AA78" s="25" t="str">
        <v>No</v>
      </c>
      <c r="AB78" s="25" t="str">
        <v>No</v>
      </c>
      <c r="AC78" s="25" t="str">
        <v>No</v>
      </c>
      <c r="AD78" s="25" t="str">
        <v>No</v>
      </c>
      <c r="AE78" s="25" t="str">
        <v>No</v>
      </c>
      <c r="AF78" s="25" t="str">
        <v>No</v>
      </c>
    </row>
    <row r="79" spans="1:32" x14ac:dyDescent="0.45">
      <c r="A79" s="25" t="s">
        <v>517</v>
      </c>
      <c r="B79" s="25" t="str">
        <v>No</v>
      </c>
      <c r="C79" s="25" t="str">
        <v>No</v>
      </c>
      <c r="D79" s="25" t="str">
        <v>No</v>
      </c>
      <c r="E79" s="25" t="str">
        <v>No</v>
      </c>
      <c r="F79" s="25" t="str">
        <v>No</v>
      </c>
      <c r="G79" s="25" t="str">
        <v>No</v>
      </c>
      <c r="H79" s="25" t="str">
        <v>No</v>
      </c>
      <c r="I79" s="25" t="str">
        <v>No</v>
      </c>
      <c r="J79" s="25" t="str">
        <v>No</v>
      </c>
      <c r="K79" s="25" t="str">
        <v>No</v>
      </c>
      <c r="L79" s="25" t="str">
        <v>No</v>
      </c>
      <c r="M79" s="25" t="str">
        <v>No</v>
      </c>
      <c r="N79" s="25" t="str">
        <v>No</v>
      </c>
      <c r="O79" s="25" t="str">
        <v>No</v>
      </c>
      <c r="P79" s="25" t="str">
        <v>No</v>
      </c>
      <c r="Q79" s="25" t="str">
        <v>Yes</v>
      </c>
      <c r="R79" s="25" t="str">
        <v>No</v>
      </c>
      <c r="S79" s="25" t="str">
        <v>No</v>
      </c>
      <c r="T79" s="25" t="str">
        <v>No</v>
      </c>
      <c r="U79" s="25" t="str">
        <v>No</v>
      </c>
      <c r="V79" s="25" t="str">
        <v>No</v>
      </c>
      <c r="W79" s="25" t="str">
        <v>No</v>
      </c>
      <c r="X79" s="25" t="str">
        <v>No</v>
      </c>
      <c r="Y79" s="25" t="str">
        <v>No</v>
      </c>
      <c r="Z79" s="25" t="str">
        <v>No</v>
      </c>
      <c r="AA79" s="25" t="str">
        <v>No</v>
      </c>
      <c r="AB79" s="25" t="str">
        <v>No</v>
      </c>
      <c r="AC79" s="25" t="str">
        <v>No</v>
      </c>
      <c r="AD79" s="25" t="str">
        <v>No</v>
      </c>
      <c r="AE79" s="25" t="str">
        <v>No</v>
      </c>
      <c r="AF79" s="25" t="str">
        <v>Yes</v>
      </c>
    </row>
    <row r="80" spans="1:32" x14ac:dyDescent="0.45">
      <c r="A80" s="25" t="s">
        <v>535</v>
      </c>
      <c r="B80" s="25" t="str">
        <v>No</v>
      </c>
      <c r="C80" s="25" t="str">
        <v>No</v>
      </c>
      <c r="D80" s="25" t="str">
        <v>No</v>
      </c>
      <c r="E80" s="25" t="str">
        <v>No</v>
      </c>
      <c r="F80" s="25" t="str">
        <v>No</v>
      </c>
      <c r="G80" s="25" t="str">
        <v>No</v>
      </c>
      <c r="H80" s="25" t="str">
        <v>No</v>
      </c>
      <c r="I80" s="25" t="str">
        <v>Yes</v>
      </c>
      <c r="J80" s="25" t="str">
        <v>No</v>
      </c>
      <c r="K80" s="25" t="str">
        <v>No</v>
      </c>
      <c r="L80" s="25" t="str">
        <v>Yes</v>
      </c>
      <c r="M80" s="25" t="str">
        <v>No</v>
      </c>
      <c r="N80" s="25" t="str">
        <v>No</v>
      </c>
      <c r="O80" s="25" t="str">
        <v>No</v>
      </c>
      <c r="P80" s="25" t="str">
        <v>Yes</v>
      </c>
      <c r="Q80" s="25" t="str">
        <v>No</v>
      </c>
      <c r="R80" s="25" t="str">
        <v>No</v>
      </c>
      <c r="S80" s="25" t="str">
        <v>No</v>
      </c>
      <c r="T80" s="25" t="str">
        <v>No</v>
      </c>
      <c r="U80" s="25" t="str">
        <v>No</v>
      </c>
      <c r="V80" s="25" t="str">
        <v>No</v>
      </c>
      <c r="W80" s="25" t="str">
        <v>No</v>
      </c>
      <c r="X80" s="25" t="str">
        <v>Yes</v>
      </c>
      <c r="Y80" s="25" t="str">
        <v>No</v>
      </c>
      <c r="Z80" s="25" t="str">
        <v>No</v>
      </c>
      <c r="AA80" s="25" t="str">
        <v>No</v>
      </c>
      <c r="AB80" s="25" t="str">
        <v>No</v>
      </c>
      <c r="AC80" s="25" t="str">
        <v>No</v>
      </c>
      <c r="AD80" s="25" t="str">
        <v>No</v>
      </c>
      <c r="AE80" s="25" t="str">
        <v>No</v>
      </c>
      <c r="AF80" s="25" t="str">
        <v>No</v>
      </c>
    </row>
    <row r="81" spans="1:32" x14ac:dyDescent="0.45">
      <c r="A81" s="25" t="s">
        <v>512</v>
      </c>
      <c r="B81" s="25" t="str">
        <v>No</v>
      </c>
      <c r="C81" s="25" t="str">
        <v>No</v>
      </c>
      <c r="D81" s="25" t="str">
        <v>No</v>
      </c>
      <c r="E81" s="25" t="str">
        <v>No</v>
      </c>
      <c r="F81" s="25" t="str">
        <v>Yes</v>
      </c>
      <c r="G81" s="25" t="str">
        <v>No</v>
      </c>
      <c r="H81" s="25" t="str">
        <v>No</v>
      </c>
      <c r="I81" s="25" t="str">
        <v>No</v>
      </c>
      <c r="J81" s="25" t="str">
        <v>No</v>
      </c>
      <c r="K81" s="25" t="str">
        <v>No</v>
      </c>
      <c r="L81" s="25" t="str">
        <v>No</v>
      </c>
      <c r="M81" s="25" t="str">
        <v>No</v>
      </c>
      <c r="N81" s="25" t="str">
        <v>No</v>
      </c>
      <c r="O81" s="25" t="str">
        <v>No</v>
      </c>
      <c r="P81" s="25" t="str">
        <v>No</v>
      </c>
      <c r="Q81" s="25" t="str">
        <v>Yes</v>
      </c>
      <c r="R81" s="25" t="str">
        <v>No</v>
      </c>
      <c r="S81" s="25" t="str">
        <v>No</v>
      </c>
      <c r="T81" s="25" t="str">
        <v>No</v>
      </c>
      <c r="U81" s="25" t="str">
        <v>No</v>
      </c>
      <c r="V81" s="25" t="str">
        <v>No</v>
      </c>
      <c r="W81" s="25" t="str">
        <v>No</v>
      </c>
      <c r="X81" s="25" t="str">
        <v>No</v>
      </c>
      <c r="Y81" s="25" t="str">
        <v>No</v>
      </c>
      <c r="Z81" s="25" t="str">
        <v>No</v>
      </c>
      <c r="AA81" s="25" t="str">
        <v>No</v>
      </c>
      <c r="AB81" s="25" t="str">
        <v>No</v>
      </c>
      <c r="AC81" s="25" t="str">
        <v>No</v>
      </c>
      <c r="AD81" s="25" t="str">
        <v>No</v>
      </c>
      <c r="AE81" s="25" t="str">
        <v>No</v>
      </c>
      <c r="AF81" s="25" t="str">
        <v>Yes</v>
      </c>
    </row>
    <row r="82" spans="1:32" x14ac:dyDescent="0.45">
      <c r="A82" s="25" t="s">
        <v>517</v>
      </c>
      <c r="B82" s="25" t="str">
        <v>No</v>
      </c>
      <c r="C82" s="25" t="str">
        <v>No</v>
      </c>
      <c r="D82" s="25" t="str">
        <v>No</v>
      </c>
      <c r="E82" s="25" t="str">
        <v>No</v>
      </c>
      <c r="F82" s="25" t="str">
        <v>No</v>
      </c>
      <c r="G82" s="25" t="str">
        <v>No</v>
      </c>
      <c r="H82" s="25" t="str">
        <v>No</v>
      </c>
      <c r="I82" s="25" t="str">
        <v>No</v>
      </c>
      <c r="J82" s="25" t="str">
        <v>No</v>
      </c>
      <c r="K82" s="25" t="str">
        <v>No</v>
      </c>
      <c r="L82" s="25" t="str">
        <v>No</v>
      </c>
      <c r="M82" s="25" t="str">
        <v>No</v>
      </c>
      <c r="N82" s="25" t="str">
        <v>No</v>
      </c>
      <c r="O82" s="25" t="str">
        <v>No</v>
      </c>
      <c r="P82" s="25" t="str">
        <v>No</v>
      </c>
      <c r="Q82" s="25" t="str">
        <v>Yes</v>
      </c>
      <c r="R82" s="25" t="str">
        <v>No</v>
      </c>
      <c r="S82" s="25" t="str">
        <v>No</v>
      </c>
      <c r="T82" s="25" t="str">
        <v>No</v>
      </c>
      <c r="U82" s="25" t="str">
        <v>No</v>
      </c>
      <c r="V82" s="25" t="str">
        <v>No</v>
      </c>
      <c r="W82" s="25" t="str">
        <v>No</v>
      </c>
      <c r="X82" s="25" t="str">
        <v>No</v>
      </c>
      <c r="Y82" s="25" t="str">
        <v>No</v>
      </c>
      <c r="Z82" s="25" t="str">
        <v>No</v>
      </c>
      <c r="AA82" s="25" t="str">
        <v>No</v>
      </c>
      <c r="AB82" s="25" t="str">
        <v>No</v>
      </c>
      <c r="AC82" s="25" t="str">
        <v>No</v>
      </c>
      <c r="AD82" s="25" t="str">
        <v>No</v>
      </c>
      <c r="AE82" s="25" t="str">
        <v>No</v>
      </c>
      <c r="AF82" s="25" t="str">
        <v>Yes</v>
      </c>
    </row>
    <row r="83" spans="1:32" x14ac:dyDescent="0.45">
      <c r="A83" s="25" t="s">
        <v>452</v>
      </c>
      <c r="B83" s="25" t="str">
        <v>No</v>
      </c>
      <c r="C83" s="25" t="str">
        <v>No</v>
      </c>
      <c r="D83" s="25" t="str">
        <v>No</v>
      </c>
      <c r="E83" s="25" t="str">
        <v>No</v>
      </c>
      <c r="F83" s="25" t="str">
        <v>No</v>
      </c>
      <c r="G83" s="25" t="str">
        <v>No</v>
      </c>
      <c r="H83" s="25" t="str">
        <v>No</v>
      </c>
      <c r="I83" s="25" t="str">
        <v>No</v>
      </c>
      <c r="J83" s="25" t="str">
        <v>No</v>
      </c>
      <c r="K83" s="25" t="str">
        <v>No</v>
      </c>
      <c r="L83" s="25" t="str">
        <v>Yes</v>
      </c>
      <c r="M83" s="25" t="str">
        <v>No</v>
      </c>
      <c r="N83" s="25" t="str">
        <v>No</v>
      </c>
      <c r="O83" s="25" t="str">
        <v>No</v>
      </c>
      <c r="P83" s="25" t="str">
        <v>Yes</v>
      </c>
      <c r="Q83" s="25" t="str">
        <v>No</v>
      </c>
      <c r="R83" s="25" t="str">
        <v>No</v>
      </c>
      <c r="S83" s="25" t="str">
        <v>Yes</v>
      </c>
      <c r="T83" s="25" t="str">
        <v>No</v>
      </c>
      <c r="U83" s="25" t="str">
        <v>No</v>
      </c>
      <c r="V83" s="25" t="str">
        <v>No</v>
      </c>
      <c r="W83" s="25" t="str">
        <v>No</v>
      </c>
      <c r="X83" s="25" t="str">
        <v>Yes</v>
      </c>
      <c r="Y83" s="25" t="str">
        <v>No</v>
      </c>
      <c r="Z83" s="25" t="str">
        <v>No</v>
      </c>
      <c r="AA83" s="25" t="str">
        <v>No</v>
      </c>
      <c r="AB83" s="25" t="str">
        <v>No</v>
      </c>
      <c r="AC83" s="25" t="str">
        <v>No</v>
      </c>
      <c r="AD83" s="25" t="str">
        <v>No</v>
      </c>
      <c r="AE83" s="25" t="str">
        <v>No</v>
      </c>
      <c r="AF83" s="25" t="str">
        <v>No</v>
      </c>
    </row>
    <row r="84" spans="1:32" x14ac:dyDescent="0.45">
      <c r="A84" s="25" t="s">
        <v>517</v>
      </c>
      <c r="B84" s="25" t="str">
        <v>No</v>
      </c>
      <c r="C84" s="25" t="str">
        <v>No</v>
      </c>
      <c r="D84" s="25" t="str">
        <v>No</v>
      </c>
      <c r="E84" s="25" t="str">
        <v>No</v>
      </c>
      <c r="F84" s="25" t="str">
        <v>No</v>
      </c>
      <c r="G84" s="25" t="str">
        <v>No</v>
      </c>
      <c r="H84" s="25" t="str">
        <v>No</v>
      </c>
      <c r="I84" s="25" t="str">
        <v>No</v>
      </c>
      <c r="J84" s="25" t="str">
        <v>No</v>
      </c>
      <c r="K84" s="25" t="str">
        <v>No</v>
      </c>
      <c r="L84" s="25" t="str">
        <v>No</v>
      </c>
      <c r="M84" s="25" t="str">
        <v>No</v>
      </c>
      <c r="N84" s="25" t="str">
        <v>No</v>
      </c>
      <c r="O84" s="25" t="str">
        <v>No</v>
      </c>
      <c r="P84" s="25" t="str">
        <v>No</v>
      </c>
      <c r="Q84" s="25" t="str">
        <v>Yes</v>
      </c>
      <c r="R84" s="25" t="str">
        <v>No</v>
      </c>
      <c r="S84" s="25" t="str">
        <v>No</v>
      </c>
      <c r="T84" s="25" t="str">
        <v>No</v>
      </c>
      <c r="U84" s="25" t="str">
        <v>No</v>
      </c>
      <c r="V84" s="25" t="str">
        <v>No</v>
      </c>
      <c r="W84" s="25" t="str">
        <v>No</v>
      </c>
      <c r="X84" s="25" t="str">
        <v>No</v>
      </c>
      <c r="Y84" s="25" t="str">
        <v>No</v>
      </c>
      <c r="Z84" s="25" t="str">
        <v>No</v>
      </c>
      <c r="AA84" s="25" t="str">
        <v>No</v>
      </c>
      <c r="AB84" s="25" t="str">
        <v>No</v>
      </c>
      <c r="AC84" s="25" t="str">
        <v>No</v>
      </c>
      <c r="AD84" s="25" t="str">
        <v>No</v>
      </c>
      <c r="AE84" s="25" t="str">
        <v>No</v>
      </c>
      <c r="AF84" s="25" t="str">
        <v>Yes</v>
      </c>
    </row>
    <row r="85" spans="1:32" x14ac:dyDescent="0.45">
      <c r="A85" s="25" t="s">
        <v>439</v>
      </c>
      <c r="B85" s="25" t="str">
        <v>Yes</v>
      </c>
      <c r="C85" s="25" t="str">
        <v>No</v>
      </c>
      <c r="D85" s="25" t="str">
        <v>No</v>
      </c>
      <c r="E85" s="25" t="str">
        <v>No</v>
      </c>
      <c r="F85" s="25" t="str">
        <v>No</v>
      </c>
      <c r="G85" s="25" t="str">
        <v>No</v>
      </c>
      <c r="H85" s="25" t="str">
        <v>No</v>
      </c>
      <c r="I85" s="25" t="str">
        <v>No</v>
      </c>
      <c r="J85" s="25" t="str">
        <v>No</v>
      </c>
      <c r="K85" s="25" t="str">
        <v>No</v>
      </c>
      <c r="L85" s="25" t="str">
        <v>Yes</v>
      </c>
      <c r="M85" s="25" t="str">
        <v>No</v>
      </c>
      <c r="N85" s="25" t="str">
        <v>No</v>
      </c>
      <c r="O85" s="25" t="str">
        <v>No</v>
      </c>
      <c r="P85" s="25" t="str">
        <v>No</v>
      </c>
      <c r="Q85" s="25" t="str">
        <v>No</v>
      </c>
      <c r="R85" s="25" t="str">
        <v>No</v>
      </c>
      <c r="S85" s="25" t="str">
        <v>Yes</v>
      </c>
      <c r="T85" s="25" t="str">
        <v>No</v>
      </c>
      <c r="U85" s="25" t="str">
        <v>No</v>
      </c>
      <c r="V85" s="25" t="str">
        <v>No</v>
      </c>
      <c r="W85" s="25" t="str">
        <v>No</v>
      </c>
      <c r="X85" s="25" t="str">
        <v>No</v>
      </c>
      <c r="Y85" s="25" t="str">
        <v>No</v>
      </c>
      <c r="Z85" s="25" t="str">
        <v>No</v>
      </c>
      <c r="AA85" s="25" t="str">
        <v>No</v>
      </c>
      <c r="AB85" s="25" t="str">
        <v>No</v>
      </c>
      <c r="AC85" s="25" t="str">
        <v>No</v>
      </c>
      <c r="AD85" s="25" t="str">
        <v>No</v>
      </c>
      <c r="AE85" s="25" t="str">
        <v>No</v>
      </c>
      <c r="AF85" s="25" t="str">
        <v>No</v>
      </c>
    </row>
    <row r="86" spans="1:32" x14ac:dyDescent="0.45">
      <c r="A86" s="25" t="s">
        <v>440</v>
      </c>
      <c r="B86" s="25" t="str">
        <v>No</v>
      </c>
      <c r="C86" s="25" t="str">
        <v>No</v>
      </c>
      <c r="D86" s="25" t="str">
        <v>No</v>
      </c>
      <c r="E86" s="25" t="str">
        <v>No</v>
      </c>
      <c r="F86" s="25" t="str">
        <v>No</v>
      </c>
      <c r="G86" s="25" t="str">
        <v>No</v>
      </c>
      <c r="H86" s="25" t="str">
        <v>No</v>
      </c>
      <c r="I86" s="25" t="str">
        <v>No</v>
      </c>
      <c r="J86" s="25" t="str">
        <v>No</v>
      </c>
      <c r="K86" s="25" t="str">
        <v>No</v>
      </c>
      <c r="L86" s="25" t="str">
        <v>Yes</v>
      </c>
      <c r="M86" s="25" t="str">
        <v>No</v>
      </c>
      <c r="N86" s="25" t="str">
        <v>No</v>
      </c>
      <c r="O86" s="25" t="str">
        <v>No</v>
      </c>
      <c r="P86" s="25" t="str">
        <v>No</v>
      </c>
      <c r="Q86" s="25" t="str">
        <v>No</v>
      </c>
      <c r="R86" s="25" t="str">
        <v>No</v>
      </c>
      <c r="S86" s="25" t="str">
        <v>No</v>
      </c>
      <c r="T86" s="25" t="str">
        <v>No</v>
      </c>
      <c r="U86" s="25" t="str">
        <v>No</v>
      </c>
      <c r="V86" s="25" t="str">
        <v>No</v>
      </c>
      <c r="W86" s="25" t="str">
        <v>No</v>
      </c>
      <c r="X86" s="25" t="str">
        <v>Yes</v>
      </c>
      <c r="Y86" s="25" t="str">
        <v>No</v>
      </c>
      <c r="Z86" s="25" t="str">
        <v>No</v>
      </c>
      <c r="AA86" s="25" t="str">
        <v>No</v>
      </c>
      <c r="AB86" s="25" t="str">
        <v>No</v>
      </c>
      <c r="AC86" s="25" t="str">
        <v>No</v>
      </c>
      <c r="AD86" s="25" t="str">
        <v>No</v>
      </c>
      <c r="AE86" s="25" t="str">
        <v>No</v>
      </c>
      <c r="AF86" s="25" t="str">
        <v>No</v>
      </c>
    </row>
    <row r="87" spans="1:32" x14ac:dyDescent="0.45">
      <c r="A87" s="25" t="s">
        <v>536</v>
      </c>
      <c r="B87" s="25" t="str">
        <v>No</v>
      </c>
      <c r="C87" s="25" t="str">
        <v>No</v>
      </c>
      <c r="D87" s="25" t="str">
        <v>No</v>
      </c>
      <c r="E87" s="25" t="str">
        <v>No</v>
      </c>
      <c r="F87" s="25" t="str">
        <v>No</v>
      </c>
      <c r="G87" s="25" t="str">
        <v>No</v>
      </c>
      <c r="H87" s="25" t="str">
        <v>No</v>
      </c>
      <c r="I87" s="25" t="str">
        <v>No</v>
      </c>
      <c r="J87" s="25" t="str">
        <v>No</v>
      </c>
      <c r="K87" s="25" t="str">
        <v>No</v>
      </c>
      <c r="L87" s="25" t="str">
        <v>Yes</v>
      </c>
      <c r="M87" s="25" t="str">
        <v>No</v>
      </c>
      <c r="N87" s="25" t="str">
        <v>No</v>
      </c>
      <c r="O87" s="25" t="str">
        <v>Yes</v>
      </c>
      <c r="P87" s="25" t="str">
        <v>No</v>
      </c>
      <c r="Q87" s="25" t="str">
        <v>No</v>
      </c>
      <c r="R87" s="25" t="str">
        <v>No</v>
      </c>
      <c r="S87" s="25" t="str">
        <v>Yes</v>
      </c>
      <c r="T87" s="25" t="str">
        <v>No</v>
      </c>
      <c r="U87" s="25" t="str">
        <v>No</v>
      </c>
      <c r="V87" s="25" t="str">
        <v>No</v>
      </c>
      <c r="W87" s="25" t="str">
        <v>No</v>
      </c>
      <c r="X87" s="25" t="str">
        <v>No</v>
      </c>
      <c r="Y87" s="25" t="str">
        <v>No</v>
      </c>
      <c r="Z87" s="25" t="str">
        <v>No</v>
      </c>
      <c r="AA87" s="25" t="str">
        <v>No</v>
      </c>
      <c r="AB87" s="25" t="str">
        <v>No</v>
      </c>
      <c r="AC87" s="25" t="str">
        <v>Yes</v>
      </c>
      <c r="AD87" s="25" t="str">
        <v>No</v>
      </c>
      <c r="AE87" s="25" t="str">
        <v>No</v>
      </c>
      <c r="AF87" s="25" t="str">
        <v>No</v>
      </c>
    </row>
    <row r="88" spans="1:32" x14ac:dyDescent="0.45">
      <c r="A88" s="25" t="s">
        <v>428</v>
      </c>
      <c r="B88" s="25" t="str">
        <v>No</v>
      </c>
      <c r="C88" s="25" t="str">
        <v>No</v>
      </c>
      <c r="D88" s="25" t="str">
        <v>No</v>
      </c>
      <c r="E88" s="25" t="str">
        <v>No</v>
      </c>
      <c r="F88" s="25" t="str">
        <v>No</v>
      </c>
      <c r="G88" s="25" t="str">
        <v>No</v>
      </c>
      <c r="H88" s="25" t="str">
        <v>No</v>
      </c>
      <c r="I88" s="25" t="str">
        <v>No</v>
      </c>
      <c r="J88" s="25" t="str">
        <v>No</v>
      </c>
      <c r="K88" s="25" t="str">
        <v>No</v>
      </c>
      <c r="L88" s="25" t="str">
        <v>Yes</v>
      </c>
      <c r="M88" s="25" t="str">
        <v>No</v>
      </c>
      <c r="N88" s="25" t="str">
        <v>No</v>
      </c>
      <c r="O88" s="25" t="str">
        <v>No</v>
      </c>
      <c r="P88" s="25" t="str">
        <v>No</v>
      </c>
      <c r="Q88" s="25" t="str">
        <v>No</v>
      </c>
      <c r="R88" s="25" t="str">
        <v>No</v>
      </c>
      <c r="S88" s="25" t="str">
        <v>Yes</v>
      </c>
      <c r="T88" s="25" t="str">
        <v>No</v>
      </c>
      <c r="U88" s="25" t="str">
        <v>No</v>
      </c>
      <c r="V88" s="25" t="str">
        <v>No</v>
      </c>
      <c r="W88" s="25" t="str">
        <v>No</v>
      </c>
      <c r="X88" s="25" t="str">
        <v>Yes</v>
      </c>
      <c r="Y88" s="25" t="str">
        <v>No</v>
      </c>
      <c r="Z88" s="25" t="str">
        <v>No</v>
      </c>
      <c r="AA88" s="25" t="str">
        <v>No</v>
      </c>
      <c r="AB88" s="25" t="str">
        <v>No</v>
      </c>
      <c r="AC88" s="25" t="str">
        <v>No</v>
      </c>
      <c r="AD88" s="25" t="str">
        <v>No</v>
      </c>
      <c r="AE88" s="25" t="str">
        <v>No</v>
      </c>
      <c r="AF88" s="25" t="str">
        <v>No</v>
      </c>
    </row>
    <row r="89" spans="1:32" x14ac:dyDescent="0.45">
      <c r="A89" s="25" t="s">
        <v>517</v>
      </c>
      <c r="B89" s="25" t="str">
        <v>No</v>
      </c>
      <c r="C89" s="25" t="str">
        <v>No</v>
      </c>
      <c r="D89" s="25" t="str">
        <v>No</v>
      </c>
      <c r="E89" s="25" t="str">
        <v>No</v>
      </c>
      <c r="F89" s="25" t="str">
        <v>No</v>
      </c>
      <c r="G89" s="25" t="str">
        <v>No</v>
      </c>
      <c r="H89" s="25" t="str">
        <v>No</v>
      </c>
      <c r="I89" s="25" t="str">
        <v>No</v>
      </c>
      <c r="J89" s="25" t="str">
        <v>No</v>
      </c>
      <c r="K89" s="25" t="str">
        <v>No</v>
      </c>
      <c r="L89" s="25" t="str">
        <v>No</v>
      </c>
      <c r="M89" s="25" t="str">
        <v>No</v>
      </c>
      <c r="N89" s="25" t="str">
        <v>No</v>
      </c>
      <c r="O89" s="25" t="str">
        <v>No</v>
      </c>
      <c r="P89" s="25" t="str">
        <v>No</v>
      </c>
      <c r="Q89" s="25" t="str">
        <v>Yes</v>
      </c>
      <c r="R89" s="25" t="str">
        <v>No</v>
      </c>
      <c r="S89" s="25" t="str">
        <v>No</v>
      </c>
      <c r="T89" s="25" t="str">
        <v>No</v>
      </c>
      <c r="U89" s="25" t="str">
        <v>No</v>
      </c>
      <c r="V89" s="25" t="str">
        <v>No</v>
      </c>
      <c r="W89" s="25" t="str">
        <v>No</v>
      </c>
      <c r="X89" s="25" t="str">
        <v>No</v>
      </c>
      <c r="Y89" s="25" t="str">
        <v>No</v>
      </c>
      <c r="Z89" s="25" t="str">
        <v>No</v>
      </c>
      <c r="AA89" s="25" t="str">
        <v>No</v>
      </c>
      <c r="AB89" s="25" t="str">
        <v>No</v>
      </c>
      <c r="AC89" s="25" t="str">
        <v>No</v>
      </c>
      <c r="AD89" s="25" t="str">
        <v>No</v>
      </c>
      <c r="AE89" s="25" t="str">
        <v>No</v>
      </c>
      <c r="AF89" s="25" t="str">
        <v>Yes</v>
      </c>
    </row>
    <row r="90" spans="1:32" x14ac:dyDescent="0.45">
      <c r="A90" s="25" t="s">
        <v>537</v>
      </c>
      <c r="B90" s="25" t="str">
        <v>No</v>
      </c>
      <c r="C90" s="25" t="str">
        <v>No</v>
      </c>
      <c r="D90" s="25" t="str">
        <v>No</v>
      </c>
      <c r="E90" s="25" t="str">
        <v>Yes</v>
      </c>
      <c r="F90" s="25" t="str">
        <v>No</v>
      </c>
      <c r="G90" s="25" t="str">
        <v>No</v>
      </c>
      <c r="H90" s="25" t="str">
        <v>No</v>
      </c>
      <c r="I90" s="25" t="str">
        <v>No</v>
      </c>
      <c r="J90" s="25" t="str">
        <v>No</v>
      </c>
      <c r="K90" s="25" t="str">
        <v>No</v>
      </c>
      <c r="L90" s="25" t="str">
        <v>Yes</v>
      </c>
      <c r="M90" s="25" t="str">
        <v>No</v>
      </c>
      <c r="N90" s="25" t="str">
        <v>No</v>
      </c>
      <c r="O90" s="25" t="str">
        <v>No</v>
      </c>
      <c r="P90" s="25" t="str">
        <v>Yes</v>
      </c>
      <c r="Q90" s="25" t="str">
        <v>No</v>
      </c>
      <c r="R90" s="25" t="str">
        <v>Yes</v>
      </c>
      <c r="S90" s="25" t="str">
        <v>Yes</v>
      </c>
      <c r="T90" s="25" t="str">
        <v>No</v>
      </c>
      <c r="U90" s="25" t="str">
        <v>No</v>
      </c>
      <c r="V90" s="25" t="str">
        <v>No</v>
      </c>
      <c r="W90" s="25" t="str">
        <v>No</v>
      </c>
      <c r="X90" s="25" t="str">
        <v>No</v>
      </c>
      <c r="Y90" s="25" t="str">
        <v>No</v>
      </c>
      <c r="Z90" s="25" t="str">
        <v>No</v>
      </c>
      <c r="AA90" s="25" t="str">
        <v>No</v>
      </c>
      <c r="AB90" s="25" t="str">
        <v>No</v>
      </c>
      <c r="AC90" s="25" t="str">
        <v>No</v>
      </c>
      <c r="AD90" s="25" t="str">
        <v>No</v>
      </c>
      <c r="AE90" s="25" t="str">
        <v>No</v>
      </c>
      <c r="AF90" s="25" t="str">
        <v>No</v>
      </c>
    </row>
    <row r="91" spans="1:32" x14ac:dyDescent="0.45">
      <c r="A91" s="25" t="s">
        <v>441</v>
      </c>
      <c r="B91" s="25" t="str">
        <v>No</v>
      </c>
      <c r="C91" s="25" t="str">
        <v>No</v>
      </c>
      <c r="D91" s="25" t="str">
        <v>No</v>
      </c>
      <c r="E91" s="25" t="str">
        <v>No</v>
      </c>
      <c r="F91" s="25" t="str">
        <v>No</v>
      </c>
      <c r="G91" s="25" t="str">
        <v>No</v>
      </c>
      <c r="H91" s="25" t="str">
        <v>No</v>
      </c>
      <c r="I91" s="25" t="str">
        <v>No</v>
      </c>
      <c r="J91" s="25" t="str">
        <v>No</v>
      </c>
      <c r="K91" s="25" t="str">
        <v>No</v>
      </c>
      <c r="L91" s="25" t="str">
        <v>No</v>
      </c>
      <c r="M91" s="25" t="str">
        <v>No</v>
      </c>
      <c r="N91" s="25" t="str">
        <v>No</v>
      </c>
      <c r="O91" s="25" t="str">
        <v>No</v>
      </c>
      <c r="P91" s="25" t="str">
        <v>No</v>
      </c>
      <c r="Q91" s="25" t="str">
        <v>No</v>
      </c>
      <c r="R91" s="25" t="str">
        <v>No</v>
      </c>
      <c r="S91" s="25" t="str">
        <v>Yes</v>
      </c>
      <c r="T91" s="25" t="str">
        <v>No</v>
      </c>
      <c r="U91" s="25" t="str">
        <v>No</v>
      </c>
      <c r="V91" s="25" t="str">
        <v>No</v>
      </c>
      <c r="W91" s="25" t="str">
        <v>No</v>
      </c>
      <c r="X91" s="25" t="str">
        <v>No</v>
      </c>
      <c r="Y91" s="25" t="str">
        <v>No</v>
      </c>
      <c r="Z91" s="25" t="str">
        <v>No</v>
      </c>
      <c r="AA91" s="25" t="str">
        <v>No</v>
      </c>
      <c r="AB91" s="25" t="str">
        <v>No</v>
      </c>
      <c r="AC91" s="25" t="str">
        <v>No</v>
      </c>
      <c r="AD91" s="25" t="str">
        <v>No</v>
      </c>
      <c r="AE91" s="25" t="str">
        <v>No</v>
      </c>
      <c r="AF91" s="25" t="str">
        <v>No</v>
      </c>
    </row>
    <row r="92" spans="1:32" x14ac:dyDescent="0.45">
      <c r="A92" s="25" t="s">
        <v>517</v>
      </c>
      <c r="B92" s="25" t="str">
        <v>No</v>
      </c>
      <c r="C92" s="25" t="str">
        <v>No</v>
      </c>
      <c r="D92" s="25" t="str">
        <v>No</v>
      </c>
      <c r="E92" s="25" t="str">
        <v>No</v>
      </c>
      <c r="F92" s="25" t="str">
        <v>No</v>
      </c>
      <c r="G92" s="25" t="str">
        <v>No</v>
      </c>
      <c r="H92" s="25" t="str">
        <v>No</v>
      </c>
      <c r="I92" s="25" t="str">
        <v>No</v>
      </c>
      <c r="J92" s="25" t="str">
        <v>No</v>
      </c>
      <c r="K92" s="25" t="str">
        <v>No</v>
      </c>
      <c r="L92" s="25" t="str">
        <v>No</v>
      </c>
      <c r="M92" s="25" t="str">
        <v>No</v>
      </c>
      <c r="N92" s="25" t="str">
        <v>No</v>
      </c>
      <c r="O92" s="25" t="str">
        <v>No</v>
      </c>
      <c r="P92" s="25" t="str">
        <v>No</v>
      </c>
      <c r="Q92" s="25" t="str">
        <v>Yes</v>
      </c>
      <c r="R92" s="25" t="str">
        <v>No</v>
      </c>
      <c r="S92" s="25" t="str">
        <v>No</v>
      </c>
      <c r="T92" s="25" t="str">
        <v>No</v>
      </c>
      <c r="U92" s="25" t="str">
        <v>No</v>
      </c>
      <c r="V92" s="25" t="str">
        <v>No</v>
      </c>
      <c r="W92" s="25" t="str">
        <v>No</v>
      </c>
      <c r="X92" s="25" t="str">
        <v>No</v>
      </c>
      <c r="Y92" s="25" t="str">
        <v>No</v>
      </c>
      <c r="Z92" s="25" t="str">
        <v>No</v>
      </c>
      <c r="AA92" s="25" t="str">
        <v>No</v>
      </c>
      <c r="AB92" s="25" t="str">
        <v>No</v>
      </c>
      <c r="AC92" s="25" t="str">
        <v>No</v>
      </c>
      <c r="AD92" s="25" t="str">
        <v>No</v>
      </c>
      <c r="AE92" s="25" t="str">
        <v>No</v>
      </c>
      <c r="AF92" s="25" t="str">
        <v>Yes</v>
      </c>
    </row>
    <row r="93" spans="1:32" x14ac:dyDescent="0.45">
      <c r="A93" s="25" t="s">
        <v>517</v>
      </c>
      <c r="B93" s="25" t="str">
        <v>No</v>
      </c>
      <c r="C93" s="25" t="str">
        <v>No</v>
      </c>
      <c r="D93" s="25" t="str">
        <v>No</v>
      </c>
      <c r="E93" s="25" t="str">
        <v>No</v>
      </c>
      <c r="F93" s="25" t="str">
        <v>No</v>
      </c>
      <c r="G93" s="25" t="str">
        <v>No</v>
      </c>
      <c r="H93" s="25" t="str">
        <v>No</v>
      </c>
      <c r="I93" s="25" t="str">
        <v>No</v>
      </c>
      <c r="J93" s="25" t="str">
        <v>No</v>
      </c>
      <c r="K93" s="25" t="str">
        <v>No</v>
      </c>
      <c r="L93" s="25" t="str">
        <v>No</v>
      </c>
      <c r="M93" s="25" t="str">
        <v>No</v>
      </c>
      <c r="N93" s="25" t="str">
        <v>No</v>
      </c>
      <c r="O93" s="25" t="str">
        <v>No</v>
      </c>
      <c r="P93" s="25" t="str">
        <v>No</v>
      </c>
      <c r="Q93" s="25" t="str">
        <v>Yes</v>
      </c>
      <c r="R93" s="25" t="str">
        <v>No</v>
      </c>
      <c r="S93" s="25" t="str">
        <v>No</v>
      </c>
      <c r="T93" s="25" t="str">
        <v>No</v>
      </c>
      <c r="U93" s="25" t="str">
        <v>No</v>
      </c>
      <c r="V93" s="25" t="str">
        <v>No</v>
      </c>
      <c r="W93" s="25" t="str">
        <v>No</v>
      </c>
      <c r="X93" s="25" t="str">
        <v>No</v>
      </c>
      <c r="Y93" s="25" t="str">
        <v>No</v>
      </c>
      <c r="Z93" s="25" t="str">
        <v>No</v>
      </c>
      <c r="AA93" s="25" t="str">
        <v>No</v>
      </c>
      <c r="AB93" s="25" t="str">
        <v>No</v>
      </c>
      <c r="AC93" s="25" t="str">
        <v>No</v>
      </c>
      <c r="AD93" s="25" t="str">
        <v>No</v>
      </c>
      <c r="AE93" s="25" t="str">
        <v>No</v>
      </c>
      <c r="AF93" s="25" t="str">
        <v>Yes</v>
      </c>
    </row>
    <row r="94" spans="1:32" x14ac:dyDescent="0.45">
      <c r="A94" s="25" t="s">
        <v>517</v>
      </c>
      <c r="B94" s="25" t="str">
        <v>No</v>
      </c>
      <c r="C94" s="25" t="str">
        <v>No</v>
      </c>
      <c r="D94" s="25" t="str">
        <v>No</v>
      </c>
      <c r="E94" s="25" t="str">
        <v>No</v>
      </c>
      <c r="F94" s="25" t="str">
        <v>No</v>
      </c>
      <c r="G94" s="25" t="str">
        <v>No</v>
      </c>
      <c r="H94" s="25" t="str">
        <v>No</v>
      </c>
      <c r="I94" s="25" t="str">
        <v>No</v>
      </c>
      <c r="J94" s="25" t="str">
        <v>No</v>
      </c>
      <c r="K94" s="25" t="str">
        <v>No</v>
      </c>
      <c r="L94" s="25" t="str">
        <v>No</v>
      </c>
      <c r="M94" s="25" t="str">
        <v>No</v>
      </c>
      <c r="N94" s="25" t="str">
        <v>No</v>
      </c>
      <c r="O94" s="25" t="str">
        <v>No</v>
      </c>
      <c r="P94" s="25" t="str">
        <v>No</v>
      </c>
      <c r="Q94" s="25" t="str">
        <v>Yes</v>
      </c>
      <c r="R94" s="25" t="str">
        <v>No</v>
      </c>
      <c r="S94" s="25" t="str">
        <v>No</v>
      </c>
      <c r="T94" s="25" t="str">
        <v>No</v>
      </c>
      <c r="U94" s="25" t="str">
        <v>No</v>
      </c>
      <c r="V94" s="25" t="str">
        <v>No</v>
      </c>
      <c r="W94" s="25" t="str">
        <v>No</v>
      </c>
      <c r="X94" s="25" t="str">
        <v>No</v>
      </c>
      <c r="Y94" s="25" t="str">
        <v>No</v>
      </c>
      <c r="Z94" s="25" t="str">
        <v>No</v>
      </c>
      <c r="AA94" s="25" t="str">
        <v>No</v>
      </c>
      <c r="AB94" s="25" t="str">
        <v>No</v>
      </c>
      <c r="AC94" s="25" t="str">
        <v>No</v>
      </c>
      <c r="AD94" s="25" t="str">
        <v>No</v>
      </c>
      <c r="AE94" s="25" t="str">
        <v>No</v>
      </c>
      <c r="AF94" s="25" t="str">
        <v>Yes</v>
      </c>
    </row>
    <row r="95" spans="1:32" x14ac:dyDescent="0.45">
      <c r="A95" s="25" t="s">
        <v>442</v>
      </c>
      <c r="B95" s="25" t="str">
        <v>No</v>
      </c>
      <c r="C95" s="25" t="str">
        <v>No</v>
      </c>
      <c r="D95" s="25" t="str">
        <v>No</v>
      </c>
      <c r="E95" s="25" t="str">
        <v>No</v>
      </c>
      <c r="F95" s="25" t="str">
        <v>No</v>
      </c>
      <c r="G95" s="25" t="str">
        <v>No</v>
      </c>
      <c r="H95" s="25" t="str">
        <v>Yes</v>
      </c>
      <c r="I95" s="25" t="str">
        <v>No</v>
      </c>
      <c r="J95" s="25" t="str">
        <v>No</v>
      </c>
      <c r="K95" s="25" t="str">
        <v>No</v>
      </c>
      <c r="L95" s="25" t="str">
        <v>Yes</v>
      </c>
      <c r="M95" s="25" t="str">
        <v>No</v>
      </c>
      <c r="N95" s="25" t="str">
        <v>No</v>
      </c>
      <c r="O95" s="25" t="str">
        <v>No</v>
      </c>
      <c r="P95" s="25" t="str">
        <v>Yes</v>
      </c>
      <c r="Q95" s="25" t="str">
        <v>No</v>
      </c>
      <c r="R95" s="25" t="str">
        <v>No</v>
      </c>
      <c r="S95" s="25" t="str">
        <v>Yes</v>
      </c>
      <c r="T95" s="25" t="str">
        <v>No</v>
      </c>
      <c r="U95" s="25" t="str">
        <v>No</v>
      </c>
      <c r="V95" s="25" t="str">
        <v>No</v>
      </c>
      <c r="W95" s="25" t="str">
        <v>No</v>
      </c>
      <c r="X95" s="25" t="str">
        <v>No</v>
      </c>
      <c r="Y95" s="25" t="str">
        <v>No</v>
      </c>
      <c r="Z95" s="25" t="str">
        <v>No</v>
      </c>
      <c r="AA95" s="25" t="str">
        <v>No</v>
      </c>
      <c r="AB95" s="25" t="str">
        <v>No</v>
      </c>
      <c r="AC95" s="25" t="str">
        <v>No</v>
      </c>
      <c r="AD95" s="25" t="str">
        <v>Yes</v>
      </c>
      <c r="AE95" s="25" t="str">
        <v>No</v>
      </c>
      <c r="AF95" s="25" t="str">
        <v>No</v>
      </c>
    </row>
    <row r="96" spans="1:32" x14ac:dyDescent="0.45">
      <c r="A96" s="25" t="s">
        <v>443</v>
      </c>
      <c r="B96" s="25" t="str">
        <v>No</v>
      </c>
      <c r="C96" s="25" t="str">
        <v>No</v>
      </c>
      <c r="D96" s="25" t="str">
        <v>No</v>
      </c>
      <c r="E96" s="25" t="str">
        <v>No</v>
      </c>
      <c r="F96" s="25" t="str">
        <v>No</v>
      </c>
      <c r="G96" s="25" t="str">
        <v>No</v>
      </c>
      <c r="H96" s="25" t="str">
        <v>No</v>
      </c>
      <c r="I96" s="25" t="str">
        <v>No</v>
      </c>
      <c r="J96" s="25" t="str">
        <v>No</v>
      </c>
      <c r="K96" s="25" t="str">
        <v>No</v>
      </c>
      <c r="L96" s="25" t="str">
        <v>Yes</v>
      </c>
      <c r="M96" s="25" t="str">
        <v>No</v>
      </c>
      <c r="N96" s="25" t="str">
        <v>No</v>
      </c>
      <c r="O96" s="25" t="str">
        <v>No</v>
      </c>
      <c r="P96" s="25" t="str">
        <v>No</v>
      </c>
      <c r="Q96" s="25" t="str">
        <v>No</v>
      </c>
      <c r="R96" s="25" t="str">
        <v>No</v>
      </c>
      <c r="S96" s="25" t="str">
        <v>Yes</v>
      </c>
      <c r="T96" s="25" t="str">
        <v>No</v>
      </c>
      <c r="U96" s="25" t="str">
        <v>No</v>
      </c>
      <c r="V96" s="25" t="str">
        <v>No</v>
      </c>
      <c r="W96" s="25" t="str">
        <v>No</v>
      </c>
      <c r="X96" s="25" t="str">
        <v>Yes</v>
      </c>
      <c r="Y96" s="25" t="str">
        <v>No</v>
      </c>
      <c r="Z96" s="25" t="str">
        <v>No</v>
      </c>
      <c r="AA96" s="25" t="str">
        <v>No</v>
      </c>
      <c r="AB96" s="25" t="str">
        <v>No</v>
      </c>
      <c r="AC96" s="25" t="str">
        <v>No</v>
      </c>
      <c r="AD96" s="25" t="str">
        <v>No</v>
      </c>
      <c r="AE96" s="25" t="str">
        <v>No</v>
      </c>
      <c r="AF96" s="25" t="str">
        <v>No</v>
      </c>
    </row>
    <row r="97" spans="1:32" x14ac:dyDescent="0.45">
      <c r="A97" s="25" t="s">
        <v>512</v>
      </c>
      <c r="B97" s="25" t="str">
        <v>No</v>
      </c>
      <c r="C97" s="25" t="str">
        <v>No</v>
      </c>
      <c r="D97" s="25" t="str">
        <v>No</v>
      </c>
      <c r="E97" s="25" t="str">
        <v>No</v>
      </c>
      <c r="F97" s="25" t="str">
        <v>Yes</v>
      </c>
      <c r="G97" s="25" t="str">
        <v>No</v>
      </c>
      <c r="H97" s="25" t="str">
        <v>No</v>
      </c>
      <c r="I97" s="25" t="str">
        <v>No</v>
      </c>
      <c r="J97" s="25" t="str">
        <v>No</v>
      </c>
      <c r="K97" s="25" t="str">
        <v>No</v>
      </c>
      <c r="L97" s="25" t="str">
        <v>No</v>
      </c>
      <c r="M97" s="25" t="str">
        <v>No</v>
      </c>
      <c r="N97" s="25" t="str">
        <v>No</v>
      </c>
      <c r="O97" s="25" t="str">
        <v>No</v>
      </c>
      <c r="P97" s="25" t="str">
        <v>No</v>
      </c>
      <c r="Q97" s="25" t="str">
        <v>Yes</v>
      </c>
      <c r="R97" s="25" t="str">
        <v>No</v>
      </c>
      <c r="S97" s="25" t="str">
        <v>No</v>
      </c>
      <c r="T97" s="25" t="str">
        <v>No</v>
      </c>
      <c r="U97" s="25" t="str">
        <v>No</v>
      </c>
      <c r="V97" s="25" t="str">
        <v>No</v>
      </c>
      <c r="W97" s="25" t="str">
        <v>No</v>
      </c>
      <c r="X97" s="25" t="str">
        <v>No</v>
      </c>
      <c r="Y97" s="25" t="str">
        <v>No</v>
      </c>
      <c r="Z97" s="25" t="str">
        <v>No</v>
      </c>
      <c r="AA97" s="25" t="str">
        <v>No</v>
      </c>
      <c r="AB97" s="25" t="str">
        <v>No</v>
      </c>
      <c r="AC97" s="25" t="str">
        <v>No</v>
      </c>
      <c r="AD97" s="25" t="str">
        <v>No</v>
      </c>
      <c r="AE97" s="25" t="str">
        <v>No</v>
      </c>
      <c r="AF97" s="25" t="str">
        <v>Yes</v>
      </c>
    </row>
    <row r="98" spans="1:32" x14ac:dyDescent="0.45">
      <c r="A98" s="25" t="s">
        <v>538</v>
      </c>
      <c r="B98" s="25" t="str">
        <v>No</v>
      </c>
      <c r="C98" s="25" t="str">
        <v>No</v>
      </c>
      <c r="D98" s="25" t="str">
        <v>No</v>
      </c>
      <c r="E98" s="25" t="str">
        <v>No</v>
      </c>
      <c r="F98" s="25" t="str">
        <v>No</v>
      </c>
      <c r="G98" s="25" t="str">
        <v>No</v>
      </c>
      <c r="H98" s="25" t="str">
        <v>Yes</v>
      </c>
      <c r="I98" s="25" t="str">
        <v>No</v>
      </c>
      <c r="J98" s="25" t="str">
        <v>No</v>
      </c>
      <c r="K98" s="25" t="str">
        <v>Yes</v>
      </c>
      <c r="L98" s="25" t="str">
        <v>Yes</v>
      </c>
      <c r="M98" s="25" t="str">
        <v>No</v>
      </c>
      <c r="N98" s="25" t="str">
        <v>No</v>
      </c>
      <c r="O98" s="25" t="str">
        <v>No</v>
      </c>
      <c r="P98" s="25" t="str">
        <v>Yes</v>
      </c>
      <c r="Q98" s="25" t="str">
        <v>No</v>
      </c>
      <c r="R98" s="25" t="str">
        <v>No</v>
      </c>
      <c r="S98" s="25" t="str">
        <v>No</v>
      </c>
      <c r="T98" s="25" t="str">
        <v>Yes</v>
      </c>
      <c r="U98" s="25" t="str">
        <v>No</v>
      </c>
      <c r="V98" s="25" t="str">
        <v>No</v>
      </c>
      <c r="W98" s="25" t="str">
        <v>No</v>
      </c>
      <c r="X98" s="25" t="str">
        <v>No</v>
      </c>
      <c r="Y98" s="25" t="str">
        <v>No</v>
      </c>
      <c r="Z98" s="25" t="str">
        <v>Yes</v>
      </c>
      <c r="AA98" s="25" t="str">
        <v>No</v>
      </c>
      <c r="AB98" s="25" t="str">
        <v>No</v>
      </c>
      <c r="AC98" s="25" t="str">
        <v>Yes</v>
      </c>
      <c r="AD98" s="25" t="str">
        <v>No</v>
      </c>
      <c r="AE98" s="25" t="str">
        <v>No</v>
      </c>
      <c r="AF98" s="25" t="str">
        <v>No</v>
      </c>
    </row>
    <row r="99" spans="1:32" x14ac:dyDescent="0.45">
      <c r="A99" s="25" t="s">
        <v>444</v>
      </c>
      <c r="B99" s="25" t="str">
        <v>No</v>
      </c>
      <c r="C99" s="25" t="str">
        <v>No</v>
      </c>
      <c r="D99" s="25" t="str">
        <v>No</v>
      </c>
      <c r="E99" s="25" t="str">
        <v>No</v>
      </c>
      <c r="F99" s="25" t="str">
        <v>No</v>
      </c>
      <c r="G99" s="25" t="str">
        <v>No</v>
      </c>
      <c r="H99" s="25" t="str">
        <v>No</v>
      </c>
      <c r="I99" s="25" t="str">
        <v>No</v>
      </c>
      <c r="J99" s="25" t="str">
        <v>No</v>
      </c>
      <c r="K99" s="25" t="str">
        <v>Yes</v>
      </c>
      <c r="L99" s="25" t="str">
        <v>Yes</v>
      </c>
      <c r="M99" s="25" t="str">
        <v>No</v>
      </c>
      <c r="N99" s="25" t="str">
        <v>No</v>
      </c>
      <c r="O99" s="25" t="str">
        <v>No</v>
      </c>
      <c r="P99" s="25" t="str">
        <v>Yes</v>
      </c>
      <c r="Q99" s="25" t="str">
        <v>No</v>
      </c>
      <c r="R99" s="25" t="str">
        <v>No</v>
      </c>
      <c r="S99" s="25" t="str">
        <v>Yes</v>
      </c>
      <c r="T99" s="25" t="str">
        <v>Yes</v>
      </c>
      <c r="U99" s="25" t="str">
        <v>No</v>
      </c>
      <c r="V99" s="25" t="str">
        <v>No</v>
      </c>
      <c r="W99" s="25" t="str">
        <v>No</v>
      </c>
      <c r="X99" s="25" t="str">
        <v>No</v>
      </c>
      <c r="Y99" s="25" t="str">
        <v>No</v>
      </c>
      <c r="Z99" s="25" t="str">
        <v>Yes</v>
      </c>
      <c r="AA99" s="25" t="str">
        <v>No</v>
      </c>
      <c r="AB99" s="25" t="str">
        <v>Yes</v>
      </c>
      <c r="AC99" s="25" t="str">
        <v>No</v>
      </c>
      <c r="AD99" s="25" t="str">
        <v>No</v>
      </c>
      <c r="AE99" s="25" t="str">
        <v>No</v>
      </c>
      <c r="AF99" s="25" t="str">
        <v>No</v>
      </c>
    </row>
    <row r="100" spans="1:32" x14ac:dyDescent="0.45">
      <c r="A100" s="25" t="s">
        <v>517</v>
      </c>
      <c r="B100" s="25" t="str">
        <v>No</v>
      </c>
      <c r="C100" s="25" t="str">
        <v>No</v>
      </c>
      <c r="D100" s="25" t="str">
        <v>No</v>
      </c>
      <c r="E100" s="25" t="str">
        <v>No</v>
      </c>
      <c r="F100" s="25" t="str">
        <v>No</v>
      </c>
      <c r="G100" s="25" t="str">
        <v>No</v>
      </c>
      <c r="H100" s="25" t="str">
        <v>No</v>
      </c>
      <c r="I100" s="25" t="str">
        <v>No</v>
      </c>
      <c r="J100" s="25" t="str">
        <v>No</v>
      </c>
      <c r="K100" s="25" t="str">
        <v>No</v>
      </c>
      <c r="L100" s="25" t="str">
        <v>No</v>
      </c>
      <c r="M100" s="25" t="str">
        <v>No</v>
      </c>
      <c r="N100" s="25" t="str">
        <v>No</v>
      </c>
      <c r="O100" s="25" t="str">
        <v>No</v>
      </c>
      <c r="P100" s="25" t="str">
        <v>No</v>
      </c>
      <c r="Q100" s="25" t="str">
        <v>Yes</v>
      </c>
      <c r="R100" s="25" t="str">
        <v>No</v>
      </c>
      <c r="S100" s="25" t="str">
        <v>No</v>
      </c>
      <c r="T100" s="25" t="str">
        <v>No</v>
      </c>
      <c r="U100" s="25" t="str">
        <v>No</v>
      </c>
      <c r="V100" s="25" t="str">
        <v>No</v>
      </c>
      <c r="W100" s="25" t="str">
        <v>No</v>
      </c>
      <c r="X100" s="25" t="str">
        <v>No</v>
      </c>
      <c r="Y100" s="25" t="str">
        <v>No</v>
      </c>
      <c r="Z100" s="25" t="str">
        <v>No</v>
      </c>
      <c r="AA100" s="25" t="str">
        <v>No</v>
      </c>
      <c r="AB100" s="25" t="str">
        <v>No</v>
      </c>
      <c r="AC100" s="25" t="str">
        <v>No</v>
      </c>
      <c r="AD100" s="25" t="str">
        <v>No</v>
      </c>
      <c r="AE100" s="25" t="str">
        <v>No</v>
      </c>
      <c r="AF100" s="25" t="str">
        <v>Yes</v>
      </c>
    </row>
    <row r="101" spans="1:32" x14ac:dyDescent="0.45">
      <c r="A101" s="25" t="s">
        <v>539</v>
      </c>
      <c r="B101" s="25" t="str">
        <v>No</v>
      </c>
      <c r="C101" s="25" t="str">
        <v>No</v>
      </c>
      <c r="D101" s="25" t="str">
        <v>No</v>
      </c>
      <c r="E101" s="25" t="str">
        <v>No</v>
      </c>
      <c r="F101" s="25" t="str">
        <v>No</v>
      </c>
      <c r="G101" s="25" t="str">
        <v>Yes</v>
      </c>
      <c r="H101" s="25" t="str">
        <v>Yes</v>
      </c>
      <c r="I101" s="25" t="str">
        <v>No</v>
      </c>
      <c r="J101" s="25" t="str">
        <v>No</v>
      </c>
      <c r="K101" s="25" t="str">
        <v>Yes</v>
      </c>
      <c r="L101" s="25" t="str">
        <v>Yes</v>
      </c>
      <c r="M101" s="25" t="str">
        <v>No</v>
      </c>
      <c r="N101" s="25" t="str">
        <v>No</v>
      </c>
      <c r="O101" s="25" t="str">
        <v>No</v>
      </c>
      <c r="P101" s="25" t="str">
        <v>Yes</v>
      </c>
      <c r="Q101" s="25" t="str">
        <v>No</v>
      </c>
      <c r="R101" s="25" t="str">
        <v>No</v>
      </c>
      <c r="S101" s="25" t="str">
        <v>No</v>
      </c>
      <c r="T101" s="25" t="str">
        <v>No</v>
      </c>
      <c r="U101" s="25" t="str">
        <v>No</v>
      </c>
      <c r="V101" s="25" t="str">
        <v>No</v>
      </c>
      <c r="W101" s="25" t="str">
        <v>No</v>
      </c>
      <c r="X101" s="25" t="str">
        <v>No</v>
      </c>
      <c r="Y101" s="25" t="str">
        <v>No</v>
      </c>
      <c r="Z101" s="25" t="str">
        <v>Yes</v>
      </c>
      <c r="AA101" s="25" t="str">
        <v>No</v>
      </c>
      <c r="AB101" s="25" t="str">
        <v>No</v>
      </c>
      <c r="AC101" s="25" t="str">
        <v>Yes</v>
      </c>
      <c r="AD101" s="25" t="str">
        <v>No</v>
      </c>
      <c r="AE101" s="25" t="str">
        <v>No</v>
      </c>
      <c r="AF101" s="25" t="str">
        <v>No</v>
      </c>
    </row>
    <row r="102" spans="1:32" x14ac:dyDescent="0.45">
      <c r="A102" s="25" t="s">
        <v>445</v>
      </c>
      <c r="B102" s="25" t="str">
        <v>No</v>
      </c>
      <c r="C102" s="25" t="str">
        <v>No</v>
      </c>
      <c r="D102" s="25" t="str">
        <v>No</v>
      </c>
      <c r="E102" s="25" t="str">
        <v>No</v>
      </c>
      <c r="F102" s="25" t="str">
        <v>No</v>
      </c>
      <c r="G102" s="25" t="str">
        <v>No</v>
      </c>
      <c r="H102" s="25" t="str">
        <v>No</v>
      </c>
      <c r="I102" s="25" t="str">
        <v>No</v>
      </c>
      <c r="J102" s="25" t="str">
        <v>No</v>
      </c>
      <c r="K102" s="25" t="str">
        <v>No</v>
      </c>
      <c r="L102" s="25" t="str">
        <v>Yes</v>
      </c>
      <c r="M102" s="25" t="str">
        <v>No</v>
      </c>
      <c r="N102" s="25" t="str">
        <v>No</v>
      </c>
      <c r="O102" s="25" t="str">
        <v>No</v>
      </c>
      <c r="P102" s="25" t="str">
        <v>No</v>
      </c>
      <c r="Q102" s="25" t="str">
        <v>No</v>
      </c>
      <c r="R102" s="25" t="str">
        <v>No</v>
      </c>
      <c r="S102" s="25" t="str">
        <v>Yes</v>
      </c>
      <c r="T102" s="25" t="str">
        <v>No</v>
      </c>
      <c r="U102" s="25" t="str">
        <v>No</v>
      </c>
      <c r="V102" s="25" t="str">
        <v>No</v>
      </c>
      <c r="W102" s="25" t="str">
        <v>No</v>
      </c>
      <c r="X102" s="25" t="str">
        <v>No</v>
      </c>
      <c r="Y102" s="25" t="str">
        <v>No</v>
      </c>
      <c r="Z102" s="25" t="str">
        <v>No</v>
      </c>
      <c r="AA102" s="25" t="str">
        <v>No</v>
      </c>
      <c r="AB102" s="25" t="str">
        <v>No</v>
      </c>
      <c r="AC102" s="25" t="str">
        <v>No</v>
      </c>
      <c r="AD102" s="25" t="str">
        <v>No</v>
      </c>
      <c r="AE102" s="25" t="str">
        <v>No</v>
      </c>
      <c r="AF102" s="25" t="str">
        <v>No</v>
      </c>
    </row>
    <row r="103" spans="1:32" x14ac:dyDescent="0.45">
      <c r="A103" s="25" t="s">
        <v>446</v>
      </c>
      <c r="B103" s="25" t="str">
        <v>No</v>
      </c>
      <c r="C103" s="25" t="str">
        <v>No</v>
      </c>
      <c r="D103" s="25" t="str">
        <v>No</v>
      </c>
      <c r="E103" s="25" t="str">
        <v>No</v>
      </c>
      <c r="F103" s="25" t="str">
        <v>No</v>
      </c>
      <c r="G103" s="25" t="str">
        <v>No</v>
      </c>
      <c r="H103" s="25" t="str">
        <v>Yes</v>
      </c>
      <c r="I103" s="25" t="str">
        <v>No</v>
      </c>
      <c r="J103" s="25" t="str">
        <v>No</v>
      </c>
      <c r="K103" s="25" t="str">
        <v>Yes</v>
      </c>
      <c r="L103" s="25" t="str">
        <v>No</v>
      </c>
      <c r="M103" s="25" t="str">
        <v>No</v>
      </c>
      <c r="N103" s="25" t="str">
        <v>No</v>
      </c>
      <c r="O103" s="25" t="str">
        <v>No</v>
      </c>
      <c r="P103" s="25" t="str">
        <v>No</v>
      </c>
      <c r="Q103" s="25" t="str">
        <v>No</v>
      </c>
      <c r="R103" s="25" t="str">
        <v>No</v>
      </c>
      <c r="S103" s="25" t="str">
        <v>Yes</v>
      </c>
      <c r="T103" s="25" t="str">
        <v>Yes</v>
      </c>
      <c r="U103" s="25" t="str">
        <v>No</v>
      </c>
      <c r="V103" s="25" t="str">
        <v>No</v>
      </c>
      <c r="W103" s="25" t="str">
        <v>No</v>
      </c>
      <c r="X103" s="25" t="str">
        <v>Yes</v>
      </c>
      <c r="Y103" s="25" t="str">
        <v>No</v>
      </c>
      <c r="Z103" s="25" t="str">
        <v>No</v>
      </c>
      <c r="AA103" s="25" t="str">
        <v>No</v>
      </c>
      <c r="AB103" s="25" t="str">
        <v>No</v>
      </c>
      <c r="AC103" s="25" t="str">
        <v>No</v>
      </c>
      <c r="AD103" s="25" t="str">
        <v>No</v>
      </c>
      <c r="AE103" s="25" t="str">
        <v>No</v>
      </c>
      <c r="AF103" s="25" t="str">
        <v>No</v>
      </c>
    </row>
    <row r="104" spans="1:32" x14ac:dyDescent="0.45">
      <c r="A104" s="25" t="s">
        <v>517</v>
      </c>
      <c r="B104" s="25" t="str">
        <v>No</v>
      </c>
      <c r="C104" s="25" t="str">
        <v>No</v>
      </c>
      <c r="D104" s="25" t="str">
        <v>No</v>
      </c>
      <c r="E104" s="25" t="str">
        <v>No</v>
      </c>
      <c r="F104" s="25" t="str">
        <v>No</v>
      </c>
      <c r="G104" s="25" t="str">
        <v>No</v>
      </c>
      <c r="H104" s="25" t="str">
        <v>No</v>
      </c>
      <c r="I104" s="25" t="str">
        <v>No</v>
      </c>
      <c r="J104" s="25" t="str">
        <v>No</v>
      </c>
      <c r="K104" s="25" t="str">
        <v>No</v>
      </c>
      <c r="L104" s="25" t="str">
        <v>No</v>
      </c>
      <c r="M104" s="25" t="str">
        <v>No</v>
      </c>
      <c r="N104" s="25" t="str">
        <v>No</v>
      </c>
      <c r="O104" s="25" t="str">
        <v>No</v>
      </c>
      <c r="P104" s="25" t="str">
        <v>No</v>
      </c>
      <c r="Q104" s="25" t="str">
        <v>Yes</v>
      </c>
      <c r="R104" s="25" t="str">
        <v>No</v>
      </c>
      <c r="S104" s="25" t="str">
        <v>No</v>
      </c>
      <c r="T104" s="25" t="str">
        <v>No</v>
      </c>
      <c r="U104" s="25" t="str">
        <v>No</v>
      </c>
      <c r="V104" s="25" t="str">
        <v>No</v>
      </c>
      <c r="W104" s="25" t="str">
        <v>No</v>
      </c>
      <c r="X104" s="25" t="str">
        <v>No</v>
      </c>
      <c r="Y104" s="25" t="str">
        <v>No</v>
      </c>
      <c r="Z104" s="25" t="str">
        <v>No</v>
      </c>
      <c r="AA104" s="25" t="str">
        <v>No</v>
      </c>
      <c r="AB104" s="25" t="str">
        <v>No</v>
      </c>
      <c r="AC104" s="25" t="str">
        <v>No</v>
      </c>
      <c r="AD104" s="25" t="str">
        <v>No</v>
      </c>
      <c r="AE104" s="25" t="str">
        <v>No</v>
      </c>
      <c r="AF104" s="25" t="str">
        <v>Yes</v>
      </c>
    </row>
    <row r="105" spans="1:32" x14ac:dyDescent="0.45">
      <c r="A105" s="25" t="s">
        <v>443</v>
      </c>
      <c r="B105" s="25" t="str">
        <v>No</v>
      </c>
      <c r="C105" s="25" t="str">
        <v>No</v>
      </c>
      <c r="D105" s="25" t="str">
        <v>No</v>
      </c>
      <c r="E105" s="25" t="str">
        <v>No</v>
      </c>
      <c r="F105" s="25" t="str">
        <v>No</v>
      </c>
      <c r="G105" s="25" t="str">
        <v>No</v>
      </c>
      <c r="H105" s="25" t="str">
        <v>No</v>
      </c>
      <c r="I105" s="25" t="str">
        <v>No</v>
      </c>
      <c r="J105" s="25" t="str">
        <v>No</v>
      </c>
      <c r="K105" s="25" t="str">
        <v>No</v>
      </c>
      <c r="L105" s="25" t="str">
        <v>Yes</v>
      </c>
      <c r="M105" s="25" t="str">
        <v>No</v>
      </c>
      <c r="N105" s="25" t="str">
        <v>No</v>
      </c>
      <c r="O105" s="25" t="str">
        <v>No</v>
      </c>
      <c r="P105" s="25" t="str">
        <v>No</v>
      </c>
      <c r="Q105" s="25" t="str">
        <v>No</v>
      </c>
      <c r="R105" s="25" t="str">
        <v>No</v>
      </c>
      <c r="S105" s="25" t="str">
        <v>Yes</v>
      </c>
      <c r="T105" s="25" t="str">
        <v>No</v>
      </c>
      <c r="U105" s="25" t="str">
        <v>No</v>
      </c>
      <c r="V105" s="25" t="str">
        <v>No</v>
      </c>
      <c r="W105" s="25" t="str">
        <v>No</v>
      </c>
      <c r="X105" s="25" t="str">
        <v>Yes</v>
      </c>
      <c r="Y105" s="25" t="str">
        <v>No</v>
      </c>
      <c r="Z105" s="25" t="str">
        <v>No</v>
      </c>
      <c r="AA105" s="25" t="str">
        <v>No</v>
      </c>
      <c r="AB105" s="25" t="str">
        <v>No</v>
      </c>
      <c r="AC105" s="25" t="str">
        <v>No</v>
      </c>
      <c r="AD105" s="25" t="str">
        <v>No</v>
      </c>
      <c r="AE105" s="25" t="str">
        <v>No</v>
      </c>
      <c r="AF105" s="25" t="str">
        <v>No</v>
      </c>
    </row>
    <row r="106" spans="1:32" x14ac:dyDescent="0.45">
      <c r="A106" s="25" t="s">
        <v>447</v>
      </c>
      <c r="B106" s="25" t="str">
        <v>No</v>
      </c>
      <c r="C106" s="25" t="str">
        <v>No</v>
      </c>
      <c r="D106" s="25" t="str">
        <v>No</v>
      </c>
      <c r="E106" s="25" t="str">
        <v>No</v>
      </c>
      <c r="F106" s="25" t="str">
        <v>No</v>
      </c>
      <c r="G106" s="25" t="str">
        <v>No</v>
      </c>
      <c r="H106" s="25" t="str">
        <v>Yes</v>
      </c>
      <c r="I106" s="25" t="str">
        <v>No</v>
      </c>
      <c r="J106" s="25" t="str">
        <v>No</v>
      </c>
      <c r="K106" s="25" t="str">
        <v>No</v>
      </c>
      <c r="L106" s="25" t="str">
        <v>No</v>
      </c>
      <c r="M106" s="25" t="str">
        <v>No</v>
      </c>
      <c r="N106" s="25" t="str">
        <v>Yes</v>
      </c>
      <c r="O106" s="25" t="str">
        <v>No</v>
      </c>
      <c r="P106" s="25" t="str">
        <v>No</v>
      </c>
      <c r="Q106" s="25" t="str">
        <v>No</v>
      </c>
      <c r="R106" s="25" t="str">
        <v>No</v>
      </c>
      <c r="S106" s="25" t="str">
        <v>No</v>
      </c>
      <c r="T106" s="25" t="str">
        <v>No</v>
      </c>
      <c r="U106" s="25" t="str">
        <v>No</v>
      </c>
      <c r="V106" s="25" t="str">
        <v>No</v>
      </c>
      <c r="W106" s="25" t="str">
        <v>No</v>
      </c>
      <c r="X106" s="25" t="str">
        <v>Yes</v>
      </c>
      <c r="Y106" s="25" t="str">
        <v>No</v>
      </c>
      <c r="Z106" s="25" t="str">
        <v>No</v>
      </c>
      <c r="AA106" s="25" t="str">
        <v>No</v>
      </c>
      <c r="AB106" s="25" t="str">
        <v>No</v>
      </c>
      <c r="AC106" s="25" t="str">
        <v>No</v>
      </c>
      <c r="AD106" s="25" t="str">
        <v>No</v>
      </c>
      <c r="AE106" s="25" t="str">
        <v>No</v>
      </c>
      <c r="AF106" s="25" t="str">
        <v>No</v>
      </c>
    </row>
    <row r="107" spans="1:32" x14ac:dyDescent="0.45">
      <c r="A107" s="25" t="s">
        <v>448</v>
      </c>
      <c r="B107" s="25" t="str">
        <v>No</v>
      </c>
      <c r="C107" s="25" t="str">
        <v>No</v>
      </c>
      <c r="D107" s="25" t="str">
        <v>No</v>
      </c>
      <c r="E107" s="25" t="str">
        <v>Yes</v>
      </c>
      <c r="F107" s="25" t="str">
        <v>No</v>
      </c>
      <c r="G107" s="25" t="str">
        <v>No</v>
      </c>
      <c r="H107" s="25" t="str">
        <v>No</v>
      </c>
      <c r="I107" s="25" t="str">
        <v>No</v>
      </c>
      <c r="J107" s="25" t="str">
        <v>No</v>
      </c>
      <c r="K107" s="25" t="str">
        <v>No</v>
      </c>
      <c r="L107" s="25" t="str">
        <v>Yes</v>
      </c>
      <c r="M107" s="25" t="str">
        <v>No</v>
      </c>
      <c r="N107" s="25" t="str">
        <v>No</v>
      </c>
      <c r="O107" s="25" t="str">
        <v>No</v>
      </c>
      <c r="P107" s="25" t="str">
        <v>No</v>
      </c>
      <c r="Q107" s="25" t="str">
        <v>No</v>
      </c>
      <c r="R107" s="25" t="str">
        <v>No</v>
      </c>
      <c r="S107" s="25" t="str">
        <v>Yes</v>
      </c>
      <c r="T107" s="25" t="str">
        <v>No</v>
      </c>
      <c r="U107" s="25" t="str">
        <v>No</v>
      </c>
      <c r="V107" s="25" t="str">
        <v>No</v>
      </c>
      <c r="W107" s="25" t="str">
        <v>No</v>
      </c>
      <c r="X107" s="25" t="str">
        <v>Yes</v>
      </c>
      <c r="Y107" s="25" t="str">
        <v>No</v>
      </c>
      <c r="Z107" s="25" t="str">
        <v>No</v>
      </c>
      <c r="AA107" s="25" t="str">
        <v>No</v>
      </c>
      <c r="AB107" s="25" t="str">
        <v>No</v>
      </c>
      <c r="AC107" s="25" t="str">
        <v>No</v>
      </c>
      <c r="AD107" s="25" t="str">
        <v>No</v>
      </c>
      <c r="AE107" s="25" t="str">
        <v>No</v>
      </c>
      <c r="AF107" s="25" t="str">
        <v>No</v>
      </c>
    </row>
    <row r="108" spans="1:32" x14ac:dyDescent="0.45">
      <c r="A108" s="25" t="s">
        <v>540</v>
      </c>
      <c r="B108" s="25" t="str">
        <v>No</v>
      </c>
      <c r="C108" s="25" t="str">
        <v>No</v>
      </c>
      <c r="D108" s="25" t="str">
        <v>No</v>
      </c>
      <c r="E108" s="25" t="str">
        <v>No</v>
      </c>
      <c r="F108" s="25" t="str">
        <v>No</v>
      </c>
      <c r="G108" s="25" t="str">
        <v>No</v>
      </c>
      <c r="H108" s="25" t="str">
        <v>No</v>
      </c>
      <c r="I108" s="25" t="str">
        <v>No</v>
      </c>
      <c r="J108" s="25" t="str">
        <v>No</v>
      </c>
      <c r="K108" s="25" t="str">
        <v>Yes</v>
      </c>
      <c r="L108" s="25" t="str">
        <v>Yes</v>
      </c>
      <c r="M108" s="25" t="str">
        <v>No</v>
      </c>
      <c r="N108" s="25" t="str">
        <v>No</v>
      </c>
      <c r="O108" s="25" t="str">
        <v>No</v>
      </c>
      <c r="P108" s="25" t="str">
        <v>Yes</v>
      </c>
      <c r="Q108" s="25" t="str">
        <v>No</v>
      </c>
      <c r="R108" s="25" t="str">
        <v>No</v>
      </c>
      <c r="S108" s="25" t="str">
        <v>Yes</v>
      </c>
      <c r="T108" s="25" t="str">
        <v>No</v>
      </c>
      <c r="U108" s="25" t="str">
        <v>No</v>
      </c>
      <c r="V108" s="25" t="str">
        <v>No</v>
      </c>
      <c r="W108" s="25" t="str">
        <v>No</v>
      </c>
      <c r="X108" s="25" t="str">
        <v>Yes</v>
      </c>
      <c r="Y108" s="25" t="str">
        <v>No</v>
      </c>
      <c r="Z108" s="25" t="str">
        <v>No</v>
      </c>
      <c r="AA108" s="25" t="str">
        <v>No</v>
      </c>
      <c r="AB108" s="25" t="str">
        <v>No</v>
      </c>
      <c r="AC108" s="25" t="str">
        <v>Yes</v>
      </c>
      <c r="AD108" s="25" t="str">
        <v>No</v>
      </c>
      <c r="AE108" s="25" t="str">
        <v>No</v>
      </c>
      <c r="AF108" s="25" t="str">
        <v>No</v>
      </c>
    </row>
    <row r="109" spans="1:32" x14ac:dyDescent="0.45">
      <c r="A109" s="25" t="s">
        <v>449</v>
      </c>
      <c r="B109" s="25" t="str">
        <v>No</v>
      </c>
      <c r="C109" s="25" t="str">
        <v>No</v>
      </c>
      <c r="D109" s="25" t="str">
        <v>No</v>
      </c>
      <c r="E109" s="25" t="str">
        <v>No</v>
      </c>
      <c r="F109" s="25" t="str">
        <v>No</v>
      </c>
      <c r="G109" s="25" t="str">
        <v>No</v>
      </c>
      <c r="H109" s="25" t="str">
        <v>Yes</v>
      </c>
      <c r="I109" s="25" t="str">
        <v>No</v>
      </c>
      <c r="J109" s="25" t="str">
        <v>No</v>
      </c>
      <c r="K109" s="25" t="str">
        <v>Yes</v>
      </c>
      <c r="L109" s="25" t="str">
        <v>Yes</v>
      </c>
      <c r="M109" s="25" t="str">
        <v>No</v>
      </c>
      <c r="N109" s="25" t="str">
        <v>No</v>
      </c>
      <c r="O109" s="25" t="str">
        <v>No</v>
      </c>
      <c r="P109" s="25" t="str">
        <v>No</v>
      </c>
      <c r="Q109" s="25" t="str">
        <v>No</v>
      </c>
      <c r="R109" s="25" t="str">
        <v>Yes</v>
      </c>
      <c r="S109" s="25" t="str">
        <v>No</v>
      </c>
      <c r="T109" s="25" t="str">
        <v>No</v>
      </c>
      <c r="U109" s="25" t="str">
        <v>No</v>
      </c>
      <c r="V109" s="25" t="str">
        <v>No</v>
      </c>
      <c r="W109" s="25" t="str">
        <v>No</v>
      </c>
      <c r="X109" s="25" t="str">
        <v>No</v>
      </c>
      <c r="Y109" s="25" t="str">
        <v>No</v>
      </c>
      <c r="Z109" s="25" t="str">
        <v>No</v>
      </c>
      <c r="AA109" s="25" t="str">
        <v>No</v>
      </c>
      <c r="AB109" s="25" t="str">
        <v>No</v>
      </c>
      <c r="AC109" s="25" t="str">
        <v>No</v>
      </c>
      <c r="AD109" s="25" t="str">
        <v>No</v>
      </c>
      <c r="AE109" s="25" t="str">
        <v>No</v>
      </c>
      <c r="AF109" s="25" t="str">
        <v>No</v>
      </c>
    </row>
    <row r="110" spans="1:32" x14ac:dyDescent="0.45">
      <c r="A110" s="25" t="s">
        <v>517</v>
      </c>
      <c r="B110" s="25" t="str">
        <v>No</v>
      </c>
      <c r="C110" s="25" t="str">
        <v>No</v>
      </c>
      <c r="D110" s="25" t="str">
        <v>No</v>
      </c>
      <c r="E110" s="25" t="str">
        <v>No</v>
      </c>
      <c r="F110" s="25" t="str">
        <v>No</v>
      </c>
      <c r="G110" s="25" t="str">
        <v>No</v>
      </c>
      <c r="H110" s="25" t="str">
        <v>No</v>
      </c>
      <c r="I110" s="25" t="str">
        <v>No</v>
      </c>
      <c r="J110" s="25" t="str">
        <v>No</v>
      </c>
      <c r="K110" s="25" t="str">
        <v>No</v>
      </c>
      <c r="L110" s="25" t="str">
        <v>No</v>
      </c>
      <c r="M110" s="25" t="str">
        <v>No</v>
      </c>
      <c r="N110" s="25" t="str">
        <v>No</v>
      </c>
      <c r="O110" s="25" t="str">
        <v>No</v>
      </c>
      <c r="P110" s="25" t="str">
        <v>No</v>
      </c>
      <c r="Q110" s="25" t="str">
        <v>Yes</v>
      </c>
      <c r="R110" s="25" t="str">
        <v>No</v>
      </c>
      <c r="S110" s="25" t="str">
        <v>No</v>
      </c>
      <c r="T110" s="25" t="str">
        <v>No</v>
      </c>
      <c r="U110" s="25" t="str">
        <v>No</v>
      </c>
      <c r="V110" s="25" t="str">
        <v>No</v>
      </c>
      <c r="W110" s="25" t="str">
        <v>No</v>
      </c>
      <c r="X110" s="25" t="str">
        <v>No</v>
      </c>
      <c r="Y110" s="25" t="str">
        <v>No</v>
      </c>
      <c r="Z110" s="25" t="str">
        <v>No</v>
      </c>
      <c r="AA110" s="25" t="str">
        <v>No</v>
      </c>
      <c r="AB110" s="25" t="str">
        <v>No</v>
      </c>
      <c r="AC110" s="25" t="str">
        <v>No</v>
      </c>
      <c r="AD110" s="25" t="str">
        <v>No</v>
      </c>
      <c r="AE110" s="25" t="str">
        <v>No</v>
      </c>
      <c r="AF110" s="25" t="str">
        <v>Yes</v>
      </c>
    </row>
    <row r="111" spans="1:32" x14ac:dyDescent="0.45">
      <c r="A111" s="25" t="s">
        <v>450</v>
      </c>
      <c r="B111" s="25" t="str">
        <v>No</v>
      </c>
      <c r="C111" s="25" t="str">
        <v>No</v>
      </c>
      <c r="D111" s="25" t="str">
        <v>No</v>
      </c>
      <c r="E111" s="25" t="str">
        <v>No</v>
      </c>
      <c r="F111" s="25" t="str">
        <v>No</v>
      </c>
      <c r="G111" s="25" t="str">
        <v>No</v>
      </c>
      <c r="H111" s="25" t="str">
        <v>No</v>
      </c>
      <c r="I111" s="25" t="str">
        <v>No</v>
      </c>
      <c r="J111" s="25" t="str">
        <v>No</v>
      </c>
      <c r="K111" s="25" t="str">
        <v>No</v>
      </c>
      <c r="L111" s="25" t="str">
        <v>Yes</v>
      </c>
      <c r="M111" s="25" t="str">
        <v>No</v>
      </c>
      <c r="N111" s="25" t="str">
        <v>No</v>
      </c>
      <c r="O111" s="25" t="str">
        <v>No</v>
      </c>
      <c r="P111" s="25" t="str">
        <v>Yes</v>
      </c>
      <c r="Q111" s="25" t="str">
        <v>No</v>
      </c>
      <c r="R111" s="25" t="str">
        <v>No</v>
      </c>
      <c r="S111" s="25" t="str">
        <v>Yes</v>
      </c>
      <c r="T111" s="25" t="str">
        <v>No</v>
      </c>
      <c r="U111" s="25" t="str">
        <v>No</v>
      </c>
      <c r="V111" s="25" t="str">
        <v>No</v>
      </c>
      <c r="W111" s="25" t="str">
        <v>No</v>
      </c>
      <c r="X111" s="25" t="str">
        <v>No</v>
      </c>
      <c r="Y111" s="25" t="str">
        <v>No</v>
      </c>
      <c r="Z111" s="25" t="str">
        <v>No</v>
      </c>
      <c r="AA111" s="25" t="str">
        <v>No</v>
      </c>
      <c r="AB111" s="25" t="str">
        <v>No</v>
      </c>
      <c r="AC111" s="25" t="str">
        <v>No</v>
      </c>
      <c r="AD111" s="25" t="str">
        <v>No</v>
      </c>
      <c r="AE111" s="25" t="str">
        <v>No</v>
      </c>
      <c r="AF111" s="25" t="str">
        <v>No</v>
      </c>
    </row>
    <row r="112" spans="1:32" x14ac:dyDescent="0.45">
      <c r="A112" s="25" t="s">
        <v>541</v>
      </c>
      <c r="B112" s="25" t="str">
        <v>No</v>
      </c>
      <c r="C112" s="25" t="str">
        <v>No</v>
      </c>
      <c r="D112" s="25" t="str">
        <v>No</v>
      </c>
      <c r="E112" s="25" t="str">
        <v>No</v>
      </c>
      <c r="F112" s="25" t="str">
        <v>No</v>
      </c>
      <c r="G112" s="25" t="str">
        <v>No</v>
      </c>
      <c r="H112" s="25" t="str">
        <v>No</v>
      </c>
      <c r="I112" s="25" t="str">
        <v>No</v>
      </c>
      <c r="J112" s="25" t="str">
        <v>No</v>
      </c>
      <c r="K112" s="25" t="str">
        <v>Yes</v>
      </c>
      <c r="L112" s="25" t="str">
        <v>Yes</v>
      </c>
      <c r="M112" s="25" t="str">
        <v>No</v>
      </c>
      <c r="N112" s="25" t="str">
        <v>No</v>
      </c>
      <c r="O112" s="25" t="str">
        <v>No</v>
      </c>
      <c r="P112" s="25" t="str">
        <v>No</v>
      </c>
      <c r="Q112" s="25" t="str">
        <v>No</v>
      </c>
      <c r="R112" s="25" t="str">
        <v>No</v>
      </c>
      <c r="S112" s="25" t="str">
        <v>Yes</v>
      </c>
      <c r="T112" s="25" t="str">
        <v>No</v>
      </c>
      <c r="U112" s="25" t="str">
        <v>No</v>
      </c>
      <c r="V112" s="25" t="str">
        <v>No</v>
      </c>
      <c r="W112" s="25" t="str">
        <v>No</v>
      </c>
      <c r="X112" s="25" t="str">
        <v>No</v>
      </c>
      <c r="Y112" s="25" t="str">
        <v>No</v>
      </c>
      <c r="Z112" s="25" t="str">
        <v>No</v>
      </c>
      <c r="AA112" s="25" t="str">
        <v>No</v>
      </c>
      <c r="AB112" s="25" t="str">
        <v>No</v>
      </c>
      <c r="AC112" s="25" t="str">
        <v>Yes</v>
      </c>
      <c r="AD112" s="25" t="str">
        <v>No</v>
      </c>
      <c r="AE112" s="25" t="str">
        <v>No</v>
      </c>
      <c r="AF112" s="25" t="str">
        <v>No</v>
      </c>
    </row>
    <row r="113" spans="1:32" x14ac:dyDescent="0.45">
      <c r="A113" s="25" t="s">
        <v>431</v>
      </c>
      <c r="B113" s="25" t="str">
        <v>No</v>
      </c>
      <c r="C113" s="25" t="str">
        <v>No</v>
      </c>
      <c r="D113" s="25" t="str">
        <v>No</v>
      </c>
      <c r="E113" s="25" t="str">
        <v>No</v>
      </c>
      <c r="F113" s="25" t="str">
        <v>No</v>
      </c>
      <c r="G113" s="25" t="str">
        <v>No</v>
      </c>
      <c r="H113" s="25" t="str">
        <v>No</v>
      </c>
      <c r="I113" s="25" t="str">
        <v>No</v>
      </c>
      <c r="J113" s="25" t="str">
        <v>No</v>
      </c>
      <c r="K113" s="25" t="str">
        <v>No</v>
      </c>
      <c r="L113" s="25" t="str">
        <v>Yes</v>
      </c>
      <c r="M113" s="25" t="str">
        <v>No</v>
      </c>
      <c r="N113" s="25" t="str">
        <v>No</v>
      </c>
      <c r="O113" s="25" t="str">
        <v>No</v>
      </c>
      <c r="P113" s="25" t="str">
        <v>Yes</v>
      </c>
      <c r="Q113" s="25" t="str">
        <v>No</v>
      </c>
      <c r="R113" s="25" t="str">
        <v>No</v>
      </c>
      <c r="S113" s="25" t="str">
        <v>Yes</v>
      </c>
      <c r="T113" s="25" t="str">
        <v>No</v>
      </c>
      <c r="U113" s="25" t="str">
        <v>No</v>
      </c>
      <c r="V113" s="25" t="str">
        <v>No</v>
      </c>
      <c r="W113" s="25" t="str">
        <v>No</v>
      </c>
      <c r="X113" s="25" t="str">
        <v>Yes</v>
      </c>
      <c r="Y113" s="25" t="str">
        <v>No</v>
      </c>
      <c r="Z113" s="25" t="str">
        <v>No</v>
      </c>
      <c r="AA113" s="25" t="str">
        <v>No</v>
      </c>
      <c r="AB113" s="25" t="str">
        <v>No</v>
      </c>
      <c r="AC113" s="25" t="str">
        <v>No</v>
      </c>
      <c r="AD113" s="25" t="str">
        <v>No</v>
      </c>
      <c r="AE113" s="25" t="str">
        <v>No</v>
      </c>
      <c r="AF113" s="25" t="str">
        <v>No</v>
      </c>
    </row>
    <row r="114" spans="1:32" x14ac:dyDescent="0.45">
      <c r="A114" s="25" t="s">
        <v>451</v>
      </c>
      <c r="B114" s="25" t="str">
        <v>No</v>
      </c>
      <c r="C114" s="25" t="str">
        <v>No</v>
      </c>
      <c r="D114" s="25" t="str">
        <v>No</v>
      </c>
      <c r="E114" s="25" t="str">
        <v>No</v>
      </c>
      <c r="F114" s="25" t="str">
        <v>No</v>
      </c>
      <c r="G114" s="25" t="str">
        <v>No</v>
      </c>
      <c r="H114" s="25" t="str">
        <v>No</v>
      </c>
      <c r="I114" s="25" t="str">
        <v>No</v>
      </c>
      <c r="J114" s="25" t="str">
        <v>Yes</v>
      </c>
      <c r="K114" s="25" t="str">
        <v>No</v>
      </c>
      <c r="L114" s="25" t="str">
        <v>Yes</v>
      </c>
      <c r="M114" s="25" t="str">
        <v>No</v>
      </c>
      <c r="N114" s="25" t="str">
        <v>No</v>
      </c>
      <c r="O114" s="25" t="str">
        <v>No</v>
      </c>
      <c r="P114" s="25" t="str">
        <v>Yes</v>
      </c>
      <c r="Q114" s="25" t="str">
        <v>No</v>
      </c>
      <c r="R114" s="25" t="str">
        <v>No</v>
      </c>
      <c r="S114" s="25" t="str">
        <v>Yes</v>
      </c>
      <c r="T114" s="25" t="str">
        <v>No</v>
      </c>
      <c r="U114" s="25" t="str">
        <v>No</v>
      </c>
      <c r="V114" s="25" t="str">
        <v>No</v>
      </c>
      <c r="W114" s="25" t="str">
        <v>No</v>
      </c>
      <c r="X114" s="25" t="str">
        <v>No</v>
      </c>
      <c r="Y114" s="25" t="str">
        <v>No</v>
      </c>
      <c r="Z114" s="25" t="str">
        <v>No</v>
      </c>
      <c r="AA114" s="25" t="str">
        <v>No</v>
      </c>
      <c r="AB114" s="25" t="str">
        <v>No</v>
      </c>
      <c r="AC114" s="25" t="str">
        <v>No</v>
      </c>
      <c r="AD114" s="25" t="str">
        <v>No</v>
      </c>
      <c r="AE114" s="25" t="str">
        <v>No</v>
      </c>
      <c r="AF114" s="25" t="str">
        <v>No</v>
      </c>
    </row>
    <row r="115" spans="1:32" x14ac:dyDescent="0.45">
      <c r="A115" s="25" t="s">
        <v>423</v>
      </c>
      <c r="B115" s="25" t="str">
        <v>No</v>
      </c>
      <c r="C115" s="25" t="str">
        <v>No</v>
      </c>
      <c r="D115" s="25" t="str">
        <v>No</v>
      </c>
      <c r="E115" s="25" t="str">
        <v>No</v>
      </c>
      <c r="F115" s="25" t="str">
        <v>No</v>
      </c>
      <c r="G115" s="25" t="str">
        <v>No</v>
      </c>
      <c r="H115" s="25" t="str">
        <v>No</v>
      </c>
      <c r="I115" s="25" t="str">
        <v>No</v>
      </c>
      <c r="J115" s="25" t="str">
        <v>No</v>
      </c>
      <c r="K115" s="25" t="str">
        <v>No</v>
      </c>
      <c r="L115" s="25" t="str">
        <v>Yes</v>
      </c>
      <c r="M115" s="25" t="str">
        <v>No</v>
      </c>
      <c r="N115" s="25" t="str">
        <v>No</v>
      </c>
      <c r="O115" s="25" t="str">
        <v>No</v>
      </c>
      <c r="P115" s="25" t="str">
        <v>No</v>
      </c>
      <c r="Q115" s="25" t="str">
        <v>No</v>
      </c>
      <c r="R115" s="25" t="str">
        <v>No</v>
      </c>
      <c r="S115" s="25" t="str">
        <v>Yes</v>
      </c>
      <c r="T115" s="25" t="str">
        <v>No</v>
      </c>
      <c r="U115" s="25" t="str">
        <v>No</v>
      </c>
      <c r="V115" s="25" t="str">
        <v>No</v>
      </c>
      <c r="W115" s="25" t="str">
        <v>No</v>
      </c>
      <c r="X115" s="25" t="str">
        <v>Yes</v>
      </c>
      <c r="Y115" s="25" t="str">
        <v>No</v>
      </c>
      <c r="Z115" s="25" t="str">
        <v>No</v>
      </c>
      <c r="AA115" s="25" t="str">
        <v>No</v>
      </c>
      <c r="AB115" s="25" t="str">
        <v>No</v>
      </c>
      <c r="AC115" s="25" t="str">
        <v>No</v>
      </c>
      <c r="AD115" s="25" t="str">
        <v>No</v>
      </c>
      <c r="AE115" s="25" t="str">
        <v>No</v>
      </c>
      <c r="AF115" s="25" t="str">
        <v>No</v>
      </c>
    </row>
    <row r="116" spans="1:32" x14ac:dyDescent="0.45">
      <c r="A116" s="25" t="s">
        <v>452</v>
      </c>
      <c r="B116" s="25" t="str">
        <v>No</v>
      </c>
      <c r="C116" s="25" t="str">
        <v>No</v>
      </c>
      <c r="D116" s="25" t="str">
        <v>No</v>
      </c>
      <c r="E116" s="25" t="str">
        <v>No</v>
      </c>
      <c r="F116" s="25" t="str">
        <v>No</v>
      </c>
      <c r="G116" s="25" t="str">
        <v>No</v>
      </c>
      <c r="H116" s="25" t="str">
        <v>No</v>
      </c>
      <c r="I116" s="25" t="str">
        <v>No</v>
      </c>
      <c r="J116" s="25" t="str">
        <v>No</v>
      </c>
      <c r="K116" s="25" t="str">
        <v>No</v>
      </c>
      <c r="L116" s="25" t="str">
        <v>Yes</v>
      </c>
      <c r="M116" s="25" t="str">
        <v>No</v>
      </c>
      <c r="N116" s="25" t="str">
        <v>No</v>
      </c>
      <c r="O116" s="25" t="str">
        <v>No</v>
      </c>
      <c r="P116" s="25" t="str">
        <v>Yes</v>
      </c>
      <c r="Q116" s="25" t="str">
        <v>No</v>
      </c>
      <c r="R116" s="25" t="str">
        <v>No</v>
      </c>
      <c r="S116" s="25" t="str">
        <v>Yes</v>
      </c>
      <c r="T116" s="25" t="str">
        <v>No</v>
      </c>
      <c r="U116" s="25" t="str">
        <v>No</v>
      </c>
      <c r="V116" s="25" t="str">
        <v>No</v>
      </c>
      <c r="W116" s="25" t="str">
        <v>No</v>
      </c>
      <c r="X116" s="25" t="str">
        <v>Yes</v>
      </c>
      <c r="Y116" s="25" t="str">
        <v>No</v>
      </c>
      <c r="Z116" s="25" t="str">
        <v>No</v>
      </c>
      <c r="AA116" s="25" t="str">
        <v>No</v>
      </c>
      <c r="AB116" s="25" t="str">
        <v>No</v>
      </c>
      <c r="AC116" s="25" t="str">
        <v>No</v>
      </c>
      <c r="AD116" s="25" t="str">
        <v>No</v>
      </c>
      <c r="AE116" s="25" t="str">
        <v>No</v>
      </c>
      <c r="AF116" s="25" t="str">
        <v>No</v>
      </c>
    </row>
    <row r="117" spans="1:32" x14ac:dyDescent="0.45">
      <c r="A117" s="25" t="s">
        <v>517</v>
      </c>
      <c r="B117" s="25" t="str">
        <v>No</v>
      </c>
      <c r="C117" s="25" t="str">
        <v>No</v>
      </c>
      <c r="D117" s="25" t="str">
        <v>No</v>
      </c>
      <c r="E117" s="25" t="str">
        <v>No</v>
      </c>
      <c r="F117" s="25" t="str">
        <v>No</v>
      </c>
      <c r="G117" s="25" t="str">
        <v>No</v>
      </c>
      <c r="H117" s="25" t="str">
        <v>No</v>
      </c>
      <c r="I117" s="25" t="str">
        <v>No</v>
      </c>
      <c r="J117" s="25" t="str">
        <v>No</v>
      </c>
      <c r="K117" s="25" t="str">
        <v>No</v>
      </c>
      <c r="L117" s="25" t="str">
        <v>No</v>
      </c>
      <c r="M117" s="25" t="str">
        <v>No</v>
      </c>
      <c r="N117" s="25" t="str">
        <v>No</v>
      </c>
      <c r="O117" s="25" t="str">
        <v>No</v>
      </c>
      <c r="P117" s="25" t="str">
        <v>No</v>
      </c>
      <c r="Q117" s="25" t="str">
        <v>Yes</v>
      </c>
      <c r="R117" s="25" t="str">
        <v>No</v>
      </c>
      <c r="S117" s="25" t="str">
        <v>No</v>
      </c>
      <c r="T117" s="25" t="str">
        <v>No</v>
      </c>
      <c r="U117" s="25" t="str">
        <v>No</v>
      </c>
      <c r="V117" s="25" t="str">
        <v>No</v>
      </c>
      <c r="W117" s="25" t="str">
        <v>No</v>
      </c>
      <c r="X117" s="25" t="str">
        <v>No</v>
      </c>
      <c r="Y117" s="25" t="str">
        <v>No</v>
      </c>
      <c r="Z117" s="25" t="str">
        <v>No</v>
      </c>
      <c r="AA117" s="25" t="str">
        <v>No</v>
      </c>
      <c r="AB117" s="25" t="str">
        <v>No</v>
      </c>
      <c r="AC117" s="25" t="str">
        <v>No</v>
      </c>
      <c r="AD117" s="25" t="str">
        <v>No</v>
      </c>
      <c r="AE117" s="25" t="str">
        <v>No</v>
      </c>
      <c r="AF117" s="25" t="str">
        <v>Yes</v>
      </c>
    </row>
    <row r="118" spans="1:32" x14ac:dyDescent="0.45">
      <c r="A118" s="25" t="s">
        <v>453</v>
      </c>
      <c r="B118" s="25" t="str">
        <v>No</v>
      </c>
      <c r="C118" s="25" t="str">
        <v>No</v>
      </c>
      <c r="D118" s="25" t="str">
        <v>No</v>
      </c>
      <c r="E118" s="25" t="str">
        <v>No</v>
      </c>
      <c r="F118" s="25" t="str">
        <v>No</v>
      </c>
      <c r="G118" s="25" t="str">
        <v>No</v>
      </c>
      <c r="H118" s="25" t="str">
        <v>No</v>
      </c>
      <c r="I118" s="25" t="str">
        <v>No</v>
      </c>
      <c r="J118" s="25" t="str">
        <v>No</v>
      </c>
      <c r="K118" s="25" t="str">
        <v>No</v>
      </c>
      <c r="L118" s="25" t="str">
        <v>Yes</v>
      </c>
      <c r="M118" s="25" t="str">
        <v>No</v>
      </c>
      <c r="N118" s="25" t="str">
        <v>No</v>
      </c>
      <c r="O118" s="25" t="str">
        <v>No</v>
      </c>
      <c r="P118" s="25" t="str">
        <v>No</v>
      </c>
      <c r="Q118" s="25" t="str">
        <v>No</v>
      </c>
      <c r="R118" s="25" t="str">
        <v>No</v>
      </c>
      <c r="S118" s="25" t="str">
        <v>Yes</v>
      </c>
      <c r="T118" s="25" t="str">
        <v>No</v>
      </c>
      <c r="U118" s="25" t="str">
        <v>No</v>
      </c>
      <c r="V118" s="25" t="str">
        <v>No</v>
      </c>
      <c r="W118" s="25" t="str">
        <v>No</v>
      </c>
      <c r="X118" s="25" t="str">
        <v>No</v>
      </c>
      <c r="Y118" s="25" t="str">
        <v>No</v>
      </c>
      <c r="Z118" s="25" t="str">
        <v>No</v>
      </c>
      <c r="AA118" s="25" t="str">
        <v>No</v>
      </c>
      <c r="AB118" s="25" t="str">
        <v>No</v>
      </c>
      <c r="AC118" s="25" t="str">
        <v>No</v>
      </c>
      <c r="AD118" s="25" t="str">
        <v>No</v>
      </c>
      <c r="AE118" s="25" t="str">
        <v>No</v>
      </c>
      <c r="AF118" s="25" t="str">
        <v>No</v>
      </c>
    </row>
    <row r="119" spans="1:32" x14ac:dyDescent="0.45">
      <c r="A119" s="25" t="s">
        <v>454</v>
      </c>
      <c r="B119" s="25" t="str">
        <v>No</v>
      </c>
      <c r="C119" s="25" t="str">
        <v>No</v>
      </c>
      <c r="D119" s="25" t="str">
        <v>No</v>
      </c>
      <c r="E119" s="25" t="str">
        <v>No</v>
      </c>
      <c r="F119" s="25" t="str">
        <v>No</v>
      </c>
      <c r="G119" s="25" t="str">
        <v>Yes</v>
      </c>
      <c r="H119" s="25" t="str">
        <v>Yes</v>
      </c>
      <c r="I119" s="25" t="str">
        <v>No</v>
      </c>
      <c r="J119" s="25" t="str">
        <v>No</v>
      </c>
      <c r="K119" s="25" t="str">
        <v>No</v>
      </c>
      <c r="L119" s="25" t="str">
        <v>No</v>
      </c>
      <c r="M119" s="25" t="str">
        <v>No</v>
      </c>
      <c r="N119" s="25" t="str">
        <v>No</v>
      </c>
      <c r="O119" s="25" t="str">
        <v>No</v>
      </c>
      <c r="P119" s="25" t="str">
        <v>Yes</v>
      </c>
      <c r="Q119" s="25" t="str">
        <v>No</v>
      </c>
      <c r="R119" s="25" t="str">
        <v>No</v>
      </c>
      <c r="S119" s="25" t="str">
        <v>Yes</v>
      </c>
      <c r="T119" s="25" t="str">
        <v>No</v>
      </c>
      <c r="U119" s="25" t="str">
        <v>No</v>
      </c>
      <c r="V119" s="25" t="str">
        <v>No</v>
      </c>
      <c r="W119" s="25" t="str">
        <v>No</v>
      </c>
      <c r="X119" s="25" t="str">
        <v>No</v>
      </c>
      <c r="Y119" s="25" t="str">
        <v>No</v>
      </c>
      <c r="Z119" s="25" t="str">
        <v>No</v>
      </c>
      <c r="AA119" s="25" t="str">
        <v>No</v>
      </c>
      <c r="AB119" s="25" t="str">
        <v>No</v>
      </c>
      <c r="AC119" s="25" t="str">
        <v>No</v>
      </c>
      <c r="AD119" s="25" t="str">
        <v>No</v>
      </c>
      <c r="AE119" s="25" t="str">
        <v>No</v>
      </c>
      <c r="AF119" s="25" t="str">
        <v>No</v>
      </c>
    </row>
    <row r="120" spans="1:32" x14ac:dyDescent="0.45">
      <c r="A120" s="25" t="s">
        <v>543</v>
      </c>
      <c r="B120" s="25" t="str">
        <v>No</v>
      </c>
      <c r="C120" s="25" t="str">
        <v>No</v>
      </c>
      <c r="D120" s="25" t="str">
        <v>No</v>
      </c>
      <c r="E120" s="25" t="str">
        <v>No</v>
      </c>
      <c r="F120" s="25" t="str">
        <v>No</v>
      </c>
      <c r="G120" s="25" t="str">
        <v>No</v>
      </c>
      <c r="H120" s="25" t="str">
        <v>No</v>
      </c>
      <c r="I120" s="25" t="str">
        <v>No</v>
      </c>
      <c r="J120" s="25" t="str">
        <v>No</v>
      </c>
      <c r="K120" s="25" t="str">
        <v>Yes</v>
      </c>
      <c r="L120" s="25" t="str">
        <v>Yes</v>
      </c>
      <c r="M120" s="25" t="str">
        <v>No</v>
      </c>
      <c r="N120" s="25" t="str">
        <v>No</v>
      </c>
      <c r="O120" s="25" t="str">
        <v>Yes</v>
      </c>
      <c r="P120" s="25" t="str">
        <v>No</v>
      </c>
      <c r="Q120" s="25" t="str">
        <v>No</v>
      </c>
      <c r="R120" s="25" t="str">
        <v>No</v>
      </c>
      <c r="S120" s="25" t="str">
        <v>Yes</v>
      </c>
      <c r="T120" s="25" t="str">
        <v>No</v>
      </c>
      <c r="U120" s="25" t="str">
        <v>No</v>
      </c>
      <c r="V120" s="25" t="str">
        <v>No</v>
      </c>
      <c r="W120" s="25" t="str">
        <v>No</v>
      </c>
      <c r="X120" s="25" t="str">
        <v>Yes</v>
      </c>
      <c r="Y120" s="25" t="str">
        <v>Yes</v>
      </c>
      <c r="Z120" s="25" t="str">
        <v>No</v>
      </c>
      <c r="AA120" s="25" t="str">
        <v>No</v>
      </c>
      <c r="AB120" s="25" t="str">
        <v>No</v>
      </c>
      <c r="AC120" s="25" t="str">
        <v>Yes</v>
      </c>
      <c r="AD120" s="25" t="str">
        <v>No</v>
      </c>
      <c r="AE120" s="25" t="str">
        <v>No</v>
      </c>
      <c r="AF120" s="25" t="str">
        <v>No</v>
      </c>
    </row>
    <row r="121" spans="1:32" x14ac:dyDescent="0.45">
      <c r="A121" s="25" t="s">
        <v>455</v>
      </c>
      <c r="B121" s="25" t="str">
        <v>No</v>
      </c>
      <c r="C121" s="25" t="str">
        <v>No</v>
      </c>
      <c r="D121" s="25" t="str">
        <v>No</v>
      </c>
      <c r="E121" s="25" t="str">
        <v>Yes</v>
      </c>
      <c r="F121" s="25" t="str">
        <v>No</v>
      </c>
      <c r="G121" s="25" t="str">
        <v>No</v>
      </c>
      <c r="H121" s="25" t="str">
        <v>No</v>
      </c>
      <c r="I121" s="25" t="str">
        <v>No</v>
      </c>
      <c r="J121" s="25" t="str">
        <v>No</v>
      </c>
      <c r="K121" s="25" t="str">
        <v>No</v>
      </c>
      <c r="L121" s="25" t="str">
        <v>Yes</v>
      </c>
      <c r="M121" s="25" t="str">
        <v>No</v>
      </c>
      <c r="N121" s="25" t="str">
        <v>No</v>
      </c>
      <c r="O121" s="25" t="str">
        <v>No</v>
      </c>
      <c r="P121" s="25" t="str">
        <v>Yes</v>
      </c>
      <c r="Q121" s="25" t="str">
        <v>No</v>
      </c>
      <c r="R121" s="25" t="str">
        <v>No</v>
      </c>
      <c r="S121" s="25" t="str">
        <v>Yes</v>
      </c>
      <c r="T121" s="25" t="str">
        <v>No</v>
      </c>
      <c r="U121" s="25" t="str">
        <v>No</v>
      </c>
      <c r="V121" s="25" t="str">
        <v>No</v>
      </c>
      <c r="W121" s="25" t="str">
        <v>No</v>
      </c>
      <c r="X121" s="25" t="str">
        <v>Yes</v>
      </c>
      <c r="Y121" s="25" t="str">
        <v>No</v>
      </c>
      <c r="Z121" s="25" t="str">
        <v>No</v>
      </c>
      <c r="AA121" s="25" t="str">
        <v>No</v>
      </c>
      <c r="AB121" s="25" t="str">
        <v>No</v>
      </c>
      <c r="AC121" s="25" t="str">
        <v>No</v>
      </c>
      <c r="AD121" s="25" t="str">
        <v>No</v>
      </c>
      <c r="AE121" s="25" t="str">
        <v>No</v>
      </c>
      <c r="AF121" s="25" t="str">
        <v>No</v>
      </c>
    </row>
    <row r="122" spans="1:32" x14ac:dyDescent="0.45">
      <c r="A122" s="25" t="s">
        <v>517</v>
      </c>
      <c r="B122" s="25" t="str">
        <v>No</v>
      </c>
      <c r="C122" s="25" t="str">
        <v>No</v>
      </c>
      <c r="D122" s="25" t="str">
        <v>No</v>
      </c>
      <c r="E122" s="25" t="str">
        <v>No</v>
      </c>
      <c r="F122" s="25" t="str">
        <v>No</v>
      </c>
      <c r="G122" s="25" t="str">
        <v>No</v>
      </c>
      <c r="H122" s="25" t="str">
        <v>No</v>
      </c>
      <c r="I122" s="25" t="str">
        <v>No</v>
      </c>
      <c r="J122" s="25" t="str">
        <v>No</v>
      </c>
      <c r="K122" s="25" t="str">
        <v>No</v>
      </c>
      <c r="L122" s="25" t="str">
        <v>No</v>
      </c>
      <c r="M122" s="25" t="str">
        <v>No</v>
      </c>
      <c r="N122" s="25" t="str">
        <v>No</v>
      </c>
      <c r="O122" s="25" t="str">
        <v>No</v>
      </c>
      <c r="P122" s="25" t="str">
        <v>No</v>
      </c>
      <c r="Q122" s="25" t="str">
        <v>Yes</v>
      </c>
      <c r="R122" s="25" t="str">
        <v>No</v>
      </c>
      <c r="S122" s="25" t="str">
        <v>No</v>
      </c>
      <c r="T122" s="25" t="str">
        <v>No</v>
      </c>
      <c r="U122" s="25" t="str">
        <v>No</v>
      </c>
      <c r="V122" s="25" t="str">
        <v>No</v>
      </c>
      <c r="W122" s="25" t="str">
        <v>No</v>
      </c>
      <c r="X122" s="25" t="str">
        <v>No</v>
      </c>
      <c r="Y122" s="25" t="str">
        <v>No</v>
      </c>
      <c r="Z122" s="25" t="str">
        <v>No</v>
      </c>
      <c r="AA122" s="25" t="str">
        <v>No</v>
      </c>
      <c r="AB122" s="25" t="str">
        <v>No</v>
      </c>
      <c r="AC122" s="25" t="str">
        <v>No</v>
      </c>
      <c r="AD122" s="25" t="str">
        <v>No</v>
      </c>
      <c r="AE122" s="25" t="str">
        <v>No</v>
      </c>
      <c r="AF122" s="25" t="str">
        <v>Yes</v>
      </c>
    </row>
    <row r="123" spans="1:32" x14ac:dyDescent="0.45">
      <c r="A123" s="25" t="s">
        <v>542</v>
      </c>
      <c r="B123" s="25" t="str">
        <v>No</v>
      </c>
      <c r="C123" s="25" t="str">
        <v>No</v>
      </c>
      <c r="D123" s="25" t="str">
        <v>No</v>
      </c>
      <c r="E123" s="25" t="str">
        <v>No</v>
      </c>
      <c r="F123" s="25" t="str">
        <v>No</v>
      </c>
      <c r="G123" s="25" t="str">
        <v>No</v>
      </c>
      <c r="H123" s="25" t="str">
        <v>No</v>
      </c>
      <c r="I123" s="25" t="str">
        <v>No</v>
      </c>
      <c r="J123" s="25" t="str">
        <v>No</v>
      </c>
      <c r="K123" s="25" t="str">
        <v>Yes</v>
      </c>
      <c r="L123" s="25" t="str">
        <v>Yes</v>
      </c>
      <c r="M123" s="25" t="str">
        <v>No</v>
      </c>
      <c r="N123" s="25" t="str">
        <v>No</v>
      </c>
      <c r="O123" s="25" t="str">
        <v>No</v>
      </c>
      <c r="P123" s="25" t="str">
        <v>Yes</v>
      </c>
      <c r="Q123" s="25" t="str">
        <v>No</v>
      </c>
      <c r="R123" s="25" t="str">
        <v>No</v>
      </c>
      <c r="S123" s="25" t="str">
        <v>Yes</v>
      </c>
      <c r="T123" s="25" t="str">
        <v>Yes</v>
      </c>
      <c r="U123" s="25" t="str">
        <v>No</v>
      </c>
      <c r="V123" s="25" t="str">
        <v>No</v>
      </c>
      <c r="W123" s="25" t="str">
        <v>No</v>
      </c>
      <c r="X123" s="25" t="str">
        <v>No</v>
      </c>
      <c r="Y123" s="25" t="str">
        <v>No</v>
      </c>
      <c r="Z123" s="25" t="str">
        <v>No</v>
      </c>
      <c r="AA123" s="25" t="str">
        <v>No</v>
      </c>
      <c r="AB123" s="25" t="str">
        <v>No</v>
      </c>
      <c r="AC123" s="25" t="str">
        <v>Yes</v>
      </c>
      <c r="AD123" s="25" t="str">
        <v>No</v>
      </c>
      <c r="AE123" s="25" t="str">
        <v>No</v>
      </c>
      <c r="AF123" s="25" t="str">
        <v>No</v>
      </c>
    </row>
    <row r="124" spans="1:32" x14ac:dyDescent="0.45">
      <c r="A124" s="25" t="s">
        <v>456</v>
      </c>
      <c r="B124" s="25" t="str">
        <v>No</v>
      </c>
      <c r="C124" s="25" t="str">
        <v>No</v>
      </c>
      <c r="D124" s="25" t="str">
        <v>No</v>
      </c>
      <c r="E124" s="25" t="str">
        <v>No</v>
      </c>
      <c r="F124" s="25" t="str">
        <v>No</v>
      </c>
      <c r="G124" s="25" t="str">
        <v>No</v>
      </c>
      <c r="H124" s="25" t="str">
        <v>Yes</v>
      </c>
      <c r="I124" s="25" t="str">
        <v>No</v>
      </c>
      <c r="J124" s="25" t="str">
        <v>No</v>
      </c>
      <c r="K124" s="25" t="str">
        <v>No</v>
      </c>
      <c r="L124" s="25" t="str">
        <v>Yes</v>
      </c>
      <c r="M124" s="25" t="str">
        <v>No</v>
      </c>
      <c r="N124" s="25" t="str">
        <v>No</v>
      </c>
      <c r="O124" s="25" t="str">
        <v>Yes</v>
      </c>
      <c r="P124" s="25" t="str">
        <v>Yes</v>
      </c>
      <c r="Q124" s="25" t="str">
        <v>No</v>
      </c>
      <c r="R124" s="25" t="str">
        <v>No</v>
      </c>
      <c r="S124" s="25" t="str">
        <v>Yes</v>
      </c>
      <c r="T124" s="25" t="str">
        <v>Yes</v>
      </c>
      <c r="U124" s="25" t="str">
        <v>No</v>
      </c>
      <c r="V124" s="25" t="str">
        <v>No</v>
      </c>
      <c r="W124" s="25" t="str">
        <v>No</v>
      </c>
      <c r="X124" s="25" t="str">
        <v>No</v>
      </c>
      <c r="Y124" s="25" t="str">
        <v>No</v>
      </c>
      <c r="Z124" s="25" t="str">
        <v>No</v>
      </c>
      <c r="AA124" s="25" t="str">
        <v>No</v>
      </c>
      <c r="AB124" s="25" t="str">
        <v>Yes</v>
      </c>
      <c r="AC124" s="25" t="str">
        <v>No</v>
      </c>
      <c r="AD124" s="25" t="str">
        <v>No</v>
      </c>
      <c r="AE124" s="25" t="str">
        <v>No</v>
      </c>
      <c r="AF124" s="25" t="str">
        <v>No</v>
      </c>
    </row>
    <row r="125" spans="1:32" x14ac:dyDescent="0.45">
      <c r="A125" s="25" t="s">
        <v>457</v>
      </c>
      <c r="B125" s="25" t="str">
        <v>No</v>
      </c>
      <c r="C125" s="25" t="str">
        <v>No</v>
      </c>
      <c r="D125" s="25" t="str">
        <v>No</v>
      </c>
      <c r="E125" s="25" t="str">
        <v>No</v>
      </c>
      <c r="F125" s="25" t="str">
        <v>No</v>
      </c>
      <c r="G125" s="25" t="str">
        <v>No</v>
      </c>
      <c r="H125" s="25" t="str">
        <v>No</v>
      </c>
      <c r="I125" s="25" t="str">
        <v>No</v>
      </c>
      <c r="J125" s="25" t="str">
        <v>Yes</v>
      </c>
      <c r="K125" s="25" t="str">
        <v>No</v>
      </c>
      <c r="L125" s="25" t="str">
        <v>Yes</v>
      </c>
      <c r="M125" s="25" t="str">
        <v>No</v>
      </c>
      <c r="N125" s="25" t="str">
        <v>No</v>
      </c>
      <c r="O125" s="25" t="str">
        <v>No</v>
      </c>
      <c r="P125" s="25" t="str">
        <v>Yes</v>
      </c>
      <c r="Q125" s="25" t="str">
        <v>No</v>
      </c>
      <c r="R125" s="25" t="str">
        <v>No</v>
      </c>
      <c r="S125" s="25" t="str">
        <v>Yes</v>
      </c>
      <c r="T125" s="25" t="str">
        <v>No</v>
      </c>
      <c r="U125" s="25" t="str">
        <v>No</v>
      </c>
      <c r="V125" s="25" t="str">
        <v>No</v>
      </c>
      <c r="W125" s="25" t="str">
        <v>No</v>
      </c>
      <c r="X125" s="25" t="str">
        <v>Yes</v>
      </c>
      <c r="Y125" s="25" t="str">
        <v>No</v>
      </c>
      <c r="Z125" s="25" t="str">
        <v>No</v>
      </c>
      <c r="AA125" s="25" t="str">
        <v>No</v>
      </c>
      <c r="AB125" s="25" t="str">
        <v>No</v>
      </c>
      <c r="AC125" s="25" t="str">
        <v>No</v>
      </c>
      <c r="AD125" s="25" t="str">
        <v>No</v>
      </c>
      <c r="AE125" s="25" t="str">
        <v>No</v>
      </c>
      <c r="AF125" s="25" t="str">
        <v>No</v>
      </c>
    </row>
    <row r="126" spans="1:32" x14ac:dyDescent="0.45">
      <c r="A126" s="25" t="s">
        <v>544</v>
      </c>
      <c r="B126" s="25" t="str">
        <v>No</v>
      </c>
      <c r="C126" s="25" t="str">
        <v>No</v>
      </c>
      <c r="D126" s="25" t="str">
        <v>No</v>
      </c>
      <c r="E126" s="25" t="str">
        <v>No</v>
      </c>
      <c r="F126" s="25" t="str">
        <v>No</v>
      </c>
      <c r="G126" s="25" t="str">
        <v>No</v>
      </c>
      <c r="H126" s="25" t="str">
        <v>No</v>
      </c>
      <c r="I126" s="25" t="str">
        <v>No</v>
      </c>
      <c r="J126" s="25" t="str">
        <v>No</v>
      </c>
      <c r="K126" s="25" t="str">
        <v>Yes</v>
      </c>
      <c r="L126" s="25" t="str">
        <v>Yes</v>
      </c>
      <c r="M126" s="25" t="str">
        <v>No</v>
      </c>
      <c r="N126" s="25" t="str">
        <v>No</v>
      </c>
      <c r="O126" s="25" t="str">
        <v>No</v>
      </c>
      <c r="P126" s="25" t="str">
        <v>Yes</v>
      </c>
      <c r="Q126" s="25" t="str">
        <v>No</v>
      </c>
      <c r="R126" s="25" t="str">
        <v>No</v>
      </c>
      <c r="S126" s="25" t="str">
        <v>Yes</v>
      </c>
      <c r="T126" s="25" t="str">
        <v>No</v>
      </c>
      <c r="U126" s="25" t="str">
        <v>No</v>
      </c>
      <c r="V126" s="25" t="str">
        <v>No</v>
      </c>
      <c r="W126" s="25" t="str">
        <v>No</v>
      </c>
      <c r="X126" s="25" t="str">
        <v>Yes</v>
      </c>
      <c r="Y126" s="25" t="str">
        <v>No</v>
      </c>
      <c r="Z126" s="25" t="str">
        <v>No</v>
      </c>
      <c r="AA126" s="25" t="str">
        <v>No</v>
      </c>
      <c r="AB126" s="25" t="str">
        <v>No</v>
      </c>
      <c r="AC126" s="25" t="str">
        <v>Yes</v>
      </c>
      <c r="AD126" s="25" t="str">
        <v>No</v>
      </c>
      <c r="AE126" s="25" t="str">
        <v>No</v>
      </c>
      <c r="AF126" s="25" t="str">
        <v>No</v>
      </c>
    </row>
    <row r="127" spans="1:32" x14ac:dyDescent="0.45">
      <c r="A127" s="25" t="s">
        <v>458</v>
      </c>
      <c r="B127" s="25" t="str">
        <v>No</v>
      </c>
      <c r="C127" s="25" t="str">
        <v>No</v>
      </c>
      <c r="D127" s="25" t="str">
        <v>No</v>
      </c>
      <c r="E127" s="25" t="str">
        <v>No</v>
      </c>
      <c r="F127" s="25" t="str">
        <v>No</v>
      </c>
      <c r="G127" s="25" t="str">
        <v>No</v>
      </c>
      <c r="H127" s="25" t="str">
        <v>No</v>
      </c>
      <c r="I127" s="25" t="str">
        <v>No</v>
      </c>
      <c r="J127" s="25" t="str">
        <v>No</v>
      </c>
      <c r="K127" s="25" t="str">
        <v>No</v>
      </c>
      <c r="L127" s="25" t="str">
        <v>Yes</v>
      </c>
      <c r="M127" s="25" t="str">
        <v>No</v>
      </c>
      <c r="N127" s="25" t="str">
        <v>No</v>
      </c>
      <c r="O127" s="25" t="str">
        <v>No</v>
      </c>
      <c r="P127" s="25" t="str">
        <v>No</v>
      </c>
      <c r="Q127" s="25" t="str">
        <v>No</v>
      </c>
      <c r="R127" s="25" t="str">
        <v>No</v>
      </c>
      <c r="S127" s="25" t="str">
        <v>Yes</v>
      </c>
      <c r="T127" s="25" t="str">
        <v>No</v>
      </c>
      <c r="U127" s="25" t="str">
        <v>No</v>
      </c>
      <c r="V127" s="25" t="str">
        <v>No</v>
      </c>
      <c r="W127" s="25" t="str">
        <v>No</v>
      </c>
      <c r="X127" s="25" t="str">
        <v>Yes</v>
      </c>
      <c r="Y127" s="25" t="str">
        <v>No</v>
      </c>
      <c r="Z127" s="25" t="str">
        <v>No</v>
      </c>
      <c r="AA127" s="25" t="str">
        <v>No</v>
      </c>
      <c r="AB127" s="25" t="str">
        <v>No</v>
      </c>
      <c r="AC127" s="25" t="str">
        <v>No</v>
      </c>
      <c r="AD127" s="25" t="str">
        <v>No</v>
      </c>
      <c r="AE127" s="25" t="str">
        <v>No</v>
      </c>
      <c r="AF127" s="25" t="str">
        <v>No</v>
      </c>
    </row>
    <row r="128" spans="1:32" x14ac:dyDescent="0.45">
      <c r="A128" s="25" t="s">
        <v>459</v>
      </c>
      <c r="B128" s="25" t="str">
        <v>No</v>
      </c>
      <c r="C128" s="25" t="str">
        <v>No</v>
      </c>
      <c r="D128" s="25" t="str">
        <v>No</v>
      </c>
      <c r="E128" s="25" t="str">
        <v>No</v>
      </c>
      <c r="F128" s="25" t="str">
        <v>No</v>
      </c>
      <c r="G128" s="25" t="str">
        <v>No</v>
      </c>
      <c r="H128" s="25" t="str">
        <v>No</v>
      </c>
      <c r="I128" s="25" t="str">
        <v>No</v>
      </c>
      <c r="J128" s="25" t="str">
        <v>No</v>
      </c>
      <c r="K128" s="25" t="str">
        <v>No</v>
      </c>
      <c r="L128" s="25" t="str">
        <v>Yes</v>
      </c>
      <c r="M128" s="25" t="str">
        <v>No</v>
      </c>
      <c r="N128" s="25" t="str">
        <v>No</v>
      </c>
      <c r="O128" s="25" t="str">
        <v>Yes</v>
      </c>
      <c r="P128" s="25" t="str">
        <v>No</v>
      </c>
      <c r="Q128" s="25" t="str">
        <v>No</v>
      </c>
      <c r="R128" s="25" t="str">
        <v>No</v>
      </c>
      <c r="S128" s="25" t="str">
        <v>Yes</v>
      </c>
      <c r="T128" s="25" t="str">
        <v>No</v>
      </c>
      <c r="U128" s="25" t="str">
        <v>No</v>
      </c>
      <c r="V128" s="25" t="str">
        <v>No</v>
      </c>
      <c r="W128" s="25" t="str">
        <v>No</v>
      </c>
      <c r="X128" s="25" t="str">
        <v>Yes</v>
      </c>
      <c r="Y128" s="25" t="str">
        <v>No</v>
      </c>
      <c r="Z128" s="25" t="str">
        <v>No</v>
      </c>
      <c r="AA128" s="25" t="str">
        <v>No</v>
      </c>
      <c r="AB128" s="25" t="str">
        <v>No</v>
      </c>
      <c r="AC128" s="25" t="str">
        <v>No</v>
      </c>
      <c r="AD128" s="25" t="str">
        <v>No</v>
      </c>
      <c r="AE128" s="25" t="str">
        <v>No</v>
      </c>
      <c r="AF128" s="25" t="str">
        <v>No</v>
      </c>
    </row>
    <row r="129" spans="1:32" x14ac:dyDescent="0.45">
      <c r="A129" s="25" t="s">
        <v>517</v>
      </c>
      <c r="B129" s="25" t="str">
        <v>No</v>
      </c>
      <c r="C129" s="25" t="str">
        <v>No</v>
      </c>
      <c r="D129" s="25" t="str">
        <v>No</v>
      </c>
      <c r="E129" s="25" t="str">
        <v>No</v>
      </c>
      <c r="F129" s="25" t="str">
        <v>No</v>
      </c>
      <c r="G129" s="25" t="str">
        <v>No</v>
      </c>
      <c r="H129" s="25" t="str">
        <v>No</v>
      </c>
      <c r="I129" s="25" t="str">
        <v>No</v>
      </c>
      <c r="J129" s="25" t="str">
        <v>No</v>
      </c>
      <c r="K129" s="25" t="str">
        <v>No</v>
      </c>
      <c r="L129" s="25" t="str">
        <v>No</v>
      </c>
      <c r="M129" s="25" t="str">
        <v>No</v>
      </c>
      <c r="N129" s="25" t="str">
        <v>No</v>
      </c>
      <c r="O129" s="25" t="str">
        <v>No</v>
      </c>
      <c r="P129" s="25" t="str">
        <v>No</v>
      </c>
      <c r="Q129" s="25" t="str">
        <v>Yes</v>
      </c>
      <c r="R129" s="25" t="str">
        <v>No</v>
      </c>
      <c r="S129" s="25" t="str">
        <v>No</v>
      </c>
      <c r="T129" s="25" t="str">
        <v>No</v>
      </c>
      <c r="U129" s="25" t="str">
        <v>No</v>
      </c>
      <c r="V129" s="25" t="str">
        <v>No</v>
      </c>
      <c r="W129" s="25" t="str">
        <v>No</v>
      </c>
      <c r="X129" s="25" t="str">
        <v>No</v>
      </c>
      <c r="Y129" s="25" t="str">
        <v>No</v>
      </c>
      <c r="Z129" s="25" t="str">
        <v>No</v>
      </c>
      <c r="AA129" s="25" t="str">
        <v>No</v>
      </c>
      <c r="AB129" s="25" t="str">
        <v>No</v>
      </c>
      <c r="AC129" s="25" t="str">
        <v>No</v>
      </c>
      <c r="AD129" s="25" t="str">
        <v>No</v>
      </c>
      <c r="AE129" s="25" t="str">
        <v>No</v>
      </c>
      <c r="AF129" s="25" t="str">
        <v>Yes</v>
      </c>
    </row>
    <row r="130" spans="1:32" x14ac:dyDescent="0.45">
      <c r="A130" s="25" t="s">
        <v>517</v>
      </c>
      <c r="B130" s="25" t="str">
        <v>No</v>
      </c>
      <c r="C130" s="25" t="str">
        <v>No</v>
      </c>
      <c r="D130" s="25" t="str">
        <v>No</v>
      </c>
      <c r="E130" s="25" t="str">
        <v>No</v>
      </c>
      <c r="F130" s="25" t="str">
        <v>No</v>
      </c>
      <c r="G130" s="25" t="str">
        <v>No</v>
      </c>
      <c r="H130" s="25" t="str">
        <v>No</v>
      </c>
      <c r="I130" s="25" t="str">
        <v>No</v>
      </c>
      <c r="J130" s="25" t="str">
        <v>No</v>
      </c>
      <c r="K130" s="25" t="str">
        <v>No</v>
      </c>
      <c r="L130" s="25" t="str">
        <v>No</v>
      </c>
      <c r="M130" s="25" t="str">
        <v>No</v>
      </c>
      <c r="N130" s="25" t="str">
        <v>No</v>
      </c>
      <c r="O130" s="25" t="str">
        <v>No</v>
      </c>
      <c r="P130" s="25" t="str">
        <v>No</v>
      </c>
      <c r="Q130" s="25" t="str">
        <v>Yes</v>
      </c>
      <c r="R130" s="25" t="str">
        <v>No</v>
      </c>
      <c r="S130" s="25" t="str">
        <v>No</v>
      </c>
      <c r="T130" s="25" t="str">
        <v>No</v>
      </c>
      <c r="U130" s="25" t="str">
        <v>No</v>
      </c>
      <c r="V130" s="25" t="str">
        <v>No</v>
      </c>
      <c r="W130" s="25" t="str">
        <v>No</v>
      </c>
      <c r="X130" s="25" t="str">
        <v>No</v>
      </c>
      <c r="Y130" s="25" t="str">
        <v>No</v>
      </c>
      <c r="Z130" s="25" t="str">
        <v>No</v>
      </c>
      <c r="AA130" s="25" t="str">
        <v>No</v>
      </c>
      <c r="AB130" s="25" t="str">
        <v>No</v>
      </c>
      <c r="AC130" s="25" t="str">
        <v>No</v>
      </c>
      <c r="AD130" s="25" t="str">
        <v>No</v>
      </c>
      <c r="AE130" s="25" t="str">
        <v>No</v>
      </c>
      <c r="AF130" s="25" t="str">
        <v>Yes</v>
      </c>
    </row>
    <row r="131" spans="1:32" x14ac:dyDescent="0.45">
      <c r="A131" s="25" t="s">
        <v>545</v>
      </c>
      <c r="B131" s="25" t="str">
        <v>No</v>
      </c>
      <c r="C131" s="25" t="str">
        <v>No</v>
      </c>
      <c r="D131" s="25" t="str">
        <v>No</v>
      </c>
      <c r="E131" s="25" t="str">
        <v>No</v>
      </c>
      <c r="F131" s="25" t="str">
        <v>No</v>
      </c>
      <c r="G131" s="25" t="str">
        <v>No</v>
      </c>
      <c r="H131" s="25" t="str">
        <v>No</v>
      </c>
      <c r="I131" s="25" t="str">
        <v>No</v>
      </c>
      <c r="J131" s="25" t="str">
        <v>No</v>
      </c>
      <c r="K131" s="25" t="str">
        <v>No</v>
      </c>
      <c r="L131" s="25" t="str">
        <v>No</v>
      </c>
      <c r="M131" s="25" t="str">
        <v>No</v>
      </c>
      <c r="N131" s="25" t="str">
        <v>No</v>
      </c>
      <c r="O131" s="25" t="str">
        <v>Yes</v>
      </c>
      <c r="P131" s="25" t="str">
        <v>Yes</v>
      </c>
      <c r="Q131" s="25" t="str">
        <v>No</v>
      </c>
      <c r="R131" s="25" t="str">
        <v>No</v>
      </c>
      <c r="S131" s="25" t="str">
        <v>Yes</v>
      </c>
      <c r="T131" s="25" t="str">
        <v>No</v>
      </c>
      <c r="U131" s="25" t="str">
        <v>No</v>
      </c>
      <c r="V131" s="25" t="str">
        <v>No</v>
      </c>
      <c r="W131" s="25" t="str">
        <v>No</v>
      </c>
      <c r="X131" s="25" t="str">
        <v>No</v>
      </c>
      <c r="Y131" s="25" t="str">
        <v>No</v>
      </c>
      <c r="Z131" s="25" t="str">
        <v>No</v>
      </c>
      <c r="AA131" s="25" t="str">
        <v>No</v>
      </c>
      <c r="AB131" s="25" t="str">
        <v>No</v>
      </c>
      <c r="AC131" s="25" t="str">
        <v>No</v>
      </c>
      <c r="AD131" s="25" t="str">
        <v>No</v>
      </c>
      <c r="AE131" s="25" t="str">
        <v>No</v>
      </c>
      <c r="AF131" s="25" t="str">
        <v>No</v>
      </c>
    </row>
    <row r="132" spans="1:32" x14ac:dyDescent="0.45">
      <c r="A132" s="25" t="s">
        <v>517</v>
      </c>
      <c r="B132" s="25" t="str">
        <v>No</v>
      </c>
      <c r="C132" s="25" t="str">
        <v>No</v>
      </c>
      <c r="D132" s="25" t="str">
        <v>No</v>
      </c>
      <c r="E132" s="25" t="str">
        <v>No</v>
      </c>
      <c r="F132" s="25" t="str">
        <v>No</v>
      </c>
      <c r="G132" s="25" t="str">
        <v>No</v>
      </c>
      <c r="H132" s="25" t="str">
        <v>No</v>
      </c>
      <c r="I132" s="25" t="str">
        <v>No</v>
      </c>
      <c r="J132" s="25" t="str">
        <v>No</v>
      </c>
      <c r="K132" s="25" t="str">
        <v>No</v>
      </c>
      <c r="L132" s="25" t="str">
        <v>No</v>
      </c>
      <c r="M132" s="25" t="str">
        <v>No</v>
      </c>
      <c r="N132" s="25" t="str">
        <v>No</v>
      </c>
      <c r="O132" s="25" t="str">
        <v>No</v>
      </c>
      <c r="P132" s="25" t="str">
        <v>No</v>
      </c>
      <c r="Q132" s="25" t="str">
        <v>Yes</v>
      </c>
      <c r="R132" s="25" t="str">
        <v>No</v>
      </c>
      <c r="S132" s="25" t="str">
        <v>No</v>
      </c>
      <c r="T132" s="25" t="str">
        <v>No</v>
      </c>
      <c r="U132" s="25" t="str">
        <v>No</v>
      </c>
      <c r="V132" s="25" t="str">
        <v>No</v>
      </c>
      <c r="W132" s="25" t="str">
        <v>No</v>
      </c>
      <c r="X132" s="25" t="str">
        <v>No</v>
      </c>
      <c r="Y132" s="25" t="str">
        <v>No</v>
      </c>
      <c r="Z132" s="25" t="str">
        <v>No</v>
      </c>
      <c r="AA132" s="25" t="str">
        <v>No</v>
      </c>
      <c r="AB132" s="25" t="str">
        <v>No</v>
      </c>
      <c r="AC132" s="25" t="str">
        <v>No</v>
      </c>
      <c r="AD132" s="25" t="str">
        <v>No</v>
      </c>
      <c r="AE132" s="25" t="str">
        <v>No</v>
      </c>
      <c r="AF132" s="25" t="str">
        <v>Yes</v>
      </c>
    </row>
    <row r="133" spans="1:32" x14ac:dyDescent="0.45">
      <c r="A133" s="25" t="s">
        <v>517</v>
      </c>
      <c r="B133" s="25" t="str">
        <v>No</v>
      </c>
      <c r="C133" s="25" t="str">
        <v>No</v>
      </c>
      <c r="D133" s="25" t="str">
        <v>No</v>
      </c>
      <c r="E133" s="25" t="str">
        <v>No</v>
      </c>
      <c r="F133" s="25" t="str">
        <v>No</v>
      </c>
      <c r="G133" s="25" t="str">
        <v>No</v>
      </c>
      <c r="H133" s="25" t="str">
        <v>No</v>
      </c>
      <c r="I133" s="25" t="str">
        <v>No</v>
      </c>
      <c r="J133" s="25" t="str">
        <v>No</v>
      </c>
      <c r="K133" s="25" t="str">
        <v>No</v>
      </c>
      <c r="L133" s="25" t="str">
        <v>No</v>
      </c>
      <c r="M133" s="25" t="str">
        <v>No</v>
      </c>
      <c r="N133" s="25" t="str">
        <v>No</v>
      </c>
      <c r="O133" s="25" t="str">
        <v>No</v>
      </c>
      <c r="P133" s="25" t="str">
        <v>No</v>
      </c>
      <c r="Q133" s="25" t="str">
        <v>Yes</v>
      </c>
      <c r="R133" s="25" t="str">
        <v>No</v>
      </c>
      <c r="S133" s="25" t="str">
        <v>No</v>
      </c>
      <c r="T133" s="25" t="str">
        <v>No</v>
      </c>
      <c r="U133" s="25" t="str">
        <v>No</v>
      </c>
      <c r="V133" s="25" t="str">
        <v>No</v>
      </c>
      <c r="W133" s="25" t="str">
        <v>No</v>
      </c>
      <c r="X133" s="25" t="str">
        <v>No</v>
      </c>
      <c r="Y133" s="25" t="str">
        <v>No</v>
      </c>
      <c r="Z133" s="25" t="str">
        <v>No</v>
      </c>
      <c r="AA133" s="25" t="str">
        <v>No</v>
      </c>
      <c r="AB133" s="25" t="str">
        <v>No</v>
      </c>
      <c r="AC133" s="25" t="str">
        <v>No</v>
      </c>
      <c r="AD133" s="25" t="str">
        <v>No</v>
      </c>
      <c r="AE133" s="25" t="str">
        <v>No</v>
      </c>
      <c r="AF133" s="25" t="str">
        <v>Yes</v>
      </c>
    </row>
    <row r="134" spans="1:32" x14ac:dyDescent="0.45">
      <c r="A134" s="25" t="s">
        <v>512</v>
      </c>
      <c r="B134" s="25" t="str">
        <v>No</v>
      </c>
      <c r="C134" s="25" t="str">
        <v>No</v>
      </c>
      <c r="D134" s="25" t="str">
        <v>No</v>
      </c>
      <c r="E134" s="25" t="str">
        <v>No</v>
      </c>
      <c r="F134" s="25" t="str">
        <v>Yes</v>
      </c>
      <c r="G134" s="25" t="str">
        <v>No</v>
      </c>
      <c r="H134" s="25" t="str">
        <v>No</v>
      </c>
      <c r="I134" s="25" t="str">
        <v>No</v>
      </c>
      <c r="J134" s="25" t="str">
        <v>No</v>
      </c>
      <c r="K134" s="25" t="str">
        <v>No</v>
      </c>
      <c r="L134" s="25" t="str">
        <v>No</v>
      </c>
      <c r="M134" s="25" t="str">
        <v>No</v>
      </c>
      <c r="N134" s="25" t="str">
        <v>No</v>
      </c>
      <c r="O134" s="25" t="str">
        <v>No</v>
      </c>
      <c r="P134" s="25" t="str">
        <v>No</v>
      </c>
      <c r="Q134" s="25" t="str">
        <v>Yes</v>
      </c>
      <c r="R134" s="25" t="str">
        <v>No</v>
      </c>
      <c r="S134" s="25" t="str">
        <v>No</v>
      </c>
      <c r="T134" s="25" t="str">
        <v>No</v>
      </c>
      <c r="U134" s="25" t="str">
        <v>No</v>
      </c>
      <c r="V134" s="25" t="str">
        <v>No</v>
      </c>
      <c r="W134" s="25" t="str">
        <v>No</v>
      </c>
      <c r="X134" s="25" t="str">
        <v>No</v>
      </c>
      <c r="Y134" s="25" t="str">
        <v>No</v>
      </c>
      <c r="Z134" s="25" t="str">
        <v>No</v>
      </c>
      <c r="AA134" s="25" t="str">
        <v>No</v>
      </c>
      <c r="AB134" s="25" t="str">
        <v>No</v>
      </c>
      <c r="AC134" s="25" t="str">
        <v>No</v>
      </c>
      <c r="AD134" s="25" t="str">
        <v>No</v>
      </c>
      <c r="AE134" s="25" t="str">
        <v>No</v>
      </c>
      <c r="AF134" s="25" t="str">
        <v>Yes</v>
      </c>
    </row>
    <row r="135" spans="1:32" x14ac:dyDescent="0.45">
      <c r="A135" s="25" t="s">
        <v>517</v>
      </c>
      <c r="B135" s="25" t="str">
        <v>No</v>
      </c>
      <c r="C135" s="25" t="str">
        <v>No</v>
      </c>
      <c r="D135" s="25" t="str">
        <v>No</v>
      </c>
      <c r="E135" s="25" t="str">
        <v>No</v>
      </c>
      <c r="F135" s="25" t="str">
        <v>No</v>
      </c>
      <c r="G135" s="25" t="str">
        <v>No</v>
      </c>
      <c r="H135" s="25" t="str">
        <v>No</v>
      </c>
      <c r="I135" s="25" t="str">
        <v>No</v>
      </c>
      <c r="J135" s="25" t="str">
        <v>No</v>
      </c>
      <c r="K135" s="25" t="str">
        <v>No</v>
      </c>
      <c r="L135" s="25" t="str">
        <v>No</v>
      </c>
      <c r="M135" s="25" t="str">
        <v>No</v>
      </c>
      <c r="N135" s="25" t="str">
        <v>No</v>
      </c>
      <c r="O135" s="25" t="str">
        <v>No</v>
      </c>
      <c r="P135" s="25" t="str">
        <v>No</v>
      </c>
      <c r="Q135" s="25" t="str">
        <v>Yes</v>
      </c>
      <c r="R135" s="25" t="str">
        <v>No</v>
      </c>
      <c r="S135" s="25" t="str">
        <v>No</v>
      </c>
      <c r="T135" s="25" t="str">
        <v>No</v>
      </c>
      <c r="U135" s="25" t="str">
        <v>No</v>
      </c>
      <c r="V135" s="25" t="str">
        <v>No</v>
      </c>
      <c r="W135" s="25" t="str">
        <v>No</v>
      </c>
      <c r="X135" s="25" t="str">
        <v>No</v>
      </c>
      <c r="Y135" s="25" t="str">
        <v>No</v>
      </c>
      <c r="Z135" s="25" t="str">
        <v>No</v>
      </c>
      <c r="AA135" s="25" t="str">
        <v>No</v>
      </c>
      <c r="AB135" s="25" t="str">
        <v>No</v>
      </c>
      <c r="AC135" s="25" t="str">
        <v>No</v>
      </c>
      <c r="AD135" s="25" t="str">
        <v>No</v>
      </c>
      <c r="AE135" s="25" t="str">
        <v>No</v>
      </c>
      <c r="AF135" s="25" t="str">
        <v>Yes</v>
      </c>
    </row>
    <row r="136" spans="1:32" x14ac:dyDescent="0.45">
      <c r="A136" s="25" t="s">
        <v>546</v>
      </c>
      <c r="B136" s="25" t="str">
        <v>No</v>
      </c>
      <c r="C136" s="25" t="str">
        <v>No</v>
      </c>
      <c r="D136" s="25" t="str">
        <v>No</v>
      </c>
      <c r="E136" s="25" t="str">
        <v>No</v>
      </c>
      <c r="F136" s="25" t="str">
        <v>No</v>
      </c>
      <c r="G136" s="25" t="str">
        <v>No</v>
      </c>
      <c r="H136" s="25" t="str">
        <v>No</v>
      </c>
      <c r="I136" s="25" t="str">
        <v>No</v>
      </c>
      <c r="J136" s="25" t="str">
        <v>No</v>
      </c>
      <c r="K136" s="25" t="str">
        <v>Yes</v>
      </c>
      <c r="L136" s="25" t="str">
        <v>No</v>
      </c>
      <c r="M136" s="25" t="str">
        <v>No</v>
      </c>
      <c r="N136" s="25" t="str">
        <v>No</v>
      </c>
      <c r="O136" s="25" t="str">
        <v>No</v>
      </c>
      <c r="P136" s="25" t="str">
        <v>Yes</v>
      </c>
      <c r="Q136" s="25" t="str">
        <v>No</v>
      </c>
      <c r="R136" s="25" t="str">
        <v>No</v>
      </c>
      <c r="S136" s="25" t="str">
        <v>No</v>
      </c>
      <c r="T136" s="25" t="str">
        <v>No</v>
      </c>
      <c r="U136" s="25" t="str">
        <v>No</v>
      </c>
      <c r="V136" s="25" t="str">
        <v>No</v>
      </c>
      <c r="W136" s="25" t="str">
        <v>No</v>
      </c>
      <c r="X136" s="25" t="str">
        <v>Yes</v>
      </c>
      <c r="Y136" s="25" t="str">
        <v>No</v>
      </c>
      <c r="Z136" s="25" t="str">
        <v>No</v>
      </c>
      <c r="AA136" s="25" t="str">
        <v>No</v>
      </c>
      <c r="AB136" s="25" t="str">
        <v>Yes</v>
      </c>
      <c r="AC136" s="25" t="str">
        <v>Yes</v>
      </c>
      <c r="AD136" s="25" t="str">
        <v>No</v>
      </c>
      <c r="AE136" s="25" t="str">
        <v>No</v>
      </c>
      <c r="AF136" s="25" t="str">
        <v>No</v>
      </c>
    </row>
    <row r="137" spans="1:32" x14ac:dyDescent="0.45">
      <c r="A137" s="25" t="s">
        <v>460</v>
      </c>
      <c r="B137" s="25" t="str">
        <v>No</v>
      </c>
      <c r="C137" s="25" t="str">
        <v>No</v>
      </c>
      <c r="D137" s="25" t="str">
        <v>No</v>
      </c>
      <c r="E137" s="25" t="str">
        <v>No</v>
      </c>
      <c r="F137" s="25" t="str">
        <v>No</v>
      </c>
      <c r="G137" s="25" t="str">
        <v>No</v>
      </c>
      <c r="H137" s="25" t="str">
        <v>No</v>
      </c>
      <c r="I137" s="25" t="str">
        <v>No</v>
      </c>
      <c r="J137" s="25" t="str">
        <v>No</v>
      </c>
      <c r="K137" s="25" t="str">
        <v>No</v>
      </c>
      <c r="L137" s="25" t="str">
        <v>No</v>
      </c>
      <c r="M137" s="25" t="str">
        <v>No</v>
      </c>
      <c r="N137" s="25" t="str">
        <v>No</v>
      </c>
      <c r="O137" s="25" t="str">
        <v>No</v>
      </c>
      <c r="P137" s="25" t="str">
        <v>Yes</v>
      </c>
      <c r="Q137" s="25" t="str">
        <v>No</v>
      </c>
      <c r="R137" s="25" t="str">
        <v>No</v>
      </c>
      <c r="S137" s="25" t="str">
        <v>Yes</v>
      </c>
      <c r="T137" s="25" t="str">
        <v>No</v>
      </c>
      <c r="U137" s="25" t="str">
        <v>No</v>
      </c>
      <c r="V137" s="25" t="str">
        <v>No</v>
      </c>
      <c r="W137" s="25" t="str">
        <v>No</v>
      </c>
      <c r="X137" s="25" t="str">
        <v>No</v>
      </c>
      <c r="Y137" s="25" t="str">
        <v>No</v>
      </c>
      <c r="Z137" s="25" t="str">
        <v>Yes</v>
      </c>
      <c r="AA137" s="25" t="str">
        <v>No</v>
      </c>
      <c r="AB137" s="25" t="str">
        <v>No</v>
      </c>
      <c r="AC137" s="25" t="str">
        <v>No</v>
      </c>
      <c r="AD137" s="25" t="str">
        <v>No</v>
      </c>
      <c r="AE137" s="25" t="str">
        <v>No</v>
      </c>
      <c r="AF137" s="25" t="str">
        <v>No</v>
      </c>
    </row>
    <row r="138" spans="1:32" x14ac:dyDescent="0.45">
      <c r="A138" s="25" t="s">
        <v>517</v>
      </c>
      <c r="B138" s="25" t="str">
        <v>No</v>
      </c>
      <c r="C138" s="25" t="str">
        <v>No</v>
      </c>
      <c r="D138" s="25" t="str">
        <v>No</v>
      </c>
      <c r="E138" s="25" t="str">
        <v>No</v>
      </c>
      <c r="F138" s="25" t="str">
        <v>No</v>
      </c>
      <c r="G138" s="25" t="str">
        <v>No</v>
      </c>
      <c r="H138" s="25" t="str">
        <v>No</v>
      </c>
      <c r="I138" s="25" t="str">
        <v>No</v>
      </c>
      <c r="J138" s="25" t="str">
        <v>No</v>
      </c>
      <c r="K138" s="25" t="str">
        <v>No</v>
      </c>
      <c r="L138" s="25" t="str">
        <v>No</v>
      </c>
      <c r="M138" s="25" t="str">
        <v>No</v>
      </c>
      <c r="N138" s="25" t="str">
        <v>No</v>
      </c>
      <c r="O138" s="25" t="str">
        <v>No</v>
      </c>
      <c r="P138" s="25" t="str">
        <v>No</v>
      </c>
      <c r="Q138" s="25" t="str">
        <v>Yes</v>
      </c>
      <c r="R138" s="25" t="str">
        <v>No</v>
      </c>
      <c r="S138" s="25" t="str">
        <v>No</v>
      </c>
      <c r="T138" s="25" t="str">
        <v>No</v>
      </c>
      <c r="U138" s="25" t="str">
        <v>No</v>
      </c>
      <c r="V138" s="25" t="str">
        <v>No</v>
      </c>
      <c r="W138" s="25" t="str">
        <v>No</v>
      </c>
      <c r="X138" s="25" t="str">
        <v>No</v>
      </c>
      <c r="Y138" s="25" t="str">
        <v>No</v>
      </c>
      <c r="Z138" s="25" t="str">
        <v>No</v>
      </c>
      <c r="AA138" s="25" t="str">
        <v>No</v>
      </c>
      <c r="AB138" s="25" t="str">
        <v>No</v>
      </c>
      <c r="AC138" s="25" t="str">
        <v>No</v>
      </c>
      <c r="AD138" s="25" t="str">
        <v>No</v>
      </c>
      <c r="AE138" s="25" t="str">
        <v>No</v>
      </c>
      <c r="AF138" s="25" t="str">
        <v>Yes</v>
      </c>
    </row>
    <row r="139" spans="1:32" x14ac:dyDescent="0.45">
      <c r="A139" s="25" t="s">
        <v>461</v>
      </c>
      <c r="B139" s="25" t="str">
        <v>No</v>
      </c>
      <c r="C139" s="25" t="str">
        <v>No</v>
      </c>
      <c r="D139" s="25" t="str">
        <v>No</v>
      </c>
      <c r="E139" s="25" t="str">
        <v>No</v>
      </c>
      <c r="F139" s="25" t="str">
        <v>No</v>
      </c>
      <c r="G139" s="25" t="str">
        <v>No</v>
      </c>
      <c r="H139" s="25" t="str">
        <v>No</v>
      </c>
      <c r="I139" s="25" t="str">
        <v>No</v>
      </c>
      <c r="J139" s="25" t="str">
        <v>No</v>
      </c>
      <c r="K139" s="25" t="str">
        <v>No</v>
      </c>
      <c r="L139" s="25" t="str">
        <v>Yes</v>
      </c>
      <c r="M139" s="25" t="str">
        <v>No</v>
      </c>
      <c r="N139" s="25" t="str">
        <v>No</v>
      </c>
      <c r="O139" s="25" t="str">
        <v>No</v>
      </c>
      <c r="P139" s="25" t="str">
        <v>Yes</v>
      </c>
      <c r="Q139" s="25" t="str">
        <v>No</v>
      </c>
      <c r="R139" s="25" t="str">
        <v>No</v>
      </c>
      <c r="S139" s="25" t="str">
        <v>Yes</v>
      </c>
      <c r="T139" s="25" t="str">
        <v>No</v>
      </c>
      <c r="U139" s="25" t="str">
        <v>Yes</v>
      </c>
      <c r="V139" s="25" t="str">
        <v>No</v>
      </c>
      <c r="W139" s="25" t="str">
        <v>No</v>
      </c>
      <c r="X139" s="25" t="str">
        <v>No</v>
      </c>
      <c r="Y139" s="25" t="str">
        <v>No</v>
      </c>
      <c r="Z139" s="25" t="str">
        <v>No</v>
      </c>
      <c r="AA139" s="25" t="str">
        <v>No</v>
      </c>
      <c r="AB139" s="25" t="str">
        <v>No</v>
      </c>
      <c r="AC139" s="25" t="str">
        <v>No</v>
      </c>
      <c r="AD139" s="25" t="str">
        <v>No</v>
      </c>
      <c r="AE139" s="25" t="str">
        <v>No</v>
      </c>
      <c r="AF139" s="25" t="str">
        <v>No</v>
      </c>
    </row>
    <row r="140" spans="1:32" x14ac:dyDescent="0.45">
      <c r="A140" s="25" t="s">
        <v>431</v>
      </c>
      <c r="B140" s="25" t="str">
        <v>No</v>
      </c>
      <c r="C140" s="25" t="str">
        <v>No</v>
      </c>
      <c r="D140" s="25" t="str">
        <v>No</v>
      </c>
      <c r="E140" s="25" t="str">
        <v>No</v>
      </c>
      <c r="F140" s="25" t="str">
        <v>No</v>
      </c>
      <c r="G140" s="25" t="str">
        <v>No</v>
      </c>
      <c r="H140" s="25" t="str">
        <v>No</v>
      </c>
      <c r="I140" s="25" t="str">
        <v>No</v>
      </c>
      <c r="J140" s="25" t="str">
        <v>No</v>
      </c>
      <c r="K140" s="25" t="str">
        <v>No</v>
      </c>
      <c r="L140" s="25" t="str">
        <v>Yes</v>
      </c>
      <c r="M140" s="25" t="str">
        <v>No</v>
      </c>
      <c r="N140" s="25" t="str">
        <v>No</v>
      </c>
      <c r="O140" s="25" t="str">
        <v>No</v>
      </c>
      <c r="P140" s="25" t="str">
        <v>Yes</v>
      </c>
      <c r="Q140" s="25" t="str">
        <v>No</v>
      </c>
      <c r="R140" s="25" t="str">
        <v>No</v>
      </c>
      <c r="S140" s="25" t="str">
        <v>Yes</v>
      </c>
      <c r="T140" s="25" t="str">
        <v>No</v>
      </c>
      <c r="U140" s="25" t="str">
        <v>No</v>
      </c>
      <c r="V140" s="25" t="str">
        <v>No</v>
      </c>
      <c r="W140" s="25" t="str">
        <v>No</v>
      </c>
      <c r="X140" s="25" t="str">
        <v>Yes</v>
      </c>
      <c r="Y140" s="25" t="str">
        <v>No</v>
      </c>
      <c r="Z140" s="25" t="str">
        <v>No</v>
      </c>
      <c r="AA140" s="25" t="str">
        <v>No</v>
      </c>
      <c r="AB140" s="25" t="str">
        <v>No</v>
      </c>
      <c r="AC140" s="25" t="str">
        <v>No</v>
      </c>
      <c r="AD140" s="25" t="str">
        <v>No</v>
      </c>
      <c r="AE140" s="25" t="str">
        <v>No</v>
      </c>
      <c r="AF140" s="25" t="str">
        <v>No</v>
      </c>
    </row>
    <row r="141" spans="1:32" x14ac:dyDescent="0.45">
      <c r="A141" s="25" t="s">
        <v>517</v>
      </c>
      <c r="B141" s="25" t="str">
        <v>No</v>
      </c>
      <c r="C141" s="25" t="str">
        <v>No</v>
      </c>
      <c r="D141" s="25" t="str">
        <v>No</v>
      </c>
      <c r="E141" s="25" t="str">
        <v>No</v>
      </c>
      <c r="F141" s="25" t="str">
        <v>No</v>
      </c>
      <c r="G141" s="25" t="str">
        <v>No</v>
      </c>
      <c r="H141" s="25" t="str">
        <v>No</v>
      </c>
      <c r="I141" s="25" t="str">
        <v>No</v>
      </c>
      <c r="J141" s="25" t="str">
        <v>No</v>
      </c>
      <c r="K141" s="25" t="str">
        <v>No</v>
      </c>
      <c r="L141" s="25" t="str">
        <v>No</v>
      </c>
      <c r="M141" s="25" t="str">
        <v>No</v>
      </c>
      <c r="N141" s="25" t="str">
        <v>No</v>
      </c>
      <c r="O141" s="25" t="str">
        <v>No</v>
      </c>
      <c r="P141" s="25" t="str">
        <v>No</v>
      </c>
      <c r="Q141" s="25" t="str">
        <v>Yes</v>
      </c>
      <c r="R141" s="25" t="str">
        <v>No</v>
      </c>
      <c r="S141" s="25" t="str">
        <v>No</v>
      </c>
      <c r="T141" s="25" t="str">
        <v>No</v>
      </c>
      <c r="U141" s="25" t="str">
        <v>No</v>
      </c>
      <c r="V141" s="25" t="str">
        <v>No</v>
      </c>
      <c r="W141" s="25" t="str">
        <v>No</v>
      </c>
      <c r="X141" s="25" t="str">
        <v>No</v>
      </c>
      <c r="Y141" s="25" t="str">
        <v>No</v>
      </c>
      <c r="Z141" s="25" t="str">
        <v>No</v>
      </c>
      <c r="AA141" s="25" t="str">
        <v>No</v>
      </c>
      <c r="AB141" s="25" t="str">
        <v>No</v>
      </c>
      <c r="AC141" s="25" t="str">
        <v>No</v>
      </c>
      <c r="AD141" s="25" t="str">
        <v>No</v>
      </c>
      <c r="AE141" s="25" t="str">
        <v>No</v>
      </c>
      <c r="AF141" s="25" t="str">
        <v>Yes</v>
      </c>
    </row>
    <row r="142" spans="1:32" x14ac:dyDescent="0.45">
      <c r="A142" s="25" t="s">
        <v>462</v>
      </c>
      <c r="B142" s="25" t="str">
        <v>No</v>
      </c>
      <c r="C142" s="25" t="str">
        <v>No</v>
      </c>
      <c r="D142" s="25" t="str">
        <v>No</v>
      </c>
      <c r="E142" s="25" t="str">
        <v>No</v>
      </c>
      <c r="F142" s="25" t="str">
        <v>No</v>
      </c>
      <c r="G142" s="25" t="str">
        <v>No</v>
      </c>
      <c r="H142" s="25" t="str">
        <v>No</v>
      </c>
      <c r="I142" s="25" t="str">
        <v>Yes</v>
      </c>
      <c r="J142" s="25" t="str">
        <v>No</v>
      </c>
      <c r="K142" s="25" t="str">
        <v>No</v>
      </c>
      <c r="L142" s="25" t="str">
        <v>Yes</v>
      </c>
      <c r="M142" s="25" t="str">
        <v>No</v>
      </c>
      <c r="N142" s="25" t="str">
        <v>No</v>
      </c>
      <c r="O142" s="25" t="str">
        <v>No</v>
      </c>
      <c r="P142" s="25" t="str">
        <v>No</v>
      </c>
      <c r="Q142" s="25" t="str">
        <v>No</v>
      </c>
      <c r="R142" s="25" t="str">
        <v>No</v>
      </c>
      <c r="S142" s="25" t="str">
        <v>Yes</v>
      </c>
      <c r="T142" s="25" t="str">
        <v>No</v>
      </c>
      <c r="U142" s="25" t="str">
        <v>No</v>
      </c>
      <c r="V142" s="25" t="str">
        <v>No</v>
      </c>
      <c r="W142" s="25" t="str">
        <v>No</v>
      </c>
      <c r="X142" s="25" t="str">
        <v>No</v>
      </c>
      <c r="Y142" s="25" t="str">
        <v>No</v>
      </c>
      <c r="Z142" s="25" t="str">
        <v>No</v>
      </c>
      <c r="AA142" s="25" t="str">
        <v>No</v>
      </c>
      <c r="AB142" s="25" t="str">
        <v>No</v>
      </c>
      <c r="AC142" s="25" t="str">
        <v>No</v>
      </c>
      <c r="AD142" s="25" t="str">
        <v>No</v>
      </c>
      <c r="AE142" s="25" t="str">
        <v>No</v>
      </c>
      <c r="AF142" s="25" t="str">
        <v>No</v>
      </c>
    </row>
    <row r="143" spans="1:32" x14ac:dyDescent="0.45">
      <c r="A143" s="25" t="s">
        <v>463</v>
      </c>
      <c r="B143" s="25" t="str">
        <v>No</v>
      </c>
      <c r="C143" s="25" t="str">
        <v>No</v>
      </c>
      <c r="D143" s="25" t="str">
        <v>No</v>
      </c>
      <c r="E143" s="25" t="str">
        <v>No</v>
      </c>
      <c r="F143" s="25" t="str">
        <v>No</v>
      </c>
      <c r="G143" s="25" t="str">
        <v>No</v>
      </c>
      <c r="H143" s="25" t="str">
        <v>No</v>
      </c>
      <c r="I143" s="25" t="str">
        <v>No</v>
      </c>
      <c r="J143" s="25" t="str">
        <v>No</v>
      </c>
      <c r="K143" s="25" t="str">
        <v>Yes</v>
      </c>
      <c r="L143" s="25" t="str">
        <v>Yes</v>
      </c>
      <c r="M143" s="25" t="str">
        <v>No</v>
      </c>
      <c r="N143" s="25" t="str">
        <v>No</v>
      </c>
      <c r="O143" s="25" t="str">
        <v>No</v>
      </c>
      <c r="P143" s="25" t="str">
        <v>Yes</v>
      </c>
      <c r="Q143" s="25" t="str">
        <v>No</v>
      </c>
      <c r="R143" s="25" t="str">
        <v>No</v>
      </c>
      <c r="S143" s="25" t="str">
        <v>Yes</v>
      </c>
      <c r="T143" s="25" t="str">
        <v>No</v>
      </c>
      <c r="U143" s="25" t="str">
        <v>No</v>
      </c>
      <c r="V143" s="25" t="str">
        <v>No</v>
      </c>
      <c r="W143" s="25" t="str">
        <v>No</v>
      </c>
      <c r="X143" s="25" t="str">
        <v>Yes</v>
      </c>
      <c r="Y143" s="25" t="str">
        <v>No</v>
      </c>
      <c r="Z143" s="25" t="str">
        <v>No</v>
      </c>
      <c r="AA143" s="25" t="str">
        <v>No</v>
      </c>
      <c r="AB143" s="25" t="str">
        <v>No</v>
      </c>
      <c r="AC143" s="25" t="str">
        <v>No</v>
      </c>
      <c r="AD143" s="25" t="str">
        <v>No</v>
      </c>
      <c r="AE143" s="25" t="str">
        <v>No</v>
      </c>
      <c r="AF143" s="25" t="str">
        <v>No</v>
      </c>
    </row>
    <row r="144" spans="1:32" x14ac:dyDescent="0.45">
      <c r="A144" s="25" t="s">
        <v>547</v>
      </c>
      <c r="B144" s="25" t="str">
        <v>No</v>
      </c>
      <c r="C144" s="25" t="str">
        <v>No</v>
      </c>
      <c r="D144" s="25" t="str">
        <v>No</v>
      </c>
      <c r="E144" s="25" t="str">
        <v>No</v>
      </c>
      <c r="F144" s="25" t="str">
        <v>No</v>
      </c>
      <c r="G144" s="25" t="str">
        <v>No</v>
      </c>
      <c r="H144" s="25" t="str">
        <v>Yes</v>
      </c>
      <c r="I144" s="25" t="str">
        <v>No</v>
      </c>
      <c r="J144" s="25" t="str">
        <v>No</v>
      </c>
      <c r="K144" s="25" t="str">
        <v>No</v>
      </c>
      <c r="L144" s="25" t="str">
        <v>Yes</v>
      </c>
      <c r="M144" s="25" t="str">
        <v>No</v>
      </c>
      <c r="N144" s="25" t="str">
        <v>No</v>
      </c>
      <c r="O144" s="25" t="str">
        <v>No</v>
      </c>
      <c r="P144" s="25" t="str">
        <v>No</v>
      </c>
      <c r="Q144" s="25" t="str">
        <v>No</v>
      </c>
      <c r="R144" s="25" t="str">
        <v>No</v>
      </c>
      <c r="S144" s="25" t="str">
        <v>No</v>
      </c>
      <c r="T144" s="25" t="str">
        <v>No</v>
      </c>
      <c r="U144" s="25" t="str">
        <v>No</v>
      </c>
      <c r="V144" s="25" t="str">
        <v>No</v>
      </c>
      <c r="W144" s="25" t="str">
        <v>No</v>
      </c>
      <c r="X144" s="25" t="str">
        <v>Yes</v>
      </c>
      <c r="Y144" s="25" t="str">
        <v>No</v>
      </c>
      <c r="Z144" s="25" t="str">
        <v>No</v>
      </c>
      <c r="AA144" s="25" t="str">
        <v>No</v>
      </c>
      <c r="AB144" s="25" t="str">
        <v>No</v>
      </c>
      <c r="AC144" s="25" t="str">
        <v>No</v>
      </c>
      <c r="AD144" s="25" t="str">
        <v>No</v>
      </c>
      <c r="AE144" s="25" t="str">
        <v>No</v>
      </c>
      <c r="AF144" s="25" t="str">
        <v>No</v>
      </c>
    </row>
    <row r="145" spans="1:32" x14ac:dyDescent="0.45">
      <c r="A145" s="25" t="s">
        <v>464</v>
      </c>
      <c r="B145" s="25" t="str">
        <v>No</v>
      </c>
      <c r="C145" s="25" t="str">
        <v>No</v>
      </c>
      <c r="D145" s="25" t="str">
        <v>No</v>
      </c>
      <c r="E145" s="25" t="str">
        <v>Yes</v>
      </c>
      <c r="F145" s="25" t="str">
        <v>No</v>
      </c>
      <c r="G145" s="25" t="str">
        <v>No</v>
      </c>
      <c r="H145" s="25" t="str">
        <v>No</v>
      </c>
      <c r="I145" s="25" t="str">
        <v>No</v>
      </c>
      <c r="J145" s="25" t="str">
        <v>No</v>
      </c>
      <c r="K145" s="25" t="str">
        <v>No</v>
      </c>
      <c r="L145" s="25" t="str">
        <v>No</v>
      </c>
      <c r="M145" s="25" t="str">
        <v>No</v>
      </c>
      <c r="N145" s="25" t="str">
        <v>No</v>
      </c>
      <c r="O145" s="25" t="str">
        <v>Yes</v>
      </c>
      <c r="P145" s="25" t="str">
        <v>Yes</v>
      </c>
      <c r="Q145" s="25" t="str">
        <v>No</v>
      </c>
      <c r="R145" s="25" t="str">
        <v>No</v>
      </c>
      <c r="S145" s="25" t="str">
        <v>No</v>
      </c>
      <c r="T145" s="25" t="str">
        <v>No</v>
      </c>
      <c r="U145" s="25" t="str">
        <v>No</v>
      </c>
      <c r="V145" s="25" t="str">
        <v>No</v>
      </c>
      <c r="W145" s="25" t="str">
        <v>No</v>
      </c>
      <c r="X145" s="25" t="str">
        <v>Yes</v>
      </c>
      <c r="Y145" s="25" t="str">
        <v>No</v>
      </c>
      <c r="Z145" s="25" t="str">
        <v>No</v>
      </c>
      <c r="AA145" s="25" t="str">
        <v>No</v>
      </c>
      <c r="AB145" s="25" t="str">
        <v>Yes</v>
      </c>
      <c r="AC145" s="25" t="str">
        <v>No</v>
      </c>
      <c r="AD145" s="25" t="str">
        <v>No</v>
      </c>
      <c r="AE145" s="25" t="str">
        <v>No</v>
      </c>
      <c r="AF145" s="25" t="str">
        <v>No</v>
      </c>
    </row>
    <row r="146" spans="1:32" x14ac:dyDescent="0.45">
      <c r="A146" s="25" t="s">
        <v>548</v>
      </c>
      <c r="B146" s="25" t="str">
        <v>No</v>
      </c>
      <c r="C146" s="25" t="str">
        <v>No</v>
      </c>
      <c r="D146" s="25" t="str">
        <v>No</v>
      </c>
      <c r="E146" s="25" t="str">
        <v>No</v>
      </c>
      <c r="F146" s="25" t="str">
        <v>No</v>
      </c>
      <c r="G146" s="25" t="str">
        <v>No</v>
      </c>
      <c r="H146" s="25" t="str">
        <v>No</v>
      </c>
      <c r="I146" s="25" t="str">
        <v>No</v>
      </c>
      <c r="J146" s="25" t="str">
        <v>No</v>
      </c>
      <c r="K146" s="25" t="str">
        <v>No</v>
      </c>
      <c r="L146" s="25" t="str">
        <v>Yes</v>
      </c>
      <c r="M146" s="25" t="str">
        <v>No</v>
      </c>
      <c r="N146" s="25" t="str">
        <v>No</v>
      </c>
      <c r="O146" s="25" t="str">
        <v>No</v>
      </c>
      <c r="P146" s="25" t="str">
        <v>Yes</v>
      </c>
      <c r="Q146" s="25" t="str">
        <v>No</v>
      </c>
      <c r="R146" s="25" t="str">
        <v>No</v>
      </c>
      <c r="S146" s="25" t="str">
        <v>No</v>
      </c>
      <c r="T146" s="25" t="str">
        <v>Yes</v>
      </c>
      <c r="U146" s="25" t="str">
        <v>No</v>
      </c>
      <c r="V146" s="25" t="str">
        <v>No</v>
      </c>
      <c r="W146" s="25" t="str">
        <v>No</v>
      </c>
      <c r="X146" s="25" t="str">
        <v>Yes</v>
      </c>
      <c r="Y146" s="25" t="str">
        <v>No</v>
      </c>
      <c r="Z146" s="25" t="str">
        <v>No</v>
      </c>
      <c r="AA146" s="25" t="str">
        <v>No</v>
      </c>
      <c r="AB146" s="25" t="str">
        <v>No</v>
      </c>
      <c r="AC146" s="25" t="str">
        <v>Yes</v>
      </c>
      <c r="AD146" s="25" t="str">
        <v>No</v>
      </c>
      <c r="AE146" s="25" t="str">
        <v>No</v>
      </c>
      <c r="AF146" s="25" t="str">
        <v>No</v>
      </c>
    </row>
    <row r="147" spans="1:32" x14ac:dyDescent="0.45">
      <c r="A147" s="25" t="s">
        <v>517</v>
      </c>
      <c r="B147" s="25" t="str">
        <v>No</v>
      </c>
      <c r="C147" s="25" t="str">
        <v>No</v>
      </c>
      <c r="D147" s="25" t="str">
        <v>No</v>
      </c>
      <c r="E147" s="25" t="str">
        <v>No</v>
      </c>
      <c r="F147" s="25" t="str">
        <v>No</v>
      </c>
      <c r="G147" s="25" t="str">
        <v>No</v>
      </c>
      <c r="H147" s="25" t="str">
        <v>No</v>
      </c>
      <c r="I147" s="25" t="str">
        <v>No</v>
      </c>
      <c r="J147" s="25" t="str">
        <v>No</v>
      </c>
      <c r="K147" s="25" t="str">
        <v>No</v>
      </c>
      <c r="L147" s="25" t="str">
        <v>No</v>
      </c>
      <c r="M147" s="25" t="str">
        <v>No</v>
      </c>
      <c r="N147" s="25" t="str">
        <v>No</v>
      </c>
      <c r="O147" s="25" t="str">
        <v>No</v>
      </c>
      <c r="P147" s="25" t="str">
        <v>No</v>
      </c>
      <c r="Q147" s="25" t="str">
        <v>Yes</v>
      </c>
      <c r="R147" s="25" t="str">
        <v>No</v>
      </c>
      <c r="S147" s="25" t="str">
        <v>No</v>
      </c>
      <c r="T147" s="25" t="str">
        <v>No</v>
      </c>
      <c r="U147" s="25" t="str">
        <v>No</v>
      </c>
      <c r="V147" s="25" t="str">
        <v>No</v>
      </c>
      <c r="W147" s="25" t="str">
        <v>No</v>
      </c>
      <c r="X147" s="25" t="str">
        <v>No</v>
      </c>
      <c r="Y147" s="25" t="str">
        <v>No</v>
      </c>
      <c r="Z147" s="25" t="str">
        <v>No</v>
      </c>
      <c r="AA147" s="25" t="str">
        <v>No</v>
      </c>
      <c r="AB147" s="25" t="str">
        <v>No</v>
      </c>
      <c r="AC147" s="25" t="str">
        <v>No</v>
      </c>
      <c r="AD147" s="25" t="str">
        <v>No</v>
      </c>
      <c r="AE147" s="25" t="str">
        <v>No</v>
      </c>
      <c r="AF147" s="25" t="str">
        <v>Yes</v>
      </c>
    </row>
    <row r="148" spans="1:32" x14ac:dyDescent="0.45">
      <c r="A148" s="25" t="s">
        <v>465</v>
      </c>
      <c r="B148" s="25" t="str">
        <v>No</v>
      </c>
      <c r="C148" s="25" t="str">
        <v>No</v>
      </c>
      <c r="D148" s="25" t="str">
        <v>No</v>
      </c>
      <c r="E148" s="25" t="str">
        <v>No</v>
      </c>
      <c r="F148" s="25" t="str">
        <v>No</v>
      </c>
      <c r="G148" s="25" t="str">
        <v>No</v>
      </c>
      <c r="H148" s="25" t="str">
        <v>No</v>
      </c>
      <c r="I148" s="25" t="str">
        <v>No</v>
      </c>
      <c r="J148" s="25" t="str">
        <v>No</v>
      </c>
      <c r="K148" s="25" t="str">
        <v>No</v>
      </c>
      <c r="L148" s="25" t="str">
        <v>Yes</v>
      </c>
      <c r="M148" s="25" t="str">
        <v>No</v>
      </c>
      <c r="N148" s="25" t="str">
        <v>No</v>
      </c>
      <c r="O148" s="25" t="str">
        <v>Yes</v>
      </c>
      <c r="P148" s="25" t="str">
        <v>Yes</v>
      </c>
      <c r="Q148" s="25" t="str">
        <v>No</v>
      </c>
      <c r="R148" s="25" t="str">
        <v>No</v>
      </c>
      <c r="S148" s="25" t="str">
        <v>Yes</v>
      </c>
      <c r="T148" s="25" t="str">
        <v>No</v>
      </c>
      <c r="U148" s="25" t="str">
        <v>Yes</v>
      </c>
      <c r="V148" s="25" t="str">
        <v>No</v>
      </c>
      <c r="W148" s="25" t="str">
        <v>No</v>
      </c>
      <c r="X148" s="25" t="str">
        <v>No</v>
      </c>
      <c r="Y148" s="25" t="str">
        <v>No</v>
      </c>
      <c r="Z148" s="25" t="str">
        <v>No</v>
      </c>
      <c r="AA148" s="25" t="str">
        <v>No</v>
      </c>
      <c r="AB148" s="25" t="str">
        <v>No</v>
      </c>
      <c r="AC148" s="25" t="str">
        <v>No</v>
      </c>
      <c r="AD148" s="25" t="str">
        <v>No</v>
      </c>
      <c r="AE148" s="25" t="str">
        <v>No</v>
      </c>
      <c r="AF148" s="25" t="str">
        <v>No</v>
      </c>
    </row>
    <row r="149" spans="1:32" x14ac:dyDescent="0.45">
      <c r="A149" s="25" t="s">
        <v>517</v>
      </c>
      <c r="B149" s="25" t="str">
        <v>No</v>
      </c>
      <c r="C149" s="25" t="str">
        <v>No</v>
      </c>
      <c r="D149" s="25" t="str">
        <v>No</v>
      </c>
      <c r="E149" s="25" t="str">
        <v>No</v>
      </c>
      <c r="F149" s="25" t="str">
        <v>No</v>
      </c>
      <c r="G149" s="25" t="str">
        <v>No</v>
      </c>
      <c r="H149" s="25" t="str">
        <v>No</v>
      </c>
      <c r="I149" s="25" t="str">
        <v>No</v>
      </c>
      <c r="J149" s="25" t="str">
        <v>No</v>
      </c>
      <c r="K149" s="25" t="str">
        <v>No</v>
      </c>
      <c r="L149" s="25" t="str">
        <v>No</v>
      </c>
      <c r="M149" s="25" t="str">
        <v>No</v>
      </c>
      <c r="N149" s="25" t="str">
        <v>No</v>
      </c>
      <c r="O149" s="25" t="str">
        <v>No</v>
      </c>
      <c r="P149" s="25" t="str">
        <v>No</v>
      </c>
      <c r="Q149" s="25" t="str">
        <v>Yes</v>
      </c>
      <c r="R149" s="25" t="str">
        <v>No</v>
      </c>
      <c r="S149" s="25" t="str">
        <v>No</v>
      </c>
      <c r="T149" s="25" t="str">
        <v>No</v>
      </c>
      <c r="U149" s="25" t="str">
        <v>No</v>
      </c>
      <c r="V149" s="25" t="str">
        <v>No</v>
      </c>
      <c r="W149" s="25" t="str">
        <v>No</v>
      </c>
      <c r="X149" s="25" t="str">
        <v>No</v>
      </c>
      <c r="Y149" s="25" t="str">
        <v>No</v>
      </c>
      <c r="Z149" s="25" t="str">
        <v>No</v>
      </c>
      <c r="AA149" s="25" t="str">
        <v>No</v>
      </c>
      <c r="AB149" s="25" t="str">
        <v>No</v>
      </c>
      <c r="AC149" s="25" t="str">
        <v>No</v>
      </c>
      <c r="AD149" s="25" t="str">
        <v>No</v>
      </c>
      <c r="AE149" s="25" t="str">
        <v>No</v>
      </c>
      <c r="AF149" s="25" t="str">
        <v>Yes</v>
      </c>
    </row>
    <row r="150" spans="1:32" x14ac:dyDescent="0.45">
      <c r="A150" s="25" t="s">
        <v>466</v>
      </c>
      <c r="B150" s="25" t="str">
        <v>No</v>
      </c>
      <c r="C150" s="25" t="str">
        <v>No</v>
      </c>
      <c r="D150" s="25" t="str">
        <v>No</v>
      </c>
      <c r="E150" s="25" t="str">
        <v>No</v>
      </c>
      <c r="F150" s="25" t="str">
        <v>No</v>
      </c>
      <c r="G150" s="25" t="str">
        <v>No</v>
      </c>
      <c r="H150" s="25" t="str">
        <v>No</v>
      </c>
      <c r="I150" s="25" t="str">
        <v>No</v>
      </c>
      <c r="J150" s="25" t="str">
        <v>No</v>
      </c>
      <c r="K150" s="25" t="str">
        <v>Yes</v>
      </c>
      <c r="L150" s="25" t="str">
        <v>Yes</v>
      </c>
      <c r="M150" s="25" t="str">
        <v>No</v>
      </c>
      <c r="N150" s="25" t="str">
        <v>No</v>
      </c>
      <c r="O150" s="25" t="str">
        <v>No</v>
      </c>
      <c r="P150" s="25" t="str">
        <v>No</v>
      </c>
      <c r="Q150" s="25" t="str">
        <v>No</v>
      </c>
      <c r="R150" s="25" t="str">
        <v>No</v>
      </c>
      <c r="S150" s="25" t="str">
        <v>No</v>
      </c>
      <c r="T150" s="25" t="str">
        <v>No</v>
      </c>
      <c r="U150" s="25" t="str">
        <v>No</v>
      </c>
      <c r="V150" s="25" t="str">
        <v>No</v>
      </c>
      <c r="W150" s="25" t="str">
        <v>No</v>
      </c>
      <c r="X150" s="25" t="str">
        <v>Yes</v>
      </c>
      <c r="Y150" s="25" t="str">
        <v>No</v>
      </c>
      <c r="Z150" s="25" t="str">
        <v>No</v>
      </c>
      <c r="AA150" s="25" t="str">
        <v>No</v>
      </c>
      <c r="AB150" s="25" t="str">
        <v>No</v>
      </c>
      <c r="AC150" s="25" t="str">
        <v>No</v>
      </c>
      <c r="AD150" s="25" t="str">
        <v>No</v>
      </c>
      <c r="AE150" s="25" t="str">
        <v>No</v>
      </c>
      <c r="AF150" s="25" t="str">
        <v>No</v>
      </c>
    </row>
    <row r="151" spans="1:32" x14ac:dyDescent="0.45">
      <c r="A151" s="25" t="s">
        <v>549</v>
      </c>
      <c r="B151" s="25" t="str">
        <v>No</v>
      </c>
      <c r="C151" s="25" t="str">
        <v>No</v>
      </c>
      <c r="D151" s="25" t="str">
        <v>No</v>
      </c>
      <c r="E151" s="25" t="str">
        <v>No</v>
      </c>
      <c r="F151" s="25" t="str">
        <v>No</v>
      </c>
      <c r="G151" s="25" t="str">
        <v>No</v>
      </c>
      <c r="H151" s="25" t="str">
        <v>No</v>
      </c>
      <c r="I151" s="25" t="str">
        <v>No</v>
      </c>
      <c r="J151" s="25" t="str">
        <v>No</v>
      </c>
      <c r="K151" s="25" t="str">
        <v>No</v>
      </c>
      <c r="L151" s="25" t="str">
        <v>Yes</v>
      </c>
      <c r="M151" s="25" t="str">
        <v>No</v>
      </c>
      <c r="N151" s="25" t="str">
        <v>No</v>
      </c>
      <c r="O151" s="25" t="str">
        <v>No</v>
      </c>
      <c r="P151" s="25" t="str">
        <v>Yes</v>
      </c>
      <c r="Q151" s="25" t="str">
        <v>No</v>
      </c>
      <c r="R151" s="25" t="str">
        <v>No</v>
      </c>
      <c r="S151" s="25" t="str">
        <v>Yes</v>
      </c>
      <c r="T151" s="25" t="str">
        <v>No</v>
      </c>
      <c r="U151" s="25" t="str">
        <v>No</v>
      </c>
      <c r="V151" s="25" t="str">
        <v>No</v>
      </c>
      <c r="W151" s="25" t="str">
        <v>No</v>
      </c>
      <c r="X151" s="25" t="str">
        <v>Yes</v>
      </c>
      <c r="Y151" s="25" t="str">
        <v>Yes</v>
      </c>
      <c r="Z151" s="25" t="str">
        <v>No</v>
      </c>
      <c r="AA151" s="25" t="str">
        <v>No</v>
      </c>
      <c r="AB151" s="25" t="str">
        <v>No</v>
      </c>
      <c r="AC151" s="25" t="str">
        <v>No</v>
      </c>
      <c r="AD151" s="25" t="str">
        <v>No</v>
      </c>
      <c r="AE151" s="25" t="str">
        <v>No</v>
      </c>
      <c r="AF151" s="25" t="str">
        <v>No</v>
      </c>
    </row>
    <row r="152" spans="1:32" x14ac:dyDescent="0.45">
      <c r="A152" s="25" t="s">
        <v>517</v>
      </c>
      <c r="B152" s="25" t="str">
        <v>No</v>
      </c>
      <c r="C152" s="25" t="str">
        <v>No</v>
      </c>
      <c r="D152" s="25" t="str">
        <v>No</v>
      </c>
      <c r="E152" s="25" t="str">
        <v>No</v>
      </c>
      <c r="F152" s="25" t="str">
        <v>No</v>
      </c>
      <c r="G152" s="25" t="str">
        <v>No</v>
      </c>
      <c r="H152" s="25" t="str">
        <v>No</v>
      </c>
      <c r="I152" s="25" t="str">
        <v>No</v>
      </c>
      <c r="J152" s="25" t="str">
        <v>No</v>
      </c>
      <c r="K152" s="25" t="str">
        <v>No</v>
      </c>
      <c r="L152" s="25" t="str">
        <v>No</v>
      </c>
      <c r="M152" s="25" t="str">
        <v>No</v>
      </c>
      <c r="N152" s="25" t="str">
        <v>No</v>
      </c>
      <c r="O152" s="25" t="str">
        <v>No</v>
      </c>
      <c r="P152" s="25" t="str">
        <v>No</v>
      </c>
      <c r="Q152" s="25" t="str">
        <v>Yes</v>
      </c>
      <c r="R152" s="25" t="str">
        <v>No</v>
      </c>
      <c r="S152" s="25" t="str">
        <v>No</v>
      </c>
      <c r="T152" s="25" t="str">
        <v>No</v>
      </c>
      <c r="U152" s="25" t="str">
        <v>No</v>
      </c>
      <c r="V152" s="25" t="str">
        <v>No</v>
      </c>
      <c r="W152" s="25" t="str">
        <v>No</v>
      </c>
      <c r="X152" s="25" t="str">
        <v>No</v>
      </c>
      <c r="Y152" s="25" t="str">
        <v>No</v>
      </c>
      <c r="Z152" s="25" t="str">
        <v>No</v>
      </c>
      <c r="AA152" s="25" t="str">
        <v>No</v>
      </c>
      <c r="AB152" s="25" t="str">
        <v>No</v>
      </c>
      <c r="AC152" s="25" t="str">
        <v>No</v>
      </c>
      <c r="AD152" s="25" t="str">
        <v>No</v>
      </c>
      <c r="AE152" s="25" t="str">
        <v>No</v>
      </c>
      <c r="AF152" s="25" t="str">
        <v>Yes</v>
      </c>
    </row>
    <row r="153" spans="1:32" x14ac:dyDescent="0.45">
      <c r="A153" s="25" t="s">
        <v>517</v>
      </c>
      <c r="B153" s="25" t="str">
        <v>No</v>
      </c>
      <c r="C153" s="25" t="str">
        <v>No</v>
      </c>
      <c r="D153" s="25" t="str">
        <v>No</v>
      </c>
      <c r="E153" s="25" t="str">
        <v>No</v>
      </c>
      <c r="F153" s="25" t="str">
        <v>No</v>
      </c>
      <c r="G153" s="25" t="str">
        <v>No</v>
      </c>
      <c r="H153" s="25" t="str">
        <v>No</v>
      </c>
      <c r="I153" s="25" t="str">
        <v>No</v>
      </c>
      <c r="J153" s="25" t="str">
        <v>No</v>
      </c>
      <c r="K153" s="25" t="str">
        <v>No</v>
      </c>
      <c r="L153" s="25" t="str">
        <v>No</v>
      </c>
      <c r="M153" s="25" t="str">
        <v>No</v>
      </c>
      <c r="N153" s="25" t="str">
        <v>No</v>
      </c>
      <c r="O153" s="25" t="str">
        <v>No</v>
      </c>
      <c r="P153" s="25" t="str">
        <v>No</v>
      </c>
      <c r="Q153" s="25" t="str">
        <v>Yes</v>
      </c>
      <c r="R153" s="25" t="str">
        <v>No</v>
      </c>
      <c r="S153" s="25" t="str">
        <v>No</v>
      </c>
      <c r="T153" s="25" t="str">
        <v>No</v>
      </c>
      <c r="U153" s="25" t="str">
        <v>No</v>
      </c>
      <c r="V153" s="25" t="str">
        <v>No</v>
      </c>
      <c r="W153" s="25" t="str">
        <v>No</v>
      </c>
      <c r="X153" s="25" t="str">
        <v>No</v>
      </c>
      <c r="Y153" s="25" t="str">
        <v>No</v>
      </c>
      <c r="Z153" s="25" t="str">
        <v>No</v>
      </c>
      <c r="AA153" s="25" t="str">
        <v>No</v>
      </c>
      <c r="AB153" s="25" t="str">
        <v>No</v>
      </c>
      <c r="AC153" s="25" t="str">
        <v>No</v>
      </c>
      <c r="AD153" s="25" t="str">
        <v>No</v>
      </c>
      <c r="AE153" s="25" t="str">
        <v>No</v>
      </c>
      <c r="AF153" s="25" t="str">
        <v>Yes</v>
      </c>
    </row>
    <row r="154" spans="1:32" x14ac:dyDescent="0.45">
      <c r="A154" s="25" t="s">
        <v>517</v>
      </c>
      <c r="B154" s="25" t="str">
        <v>No</v>
      </c>
      <c r="C154" s="25" t="str">
        <v>No</v>
      </c>
      <c r="D154" s="25" t="str">
        <v>No</v>
      </c>
      <c r="E154" s="25" t="str">
        <v>No</v>
      </c>
      <c r="F154" s="25" t="str">
        <v>No</v>
      </c>
      <c r="G154" s="25" t="str">
        <v>No</v>
      </c>
      <c r="H154" s="25" t="str">
        <v>No</v>
      </c>
      <c r="I154" s="25" t="str">
        <v>No</v>
      </c>
      <c r="J154" s="25" t="str">
        <v>No</v>
      </c>
      <c r="K154" s="25" t="str">
        <v>No</v>
      </c>
      <c r="L154" s="25" t="str">
        <v>No</v>
      </c>
      <c r="M154" s="25" t="str">
        <v>No</v>
      </c>
      <c r="N154" s="25" t="str">
        <v>No</v>
      </c>
      <c r="O154" s="25" t="str">
        <v>No</v>
      </c>
      <c r="P154" s="25" t="str">
        <v>No</v>
      </c>
      <c r="Q154" s="25" t="str">
        <v>Yes</v>
      </c>
      <c r="R154" s="25" t="str">
        <v>No</v>
      </c>
      <c r="S154" s="25" t="str">
        <v>No</v>
      </c>
      <c r="T154" s="25" t="str">
        <v>No</v>
      </c>
      <c r="U154" s="25" t="str">
        <v>No</v>
      </c>
      <c r="V154" s="25" t="str">
        <v>No</v>
      </c>
      <c r="W154" s="25" t="str">
        <v>No</v>
      </c>
      <c r="X154" s="25" t="str">
        <v>No</v>
      </c>
      <c r="Y154" s="25" t="str">
        <v>No</v>
      </c>
      <c r="Z154" s="25" t="str">
        <v>No</v>
      </c>
      <c r="AA154" s="25" t="str">
        <v>No</v>
      </c>
      <c r="AB154" s="25" t="str">
        <v>No</v>
      </c>
      <c r="AC154" s="25" t="str">
        <v>No</v>
      </c>
      <c r="AD154" s="25" t="str">
        <v>No</v>
      </c>
      <c r="AE154" s="25" t="str">
        <v>No</v>
      </c>
      <c r="AF154" s="25" t="str">
        <v>Yes</v>
      </c>
    </row>
    <row r="155" spans="1:32" x14ac:dyDescent="0.45">
      <c r="A155" s="25" t="s">
        <v>467</v>
      </c>
      <c r="B155" s="25" t="str">
        <v>No</v>
      </c>
      <c r="C155" s="25" t="str">
        <v>No</v>
      </c>
      <c r="D155" s="25" t="str">
        <v>No</v>
      </c>
      <c r="E155" s="25" t="str">
        <v>No</v>
      </c>
      <c r="F155" s="25" t="str">
        <v>No</v>
      </c>
      <c r="G155" s="25" t="str">
        <v>No</v>
      </c>
      <c r="H155" s="25" t="str">
        <v>No</v>
      </c>
      <c r="I155" s="25" t="str">
        <v>No</v>
      </c>
      <c r="J155" s="25" t="str">
        <v>No</v>
      </c>
      <c r="K155" s="25" t="str">
        <v>No</v>
      </c>
      <c r="L155" s="25" t="str">
        <v>No</v>
      </c>
      <c r="M155" s="25" t="str">
        <v>No</v>
      </c>
      <c r="N155" s="25" t="str">
        <v>No</v>
      </c>
      <c r="O155" s="25" t="str">
        <v>No</v>
      </c>
      <c r="P155" s="25" t="str">
        <v>Yes</v>
      </c>
      <c r="Q155" s="25" t="str">
        <v>No</v>
      </c>
      <c r="R155" s="25" t="str">
        <v>Yes</v>
      </c>
      <c r="S155" s="25" t="str">
        <v>No</v>
      </c>
      <c r="T155" s="25" t="str">
        <v>No</v>
      </c>
      <c r="U155" s="25" t="str">
        <v>No</v>
      </c>
      <c r="V155" s="25" t="str">
        <v>No</v>
      </c>
      <c r="W155" s="25" t="str">
        <v>No</v>
      </c>
      <c r="X155" s="25" t="str">
        <v>Yes</v>
      </c>
      <c r="Y155" s="25" t="str">
        <v>No</v>
      </c>
      <c r="Z155" s="25" t="str">
        <v>No</v>
      </c>
      <c r="AA155" s="25" t="str">
        <v>No</v>
      </c>
      <c r="AB155" s="25" t="str">
        <v>No</v>
      </c>
      <c r="AC155" s="25" t="str">
        <v>No</v>
      </c>
      <c r="AD155" s="25" t="str">
        <v>No</v>
      </c>
      <c r="AE155" s="25" t="str">
        <v>No</v>
      </c>
      <c r="AF155" s="25" t="str">
        <v>No</v>
      </c>
    </row>
    <row r="156" spans="1:32" x14ac:dyDescent="0.45">
      <c r="A156" s="25" t="s">
        <v>468</v>
      </c>
      <c r="B156" s="25" t="str">
        <v>No</v>
      </c>
      <c r="C156" s="25" t="str">
        <v>No</v>
      </c>
      <c r="D156" s="25" t="str">
        <v>No</v>
      </c>
      <c r="E156" s="25" t="str">
        <v>No</v>
      </c>
      <c r="F156" s="25" t="str">
        <v>No</v>
      </c>
      <c r="G156" s="25" t="str">
        <v>No</v>
      </c>
      <c r="H156" s="25" t="str">
        <v>No</v>
      </c>
      <c r="I156" s="25" t="str">
        <v>No</v>
      </c>
      <c r="J156" s="25" t="str">
        <v>No</v>
      </c>
      <c r="K156" s="25" t="str">
        <v>No</v>
      </c>
      <c r="L156" s="25" t="str">
        <v>No</v>
      </c>
      <c r="M156" s="25" t="str">
        <v>No</v>
      </c>
      <c r="N156" s="25" t="str">
        <v>No</v>
      </c>
      <c r="O156" s="25" t="str">
        <v>No</v>
      </c>
      <c r="P156" s="25" t="str">
        <v>Yes</v>
      </c>
      <c r="Q156" s="25" t="str">
        <v>No</v>
      </c>
      <c r="R156" s="25" t="str">
        <v>No</v>
      </c>
      <c r="S156" s="25" t="str">
        <v>No</v>
      </c>
      <c r="T156" s="25" t="str">
        <v>No</v>
      </c>
      <c r="U156" s="25" t="str">
        <v>No</v>
      </c>
      <c r="V156" s="25" t="str">
        <v>No</v>
      </c>
      <c r="W156" s="25" t="str">
        <v>No</v>
      </c>
      <c r="X156" s="25" t="str">
        <v>Yes</v>
      </c>
      <c r="Y156" s="25" t="str">
        <v>No</v>
      </c>
      <c r="Z156" s="25" t="str">
        <v>No</v>
      </c>
      <c r="AA156" s="25" t="str">
        <v>No</v>
      </c>
      <c r="AB156" s="25" t="str">
        <v>No</v>
      </c>
      <c r="AC156" s="25" t="str">
        <v>No</v>
      </c>
      <c r="AD156" s="25" t="str">
        <v>No</v>
      </c>
      <c r="AE156" s="25" t="str">
        <v>No</v>
      </c>
      <c r="AF156" s="25" t="str">
        <v>No</v>
      </c>
    </row>
    <row r="157" spans="1:32" x14ac:dyDescent="0.45">
      <c r="A157" s="25" t="s">
        <v>458</v>
      </c>
      <c r="B157" s="25" t="str">
        <v>No</v>
      </c>
      <c r="C157" s="25" t="str">
        <v>No</v>
      </c>
      <c r="D157" s="25" t="str">
        <v>No</v>
      </c>
      <c r="E157" s="25" t="str">
        <v>No</v>
      </c>
      <c r="F157" s="25" t="str">
        <v>No</v>
      </c>
      <c r="G157" s="25" t="str">
        <v>No</v>
      </c>
      <c r="H157" s="25" t="str">
        <v>No</v>
      </c>
      <c r="I157" s="25" t="str">
        <v>No</v>
      </c>
      <c r="J157" s="25" t="str">
        <v>No</v>
      </c>
      <c r="K157" s="25" t="str">
        <v>No</v>
      </c>
      <c r="L157" s="25" t="str">
        <v>Yes</v>
      </c>
      <c r="M157" s="25" t="str">
        <v>No</v>
      </c>
      <c r="N157" s="25" t="str">
        <v>No</v>
      </c>
      <c r="O157" s="25" t="str">
        <v>No</v>
      </c>
      <c r="P157" s="25" t="str">
        <v>No</v>
      </c>
      <c r="Q157" s="25" t="str">
        <v>No</v>
      </c>
      <c r="R157" s="25" t="str">
        <v>No</v>
      </c>
      <c r="S157" s="25" t="str">
        <v>Yes</v>
      </c>
      <c r="T157" s="25" t="str">
        <v>No</v>
      </c>
      <c r="U157" s="25" t="str">
        <v>No</v>
      </c>
      <c r="V157" s="25" t="str">
        <v>No</v>
      </c>
      <c r="W157" s="25" t="str">
        <v>No</v>
      </c>
      <c r="X157" s="25" t="str">
        <v>Yes</v>
      </c>
      <c r="Y157" s="25" t="str">
        <v>No</v>
      </c>
      <c r="Z157" s="25" t="str">
        <v>No</v>
      </c>
      <c r="AA157" s="25" t="str">
        <v>No</v>
      </c>
      <c r="AB157" s="25" t="str">
        <v>No</v>
      </c>
      <c r="AC157" s="25" t="str">
        <v>No</v>
      </c>
      <c r="AD157" s="25" t="str">
        <v>No</v>
      </c>
      <c r="AE157" s="25" t="str">
        <v>No</v>
      </c>
      <c r="AF157" s="25" t="str">
        <v>No</v>
      </c>
    </row>
    <row r="158" spans="1:32" x14ac:dyDescent="0.45">
      <c r="A158" s="25" t="s">
        <v>550</v>
      </c>
      <c r="B158" s="25" t="str">
        <v>No</v>
      </c>
      <c r="C158" s="25" t="str">
        <v>No</v>
      </c>
      <c r="D158" s="25" t="str">
        <v>No</v>
      </c>
      <c r="E158" s="25" t="str">
        <v>No</v>
      </c>
      <c r="F158" s="25" t="str">
        <v>No</v>
      </c>
      <c r="G158" s="25" t="str">
        <v>No</v>
      </c>
      <c r="H158" s="25" t="str">
        <v>No</v>
      </c>
      <c r="I158" s="25" t="str">
        <v>No</v>
      </c>
      <c r="J158" s="25" t="str">
        <v>No</v>
      </c>
      <c r="K158" s="25" t="str">
        <v>No</v>
      </c>
      <c r="L158" s="25" t="str">
        <v>Yes</v>
      </c>
      <c r="M158" s="25" t="str">
        <v>No</v>
      </c>
      <c r="N158" s="25" t="str">
        <v>No</v>
      </c>
      <c r="O158" s="25" t="str">
        <v>No</v>
      </c>
      <c r="P158" s="25" t="str">
        <v>Yes</v>
      </c>
      <c r="Q158" s="25" t="str">
        <v>No</v>
      </c>
      <c r="R158" s="25" t="str">
        <v>No</v>
      </c>
      <c r="S158" s="25" t="str">
        <v>Yes</v>
      </c>
      <c r="T158" s="25" t="str">
        <v>No</v>
      </c>
      <c r="U158" s="25" t="str">
        <v>No</v>
      </c>
      <c r="V158" s="25" t="str">
        <v>No</v>
      </c>
      <c r="W158" s="25" t="str">
        <v>No</v>
      </c>
      <c r="X158" s="25" t="str">
        <v>No</v>
      </c>
      <c r="Y158" s="25" t="str">
        <v>Yes</v>
      </c>
      <c r="Z158" s="25" t="str">
        <v>No</v>
      </c>
      <c r="AA158" s="25" t="str">
        <v>No</v>
      </c>
      <c r="AB158" s="25" t="str">
        <v>No</v>
      </c>
      <c r="AC158" s="25" t="str">
        <v>No</v>
      </c>
      <c r="AD158" s="25" t="str">
        <v>No</v>
      </c>
      <c r="AE158" s="25" t="str">
        <v>No</v>
      </c>
      <c r="AF158" s="25" t="str">
        <v>No</v>
      </c>
    </row>
    <row r="159" spans="1:32" x14ac:dyDescent="0.45">
      <c r="A159" s="25" t="s">
        <v>517</v>
      </c>
      <c r="B159" s="25" t="str">
        <v>No</v>
      </c>
      <c r="C159" s="25" t="str">
        <v>No</v>
      </c>
      <c r="D159" s="25" t="str">
        <v>No</v>
      </c>
      <c r="E159" s="25" t="str">
        <v>No</v>
      </c>
      <c r="F159" s="25" t="str">
        <v>No</v>
      </c>
      <c r="G159" s="25" t="str">
        <v>No</v>
      </c>
      <c r="H159" s="25" t="str">
        <v>No</v>
      </c>
      <c r="I159" s="25" t="str">
        <v>No</v>
      </c>
      <c r="J159" s="25" t="str">
        <v>No</v>
      </c>
      <c r="K159" s="25" t="str">
        <v>No</v>
      </c>
      <c r="L159" s="25" t="str">
        <v>No</v>
      </c>
      <c r="M159" s="25" t="str">
        <v>No</v>
      </c>
      <c r="N159" s="25" t="str">
        <v>No</v>
      </c>
      <c r="O159" s="25" t="str">
        <v>No</v>
      </c>
      <c r="P159" s="25" t="str">
        <v>No</v>
      </c>
      <c r="Q159" s="25" t="str">
        <v>Yes</v>
      </c>
      <c r="R159" s="25" t="str">
        <v>No</v>
      </c>
      <c r="S159" s="25" t="str">
        <v>No</v>
      </c>
      <c r="T159" s="25" t="str">
        <v>No</v>
      </c>
      <c r="U159" s="25" t="str">
        <v>No</v>
      </c>
      <c r="V159" s="25" t="str">
        <v>No</v>
      </c>
      <c r="W159" s="25" t="str">
        <v>No</v>
      </c>
      <c r="X159" s="25" t="str">
        <v>No</v>
      </c>
      <c r="Y159" s="25" t="str">
        <v>No</v>
      </c>
      <c r="Z159" s="25" t="str">
        <v>No</v>
      </c>
      <c r="AA159" s="25" t="str">
        <v>No</v>
      </c>
      <c r="AB159" s="25" t="str">
        <v>No</v>
      </c>
      <c r="AC159" s="25" t="str">
        <v>No</v>
      </c>
      <c r="AD159" s="25" t="str">
        <v>No</v>
      </c>
      <c r="AE159" s="25" t="str">
        <v>No</v>
      </c>
      <c r="AF159" s="25" t="str">
        <v>Yes</v>
      </c>
    </row>
    <row r="160" spans="1:32" x14ac:dyDescent="0.45">
      <c r="A160" s="25" t="s">
        <v>517</v>
      </c>
      <c r="B160" s="25" t="str">
        <v>No</v>
      </c>
      <c r="C160" s="25" t="str">
        <v>No</v>
      </c>
      <c r="D160" s="25" t="str">
        <v>No</v>
      </c>
      <c r="E160" s="25" t="str">
        <v>No</v>
      </c>
      <c r="F160" s="25" t="str">
        <v>No</v>
      </c>
      <c r="G160" s="25" t="str">
        <v>No</v>
      </c>
      <c r="H160" s="25" t="str">
        <v>No</v>
      </c>
      <c r="I160" s="25" t="str">
        <v>No</v>
      </c>
      <c r="J160" s="25" t="str">
        <v>No</v>
      </c>
      <c r="K160" s="25" t="str">
        <v>No</v>
      </c>
      <c r="L160" s="25" t="str">
        <v>No</v>
      </c>
      <c r="M160" s="25" t="str">
        <v>No</v>
      </c>
      <c r="N160" s="25" t="str">
        <v>No</v>
      </c>
      <c r="O160" s="25" t="str">
        <v>No</v>
      </c>
      <c r="P160" s="25" t="str">
        <v>No</v>
      </c>
      <c r="Q160" s="25" t="str">
        <v>Yes</v>
      </c>
      <c r="R160" s="25" t="str">
        <v>No</v>
      </c>
      <c r="S160" s="25" t="str">
        <v>No</v>
      </c>
      <c r="T160" s="25" t="str">
        <v>No</v>
      </c>
      <c r="U160" s="25" t="str">
        <v>No</v>
      </c>
      <c r="V160" s="25" t="str">
        <v>No</v>
      </c>
      <c r="W160" s="25" t="str">
        <v>No</v>
      </c>
      <c r="X160" s="25" t="str">
        <v>No</v>
      </c>
      <c r="Y160" s="25" t="str">
        <v>No</v>
      </c>
      <c r="Z160" s="25" t="str">
        <v>No</v>
      </c>
      <c r="AA160" s="25" t="str">
        <v>No</v>
      </c>
      <c r="AB160" s="25" t="str">
        <v>No</v>
      </c>
      <c r="AC160" s="25" t="str">
        <v>No</v>
      </c>
      <c r="AD160" s="25" t="str">
        <v>No</v>
      </c>
      <c r="AE160" s="25" t="str">
        <v>No</v>
      </c>
      <c r="AF160" s="25" t="str">
        <v>Yes</v>
      </c>
    </row>
    <row r="161" spans="1:32" x14ac:dyDescent="0.45">
      <c r="A161" s="25" t="s">
        <v>469</v>
      </c>
      <c r="B161" s="25" t="str">
        <v>No</v>
      </c>
      <c r="C161" s="25" t="str">
        <v>No</v>
      </c>
      <c r="D161" s="25" t="str">
        <v>No</v>
      </c>
      <c r="E161" s="25" t="str">
        <v>No</v>
      </c>
      <c r="F161" s="25" t="str">
        <v>No</v>
      </c>
      <c r="G161" s="25" t="str">
        <v>No</v>
      </c>
      <c r="H161" s="25" t="str">
        <v>No</v>
      </c>
      <c r="I161" s="25" t="str">
        <v>No</v>
      </c>
      <c r="J161" s="25" t="str">
        <v>No</v>
      </c>
      <c r="K161" s="25" t="str">
        <v>Yes</v>
      </c>
      <c r="L161" s="25" t="str">
        <v>Yes</v>
      </c>
      <c r="M161" s="25" t="str">
        <v>No</v>
      </c>
      <c r="N161" s="25" t="str">
        <v>No</v>
      </c>
      <c r="O161" s="25" t="str">
        <v>No</v>
      </c>
      <c r="P161" s="25" t="str">
        <v>No</v>
      </c>
      <c r="Q161" s="25" t="str">
        <v>No</v>
      </c>
      <c r="R161" s="25" t="str">
        <v>No</v>
      </c>
      <c r="S161" s="25" t="str">
        <v>Yes</v>
      </c>
      <c r="T161" s="25" t="str">
        <v>No</v>
      </c>
      <c r="U161" s="25" t="str">
        <v>No</v>
      </c>
      <c r="V161" s="25" t="str">
        <v>No</v>
      </c>
      <c r="W161" s="25" t="str">
        <v>No</v>
      </c>
      <c r="X161" s="25" t="str">
        <v>Yes</v>
      </c>
      <c r="Y161" s="25" t="str">
        <v>No</v>
      </c>
      <c r="Z161" s="25" t="str">
        <v>Yes</v>
      </c>
      <c r="AA161" s="25" t="str">
        <v>No</v>
      </c>
      <c r="AB161" s="25" t="str">
        <v>No</v>
      </c>
      <c r="AC161" s="25" t="str">
        <v>No</v>
      </c>
      <c r="AD161" s="25" t="str">
        <v>No</v>
      </c>
      <c r="AE161" s="25" t="str">
        <v>No</v>
      </c>
      <c r="AF161" s="25" t="str">
        <v>No</v>
      </c>
    </row>
    <row r="162" spans="1:32" x14ac:dyDescent="0.45">
      <c r="A162" s="25" t="s">
        <v>470</v>
      </c>
      <c r="B162" s="25" t="str">
        <v>No</v>
      </c>
      <c r="C162" s="25" t="str">
        <v>No</v>
      </c>
      <c r="D162" s="25" t="str">
        <v>No</v>
      </c>
      <c r="E162" s="25" t="str">
        <v>No</v>
      </c>
      <c r="F162" s="25" t="str">
        <v>No</v>
      </c>
      <c r="G162" s="25" t="str">
        <v>No</v>
      </c>
      <c r="H162" s="25" t="str">
        <v>No</v>
      </c>
      <c r="I162" s="25" t="str">
        <v>No</v>
      </c>
      <c r="J162" s="25" t="str">
        <v>No</v>
      </c>
      <c r="K162" s="25" t="str">
        <v>No</v>
      </c>
      <c r="L162" s="25" t="str">
        <v>Yes</v>
      </c>
      <c r="M162" s="25" t="str">
        <v>No</v>
      </c>
      <c r="N162" s="25" t="str">
        <v>No</v>
      </c>
      <c r="O162" s="25" t="str">
        <v>No</v>
      </c>
      <c r="P162" s="25" t="str">
        <v>No</v>
      </c>
      <c r="Q162" s="25" t="str">
        <v>No</v>
      </c>
      <c r="R162" s="25" t="str">
        <v>No</v>
      </c>
      <c r="S162" s="25" t="str">
        <v>Yes</v>
      </c>
      <c r="T162" s="25" t="str">
        <v>No</v>
      </c>
      <c r="U162" s="25" t="str">
        <v>No</v>
      </c>
      <c r="V162" s="25" t="str">
        <v>No</v>
      </c>
      <c r="W162" s="25" t="str">
        <v>No</v>
      </c>
      <c r="X162" s="25" t="str">
        <v>Yes</v>
      </c>
      <c r="Y162" s="25" t="str">
        <v>No</v>
      </c>
      <c r="Z162" s="25" t="str">
        <v>No</v>
      </c>
      <c r="AA162" s="25" t="str">
        <v>No</v>
      </c>
      <c r="AB162" s="25" t="str">
        <v>No</v>
      </c>
      <c r="AC162" s="25" t="str">
        <v>No</v>
      </c>
      <c r="AD162" s="25" t="str">
        <v>No</v>
      </c>
      <c r="AE162" s="25" t="str">
        <v>No</v>
      </c>
      <c r="AF162" s="25" t="str">
        <v>No</v>
      </c>
    </row>
    <row r="163" spans="1:32" x14ac:dyDescent="0.45">
      <c r="A163" s="25" t="s">
        <v>471</v>
      </c>
      <c r="B163" s="25" t="str">
        <v>No</v>
      </c>
      <c r="C163" s="25" t="str">
        <v>No</v>
      </c>
      <c r="D163" s="25" t="str">
        <v>No</v>
      </c>
      <c r="E163" s="25" t="str">
        <v>No</v>
      </c>
      <c r="F163" s="25" t="str">
        <v>No</v>
      </c>
      <c r="G163" s="25" t="str">
        <v>No</v>
      </c>
      <c r="H163" s="25" t="str">
        <v>No</v>
      </c>
      <c r="I163" s="25" t="str">
        <v>No</v>
      </c>
      <c r="J163" s="25" t="str">
        <v>No</v>
      </c>
      <c r="K163" s="25" t="str">
        <v>No</v>
      </c>
      <c r="L163" s="25" t="str">
        <v>Yes</v>
      </c>
      <c r="M163" s="25" t="str">
        <v>No</v>
      </c>
      <c r="N163" s="25" t="str">
        <v>No</v>
      </c>
      <c r="O163" s="25" t="str">
        <v>No</v>
      </c>
      <c r="P163" s="25" t="str">
        <v>Yes</v>
      </c>
      <c r="Q163" s="25" t="str">
        <v>No</v>
      </c>
      <c r="R163" s="25" t="str">
        <v>No</v>
      </c>
      <c r="S163" s="25" t="str">
        <v>No</v>
      </c>
      <c r="T163" s="25" t="str">
        <v>No</v>
      </c>
      <c r="U163" s="25" t="str">
        <v>No</v>
      </c>
      <c r="V163" s="25" t="str">
        <v>No</v>
      </c>
      <c r="W163" s="25" t="str">
        <v>No</v>
      </c>
      <c r="X163" s="25" t="str">
        <v>Yes</v>
      </c>
      <c r="Y163" s="25" t="str">
        <v>No</v>
      </c>
      <c r="Z163" s="25" t="str">
        <v>No</v>
      </c>
      <c r="AA163" s="25" t="str">
        <v>No</v>
      </c>
      <c r="AB163" s="25" t="str">
        <v>No</v>
      </c>
      <c r="AC163" s="25" t="str">
        <v>No</v>
      </c>
      <c r="AD163" s="25" t="str">
        <v>No</v>
      </c>
      <c r="AE163" s="25" t="str">
        <v>No</v>
      </c>
      <c r="AF163" s="25" t="str">
        <v>No</v>
      </c>
    </row>
    <row r="164" spans="1:32" x14ac:dyDescent="0.45">
      <c r="A164" s="25" t="s">
        <v>551</v>
      </c>
      <c r="B164" s="25" t="str">
        <v>No</v>
      </c>
      <c r="C164" s="25" t="str">
        <v>No</v>
      </c>
      <c r="D164" s="25" t="str">
        <v>No</v>
      </c>
      <c r="E164" s="25" t="str">
        <v>No</v>
      </c>
      <c r="F164" s="25" t="str">
        <v>No</v>
      </c>
      <c r="G164" s="25" t="str">
        <v>No</v>
      </c>
      <c r="H164" s="25" t="str">
        <v>Yes</v>
      </c>
      <c r="I164" s="25" t="str">
        <v>Yes</v>
      </c>
      <c r="J164" s="25" t="str">
        <v>No</v>
      </c>
      <c r="K164" s="25" t="str">
        <v>No</v>
      </c>
      <c r="L164" s="25" t="str">
        <v>Yes</v>
      </c>
      <c r="M164" s="25" t="str">
        <v>No</v>
      </c>
      <c r="N164" s="25" t="str">
        <v>No</v>
      </c>
      <c r="O164" s="25" t="str">
        <v>No</v>
      </c>
      <c r="P164" s="25" t="str">
        <v>No</v>
      </c>
      <c r="Q164" s="25" t="str">
        <v>No</v>
      </c>
      <c r="R164" s="25" t="str">
        <v>No</v>
      </c>
      <c r="S164" s="25" t="str">
        <v>Yes</v>
      </c>
      <c r="T164" s="25" t="str">
        <v>No</v>
      </c>
      <c r="U164" s="25" t="str">
        <v>No</v>
      </c>
      <c r="V164" s="25" t="str">
        <v>No</v>
      </c>
      <c r="W164" s="25" t="str">
        <v>No</v>
      </c>
      <c r="X164" s="25" t="str">
        <v>No</v>
      </c>
      <c r="Y164" s="25" t="str">
        <v>No</v>
      </c>
      <c r="Z164" s="25" t="str">
        <v>No</v>
      </c>
      <c r="AA164" s="25" t="str">
        <v>No</v>
      </c>
      <c r="AB164" s="25" t="str">
        <v>No</v>
      </c>
      <c r="AC164" s="25" t="str">
        <v>Yes</v>
      </c>
      <c r="AD164" s="25" t="str">
        <v>No</v>
      </c>
      <c r="AE164" s="25" t="str">
        <v>No</v>
      </c>
      <c r="AF164" s="25" t="str">
        <v>No</v>
      </c>
    </row>
    <row r="165" spans="1:32" x14ac:dyDescent="0.45">
      <c r="A165" s="25" t="s">
        <v>472</v>
      </c>
      <c r="B165" s="25" t="str">
        <v>No</v>
      </c>
      <c r="C165" s="25" t="str">
        <v>No</v>
      </c>
      <c r="D165" s="25" t="str">
        <v>No</v>
      </c>
      <c r="E165" s="25" t="str">
        <v>No</v>
      </c>
      <c r="F165" s="25" t="str">
        <v>No</v>
      </c>
      <c r="G165" s="25" t="str">
        <v>No</v>
      </c>
      <c r="H165" s="25" t="str">
        <v>No</v>
      </c>
      <c r="I165" s="25" t="str">
        <v>No</v>
      </c>
      <c r="J165" s="25" t="str">
        <v>No</v>
      </c>
      <c r="K165" s="25" t="str">
        <v>Yes</v>
      </c>
      <c r="L165" s="25" t="str">
        <v>No</v>
      </c>
      <c r="M165" s="25" t="str">
        <v>No</v>
      </c>
      <c r="N165" s="25" t="str">
        <v>No</v>
      </c>
      <c r="O165" s="25" t="str">
        <v>Yes</v>
      </c>
      <c r="P165" s="25" t="str">
        <v>No</v>
      </c>
      <c r="Q165" s="25" t="str">
        <v>No</v>
      </c>
      <c r="R165" s="25" t="str">
        <v>No</v>
      </c>
      <c r="S165" s="25" t="str">
        <v>Yes</v>
      </c>
      <c r="T165" s="25" t="str">
        <v>No</v>
      </c>
      <c r="U165" s="25" t="str">
        <v>No</v>
      </c>
      <c r="V165" s="25" t="str">
        <v>No</v>
      </c>
      <c r="W165" s="25" t="str">
        <v>No</v>
      </c>
      <c r="X165" s="25" t="str">
        <v>No</v>
      </c>
      <c r="Y165" s="25" t="str">
        <v>No</v>
      </c>
      <c r="Z165" s="25" t="str">
        <v>Yes</v>
      </c>
      <c r="AA165" s="25" t="str">
        <v>No</v>
      </c>
      <c r="AB165" s="25" t="str">
        <v>Yes</v>
      </c>
      <c r="AC165" s="25" t="str">
        <v>No</v>
      </c>
      <c r="AD165" s="25" t="str">
        <v>No</v>
      </c>
      <c r="AE165" s="25" t="str">
        <v>No</v>
      </c>
      <c r="AF165" s="25" t="str">
        <v>No</v>
      </c>
    </row>
    <row r="166" spans="1:32" x14ac:dyDescent="0.45">
      <c r="A166" s="25" t="s">
        <v>552</v>
      </c>
      <c r="B166" s="25" t="str">
        <v>No</v>
      </c>
      <c r="C166" s="25" t="str">
        <v>No</v>
      </c>
      <c r="D166" s="25" t="str">
        <v>No</v>
      </c>
      <c r="E166" s="25" t="str">
        <v>No</v>
      </c>
      <c r="F166" s="25" t="str">
        <v>No</v>
      </c>
      <c r="G166" s="25" t="str">
        <v>No</v>
      </c>
      <c r="H166" s="25" t="str">
        <v>No</v>
      </c>
      <c r="I166" s="25" t="str">
        <v>Yes</v>
      </c>
      <c r="J166" s="25" t="str">
        <v>No</v>
      </c>
      <c r="K166" s="25" t="str">
        <v>No</v>
      </c>
      <c r="L166" s="25" t="str">
        <v>Yes</v>
      </c>
      <c r="M166" s="25" t="str">
        <v>No</v>
      </c>
      <c r="N166" s="25" t="str">
        <v>No</v>
      </c>
      <c r="O166" s="25" t="str">
        <v>No</v>
      </c>
      <c r="P166" s="25" t="str">
        <v>Yes</v>
      </c>
      <c r="Q166" s="25" t="str">
        <v>No</v>
      </c>
      <c r="R166" s="25" t="str">
        <v>No</v>
      </c>
      <c r="S166" s="25" t="str">
        <v>Yes</v>
      </c>
      <c r="T166" s="25" t="str">
        <v>Yes</v>
      </c>
      <c r="U166" s="25" t="str">
        <v>No</v>
      </c>
      <c r="V166" s="25" t="str">
        <v>No</v>
      </c>
      <c r="W166" s="25" t="str">
        <v>No</v>
      </c>
      <c r="X166" s="25" t="str">
        <v>Yes</v>
      </c>
      <c r="Y166" s="25" t="str">
        <v>No</v>
      </c>
      <c r="Z166" s="25" t="str">
        <v>No</v>
      </c>
      <c r="AA166" s="25" t="str">
        <v>No</v>
      </c>
      <c r="AB166" s="25" t="str">
        <v>No</v>
      </c>
      <c r="AC166" s="25" t="str">
        <v>Yes</v>
      </c>
      <c r="AD166" s="25" t="str">
        <v>No</v>
      </c>
      <c r="AE166" s="25" t="str">
        <v>No</v>
      </c>
      <c r="AF166" s="25" t="str">
        <v>No</v>
      </c>
    </row>
    <row r="167" spans="1:32" x14ac:dyDescent="0.45">
      <c r="A167" s="25" t="s">
        <v>473</v>
      </c>
      <c r="B167" s="25" t="str">
        <v>No</v>
      </c>
      <c r="C167" s="25" t="str">
        <v>No</v>
      </c>
      <c r="D167" s="25" t="str">
        <v>No</v>
      </c>
      <c r="E167" s="25" t="str">
        <v>No</v>
      </c>
      <c r="F167" s="25" t="str">
        <v>No</v>
      </c>
      <c r="G167" s="25" t="str">
        <v>Yes</v>
      </c>
      <c r="H167" s="25" t="str">
        <v>No</v>
      </c>
      <c r="I167" s="25" t="str">
        <v>No</v>
      </c>
      <c r="J167" s="25" t="str">
        <v>No</v>
      </c>
      <c r="K167" s="25" t="str">
        <v>No</v>
      </c>
      <c r="L167" s="25" t="str">
        <v>Yes</v>
      </c>
      <c r="M167" s="25" t="str">
        <v>No</v>
      </c>
      <c r="N167" s="25" t="str">
        <v>No</v>
      </c>
      <c r="O167" s="25" t="str">
        <v>No</v>
      </c>
      <c r="P167" s="25" t="str">
        <v>Yes</v>
      </c>
      <c r="Q167" s="25" t="str">
        <v>No</v>
      </c>
      <c r="R167" s="25" t="str">
        <v>No</v>
      </c>
      <c r="S167" s="25" t="str">
        <v>Yes</v>
      </c>
      <c r="T167" s="25" t="str">
        <v>No</v>
      </c>
      <c r="U167" s="25" t="str">
        <v>No</v>
      </c>
      <c r="V167" s="25" t="str">
        <v>No</v>
      </c>
      <c r="W167" s="25" t="str">
        <v>No</v>
      </c>
      <c r="X167" s="25" t="str">
        <v>No</v>
      </c>
      <c r="Y167" s="25" t="str">
        <v>No</v>
      </c>
      <c r="Z167" s="25" t="str">
        <v>No</v>
      </c>
      <c r="AA167" s="25" t="str">
        <v>No</v>
      </c>
      <c r="AB167" s="25" t="str">
        <v>No</v>
      </c>
      <c r="AC167" s="25" t="str">
        <v>No</v>
      </c>
      <c r="AD167" s="25" t="str">
        <v>No</v>
      </c>
      <c r="AE167" s="25" t="str">
        <v>No</v>
      </c>
      <c r="AF167" s="25" t="str">
        <v>No</v>
      </c>
    </row>
    <row r="168" spans="1:32" x14ac:dyDescent="0.45">
      <c r="A168" s="25" t="s">
        <v>517</v>
      </c>
      <c r="B168" s="25" t="str">
        <v>No</v>
      </c>
      <c r="C168" s="25" t="str">
        <v>No</v>
      </c>
      <c r="D168" s="25" t="str">
        <v>No</v>
      </c>
      <c r="E168" s="25" t="str">
        <v>No</v>
      </c>
      <c r="F168" s="25" t="str">
        <v>No</v>
      </c>
      <c r="G168" s="25" t="str">
        <v>No</v>
      </c>
      <c r="H168" s="25" t="str">
        <v>No</v>
      </c>
      <c r="I168" s="25" t="str">
        <v>No</v>
      </c>
      <c r="J168" s="25" t="str">
        <v>No</v>
      </c>
      <c r="K168" s="25" t="str">
        <v>No</v>
      </c>
      <c r="L168" s="25" t="str">
        <v>No</v>
      </c>
      <c r="M168" s="25" t="str">
        <v>No</v>
      </c>
      <c r="N168" s="25" t="str">
        <v>No</v>
      </c>
      <c r="O168" s="25" t="str">
        <v>No</v>
      </c>
      <c r="P168" s="25" t="str">
        <v>No</v>
      </c>
      <c r="Q168" s="25" t="str">
        <v>Yes</v>
      </c>
      <c r="R168" s="25" t="str">
        <v>No</v>
      </c>
      <c r="S168" s="25" t="str">
        <v>No</v>
      </c>
      <c r="T168" s="25" t="str">
        <v>No</v>
      </c>
      <c r="U168" s="25" t="str">
        <v>No</v>
      </c>
      <c r="V168" s="25" t="str">
        <v>No</v>
      </c>
      <c r="W168" s="25" t="str">
        <v>No</v>
      </c>
      <c r="X168" s="25" t="str">
        <v>No</v>
      </c>
      <c r="Y168" s="25" t="str">
        <v>No</v>
      </c>
      <c r="Z168" s="25" t="str">
        <v>No</v>
      </c>
      <c r="AA168" s="25" t="str">
        <v>No</v>
      </c>
      <c r="AB168" s="25" t="str">
        <v>No</v>
      </c>
      <c r="AC168" s="25" t="str">
        <v>No</v>
      </c>
      <c r="AD168" s="25" t="str">
        <v>No</v>
      </c>
      <c r="AE168" s="25" t="str">
        <v>No</v>
      </c>
      <c r="AF168" s="25" t="str">
        <v>Yes</v>
      </c>
    </row>
    <row r="169" spans="1:32" x14ac:dyDescent="0.45">
      <c r="A169" s="25" t="s">
        <v>517</v>
      </c>
      <c r="B169" s="25" t="str">
        <v>No</v>
      </c>
      <c r="C169" s="25" t="str">
        <v>No</v>
      </c>
      <c r="D169" s="25" t="str">
        <v>No</v>
      </c>
      <c r="E169" s="25" t="str">
        <v>No</v>
      </c>
      <c r="F169" s="25" t="str">
        <v>No</v>
      </c>
      <c r="G169" s="25" t="str">
        <v>No</v>
      </c>
      <c r="H169" s="25" t="str">
        <v>No</v>
      </c>
      <c r="I169" s="25" t="str">
        <v>No</v>
      </c>
      <c r="J169" s="25" t="str">
        <v>No</v>
      </c>
      <c r="K169" s="25" t="str">
        <v>No</v>
      </c>
      <c r="L169" s="25" t="str">
        <v>No</v>
      </c>
      <c r="M169" s="25" t="str">
        <v>No</v>
      </c>
      <c r="N169" s="25" t="str">
        <v>No</v>
      </c>
      <c r="O169" s="25" t="str">
        <v>No</v>
      </c>
      <c r="P169" s="25" t="str">
        <v>No</v>
      </c>
      <c r="Q169" s="25" t="str">
        <v>Yes</v>
      </c>
      <c r="R169" s="25" t="str">
        <v>No</v>
      </c>
      <c r="S169" s="25" t="str">
        <v>No</v>
      </c>
      <c r="T169" s="25" t="str">
        <v>No</v>
      </c>
      <c r="U169" s="25" t="str">
        <v>No</v>
      </c>
      <c r="V169" s="25" t="str">
        <v>No</v>
      </c>
      <c r="W169" s="25" t="str">
        <v>No</v>
      </c>
      <c r="X169" s="25" t="str">
        <v>No</v>
      </c>
      <c r="Y169" s="25" t="str">
        <v>No</v>
      </c>
      <c r="Z169" s="25" t="str">
        <v>No</v>
      </c>
      <c r="AA169" s="25" t="str">
        <v>No</v>
      </c>
      <c r="AB169" s="25" t="str">
        <v>No</v>
      </c>
      <c r="AC169" s="25" t="str">
        <v>No</v>
      </c>
      <c r="AD169" s="25" t="str">
        <v>No</v>
      </c>
      <c r="AE169" s="25" t="str">
        <v>No</v>
      </c>
      <c r="AF169" s="25" t="str">
        <v>Yes</v>
      </c>
    </row>
    <row r="170" spans="1:32" x14ac:dyDescent="0.45">
      <c r="A170" s="25" t="s">
        <v>474</v>
      </c>
      <c r="B170" s="25" t="str">
        <v>No</v>
      </c>
      <c r="C170" s="25" t="str">
        <v>No</v>
      </c>
      <c r="D170" s="25" t="str">
        <v>No</v>
      </c>
      <c r="E170" s="25" t="str">
        <v>No</v>
      </c>
      <c r="F170" s="25" t="str">
        <v>No</v>
      </c>
      <c r="G170" s="25" t="str">
        <v>No</v>
      </c>
      <c r="H170" s="25" t="str">
        <v>Yes</v>
      </c>
      <c r="I170" s="25" t="str">
        <v>No</v>
      </c>
      <c r="J170" s="25" t="str">
        <v>No</v>
      </c>
      <c r="K170" s="25" t="str">
        <v>No</v>
      </c>
      <c r="L170" s="25" t="str">
        <v>No</v>
      </c>
      <c r="M170" s="25" t="str">
        <v>No</v>
      </c>
      <c r="N170" s="25" t="str">
        <v>No</v>
      </c>
      <c r="O170" s="25" t="str">
        <v>No</v>
      </c>
      <c r="P170" s="25" t="str">
        <v>Yes</v>
      </c>
      <c r="Q170" s="25" t="str">
        <v>No</v>
      </c>
      <c r="R170" s="25" t="str">
        <v>Yes</v>
      </c>
      <c r="S170" s="25" t="str">
        <v>Yes</v>
      </c>
      <c r="T170" s="25" t="str">
        <v>No</v>
      </c>
      <c r="U170" s="25" t="str">
        <v>No</v>
      </c>
      <c r="V170" s="25" t="str">
        <v>No</v>
      </c>
      <c r="W170" s="25" t="str">
        <v>No</v>
      </c>
      <c r="X170" s="25" t="str">
        <v>Yes</v>
      </c>
      <c r="Y170" s="25" t="str">
        <v>No</v>
      </c>
      <c r="Z170" s="25" t="str">
        <v>No</v>
      </c>
      <c r="AA170" s="25" t="str">
        <v>No</v>
      </c>
      <c r="AB170" s="25" t="str">
        <v>No</v>
      </c>
      <c r="AC170" s="25" t="str">
        <v>No</v>
      </c>
      <c r="AD170" s="25" t="str">
        <v>No</v>
      </c>
      <c r="AE170" s="25" t="str">
        <v>No</v>
      </c>
      <c r="AF170" s="25" t="str">
        <v>No</v>
      </c>
    </row>
    <row r="171" spans="1:32" x14ac:dyDescent="0.45">
      <c r="A171" s="25" t="s">
        <v>517</v>
      </c>
      <c r="B171" s="25" t="str">
        <v>No</v>
      </c>
      <c r="C171" s="25" t="str">
        <v>No</v>
      </c>
      <c r="D171" s="25" t="str">
        <v>No</v>
      </c>
      <c r="E171" s="25" t="str">
        <v>No</v>
      </c>
      <c r="F171" s="25" t="str">
        <v>No</v>
      </c>
      <c r="G171" s="25" t="str">
        <v>No</v>
      </c>
      <c r="H171" s="25" t="str">
        <v>No</v>
      </c>
      <c r="I171" s="25" t="str">
        <v>No</v>
      </c>
      <c r="J171" s="25" t="str">
        <v>No</v>
      </c>
      <c r="K171" s="25" t="str">
        <v>No</v>
      </c>
      <c r="L171" s="25" t="str">
        <v>No</v>
      </c>
      <c r="M171" s="25" t="str">
        <v>No</v>
      </c>
      <c r="N171" s="25" t="str">
        <v>No</v>
      </c>
      <c r="O171" s="25" t="str">
        <v>No</v>
      </c>
      <c r="P171" s="25" t="str">
        <v>No</v>
      </c>
      <c r="Q171" s="25" t="str">
        <v>Yes</v>
      </c>
      <c r="R171" s="25" t="str">
        <v>No</v>
      </c>
      <c r="S171" s="25" t="str">
        <v>No</v>
      </c>
      <c r="T171" s="25" t="str">
        <v>No</v>
      </c>
      <c r="U171" s="25" t="str">
        <v>No</v>
      </c>
      <c r="V171" s="25" t="str">
        <v>No</v>
      </c>
      <c r="W171" s="25" t="str">
        <v>No</v>
      </c>
      <c r="X171" s="25" t="str">
        <v>No</v>
      </c>
      <c r="Y171" s="25" t="str">
        <v>No</v>
      </c>
      <c r="Z171" s="25" t="str">
        <v>No</v>
      </c>
      <c r="AA171" s="25" t="str">
        <v>No</v>
      </c>
      <c r="AB171" s="25" t="str">
        <v>No</v>
      </c>
      <c r="AC171" s="25" t="str">
        <v>No</v>
      </c>
      <c r="AD171" s="25" t="str">
        <v>No</v>
      </c>
      <c r="AE171" s="25" t="str">
        <v>No</v>
      </c>
      <c r="AF171" s="25" t="str">
        <v>Yes</v>
      </c>
    </row>
    <row r="172" spans="1:32" x14ac:dyDescent="0.45">
      <c r="A172" s="25" t="s">
        <v>553</v>
      </c>
      <c r="B172" s="25" t="str">
        <v>No</v>
      </c>
      <c r="C172" s="25" t="str">
        <v>No</v>
      </c>
      <c r="D172" s="25" t="str">
        <v>No</v>
      </c>
      <c r="E172" s="25" t="str">
        <v>No</v>
      </c>
      <c r="F172" s="25" t="str">
        <v>No</v>
      </c>
      <c r="G172" s="25" t="str">
        <v>No</v>
      </c>
      <c r="H172" s="25" t="str">
        <v>Yes</v>
      </c>
      <c r="I172" s="25" t="str">
        <v>Yes</v>
      </c>
      <c r="J172" s="25" t="str">
        <v>No</v>
      </c>
      <c r="K172" s="25" t="str">
        <v>No</v>
      </c>
      <c r="L172" s="25" t="str">
        <v>Yes</v>
      </c>
      <c r="M172" s="25" t="str">
        <v>No</v>
      </c>
      <c r="N172" s="25" t="str">
        <v>No</v>
      </c>
      <c r="O172" s="25" t="str">
        <v>No</v>
      </c>
      <c r="P172" s="25" t="str">
        <v>No</v>
      </c>
      <c r="Q172" s="25" t="str">
        <v>No</v>
      </c>
      <c r="R172" s="25" t="str">
        <v>No</v>
      </c>
      <c r="S172" s="25" t="str">
        <v>Yes</v>
      </c>
      <c r="T172" s="25" t="str">
        <v>No</v>
      </c>
      <c r="U172" s="25" t="str">
        <v>No</v>
      </c>
      <c r="V172" s="25" t="str">
        <v>No</v>
      </c>
      <c r="W172" s="25" t="str">
        <v>No</v>
      </c>
      <c r="X172" s="25" t="str">
        <v>No</v>
      </c>
      <c r="Y172" s="25" t="str">
        <v>No</v>
      </c>
      <c r="Z172" s="25" t="str">
        <v>No</v>
      </c>
      <c r="AA172" s="25" t="str">
        <v>No</v>
      </c>
      <c r="AB172" s="25" t="str">
        <v>No</v>
      </c>
      <c r="AC172" s="25" t="str">
        <v>No</v>
      </c>
      <c r="AD172" s="25" t="str">
        <v>No</v>
      </c>
      <c r="AE172" s="25" t="str">
        <v>No</v>
      </c>
      <c r="AF172" s="25" t="str">
        <v>No</v>
      </c>
    </row>
    <row r="173" spans="1:32" x14ac:dyDescent="0.45">
      <c r="A173" s="25" t="s">
        <v>512</v>
      </c>
      <c r="B173" s="25" t="str">
        <v>No</v>
      </c>
      <c r="C173" s="25" t="str">
        <v>No</v>
      </c>
      <c r="D173" s="25" t="str">
        <v>No</v>
      </c>
      <c r="E173" s="25" t="str">
        <v>No</v>
      </c>
      <c r="F173" s="25" t="str">
        <v>Yes</v>
      </c>
      <c r="G173" s="25" t="str">
        <v>No</v>
      </c>
      <c r="H173" s="25" t="str">
        <v>No</v>
      </c>
      <c r="I173" s="25" t="str">
        <v>No</v>
      </c>
      <c r="J173" s="25" t="str">
        <v>No</v>
      </c>
      <c r="K173" s="25" t="str">
        <v>No</v>
      </c>
      <c r="L173" s="25" t="str">
        <v>No</v>
      </c>
      <c r="M173" s="25" t="str">
        <v>No</v>
      </c>
      <c r="N173" s="25" t="str">
        <v>No</v>
      </c>
      <c r="O173" s="25" t="str">
        <v>No</v>
      </c>
      <c r="P173" s="25" t="str">
        <v>No</v>
      </c>
      <c r="Q173" s="25" t="str">
        <v>Yes</v>
      </c>
      <c r="R173" s="25" t="str">
        <v>No</v>
      </c>
      <c r="S173" s="25" t="str">
        <v>No</v>
      </c>
      <c r="T173" s="25" t="str">
        <v>No</v>
      </c>
      <c r="U173" s="25" t="str">
        <v>No</v>
      </c>
      <c r="V173" s="25" t="str">
        <v>No</v>
      </c>
      <c r="W173" s="25" t="str">
        <v>No</v>
      </c>
      <c r="X173" s="25" t="str">
        <v>No</v>
      </c>
      <c r="Y173" s="25" t="str">
        <v>No</v>
      </c>
      <c r="Z173" s="25" t="str">
        <v>No</v>
      </c>
      <c r="AA173" s="25" t="str">
        <v>No</v>
      </c>
      <c r="AB173" s="25" t="str">
        <v>No</v>
      </c>
      <c r="AC173" s="25" t="str">
        <v>No</v>
      </c>
      <c r="AD173" s="25" t="str">
        <v>No</v>
      </c>
      <c r="AE173" s="25" t="str">
        <v>No</v>
      </c>
      <c r="AF173" s="25" t="str">
        <v>Yes</v>
      </c>
    </row>
    <row r="174" spans="1:32" x14ac:dyDescent="0.45">
      <c r="A174" s="25" t="s">
        <v>512</v>
      </c>
      <c r="B174" s="25" t="str">
        <v>No</v>
      </c>
      <c r="C174" s="25" t="str">
        <v>No</v>
      </c>
      <c r="D174" s="25" t="str">
        <v>No</v>
      </c>
      <c r="E174" s="25" t="str">
        <v>No</v>
      </c>
      <c r="F174" s="25" t="str">
        <v>Yes</v>
      </c>
      <c r="G174" s="25" t="str">
        <v>No</v>
      </c>
      <c r="H174" s="25" t="str">
        <v>No</v>
      </c>
      <c r="I174" s="25" t="str">
        <v>No</v>
      </c>
      <c r="J174" s="25" t="str">
        <v>No</v>
      </c>
      <c r="K174" s="25" t="str">
        <v>No</v>
      </c>
      <c r="L174" s="25" t="str">
        <v>No</v>
      </c>
      <c r="M174" s="25" t="str">
        <v>No</v>
      </c>
      <c r="N174" s="25" t="str">
        <v>No</v>
      </c>
      <c r="O174" s="25" t="str">
        <v>No</v>
      </c>
      <c r="P174" s="25" t="str">
        <v>No</v>
      </c>
      <c r="Q174" s="25" t="str">
        <v>Yes</v>
      </c>
      <c r="R174" s="25" t="str">
        <v>No</v>
      </c>
      <c r="S174" s="25" t="str">
        <v>No</v>
      </c>
      <c r="T174" s="25" t="str">
        <v>No</v>
      </c>
      <c r="U174" s="25" t="str">
        <v>No</v>
      </c>
      <c r="V174" s="25" t="str">
        <v>No</v>
      </c>
      <c r="W174" s="25" t="str">
        <v>No</v>
      </c>
      <c r="X174" s="25" t="str">
        <v>No</v>
      </c>
      <c r="Y174" s="25" t="str">
        <v>No</v>
      </c>
      <c r="Z174" s="25" t="str">
        <v>No</v>
      </c>
      <c r="AA174" s="25" t="str">
        <v>No</v>
      </c>
      <c r="AB174" s="25" t="str">
        <v>No</v>
      </c>
      <c r="AC174" s="25" t="str">
        <v>No</v>
      </c>
      <c r="AD174" s="25" t="str">
        <v>No</v>
      </c>
      <c r="AE174" s="25" t="str">
        <v>No</v>
      </c>
      <c r="AF174" s="25" t="str">
        <v>Yes</v>
      </c>
    </row>
    <row r="175" spans="1:32" x14ac:dyDescent="0.45">
      <c r="A175" s="25" t="s">
        <v>562</v>
      </c>
      <c r="B175" s="25" t="str">
        <v>No</v>
      </c>
      <c r="C175" s="25" t="str">
        <v>No</v>
      </c>
      <c r="D175" s="25" t="str">
        <v>No</v>
      </c>
      <c r="E175" s="25" t="str">
        <v>No</v>
      </c>
      <c r="F175" s="25" t="str">
        <v>No</v>
      </c>
      <c r="G175" s="25" t="str">
        <v>No</v>
      </c>
      <c r="H175" s="25" t="str">
        <v>No</v>
      </c>
      <c r="I175" s="25" t="str">
        <v>Yes</v>
      </c>
      <c r="J175" s="25" t="str">
        <v>No</v>
      </c>
      <c r="K175" s="25" t="str">
        <v>Yes</v>
      </c>
      <c r="L175" s="25" t="str">
        <v>No</v>
      </c>
      <c r="M175" s="25" t="str">
        <v>No</v>
      </c>
      <c r="N175" s="25" t="str">
        <v>No</v>
      </c>
      <c r="O175" s="25" t="str">
        <v>No</v>
      </c>
      <c r="P175" s="25" t="str">
        <v>Yes</v>
      </c>
      <c r="Q175" s="25" t="str">
        <v>No</v>
      </c>
      <c r="R175" s="25" t="str">
        <v>No</v>
      </c>
      <c r="S175" s="25" t="str">
        <v>No</v>
      </c>
      <c r="T175" s="25" t="str">
        <v>No</v>
      </c>
      <c r="U175" s="25" t="str">
        <v>No</v>
      </c>
      <c r="V175" s="25" t="str">
        <v>No</v>
      </c>
      <c r="W175" s="25" t="str">
        <v>No</v>
      </c>
      <c r="X175" s="25" t="str">
        <v>Yes</v>
      </c>
      <c r="Y175" s="25" t="str">
        <v>Yes</v>
      </c>
      <c r="Z175" s="25" t="str">
        <v>No</v>
      </c>
      <c r="AA175" s="25" t="str">
        <v>No</v>
      </c>
      <c r="AB175" s="25" t="str">
        <v>No</v>
      </c>
      <c r="AC175" s="25" t="str">
        <v>No</v>
      </c>
      <c r="AD175" s="25" t="str">
        <v>No</v>
      </c>
      <c r="AE175" s="25" t="str">
        <v>No</v>
      </c>
      <c r="AF175" s="25" t="str">
        <v>No</v>
      </c>
    </row>
    <row r="176" spans="1:32" x14ac:dyDescent="0.45">
      <c r="A176" s="25" t="s">
        <v>554</v>
      </c>
      <c r="B176" s="25" t="str">
        <v>No</v>
      </c>
      <c r="C176" s="25" t="str">
        <v>No</v>
      </c>
      <c r="D176" s="25" t="str">
        <v>No</v>
      </c>
      <c r="E176" s="25" t="str">
        <v>No</v>
      </c>
      <c r="F176" s="25" t="str">
        <v>No</v>
      </c>
      <c r="G176" s="25" t="str">
        <v>No</v>
      </c>
      <c r="H176" s="25" t="str">
        <v>Yes</v>
      </c>
      <c r="I176" s="25" t="str">
        <v>No</v>
      </c>
      <c r="J176" s="25" t="str">
        <v>No</v>
      </c>
      <c r="K176" s="25" t="str">
        <v>Yes</v>
      </c>
      <c r="L176" s="25" t="str">
        <v>Yes</v>
      </c>
      <c r="M176" s="25" t="str">
        <v>No</v>
      </c>
      <c r="N176" s="25" t="str">
        <v>No</v>
      </c>
      <c r="O176" s="25" t="str">
        <v>Yes</v>
      </c>
      <c r="P176" s="25" t="str">
        <v>No</v>
      </c>
      <c r="Q176" s="25" t="str">
        <v>No</v>
      </c>
      <c r="R176" s="25" t="str">
        <v>No</v>
      </c>
      <c r="S176" s="25" t="str">
        <v>Yes</v>
      </c>
      <c r="T176" s="25" t="str">
        <v>No</v>
      </c>
      <c r="U176" s="25" t="str">
        <v>No</v>
      </c>
      <c r="V176" s="25" t="str">
        <v>No</v>
      </c>
      <c r="W176" s="25" t="str">
        <v>No</v>
      </c>
      <c r="X176" s="25" t="str">
        <v>Yes</v>
      </c>
      <c r="Y176" s="25" t="str">
        <v>No</v>
      </c>
      <c r="Z176" s="25" t="str">
        <v>No</v>
      </c>
      <c r="AA176" s="25" t="str">
        <v>No</v>
      </c>
      <c r="AB176" s="25" t="str">
        <v>No</v>
      </c>
      <c r="AC176" s="25" t="str">
        <v>Yes</v>
      </c>
      <c r="AD176" s="25" t="str">
        <v>No</v>
      </c>
      <c r="AE176" s="25" t="str">
        <v>No</v>
      </c>
      <c r="AF176" s="25" t="str">
        <v>No</v>
      </c>
    </row>
    <row r="177" spans="1:32" x14ac:dyDescent="0.45">
      <c r="A177" s="25" t="s">
        <v>555</v>
      </c>
      <c r="B177" s="25" t="str">
        <v>No</v>
      </c>
      <c r="C177" s="25" t="str">
        <v>No</v>
      </c>
      <c r="D177" s="25" t="str">
        <v>No</v>
      </c>
      <c r="E177" s="25" t="str">
        <v>Yes</v>
      </c>
      <c r="F177" s="25" t="str">
        <v>No</v>
      </c>
      <c r="G177" s="25" t="str">
        <v>No</v>
      </c>
      <c r="H177" s="25" t="str">
        <v>Yes</v>
      </c>
      <c r="I177" s="25" t="str">
        <v>No</v>
      </c>
      <c r="J177" s="25" t="str">
        <v>No</v>
      </c>
      <c r="K177" s="25" t="str">
        <v>No</v>
      </c>
      <c r="L177" s="25" t="str">
        <v>Yes</v>
      </c>
      <c r="M177" s="25" t="str">
        <v>No</v>
      </c>
      <c r="N177" s="25" t="str">
        <v>No</v>
      </c>
      <c r="O177" s="25" t="str">
        <v>No</v>
      </c>
      <c r="P177" s="25" t="str">
        <v>No</v>
      </c>
      <c r="Q177" s="25" t="str">
        <v>No</v>
      </c>
      <c r="R177" s="25" t="str">
        <v>No</v>
      </c>
      <c r="S177" s="25" t="str">
        <v>No</v>
      </c>
      <c r="T177" s="25" t="str">
        <v>No</v>
      </c>
      <c r="U177" s="25" t="str">
        <v>No</v>
      </c>
      <c r="V177" s="25" t="str">
        <v>No</v>
      </c>
      <c r="W177" s="25" t="str">
        <v>No</v>
      </c>
      <c r="X177" s="25" t="str">
        <v>Yes</v>
      </c>
      <c r="Y177" s="25" t="str">
        <v>No</v>
      </c>
      <c r="Z177" s="25" t="str">
        <v>No</v>
      </c>
      <c r="AA177" s="25" t="str">
        <v>No</v>
      </c>
      <c r="AB177" s="25" t="str">
        <v>No</v>
      </c>
      <c r="AC177" s="25" t="str">
        <v>Yes</v>
      </c>
      <c r="AD177" s="25" t="str">
        <v>Yes</v>
      </c>
      <c r="AE177" s="25" t="str">
        <v>No</v>
      </c>
      <c r="AF177" s="25" t="str">
        <v>No</v>
      </c>
    </row>
    <row r="178" spans="1:32" x14ac:dyDescent="0.45">
      <c r="A178" s="25" t="s">
        <v>517</v>
      </c>
      <c r="B178" s="25" t="str">
        <v>No</v>
      </c>
      <c r="C178" s="25" t="str">
        <v>No</v>
      </c>
      <c r="D178" s="25" t="str">
        <v>No</v>
      </c>
      <c r="E178" s="25" t="str">
        <v>No</v>
      </c>
      <c r="F178" s="25" t="str">
        <v>No</v>
      </c>
      <c r="G178" s="25" t="str">
        <v>No</v>
      </c>
      <c r="H178" s="25" t="str">
        <v>No</v>
      </c>
      <c r="I178" s="25" t="str">
        <v>No</v>
      </c>
      <c r="J178" s="25" t="str">
        <v>No</v>
      </c>
      <c r="K178" s="25" t="str">
        <v>No</v>
      </c>
      <c r="L178" s="25" t="str">
        <v>No</v>
      </c>
      <c r="M178" s="25" t="str">
        <v>No</v>
      </c>
      <c r="N178" s="25" t="str">
        <v>No</v>
      </c>
      <c r="O178" s="25" t="str">
        <v>No</v>
      </c>
      <c r="P178" s="25" t="str">
        <v>No</v>
      </c>
      <c r="Q178" s="25" t="str">
        <v>Yes</v>
      </c>
      <c r="R178" s="25" t="str">
        <v>No</v>
      </c>
      <c r="S178" s="25" t="str">
        <v>No</v>
      </c>
      <c r="T178" s="25" t="str">
        <v>No</v>
      </c>
      <c r="U178" s="25" t="str">
        <v>No</v>
      </c>
      <c r="V178" s="25" t="str">
        <v>No</v>
      </c>
      <c r="W178" s="25" t="str">
        <v>No</v>
      </c>
      <c r="X178" s="25" t="str">
        <v>No</v>
      </c>
      <c r="Y178" s="25" t="str">
        <v>No</v>
      </c>
      <c r="Z178" s="25" t="str">
        <v>No</v>
      </c>
      <c r="AA178" s="25" t="str">
        <v>No</v>
      </c>
      <c r="AB178" s="25" t="str">
        <v>No</v>
      </c>
      <c r="AC178" s="25" t="str">
        <v>No</v>
      </c>
      <c r="AD178" s="25" t="str">
        <v>No</v>
      </c>
      <c r="AE178" s="25" t="str">
        <v>No</v>
      </c>
      <c r="AF178" s="25" t="str">
        <v>Yes</v>
      </c>
    </row>
    <row r="179" spans="1:32" x14ac:dyDescent="0.45">
      <c r="A179" s="25" t="s">
        <v>517</v>
      </c>
      <c r="B179" s="25" t="str">
        <v>No</v>
      </c>
      <c r="C179" s="25" t="str">
        <v>No</v>
      </c>
      <c r="D179" s="25" t="str">
        <v>No</v>
      </c>
      <c r="E179" s="25" t="str">
        <v>No</v>
      </c>
      <c r="F179" s="25" t="str">
        <v>No</v>
      </c>
      <c r="G179" s="25" t="str">
        <v>No</v>
      </c>
      <c r="H179" s="25" t="str">
        <v>No</v>
      </c>
      <c r="I179" s="25" t="str">
        <v>No</v>
      </c>
      <c r="J179" s="25" t="str">
        <v>No</v>
      </c>
      <c r="K179" s="25" t="str">
        <v>No</v>
      </c>
      <c r="L179" s="25" t="str">
        <v>No</v>
      </c>
      <c r="M179" s="25" t="str">
        <v>No</v>
      </c>
      <c r="N179" s="25" t="str">
        <v>No</v>
      </c>
      <c r="O179" s="25" t="str">
        <v>No</v>
      </c>
      <c r="P179" s="25" t="str">
        <v>No</v>
      </c>
      <c r="Q179" s="25" t="str">
        <v>Yes</v>
      </c>
      <c r="R179" s="25" t="str">
        <v>No</v>
      </c>
      <c r="S179" s="25" t="str">
        <v>No</v>
      </c>
      <c r="T179" s="25" t="str">
        <v>No</v>
      </c>
      <c r="U179" s="25" t="str">
        <v>No</v>
      </c>
      <c r="V179" s="25" t="str">
        <v>No</v>
      </c>
      <c r="W179" s="25" t="str">
        <v>No</v>
      </c>
      <c r="X179" s="25" t="str">
        <v>No</v>
      </c>
      <c r="Y179" s="25" t="str">
        <v>No</v>
      </c>
      <c r="Z179" s="25" t="str">
        <v>No</v>
      </c>
      <c r="AA179" s="25" t="str">
        <v>No</v>
      </c>
      <c r="AB179" s="25" t="str">
        <v>No</v>
      </c>
      <c r="AC179" s="25" t="str">
        <v>No</v>
      </c>
      <c r="AD179" s="25" t="str">
        <v>No</v>
      </c>
      <c r="AE179" s="25" t="str">
        <v>No</v>
      </c>
      <c r="AF179" s="25" t="str">
        <v>Yes</v>
      </c>
    </row>
    <row r="180" spans="1:32" x14ac:dyDescent="0.45">
      <c r="A180" s="25" t="s">
        <v>517</v>
      </c>
      <c r="B180" s="25" t="str">
        <v>No</v>
      </c>
      <c r="C180" s="25" t="str">
        <v>No</v>
      </c>
      <c r="D180" s="25" t="str">
        <v>No</v>
      </c>
      <c r="E180" s="25" t="str">
        <v>No</v>
      </c>
      <c r="F180" s="25" t="str">
        <v>No</v>
      </c>
      <c r="G180" s="25" t="str">
        <v>No</v>
      </c>
      <c r="H180" s="25" t="str">
        <v>No</v>
      </c>
      <c r="I180" s="25" t="str">
        <v>No</v>
      </c>
      <c r="J180" s="25" t="str">
        <v>No</v>
      </c>
      <c r="K180" s="25" t="str">
        <v>No</v>
      </c>
      <c r="L180" s="25" t="str">
        <v>No</v>
      </c>
      <c r="M180" s="25" t="str">
        <v>No</v>
      </c>
      <c r="N180" s="25" t="str">
        <v>No</v>
      </c>
      <c r="O180" s="25" t="str">
        <v>No</v>
      </c>
      <c r="P180" s="25" t="str">
        <v>No</v>
      </c>
      <c r="Q180" s="25" t="str">
        <v>Yes</v>
      </c>
      <c r="R180" s="25" t="str">
        <v>No</v>
      </c>
      <c r="S180" s="25" t="str">
        <v>No</v>
      </c>
      <c r="T180" s="25" t="str">
        <v>No</v>
      </c>
      <c r="U180" s="25" t="str">
        <v>No</v>
      </c>
      <c r="V180" s="25" t="str">
        <v>No</v>
      </c>
      <c r="W180" s="25" t="str">
        <v>No</v>
      </c>
      <c r="X180" s="25" t="str">
        <v>No</v>
      </c>
      <c r="Y180" s="25" t="str">
        <v>No</v>
      </c>
      <c r="Z180" s="25" t="str">
        <v>No</v>
      </c>
      <c r="AA180" s="25" t="str">
        <v>No</v>
      </c>
      <c r="AB180" s="25" t="str">
        <v>No</v>
      </c>
      <c r="AC180" s="25" t="str">
        <v>No</v>
      </c>
      <c r="AD180" s="25" t="str">
        <v>No</v>
      </c>
      <c r="AE180" s="25" t="str">
        <v>No</v>
      </c>
      <c r="AF180" s="25" t="str">
        <v>Yes</v>
      </c>
    </row>
    <row r="181" spans="1:32" x14ac:dyDescent="0.45">
      <c r="A181" s="25" t="s">
        <v>431</v>
      </c>
      <c r="B181" s="25" t="str">
        <v>No</v>
      </c>
      <c r="C181" s="25" t="str">
        <v>No</v>
      </c>
      <c r="D181" s="25" t="str">
        <v>No</v>
      </c>
      <c r="E181" s="25" t="str">
        <v>No</v>
      </c>
      <c r="F181" s="25" t="str">
        <v>No</v>
      </c>
      <c r="G181" s="25" t="str">
        <v>No</v>
      </c>
      <c r="H181" s="25" t="str">
        <v>No</v>
      </c>
      <c r="I181" s="25" t="str">
        <v>No</v>
      </c>
      <c r="J181" s="25" t="str">
        <v>No</v>
      </c>
      <c r="K181" s="25" t="str">
        <v>No</v>
      </c>
      <c r="L181" s="25" t="str">
        <v>Yes</v>
      </c>
      <c r="M181" s="25" t="str">
        <v>No</v>
      </c>
      <c r="N181" s="25" t="str">
        <v>No</v>
      </c>
      <c r="O181" s="25" t="str">
        <v>No</v>
      </c>
      <c r="P181" s="25" t="str">
        <v>Yes</v>
      </c>
      <c r="Q181" s="25" t="str">
        <v>No</v>
      </c>
      <c r="R181" s="25" t="str">
        <v>No</v>
      </c>
      <c r="S181" s="25" t="str">
        <v>Yes</v>
      </c>
      <c r="T181" s="25" t="str">
        <v>No</v>
      </c>
      <c r="U181" s="25" t="str">
        <v>No</v>
      </c>
      <c r="V181" s="25" t="str">
        <v>No</v>
      </c>
      <c r="W181" s="25" t="str">
        <v>No</v>
      </c>
      <c r="X181" s="25" t="str">
        <v>Yes</v>
      </c>
      <c r="Y181" s="25" t="str">
        <v>No</v>
      </c>
      <c r="Z181" s="25" t="str">
        <v>No</v>
      </c>
      <c r="AA181" s="25" t="str">
        <v>No</v>
      </c>
      <c r="AB181" s="25" t="str">
        <v>No</v>
      </c>
      <c r="AC181" s="25" t="str">
        <v>No</v>
      </c>
      <c r="AD181" s="25" t="str">
        <v>No</v>
      </c>
      <c r="AE181" s="25" t="str">
        <v>No</v>
      </c>
      <c r="AF181" s="25" t="str">
        <v>No</v>
      </c>
    </row>
    <row r="182" spans="1:32" x14ac:dyDescent="0.45">
      <c r="A182" s="25" t="s">
        <v>517</v>
      </c>
      <c r="B182" s="25" t="str">
        <v>No</v>
      </c>
      <c r="C182" s="25" t="str">
        <v>No</v>
      </c>
      <c r="D182" s="25" t="str">
        <v>No</v>
      </c>
      <c r="E182" s="25" t="str">
        <v>No</v>
      </c>
      <c r="F182" s="25" t="str">
        <v>No</v>
      </c>
      <c r="G182" s="25" t="str">
        <v>No</v>
      </c>
      <c r="H182" s="25" t="str">
        <v>No</v>
      </c>
      <c r="I182" s="25" t="str">
        <v>No</v>
      </c>
      <c r="J182" s="25" t="str">
        <v>No</v>
      </c>
      <c r="K182" s="25" t="str">
        <v>No</v>
      </c>
      <c r="L182" s="25" t="str">
        <v>No</v>
      </c>
      <c r="M182" s="25" t="str">
        <v>No</v>
      </c>
      <c r="N182" s="25" t="str">
        <v>No</v>
      </c>
      <c r="O182" s="25" t="str">
        <v>No</v>
      </c>
      <c r="P182" s="25" t="str">
        <v>No</v>
      </c>
      <c r="Q182" s="25" t="str">
        <v>Yes</v>
      </c>
      <c r="R182" s="25" t="str">
        <v>No</v>
      </c>
      <c r="S182" s="25" t="str">
        <v>No</v>
      </c>
      <c r="T182" s="25" t="str">
        <v>No</v>
      </c>
      <c r="U182" s="25" t="str">
        <v>No</v>
      </c>
      <c r="V182" s="25" t="str">
        <v>No</v>
      </c>
      <c r="W182" s="25" t="str">
        <v>No</v>
      </c>
      <c r="X182" s="25" t="str">
        <v>No</v>
      </c>
      <c r="Y182" s="25" t="str">
        <v>No</v>
      </c>
      <c r="Z182" s="25" t="str">
        <v>No</v>
      </c>
      <c r="AA182" s="25" t="str">
        <v>No</v>
      </c>
      <c r="AB182" s="25" t="str">
        <v>No</v>
      </c>
      <c r="AC182" s="25" t="str">
        <v>No</v>
      </c>
      <c r="AD182" s="25" t="str">
        <v>No</v>
      </c>
      <c r="AE182" s="25" t="str">
        <v>No</v>
      </c>
      <c r="AF182" s="25" t="str">
        <v>Yes</v>
      </c>
    </row>
    <row r="183" spans="1:32" x14ac:dyDescent="0.45">
      <c r="A183" s="25" t="s">
        <v>512</v>
      </c>
      <c r="B183" s="25" t="str">
        <v>No</v>
      </c>
      <c r="C183" s="25" t="str">
        <v>No</v>
      </c>
      <c r="D183" s="25" t="str">
        <v>No</v>
      </c>
      <c r="E183" s="25" t="str">
        <v>No</v>
      </c>
      <c r="F183" s="25" t="str">
        <v>Yes</v>
      </c>
      <c r="G183" s="25" t="str">
        <v>No</v>
      </c>
      <c r="H183" s="25" t="str">
        <v>No</v>
      </c>
      <c r="I183" s="25" t="str">
        <v>No</v>
      </c>
      <c r="J183" s="25" t="str">
        <v>No</v>
      </c>
      <c r="K183" s="25" t="str">
        <v>No</v>
      </c>
      <c r="L183" s="25" t="str">
        <v>No</v>
      </c>
      <c r="M183" s="25" t="str">
        <v>No</v>
      </c>
      <c r="N183" s="25" t="str">
        <v>No</v>
      </c>
      <c r="O183" s="25" t="str">
        <v>No</v>
      </c>
      <c r="P183" s="25" t="str">
        <v>No</v>
      </c>
      <c r="Q183" s="25" t="str">
        <v>Yes</v>
      </c>
      <c r="R183" s="25" t="str">
        <v>No</v>
      </c>
      <c r="S183" s="25" t="str">
        <v>No</v>
      </c>
      <c r="T183" s="25" t="str">
        <v>No</v>
      </c>
      <c r="U183" s="25" t="str">
        <v>No</v>
      </c>
      <c r="V183" s="25" t="str">
        <v>No</v>
      </c>
      <c r="W183" s="25" t="str">
        <v>No</v>
      </c>
      <c r="X183" s="25" t="str">
        <v>No</v>
      </c>
      <c r="Y183" s="25" t="str">
        <v>No</v>
      </c>
      <c r="Z183" s="25" t="str">
        <v>No</v>
      </c>
      <c r="AA183" s="25" t="str">
        <v>No</v>
      </c>
      <c r="AB183" s="25" t="str">
        <v>No</v>
      </c>
      <c r="AC183" s="25" t="str">
        <v>No</v>
      </c>
      <c r="AD183" s="25" t="str">
        <v>No</v>
      </c>
      <c r="AE183" s="25" t="str">
        <v>No</v>
      </c>
      <c r="AF183" s="25" t="str">
        <v>Yes</v>
      </c>
    </row>
    <row r="184" spans="1:32" x14ac:dyDescent="0.45">
      <c r="A184" s="25" t="s">
        <v>431</v>
      </c>
      <c r="B184" s="25" t="str">
        <v>No</v>
      </c>
      <c r="C184" s="25" t="str">
        <v>No</v>
      </c>
      <c r="D184" s="25" t="str">
        <v>No</v>
      </c>
      <c r="E184" s="25" t="str">
        <v>No</v>
      </c>
      <c r="F184" s="25" t="str">
        <v>No</v>
      </c>
      <c r="G184" s="25" t="str">
        <v>No</v>
      </c>
      <c r="H184" s="25" t="str">
        <v>No</v>
      </c>
      <c r="I184" s="25" t="str">
        <v>No</v>
      </c>
      <c r="J184" s="25" t="str">
        <v>No</v>
      </c>
      <c r="K184" s="25" t="str">
        <v>No</v>
      </c>
      <c r="L184" s="25" t="str">
        <v>Yes</v>
      </c>
      <c r="M184" s="25" t="str">
        <v>No</v>
      </c>
      <c r="N184" s="25" t="str">
        <v>No</v>
      </c>
      <c r="O184" s="25" t="str">
        <v>No</v>
      </c>
      <c r="P184" s="25" t="str">
        <v>Yes</v>
      </c>
      <c r="Q184" s="25" t="str">
        <v>No</v>
      </c>
      <c r="R184" s="25" t="str">
        <v>No</v>
      </c>
      <c r="S184" s="25" t="str">
        <v>Yes</v>
      </c>
      <c r="T184" s="25" t="str">
        <v>No</v>
      </c>
      <c r="U184" s="25" t="str">
        <v>No</v>
      </c>
      <c r="V184" s="25" t="str">
        <v>No</v>
      </c>
      <c r="W184" s="25" t="str">
        <v>No</v>
      </c>
      <c r="X184" s="25" t="str">
        <v>Yes</v>
      </c>
      <c r="Y184" s="25" t="str">
        <v>No</v>
      </c>
      <c r="Z184" s="25" t="str">
        <v>No</v>
      </c>
      <c r="AA184" s="25" t="str">
        <v>No</v>
      </c>
      <c r="AB184" s="25" t="str">
        <v>No</v>
      </c>
      <c r="AC184" s="25" t="str">
        <v>No</v>
      </c>
      <c r="AD184" s="25" t="str">
        <v>No</v>
      </c>
      <c r="AE184" s="25" t="str">
        <v>No</v>
      </c>
      <c r="AF184" s="25" t="str">
        <v>No</v>
      </c>
    </row>
    <row r="185" spans="1:32" x14ac:dyDescent="0.45">
      <c r="A185" s="25" t="s">
        <v>475</v>
      </c>
      <c r="B185" s="25" t="str">
        <v>No</v>
      </c>
      <c r="C185" s="25" t="str">
        <v>No</v>
      </c>
      <c r="D185" s="25" t="str">
        <v>No</v>
      </c>
      <c r="E185" s="25" t="str">
        <v>No</v>
      </c>
      <c r="F185" s="25" t="str">
        <v>No</v>
      </c>
      <c r="G185" s="25" t="str">
        <v>No</v>
      </c>
      <c r="H185" s="25" t="str">
        <v>No</v>
      </c>
      <c r="I185" s="25" t="str">
        <v>No</v>
      </c>
      <c r="J185" s="25" t="str">
        <v>No</v>
      </c>
      <c r="K185" s="25" t="str">
        <v>No</v>
      </c>
      <c r="L185" s="25" t="str">
        <v>Yes</v>
      </c>
      <c r="M185" s="25" t="str">
        <v>No</v>
      </c>
      <c r="N185" s="25" t="str">
        <v>No</v>
      </c>
      <c r="O185" s="25" t="str">
        <v>No</v>
      </c>
      <c r="P185" s="25" t="str">
        <v>Yes</v>
      </c>
      <c r="Q185" s="25" t="str">
        <v>No</v>
      </c>
      <c r="R185" s="25" t="str">
        <v>No</v>
      </c>
      <c r="S185" s="25" t="str">
        <v>No</v>
      </c>
      <c r="T185" s="25" t="str">
        <v>No</v>
      </c>
      <c r="U185" s="25" t="str">
        <v>No</v>
      </c>
      <c r="V185" s="25" t="str">
        <v>No</v>
      </c>
      <c r="W185" s="25" t="str">
        <v>No</v>
      </c>
      <c r="X185" s="25" t="str">
        <v>Yes</v>
      </c>
      <c r="Y185" s="25" t="str">
        <v>No</v>
      </c>
      <c r="Z185" s="25" t="str">
        <v>No</v>
      </c>
      <c r="AA185" s="25" t="str">
        <v>No</v>
      </c>
      <c r="AB185" s="25" t="str">
        <v>Yes</v>
      </c>
      <c r="AC185" s="25" t="str">
        <v>No</v>
      </c>
      <c r="AD185" s="25" t="str">
        <v>No</v>
      </c>
      <c r="AE185" s="25" t="str">
        <v>No</v>
      </c>
      <c r="AF185" s="25" t="str">
        <v>No</v>
      </c>
    </row>
    <row r="186" spans="1:32" x14ac:dyDescent="0.45">
      <c r="A186" s="25" t="s">
        <v>476</v>
      </c>
      <c r="B186" s="25" t="str">
        <v>No</v>
      </c>
      <c r="C186" s="25" t="str">
        <v>No</v>
      </c>
      <c r="D186" s="25" t="str">
        <v>No</v>
      </c>
      <c r="E186" s="25" t="str">
        <v>No</v>
      </c>
      <c r="F186" s="25" t="str">
        <v>No</v>
      </c>
      <c r="G186" s="25" t="str">
        <v>No</v>
      </c>
      <c r="H186" s="25" t="str">
        <v>No</v>
      </c>
      <c r="I186" s="25" t="str">
        <v>No</v>
      </c>
      <c r="J186" s="25" t="str">
        <v>No</v>
      </c>
      <c r="K186" s="25" t="str">
        <v>No</v>
      </c>
      <c r="L186" s="25" t="str">
        <v>Yes</v>
      </c>
      <c r="M186" s="25" t="str">
        <v>No</v>
      </c>
      <c r="N186" s="25" t="str">
        <v>No</v>
      </c>
      <c r="O186" s="25" t="str">
        <v>No</v>
      </c>
      <c r="P186" s="25" t="str">
        <v>Yes</v>
      </c>
      <c r="Q186" s="25" t="str">
        <v>No</v>
      </c>
      <c r="R186" s="25" t="str">
        <v>No</v>
      </c>
      <c r="S186" s="25" t="str">
        <v>Yes</v>
      </c>
      <c r="T186" s="25" t="str">
        <v>No</v>
      </c>
      <c r="U186" s="25" t="str">
        <v>No</v>
      </c>
      <c r="V186" s="25" t="str">
        <v>No</v>
      </c>
      <c r="W186" s="25" t="str">
        <v>No</v>
      </c>
      <c r="X186" s="25" t="str">
        <v>Yes</v>
      </c>
      <c r="Y186" s="25" t="str">
        <v>No</v>
      </c>
      <c r="Z186" s="25" t="str">
        <v>No</v>
      </c>
      <c r="AA186" s="25" t="str">
        <v>Yes</v>
      </c>
      <c r="AB186" s="25" t="str">
        <v>No</v>
      </c>
      <c r="AC186" s="25" t="str">
        <v>No</v>
      </c>
      <c r="AD186" s="25" t="str">
        <v>No</v>
      </c>
      <c r="AE186" s="25" t="str">
        <v>No</v>
      </c>
      <c r="AF186" s="25" t="str">
        <v>No</v>
      </c>
    </row>
    <row r="187" spans="1:32" x14ac:dyDescent="0.45">
      <c r="A187" s="25" t="s">
        <v>517</v>
      </c>
      <c r="B187" s="25" t="str">
        <v>No</v>
      </c>
      <c r="C187" s="25" t="str">
        <v>No</v>
      </c>
      <c r="D187" s="25" t="str">
        <v>No</v>
      </c>
      <c r="E187" s="25" t="str">
        <v>No</v>
      </c>
      <c r="F187" s="25" t="str">
        <v>No</v>
      </c>
      <c r="G187" s="25" t="str">
        <v>No</v>
      </c>
      <c r="H187" s="25" t="str">
        <v>No</v>
      </c>
      <c r="I187" s="25" t="str">
        <v>No</v>
      </c>
      <c r="J187" s="25" t="str">
        <v>No</v>
      </c>
      <c r="K187" s="25" t="str">
        <v>No</v>
      </c>
      <c r="L187" s="25" t="str">
        <v>No</v>
      </c>
      <c r="M187" s="25" t="str">
        <v>No</v>
      </c>
      <c r="N187" s="25" t="str">
        <v>No</v>
      </c>
      <c r="O187" s="25" t="str">
        <v>No</v>
      </c>
      <c r="P187" s="25" t="str">
        <v>No</v>
      </c>
      <c r="Q187" s="25" t="str">
        <v>Yes</v>
      </c>
      <c r="R187" s="25" t="str">
        <v>No</v>
      </c>
      <c r="S187" s="25" t="str">
        <v>No</v>
      </c>
      <c r="T187" s="25" t="str">
        <v>No</v>
      </c>
      <c r="U187" s="25" t="str">
        <v>No</v>
      </c>
      <c r="V187" s="25" t="str">
        <v>No</v>
      </c>
      <c r="W187" s="25" t="str">
        <v>No</v>
      </c>
      <c r="X187" s="25" t="str">
        <v>No</v>
      </c>
      <c r="Y187" s="25" t="str">
        <v>No</v>
      </c>
      <c r="Z187" s="25" t="str">
        <v>No</v>
      </c>
      <c r="AA187" s="25" t="str">
        <v>No</v>
      </c>
      <c r="AB187" s="25" t="str">
        <v>No</v>
      </c>
      <c r="AC187" s="25" t="str">
        <v>No</v>
      </c>
      <c r="AD187" s="25" t="str">
        <v>No</v>
      </c>
      <c r="AE187" s="25" t="str">
        <v>No</v>
      </c>
      <c r="AF187" s="25" t="str">
        <v>Yes</v>
      </c>
    </row>
    <row r="188" spans="1:32" x14ac:dyDescent="0.45">
      <c r="A188" s="25" t="s">
        <v>561</v>
      </c>
      <c r="B188" s="25" t="str">
        <v>No</v>
      </c>
      <c r="C188" s="25" t="str">
        <v>No</v>
      </c>
      <c r="D188" s="25" t="str">
        <v>No</v>
      </c>
      <c r="E188" s="25" t="str">
        <v>No</v>
      </c>
      <c r="F188" s="25" t="str">
        <v>No</v>
      </c>
      <c r="G188" s="25" t="str">
        <v>No</v>
      </c>
      <c r="H188" s="25" t="str">
        <v>No</v>
      </c>
      <c r="I188" s="25" t="str">
        <v>Yes</v>
      </c>
      <c r="J188" s="25" t="str">
        <v>No</v>
      </c>
      <c r="K188" s="25" t="str">
        <v>No</v>
      </c>
      <c r="L188" s="25" t="str">
        <v>Yes</v>
      </c>
      <c r="M188" s="25" t="str">
        <v>No</v>
      </c>
      <c r="N188" s="25" t="str">
        <v>No</v>
      </c>
      <c r="O188" s="25" t="str">
        <v>No</v>
      </c>
      <c r="P188" s="25" t="str">
        <v>Yes</v>
      </c>
      <c r="Q188" s="25" t="str">
        <v>No</v>
      </c>
      <c r="R188" s="25" t="str">
        <v>No</v>
      </c>
      <c r="S188" s="25" t="str">
        <v>Yes</v>
      </c>
      <c r="T188" s="25" t="str">
        <v>No</v>
      </c>
      <c r="U188" s="25" t="str">
        <v>No</v>
      </c>
      <c r="V188" s="25" t="str">
        <v>No</v>
      </c>
      <c r="W188" s="25" t="str">
        <v>No</v>
      </c>
      <c r="X188" s="25" t="str">
        <v>Yes</v>
      </c>
      <c r="Y188" s="25" t="str">
        <v>No</v>
      </c>
      <c r="Z188" s="25" t="str">
        <v>No</v>
      </c>
      <c r="AA188" s="25" t="str">
        <v>No</v>
      </c>
      <c r="AB188" s="25" t="str">
        <v>No</v>
      </c>
      <c r="AC188" s="25" t="str">
        <v>No</v>
      </c>
      <c r="AD188" s="25" t="str">
        <v>No</v>
      </c>
      <c r="AE188" s="25" t="str">
        <v>No</v>
      </c>
      <c r="AF188" s="25" t="str">
        <v>No</v>
      </c>
    </row>
    <row r="189" spans="1:32" x14ac:dyDescent="0.45">
      <c r="A189" s="25" t="s">
        <v>560</v>
      </c>
      <c r="B189" s="25" t="str">
        <v>No</v>
      </c>
      <c r="C189" s="25" t="str">
        <v>No</v>
      </c>
      <c r="D189" s="25" t="str">
        <v>No</v>
      </c>
      <c r="E189" s="25" t="str">
        <v>No</v>
      </c>
      <c r="F189" s="25" t="str">
        <v>No</v>
      </c>
      <c r="G189" s="25" t="str">
        <v>No</v>
      </c>
      <c r="H189" s="25" t="str">
        <v>No</v>
      </c>
      <c r="I189" s="25" t="str">
        <v>Yes</v>
      </c>
      <c r="J189" s="25" t="str">
        <v>No</v>
      </c>
      <c r="K189" s="25" t="str">
        <v>No</v>
      </c>
      <c r="L189" s="25" t="str">
        <v>Yes</v>
      </c>
      <c r="M189" s="25" t="str">
        <v>No</v>
      </c>
      <c r="N189" s="25" t="str">
        <v>No</v>
      </c>
      <c r="O189" s="25" t="str">
        <v>No</v>
      </c>
      <c r="P189" s="25" t="str">
        <v>Yes</v>
      </c>
      <c r="Q189" s="25" t="str">
        <v>No</v>
      </c>
      <c r="R189" s="25" t="str">
        <v>No</v>
      </c>
      <c r="S189" s="25" t="str">
        <v>Yes</v>
      </c>
      <c r="T189" s="25" t="str">
        <v>No</v>
      </c>
      <c r="U189" s="25" t="str">
        <v>No</v>
      </c>
      <c r="V189" s="25" t="str">
        <v>No</v>
      </c>
      <c r="W189" s="25" t="str">
        <v>No</v>
      </c>
      <c r="X189" s="25" t="str">
        <v>No</v>
      </c>
      <c r="Y189" s="25" t="str">
        <v>No</v>
      </c>
      <c r="Z189" s="25" t="str">
        <v>No</v>
      </c>
      <c r="AA189" s="25" t="str">
        <v>No</v>
      </c>
      <c r="AB189" s="25" t="str">
        <v>No</v>
      </c>
      <c r="AC189" s="25" t="str">
        <v>No</v>
      </c>
      <c r="AD189" s="25" t="str">
        <v>No</v>
      </c>
      <c r="AE189" s="25" t="str">
        <v>Yes</v>
      </c>
      <c r="AF189" s="25" t="str">
        <v>No</v>
      </c>
    </row>
    <row r="190" spans="1:32" x14ac:dyDescent="0.45">
      <c r="A190" s="25" t="s">
        <v>477</v>
      </c>
      <c r="B190" s="25" t="str">
        <v>No</v>
      </c>
      <c r="C190" s="25" t="str">
        <v>No</v>
      </c>
      <c r="D190" s="25" t="str">
        <v>No</v>
      </c>
      <c r="E190" s="25" t="str">
        <v>No</v>
      </c>
      <c r="F190" s="25" t="str">
        <v>No</v>
      </c>
      <c r="G190" s="25" t="str">
        <v>No</v>
      </c>
      <c r="H190" s="25" t="str">
        <v>No</v>
      </c>
      <c r="I190" s="25" t="str">
        <v>No</v>
      </c>
      <c r="J190" s="25" t="str">
        <v>No</v>
      </c>
      <c r="K190" s="25" t="str">
        <v>Yes</v>
      </c>
      <c r="L190" s="25" t="str">
        <v>Yes</v>
      </c>
      <c r="M190" s="25" t="str">
        <v>No</v>
      </c>
      <c r="N190" s="25" t="str">
        <v>No</v>
      </c>
      <c r="O190" s="25" t="str">
        <v>Yes</v>
      </c>
      <c r="P190" s="25" t="str">
        <v>No</v>
      </c>
      <c r="Q190" s="25" t="str">
        <v>No</v>
      </c>
      <c r="R190" s="25" t="str">
        <v>No</v>
      </c>
      <c r="S190" s="25" t="str">
        <v>Yes</v>
      </c>
      <c r="T190" s="25" t="str">
        <v>Yes</v>
      </c>
      <c r="U190" s="25" t="str">
        <v>No</v>
      </c>
      <c r="V190" s="25" t="str">
        <v>No</v>
      </c>
      <c r="W190" s="25" t="str">
        <v>No</v>
      </c>
      <c r="X190" s="25" t="str">
        <v>Yes</v>
      </c>
      <c r="Y190" s="25" t="str">
        <v>No</v>
      </c>
      <c r="Z190" s="25" t="str">
        <v>No</v>
      </c>
      <c r="AA190" s="25" t="str">
        <v>No</v>
      </c>
      <c r="AB190" s="25" t="str">
        <v>No</v>
      </c>
      <c r="AC190" s="25" t="str">
        <v>No</v>
      </c>
      <c r="AD190" s="25" t="str">
        <v>No</v>
      </c>
      <c r="AE190" s="25" t="str">
        <v>No</v>
      </c>
      <c r="AF190" s="25" t="str">
        <v>No</v>
      </c>
    </row>
    <row r="191" spans="1:32" x14ac:dyDescent="0.45">
      <c r="A191" s="25" t="s">
        <v>478</v>
      </c>
      <c r="B191" s="25" t="str">
        <v>No</v>
      </c>
      <c r="C191" s="25" t="str">
        <v>No</v>
      </c>
      <c r="D191" s="25" t="str">
        <v>No</v>
      </c>
      <c r="E191" s="25" t="str">
        <v>No</v>
      </c>
      <c r="F191" s="25" t="str">
        <v>No</v>
      </c>
      <c r="G191" s="25" t="str">
        <v>No</v>
      </c>
      <c r="H191" s="25" t="str">
        <v>Yes</v>
      </c>
      <c r="I191" s="25" t="str">
        <v>No</v>
      </c>
      <c r="J191" s="25" t="str">
        <v>No</v>
      </c>
      <c r="K191" s="25" t="str">
        <v>No</v>
      </c>
      <c r="L191" s="25" t="str">
        <v>No</v>
      </c>
      <c r="M191" s="25" t="str">
        <v>No</v>
      </c>
      <c r="N191" s="25" t="str">
        <v>No</v>
      </c>
      <c r="O191" s="25" t="str">
        <v>No</v>
      </c>
      <c r="P191" s="25" t="str">
        <v>Yes</v>
      </c>
      <c r="Q191" s="25" t="str">
        <v>No</v>
      </c>
      <c r="R191" s="25" t="str">
        <v>No</v>
      </c>
      <c r="S191" s="25" t="str">
        <v>Yes</v>
      </c>
      <c r="T191" s="25" t="str">
        <v>Yes</v>
      </c>
      <c r="U191" s="25" t="str">
        <v>No</v>
      </c>
      <c r="V191" s="25" t="str">
        <v>No</v>
      </c>
      <c r="W191" s="25" t="str">
        <v>No</v>
      </c>
      <c r="X191" s="25" t="str">
        <v>Yes</v>
      </c>
      <c r="Y191" s="25" t="str">
        <v>No</v>
      </c>
      <c r="Z191" s="25" t="str">
        <v>No</v>
      </c>
      <c r="AA191" s="25" t="str">
        <v>No</v>
      </c>
      <c r="AB191" s="25" t="str">
        <v>No</v>
      </c>
      <c r="AC191" s="25" t="str">
        <v>No</v>
      </c>
      <c r="AD191" s="25" t="str">
        <v>No</v>
      </c>
      <c r="AE191" s="25" t="str">
        <v>No</v>
      </c>
      <c r="AF191" s="25" t="str">
        <v>No</v>
      </c>
    </row>
    <row r="192" spans="1:32" x14ac:dyDescent="0.45">
      <c r="A192" s="25" t="s">
        <v>479</v>
      </c>
      <c r="B192" s="25" t="str">
        <v>No</v>
      </c>
      <c r="C192" s="25" t="str">
        <v>No</v>
      </c>
      <c r="D192" s="25" t="str">
        <v>No</v>
      </c>
      <c r="E192" s="25" t="str">
        <v>No</v>
      </c>
      <c r="F192" s="25" t="str">
        <v>No</v>
      </c>
      <c r="G192" s="25" t="str">
        <v>No</v>
      </c>
      <c r="H192" s="25" t="str">
        <v>Yes</v>
      </c>
      <c r="I192" s="25" t="str">
        <v>No</v>
      </c>
      <c r="J192" s="25" t="str">
        <v>No</v>
      </c>
      <c r="K192" s="25" t="str">
        <v>No</v>
      </c>
      <c r="L192" s="25" t="str">
        <v>Yes</v>
      </c>
      <c r="M192" s="25" t="str">
        <v>No</v>
      </c>
      <c r="N192" s="25" t="str">
        <v>No</v>
      </c>
      <c r="O192" s="25" t="str">
        <v>No</v>
      </c>
      <c r="P192" s="25" t="str">
        <v>Yes</v>
      </c>
      <c r="Q192" s="25" t="str">
        <v>No</v>
      </c>
      <c r="R192" s="25" t="str">
        <v>No</v>
      </c>
      <c r="S192" s="25" t="str">
        <v>Yes</v>
      </c>
      <c r="T192" s="25" t="str">
        <v>No</v>
      </c>
      <c r="U192" s="25" t="str">
        <v>No</v>
      </c>
      <c r="V192" s="25" t="str">
        <v>No</v>
      </c>
      <c r="W192" s="25" t="str">
        <v>No</v>
      </c>
      <c r="X192" s="25" t="str">
        <v>Yes</v>
      </c>
      <c r="Y192" s="25" t="str">
        <v>No</v>
      </c>
      <c r="Z192" s="25" t="str">
        <v>No</v>
      </c>
      <c r="AA192" s="25" t="str">
        <v>No</v>
      </c>
      <c r="AB192" s="25" t="str">
        <v>No</v>
      </c>
      <c r="AC192" s="25" t="str">
        <v>No</v>
      </c>
      <c r="AD192" s="25" t="str">
        <v>No</v>
      </c>
      <c r="AE192" s="25" t="str">
        <v>No</v>
      </c>
      <c r="AF192" s="25" t="str">
        <v>No</v>
      </c>
    </row>
    <row r="193" spans="1:32" x14ac:dyDescent="0.45">
      <c r="A193" s="25" t="s">
        <v>517</v>
      </c>
      <c r="B193" s="25" t="str">
        <v>No</v>
      </c>
      <c r="C193" s="25" t="str">
        <v>No</v>
      </c>
      <c r="D193" s="25" t="str">
        <v>No</v>
      </c>
      <c r="E193" s="25" t="str">
        <v>No</v>
      </c>
      <c r="F193" s="25" t="str">
        <v>No</v>
      </c>
      <c r="G193" s="25" t="str">
        <v>No</v>
      </c>
      <c r="H193" s="25" t="str">
        <v>No</v>
      </c>
      <c r="I193" s="25" t="str">
        <v>No</v>
      </c>
      <c r="J193" s="25" t="str">
        <v>No</v>
      </c>
      <c r="K193" s="25" t="str">
        <v>No</v>
      </c>
      <c r="L193" s="25" t="str">
        <v>No</v>
      </c>
      <c r="M193" s="25" t="str">
        <v>No</v>
      </c>
      <c r="N193" s="25" t="str">
        <v>No</v>
      </c>
      <c r="O193" s="25" t="str">
        <v>No</v>
      </c>
      <c r="P193" s="25" t="str">
        <v>No</v>
      </c>
      <c r="Q193" s="25" t="str">
        <v>Yes</v>
      </c>
      <c r="R193" s="25" t="str">
        <v>No</v>
      </c>
      <c r="S193" s="25" t="str">
        <v>No</v>
      </c>
      <c r="T193" s="25" t="str">
        <v>No</v>
      </c>
      <c r="U193" s="25" t="str">
        <v>No</v>
      </c>
      <c r="V193" s="25" t="str">
        <v>No</v>
      </c>
      <c r="W193" s="25" t="str">
        <v>No</v>
      </c>
      <c r="X193" s="25" t="str">
        <v>No</v>
      </c>
      <c r="Y193" s="25" t="str">
        <v>No</v>
      </c>
      <c r="Z193" s="25" t="str">
        <v>No</v>
      </c>
      <c r="AA193" s="25" t="str">
        <v>No</v>
      </c>
      <c r="AB193" s="25" t="str">
        <v>No</v>
      </c>
      <c r="AC193" s="25" t="str">
        <v>No</v>
      </c>
      <c r="AD193" s="25" t="str">
        <v>No</v>
      </c>
      <c r="AE193" s="25" t="str">
        <v>No</v>
      </c>
      <c r="AF193" s="25" t="str">
        <v>Yes</v>
      </c>
    </row>
    <row r="194" spans="1:32" x14ac:dyDescent="0.45">
      <c r="A194" s="25" t="s">
        <v>480</v>
      </c>
      <c r="B194" s="25" t="str">
        <v>No</v>
      </c>
      <c r="C194" s="25" t="str">
        <v>No</v>
      </c>
      <c r="D194" s="25" t="str">
        <v>No</v>
      </c>
      <c r="E194" s="25" t="str">
        <v>No</v>
      </c>
      <c r="F194" s="25" t="str">
        <v>No</v>
      </c>
      <c r="G194" s="25" t="str">
        <v>No</v>
      </c>
      <c r="H194" s="25" t="str">
        <v>No</v>
      </c>
      <c r="I194" s="25" t="str">
        <v>No</v>
      </c>
      <c r="J194" s="25" t="str">
        <v>No</v>
      </c>
      <c r="K194" s="25" t="str">
        <v>No</v>
      </c>
      <c r="L194" s="25" t="str">
        <v>Yes</v>
      </c>
      <c r="M194" s="25" t="str">
        <v>No</v>
      </c>
      <c r="N194" s="25" t="str">
        <v>No</v>
      </c>
      <c r="O194" s="25" t="str">
        <v>No</v>
      </c>
      <c r="P194" s="25" t="str">
        <v>No</v>
      </c>
      <c r="Q194" s="25" t="str">
        <v>No</v>
      </c>
      <c r="R194" s="25" t="str">
        <v>No</v>
      </c>
      <c r="S194" s="25" t="str">
        <v>Yes</v>
      </c>
      <c r="T194" s="25" t="str">
        <v>No</v>
      </c>
      <c r="U194" s="25" t="str">
        <v>No</v>
      </c>
      <c r="V194" s="25" t="str">
        <v>No</v>
      </c>
      <c r="W194" s="25" t="str">
        <v>No</v>
      </c>
      <c r="X194" s="25" t="str">
        <v>No</v>
      </c>
      <c r="Y194" s="25" t="str">
        <v>No</v>
      </c>
      <c r="Z194" s="25" t="str">
        <v>No</v>
      </c>
      <c r="AA194" s="25" t="str">
        <v>No</v>
      </c>
      <c r="AB194" s="25" t="str">
        <v>No</v>
      </c>
      <c r="AC194" s="25" t="str">
        <v>No</v>
      </c>
      <c r="AD194" s="25" t="str">
        <v>No</v>
      </c>
      <c r="AE194" s="25" t="str">
        <v>No</v>
      </c>
      <c r="AF194" s="25" t="str">
        <v>No</v>
      </c>
    </row>
    <row r="195" spans="1:32" x14ac:dyDescent="0.45">
      <c r="A195" s="25" t="s">
        <v>481</v>
      </c>
      <c r="B195" s="25" t="str">
        <v>No</v>
      </c>
      <c r="C195" s="25" t="str">
        <v>No</v>
      </c>
      <c r="D195" s="25" t="str">
        <v>No</v>
      </c>
      <c r="E195" s="25" t="str">
        <v>No</v>
      </c>
      <c r="F195" s="25" t="str">
        <v>No</v>
      </c>
      <c r="G195" s="25" t="str">
        <v>No</v>
      </c>
      <c r="H195" s="25" t="str">
        <v>No</v>
      </c>
      <c r="I195" s="25" t="str">
        <v>No</v>
      </c>
      <c r="J195" s="25" t="str">
        <v>No</v>
      </c>
      <c r="K195" s="25" t="str">
        <v>No</v>
      </c>
      <c r="L195" s="25" t="str">
        <v>Yes</v>
      </c>
      <c r="M195" s="25" t="str">
        <v>No</v>
      </c>
      <c r="N195" s="25" t="str">
        <v>No</v>
      </c>
      <c r="O195" s="25" t="str">
        <v>No</v>
      </c>
      <c r="P195" s="25" t="str">
        <v>Yes</v>
      </c>
      <c r="Q195" s="25" t="str">
        <v>No</v>
      </c>
      <c r="R195" s="25" t="str">
        <v>Yes</v>
      </c>
      <c r="S195" s="25" t="str">
        <v>Yes</v>
      </c>
      <c r="T195" s="25" t="str">
        <v>No</v>
      </c>
      <c r="U195" s="25" t="str">
        <v>No</v>
      </c>
      <c r="V195" s="25" t="str">
        <v>No</v>
      </c>
      <c r="W195" s="25" t="str">
        <v>No</v>
      </c>
      <c r="X195" s="25" t="str">
        <v>Yes</v>
      </c>
      <c r="Y195" s="25" t="str">
        <v>No</v>
      </c>
      <c r="Z195" s="25" t="str">
        <v>No</v>
      </c>
      <c r="AA195" s="25" t="str">
        <v>No</v>
      </c>
      <c r="AB195" s="25" t="str">
        <v>No</v>
      </c>
      <c r="AC195" s="25" t="str">
        <v>No</v>
      </c>
      <c r="AD195" s="25" t="str">
        <v>No</v>
      </c>
      <c r="AE195" s="25" t="str">
        <v>No</v>
      </c>
      <c r="AF195" s="25" t="str">
        <v>No</v>
      </c>
    </row>
    <row r="196" spans="1:32" x14ac:dyDescent="0.45">
      <c r="A196" s="25" t="s">
        <v>517</v>
      </c>
      <c r="B196" s="25" t="str">
        <v>No</v>
      </c>
      <c r="C196" s="25" t="str">
        <v>No</v>
      </c>
      <c r="D196" s="25" t="str">
        <v>No</v>
      </c>
      <c r="E196" s="25" t="str">
        <v>No</v>
      </c>
      <c r="F196" s="25" t="str">
        <v>No</v>
      </c>
      <c r="G196" s="25" t="str">
        <v>No</v>
      </c>
      <c r="H196" s="25" t="str">
        <v>No</v>
      </c>
      <c r="I196" s="25" t="str">
        <v>No</v>
      </c>
      <c r="J196" s="25" t="str">
        <v>No</v>
      </c>
      <c r="K196" s="25" t="str">
        <v>No</v>
      </c>
      <c r="L196" s="25" t="str">
        <v>No</v>
      </c>
      <c r="M196" s="25" t="str">
        <v>No</v>
      </c>
      <c r="N196" s="25" t="str">
        <v>No</v>
      </c>
      <c r="O196" s="25" t="str">
        <v>No</v>
      </c>
      <c r="P196" s="25" t="str">
        <v>No</v>
      </c>
      <c r="Q196" s="25" t="str">
        <v>Yes</v>
      </c>
      <c r="R196" s="25" t="str">
        <v>No</v>
      </c>
      <c r="S196" s="25" t="str">
        <v>No</v>
      </c>
      <c r="T196" s="25" t="str">
        <v>No</v>
      </c>
      <c r="U196" s="25" t="str">
        <v>No</v>
      </c>
      <c r="V196" s="25" t="str">
        <v>No</v>
      </c>
      <c r="W196" s="25" t="str">
        <v>No</v>
      </c>
      <c r="X196" s="25" t="str">
        <v>No</v>
      </c>
      <c r="Y196" s="25" t="str">
        <v>No</v>
      </c>
      <c r="Z196" s="25" t="str">
        <v>No</v>
      </c>
      <c r="AA196" s="25" t="str">
        <v>No</v>
      </c>
      <c r="AB196" s="25" t="str">
        <v>No</v>
      </c>
      <c r="AC196" s="25" t="str">
        <v>No</v>
      </c>
      <c r="AD196" s="25" t="str">
        <v>No</v>
      </c>
      <c r="AE196" s="25" t="str">
        <v>No</v>
      </c>
      <c r="AF196" s="25" t="str">
        <v>Yes</v>
      </c>
    </row>
    <row r="197" spans="1:32" x14ac:dyDescent="0.45">
      <c r="A197" s="25" t="s">
        <v>431</v>
      </c>
      <c r="B197" s="25" t="str">
        <v>No</v>
      </c>
      <c r="C197" s="25" t="str">
        <v>No</v>
      </c>
      <c r="D197" s="25" t="str">
        <v>No</v>
      </c>
      <c r="E197" s="25" t="str">
        <v>No</v>
      </c>
      <c r="F197" s="25" t="str">
        <v>No</v>
      </c>
      <c r="G197" s="25" t="str">
        <v>No</v>
      </c>
      <c r="H197" s="25" t="str">
        <v>No</v>
      </c>
      <c r="I197" s="25" t="str">
        <v>No</v>
      </c>
      <c r="J197" s="25" t="str">
        <v>No</v>
      </c>
      <c r="K197" s="25" t="str">
        <v>No</v>
      </c>
      <c r="L197" s="25" t="str">
        <v>Yes</v>
      </c>
      <c r="M197" s="25" t="str">
        <v>No</v>
      </c>
      <c r="N197" s="25" t="str">
        <v>No</v>
      </c>
      <c r="O197" s="25" t="str">
        <v>No</v>
      </c>
      <c r="P197" s="25" t="str">
        <v>Yes</v>
      </c>
      <c r="Q197" s="25" t="str">
        <v>No</v>
      </c>
      <c r="R197" s="25" t="str">
        <v>No</v>
      </c>
      <c r="S197" s="25" t="str">
        <v>Yes</v>
      </c>
      <c r="T197" s="25" t="str">
        <v>No</v>
      </c>
      <c r="U197" s="25" t="str">
        <v>No</v>
      </c>
      <c r="V197" s="25" t="str">
        <v>No</v>
      </c>
      <c r="W197" s="25" t="str">
        <v>No</v>
      </c>
      <c r="X197" s="25" t="str">
        <v>Yes</v>
      </c>
      <c r="Y197" s="25" t="str">
        <v>No</v>
      </c>
      <c r="Z197" s="25" t="str">
        <v>No</v>
      </c>
      <c r="AA197" s="25" t="str">
        <v>No</v>
      </c>
      <c r="AB197" s="25" t="str">
        <v>No</v>
      </c>
      <c r="AC197" s="25" t="str">
        <v>No</v>
      </c>
      <c r="AD197" s="25" t="str">
        <v>No</v>
      </c>
      <c r="AE197" s="25" t="str">
        <v>No</v>
      </c>
      <c r="AF197" s="25" t="str">
        <v>No</v>
      </c>
    </row>
    <row r="198" spans="1:32" x14ac:dyDescent="0.45">
      <c r="A198" s="25" t="s">
        <v>559</v>
      </c>
      <c r="B198" s="25" t="str">
        <v>No</v>
      </c>
      <c r="C198" s="25" t="str">
        <v>No</v>
      </c>
      <c r="D198" s="25" t="str">
        <v>No</v>
      </c>
      <c r="E198" s="25" t="str">
        <v>No</v>
      </c>
      <c r="F198" s="25" t="str">
        <v>No</v>
      </c>
      <c r="G198" s="25" t="str">
        <v>No</v>
      </c>
      <c r="H198" s="25" t="str">
        <v>No</v>
      </c>
      <c r="I198" s="25" t="str">
        <v>Yes</v>
      </c>
      <c r="J198" s="25" t="str">
        <v>No</v>
      </c>
      <c r="K198" s="25" t="str">
        <v>Yes</v>
      </c>
      <c r="L198" s="25" t="str">
        <v>Yes</v>
      </c>
      <c r="M198" s="25" t="str">
        <v>No</v>
      </c>
      <c r="N198" s="25" t="str">
        <v>No</v>
      </c>
      <c r="O198" s="25" t="str">
        <v>No</v>
      </c>
      <c r="P198" s="25" t="str">
        <v>No</v>
      </c>
      <c r="Q198" s="25" t="str">
        <v>No</v>
      </c>
      <c r="R198" s="25" t="str">
        <v>No</v>
      </c>
      <c r="S198" s="25" t="str">
        <v>No</v>
      </c>
      <c r="T198" s="25" t="str">
        <v>No</v>
      </c>
      <c r="U198" s="25" t="str">
        <v>No</v>
      </c>
      <c r="V198" s="25" t="str">
        <v>No</v>
      </c>
      <c r="W198" s="25" t="str">
        <v>No</v>
      </c>
      <c r="X198" s="25" t="str">
        <v>Yes</v>
      </c>
      <c r="Y198" s="25" t="str">
        <v>No</v>
      </c>
      <c r="Z198" s="25" t="str">
        <v>No</v>
      </c>
      <c r="AA198" s="25" t="str">
        <v>No</v>
      </c>
      <c r="AB198" s="25" t="str">
        <v>No</v>
      </c>
      <c r="AC198" s="25" t="str">
        <v>No</v>
      </c>
      <c r="AD198" s="25" t="str">
        <v>No</v>
      </c>
      <c r="AE198" s="25" t="str">
        <v>No</v>
      </c>
      <c r="AF198" s="25" t="str">
        <v>No</v>
      </c>
    </row>
    <row r="199" spans="1:32" x14ac:dyDescent="0.45">
      <c r="A199" s="25" t="s">
        <v>517</v>
      </c>
      <c r="B199" s="25" t="str">
        <v>No</v>
      </c>
      <c r="C199" s="25" t="str">
        <v>No</v>
      </c>
      <c r="D199" s="25" t="str">
        <v>No</v>
      </c>
      <c r="E199" s="25" t="str">
        <v>No</v>
      </c>
      <c r="F199" s="25" t="str">
        <v>No</v>
      </c>
      <c r="G199" s="25" t="str">
        <v>No</v>
      </c>
      <c r="H199" s="25" t="str">
        <v>No</v>
      </c>
      <c r="I199" s="25" t="str">
        <v>No</v>
      </c>
      <c r="J199" s="25" t="str">
        <v>No</v>
      </c>
      <c r="K199" s="25" t="str">
        <v>No</v>
      </c>
      <c r="L199" s="25" t="str">
        <v>No</v>
      </c>
      <c r="M199" s="25" t="str">
        <v>No</v>
      </c>
      <c r="N199" s="25" t="str">
        <v>No</v>
      </c>
      <c r="O199" s="25" t="str">
        <v>No</v>
      </c>
      <c r="P199" s="25" t="str">
        <v>No</v>
      </c>
      <c r="Q199" s="25" t="str">
        <v>Yes</v>
      </c>
      <c r="R199" s="25" t="str">
        <v>No</v>
      </c>
      <c r="S199" s="25" t="str">
        <v>No</v>
      </c>
      <c r="T199" s="25" t="str">
        <v>No</v>
      </c>
      <c r="U199" s="25" t="str">
        <v>No</v>
      </c>
      <c r="V199" s="25" t="str">
        <v>No</v>
      </c>
      <c r="W199" s="25" t="str">
        <v>No</v>
      </c>
      <c r="X199" s="25" t="str">
        <v>No</v>
      </c>
      <c r="Y199" s="25" t="str">
        <v>No</v>
      </c>
      <c r="Z199" s="25" t="str">
        <v>No</v>
      </c>
      <c r="AA199" s="25" t="str">
        <v>No</v>
      </c>
      <c r="AB199" s="25" t="str">
        <v>No</v>
      </c>
      <c r="AC199" s="25" t="str">
        <v>No</v>
      </c>
      <c r="AD199" s="25" t="str">
        <v>No</v>
      </c>
      <c r="AE199" s="25" t="str">
        <v>No</v>
      </c>
      <c r="AF199" s="25" t="str">
        <v>Yes</v>
      </c>
    </row>
    <row r="200" spans="1:32" x14ac:dyDescent="0.45">
      <c r="A200" s="25" t="s">
        <v>512</v>
      </c>
      <c r="B200" s="25" t="str">
        <v>No</v>
      </c>
      <c r="C200" s="25" t="str">
        <v>No</v>
      </c>
      <c r="D200" s="25" t="str">
        <v>No</v>
      </c>
      <c r="E200" s="25" t="str">
        <v>No</v>
      </c>
      <c r="F200" s="25" t="str">
        <v>Yes</v>
      </c>
      <c r="G200" s="25" t="str">
        <v>No</v>
      </c>
      <c r="H200" s="25" t="str">
        <v>No</v>
      </c>
      <c r="I200" s="25" t="str">
        <v>No</v>
      </c>
      <c r="J200" s="25" t="str">
        <v>No</v>
      </c>
      <c r="K200" s="25" t="str">
        <v>No</v>
      </c>
      <c r="L200" s="25" t="str">
        <v>No</v>
      </c>
      <c r="M200" s="25" t="str">
        <v>No</v>
      </c>
      <c r="N200" s="25" t="str">
        <v>No</v>
      </c>
      <c r="O200" s="25" t="str">
        <v>No</v>
      </c>
      <c r="P200" s="25" t="str">
        <v>No</v>
      </c>
      <c r="Q200" s="25" t="str">
        <v>Yes</v>
      </c>
      <c r="R200" s="25" t="str">
        <v>No</v>
      </c>
      <c r="S200" s="25" t="str">
        <v>No</v>
      </c>
      <c r="T200" s="25" t="str">
        <v>No</v>
      </c>
      <c r="U200" s="25" t="str">
        <v>No</v>
      </c>
      <c r="V200" s="25" t="str">
        <v>No</v>
      </c>
      <c r="W200" s="25" t="str">
        <v>No</v>
      </c>
      <c r="X200" s="25" t="str">
        <v>No</v>
      </c>
      <c r="Y200" s="25" t="str">
        <v>No</v>
      </c>
      <c r="Z200" s="25" t="str">
        <v>No</v>
      </c>
      <c r="AA200" s="25" t="str">
        <v>No</v>
      </c>
      <c r="AB200" s="25" t="str">
        <v>No</v>
      </c>
      <c r="AC200" s="25" t="str">
        <v>No</v>
      </c>
      <c r="AD200" s="25" t="str">
        <v>No</v>
      </c>
      <c r="AE200" s="25" t="str">
        <v>No</v>
      </c>
      <c r="AF200" s="25" t="str">
        <v>Yes</v>
      </c>
    </row>
    <row r="201" spans="1:32" x14ac:dyDescent="0.45">
      <c r="A201" s="25" t="s">
        <v>482</v>
      </c>
      <c r="B201" s="25" t="str">
        <v>No</v>
      </c>
      <c r="C201" s="25" t="str">
        <v>No</v>
      </c>
      <c r="D201" s="25" t="str">
        <v>No</v>
      </c>
      <c r="E201" s="25" t="str">
        <v>No</v>
      </c>
      <c r="F201" s="25" t="str">
        <v>No</v>
      </c>
      <c r="G201" s="25" t="str">
        <v>No</v>
      </c>
      <c r="H201" s="25" t="str">
        <v>No</v>
      </c>
      <c r="I201" s="25" t="str">
        <v>No</v>
      </c>
      <c r="J201" s="25" t="str">
        <v>No</v>
      </c>
      <c r="K201" s="25" t="str">
        <v>No</v>
      </c>
      <c r="L201" s="25" t="str">
        <v>Yes</v>
      </c>
      <c r="M201" s="25" t="str">
        <v>No</v>
      </c>
      <c r="N201" s="25" t="str">
        <v>No</v>
      </c>
      <c r="O201" s="25" t="str">
        <v>No</v>
      </c>
      <c r="P201" s="25" t="str">
        <v>Yes</v>
      </c>
      <c r="Q201" s="25" t="str">
        <v>No</v>
      </c>
      <c r="R201" s="25" t="str">
        <v>Yes</v>
      </c>
      <c r="S201" s="25" t="str">
        <v>Yes</v>
      </c>
      <c r="T201" s="25" t="str">
        <v>No</v>
      </c>
      <c r="U201" s="25" t="str">
        <v>No</v>
      </c>
      <c r="V201" s="25" t="str">
        <v>No</v>
      </c>
      <c r="W201" s="25" t="str">
        <v>No</v>
      </c>
      <c r="X201" s="25" t="str">
        <v>No</v>
      </c>
      <c r="Y201" s="25" t="str">
        <v>No</v>
      </c>
      <c r="Z201" s="25" t="str">
        <v>Yes</v>
      </c>
      <c r="AA201" s="25" t="str">
        <v>No</v>
      </c>
      <c r="AB201" s="25" t="str">
        <v>No</v>
      </c>
      <c r="AC201" s="25" t="str">
        <v>No</v>
      </c>
      <c r="AD201" s="25" t="str">
        <v>No</v>
      </c>
      <c r="AE201" s="25" t="str">
        <v>No</v>
      </c>
      <c r="AF201" s="25" t="str">
        <v>No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FC68-EDEF-4F4E-BB5F-EF32CBEB728B}">
  <dimension ref="A1:L201"/>
  <sheetViews>
    <sheetView topLeftCell="A10" workbookViewId="0">
      <selection activeCell="S13" sqref="S13"/>
    </sheetView>
  </sheetViews>
  <sheetFormatPr defaultRowHeight="14.25" x14ac:dyDescent="0.45"/>
  <cols>
    <col min="5" max="5" width="42.6640625" customWidth="1"/>
    <col min="6" max="6" width="10.3984375" customWidth="1"/>
    <col min="7" max="7" width="10.796875" customWidth="1"/>
  </cols>
  <sheetData>
    <row r="1" spans="1:12" x14ac:dyDescent="0.45">
      <c r="A1" s="29" t="s">
        <v>16</v>
      </c>
      <c r="B1" s="28" t="s">
        <v>17</v>
      </c>
    </row>
    <row r="2" spans="1:12" x14ac:dyDescent="0.45">
      <c r="A2" s="30">
        <v>4</v>
      </c>
      <c r="B2" s="26" t="s">
        <v>43</v>
      </c>
    </row>
    <row r="3" spans="1:12" x14ac:dyDescent="0.45">
      <c r="A3" s="30">
        <v>3</v>
      </c>
      <c r="B3" s="26" t="s">
        <v>43</v>
      </c>
      <c r="E3" t="s">
        <v>608</v>
      </c>
    </row>
    <row r="4" spans="1:12" x14ac:dyDescent="0.45">
      <c r="A4" s="30">
        <v>3</v>
      </c>
      <c r="B4" s="26" t="s">
        <v>43</v>
      </c>
    </row>
    <row r="5" spans="1:12" x14ac:dyDescent="0.45">
      <c r="A5" s="30">
        <v>3</v>
      </c>
      <c r="B5" s="26" t="s">
        <v>56</v>
      </c>
      <c r="E5" s="27" t="s">
        <v>609</v>
      </c>
      <c r="F5" s="27" t="s">
        <v>610</v>
      </c>
      <c r="G5" s="27" t="s">
        <v>565</v>
      </c>
      <c r="J5" s="27" t="s">
        <v>17</v>
      </c>
      <c r="K5" s="27" t="s">
        <v>610</v>
      </c>
      <c r="L5" s="27" t="s">
        <v>568</v>
      </c>
    </row>
    <row r="6" spans="1:12" x14ac:dyDescent="0.45">
      <c r="A6" s="30">
        <v>4</v>
      </c>
      <c r="B6" s="26" t="s">
        <v>43</v>
      </c>
      <c r="E6" s="27" t="s">
        <v>566</v>
      </c>
      <c r="F6" s="27">
        <f>COUNTIFS(A2:A201, "&lt;=2", A2:A201, "&gt;=1")</f>
        <v>52</v>
      </c>
      <c r="G6" s="46">
        <f>(F6/200)*100</f>
        <v>26</v>
      </c>
      <c r="J6" s="25" t="s">
        <v>569</v>
      </c>
      <c r="K6" s="25">
        <f>COUNTIF(B2:B201,"M")</f>
        <v>89</v>
      </c>
      <c r="L6" s="95">
        <f>K6/200 *100</f>
        <v>44.5</v>
      </c>
    </row>
    <row r="7" spans="1:12" x14ac:dyDescent="0.45">
      <c r="A7" s="30">
        <v>3</v>
      </c>
      <c r="B7" s="26" t="s">
        <v>56</v>
      </c>
      <c r="E7" s="27" t="s">
        <v>567</v>
      </c>
      <c r="F7" s="27">
        <f>COUNTIFS(A2:A201, "&lt;=5", A2:A201, "&gt;=3")</f>
        <v>148</v>
      </c>
      <c r="G7" s="46">
        <f>(F7/200)*100</f>
        <v>74</v>
      </c>
      <c r="J7" s="25" t="s">
        <v>570</v>
      </c>
      <c r="K7" s="25">
        <f>COUNTIF(B2:B201,"F")</f>
        <v>111</v>
      </c>
      <c r="L7" s="95">
        <f>K7/200 *100</f>
        <v>55.500000000000007</v>
      </c>
    </row>
    <row r="8" spans="1:12" x14ac:dyDescent="0.45">
      <c r="A8" s="30">
        <v>3</v>
      </c>
      <c r="B8" s="26" t="s">
        <v>56</v>
      </c>
    </row>
    <row r="9" spans="1:12" x14ac:dyDescent="0.45">
      <c r="A9" s="30">
        <v>4</v>
      </c>
      <c r="B9" s="26" t="s">
        <v>43</v>
      </c>
    </row>
    <row r="10" spans="1:12" x14ac:dyDescent="0.45">
      <c r="A10" s="30">
        <v>3</v>
      </c>
      <c r="B10" s="26" t="s">
        <v>56</v>
      </c>
    </row>
    <row r="11" spans="1:12" x14ac:dyDescent="0.45">
      <c r="A11" s="30">
        <v>1</v>
      </c>
      <c r="B11" s="26" t="s">
        <v>56</v>
      </c>
    </row>
    <row r="12" spans="1:12" x14ac:dyDescent="0.45">
      <c r="A12" s="30">
        <v>4</v>
      </c>
      <c r="B12" s="26" t="s">
        <v>56</v>
      </c>
    </row>
    <row r="13" spans="1:12" x14ac:dyDescent="0.45">
      <c r="A13" s="30">
        <v>3</v>
      </c>
      <c r="B13" s="26" t="s">
        <v>56</v>
      </c>
    </row>
    <row r="14" spans="1:12" x14ac:dyDescent="0.45">
      <c r="A14" s="30">
        <v>2</v>
      </c>
      <c r="B14" s="26" t="s">
        <v>56</v>
      </c>
    </row>
    <row r="15" spans="1:12" x14ac:dyDescent="0.45">
      <c r="A15" s="30">
        <v>4</v>
      </c>
      <c r="B15" s="26" t="s">
        <v>56</v>
      </c>
    </row>
    <row r="16" spans="1:12" x14ac:dyDescent="0.45">
      <c r="A16" s="30">
        <v>2</v>
      </c>
      <c r="B16" s="26" t="s">
        <v>43</v>
      </c>
    </row>
    <row r="17" spans="1:9" x14ac:dyDescent="0.45">
      <c r="A17" s="30">
        <v>2</v>
      </c>
      <c r="B17" s="26" t="s">
        <v>56</v>
      </c>
    </row>
    <row r="18" spans="1:9" x14ac:dyDescent="0.45">
      <c r="A18" s="30">
        <v>3</v>
      </c>
      <c r="B18" s="26" t="s">
        <v>56</v>
      </c>
    </row>
    <row r="19" spans="1:9" x14ac:dyDescent="0.45">
      <c r="A19" s="30">
        <v>5</v>
      </c>
      <c r="B19" s="26" t="s">
        <v>56</v>
      </c>
    </row>
    <row r="20" spans="1:9" x14ac:dyDescent="0.45">
      <c r="A20" s="30">
        <v>3</v>
      </c>
      <c r="B20" s="26" t="s">
        <v>43</v>
      </c>
    </row>
    <row r="21" spans="1:9" x14ac:dyDescent="0.45">
      <c r="A21" s="30">
        <v>2</v>
      </c>
      <c r="B21" s="26" t="s">
        <v>43</v>
      </c>
    </row>
    <row r="22" spans="1:9" x14ac:dyDescent="0.45">
      <c r="A22" s="30">
        <v>2</v>
      </c>
      <c r="B22" s="26" t="s">
        <v>43</v>
      </c>
    </row>
    <row r="23" spans="1:9" x14ac:dyDescent="0.45">
      <c r="A23" s="30">
        <v>3</v>
      </c>
      <c r="B23" s="26" t="s">
        <v>43</v>
      </c>
    </row>
    <row r="24" spans="1:9" x14ac:dyDescent="0.45">
      <c r="A24" s="30">
        <v>3</v>
      </c>
      <c r="B24" s="26" t="s">
        <v>43</v>
      </c>
    </row>
    <row r="25" spans="1:9" x14ac:dyDescent="0.45">
      <c r="A25" s="30">
        <v>4</v>
      </c>
      <c r="B25" s="26" t="s">
        <v>56</v>
      </c>
    </row>
    <row r="26" spans="1:9" x14ac:dyDescent="0.45">
      <c r="A26" s="30">
        <v>3</v>
      </c>
      <c r="B26" s="26" t="s">
        <v>43</v>
      </c>
    </row>
    <row r="27" spans="1:9" x14ac:dyDescent="0.45">
      <c r="A27" s="30">
        <v>2</v>
      </c>
      <c r="B27" s="26" t="s">
        <v>56</v>
      </c>
    </row>
    <row r="28" spans="1:9" x14ac:dyDescent="0.45">
      <c r="A28" s="30">
        <v>5</v>
      </c>
      <c r="B28" s="26" t="s">
        <v>43</v>
      </c>
    </row>
    <row r="29" spans="1:9" x14ac:dyDescent="0.45">
      <c r="A29" s="30">
        <v>4</v>
      </c>
      <c r="B29" s="26" t="s">
        <v>56</v>
      </c>
    </row>
    <row r="30" spans="1:9" x14ac:dyDescent="0.45">
      <c r="A30" s="30">
        <v>2</v>
      </c>
      <c r="B30" s="26" t="s">
        <v>56</v>
      </c>
      <c r="E30" s="128" t="s">
        <v>619</v>
      </c>
      <c r="F30" s="126" t="s">
        <v>610</v>
      </c>
      <c r="G30" s="127"/>
      <c r="H30" s="27" t="s">
        <v>565</v>
      </c>
      <c r="I30" s="27"/>
    </row>
    <row r="31" spans="1:9" x14ac:dyDescent="0.45">
      <c r="A31" s="30">
        <v>4</v>
      </c>
      <c r="B31" s="26" t="s">
        <v>56</v>
      </c>
      <c r="E31" s="129"/>
      <c r="F31" s="126" t="s">
        <v>17</v>
      </c>
      <c r="G31" s="127"/>
      <c r="H31" s="126" t="s">
        <v>17</v>
      </c>
      <c r="I31" s="127"/>
    </row>
    <row r="32" spans="1:9" x14ac:dyDescent="0.45">
      <c r="A32" s="30">
        <v>3</v>
      </c>
      <c r="B32" s="26" t="s">
        <v>56</v>
      </c>
      <c r="E32" s="27" t="s">
        <v>609</v>
      </c>
      <c r="F32" s="27" t="s">
        <v>569</v>
      </c>
      <c r="G32" s="27" t="s">
        <v>570</v>
      </c>
      <c r="H32" s="27" t="s">
        <v>569</v>
      </c>
      <c r="I32" s="27" t="s">
        <v>570</v>
      </c>
    </row>
    <row r="33" spans="1:9" x14ac:dyDescent="0.45">
      <c r="A33" s="30">
        <v>3</v>
      </c>
      <c r="B33" s="26" t="s">
        <v>56</v>
      </c>
      <c r="E33" s="27" t="s">
        <v>566</v>
      </c>
      <c r="F33" s="27">
        <f>COUNTIFS(A2:A201, "&lt;=2", A2:A201, "&gt;=1", B2:B201, "M")</f>
        <v>19</v>
      </c>
      <c r="G33" s="27">
        <f>COUNTIFS(A2:A201, "&lt;=2", A2:A201, "&gt;=1", B2:B201, "F")</f>
        <v>33</v>
      </c>
      <c r="H33" s="52">
        <f>F33/SUM(F33:F34)</f>
        <v>0.21348314606741572</v>
      </c>
      <c r="I33" s="52">
        <f>G33/SUM(G33:G34)</f>
        <v>0.29729729729729731</v>
      </c>
    </row>
    <row r="34" spans="1:9" x14ac:dyDescent="0.45">
      <c r="A34" s="30">
        <v>5</v>
      </c>
      <c r="B34" s="26" t="s">
        <v>56</v>
      </c>
      <c r="E34" s="27" t="s">
        <v>567</v>
      </c>
      <c r="F34" s="27">
        <f>COUNTIFS(A2:A201, "&lt;=5", A2:A201, "&gt;=3", B2:B201, "M")</f>
        <v>70</v>
      </c>
      <c r="G34" s="27">
        <f>COUNTIFS(A2:A201, "&lt;=5", A2:A201, "&gt;=3", B2:B201, "F")</f>
        <v>78</v>
      </c>
      <c r="H34" s="52">
        <f>F34/SUM(F33:F34)</f>
        <v>0.7865168539325843</v>
      </c>
      <c r="I34" s="52">
        <f>G34/SUM(G33:G34)</f>
        <v>0.70270270270270274</v>
      </c>
    </row>
    <row r="35" spans="1:9" x14ac:dyDescent="0.45">
      <c r="A35" s="30">
        <v>2</v>
      </c>
      <c r="B35" s="26" t="s">
        <v>56</v>
      </c>
    </row>
    <row r="36" spans="1:9" x14ac:dyDescent="0.45">
      <c r="A36" s="30">
        <v>2</v>
      </c>
      <c r="B36" s="26" t="s">
        <v>43</v>
      </c>
    </row>
    <row r="37" spans="1:9" x14ac:dyDescent="0.45">
      <c r="A37" s="30">
        <v>2</v>
      </c>
      <c r="B37" s="26" t="s">
        <v>43</v>
      </c>
    </row>
    <row r="38" spans="1:9" x14ac:dyDescent="0.45">
      <c r="A38" s="30">
        <v>3</v>
      </c>
      <c r="B38" s="26" t="s">
        <v>56</v>
      </c>
    </row>
    <row r="39" spans="1:9" x14ac:dyDescent="0.45">
      <c r="A39" s="30">
        <v>4</v>
      </c>
      <c r="B39" s="26" t="s">
        <v>56</v>
      </c>
    </row>
    <row r="40" spans="1:9" x14ac:dyDescent="0.45">
      <c r="A40" s="30">
        <v>2</v>
      </c>
      <c r="B40" s="26" t="s">
        <v>56</v>
      </c>
    </row>
    <row r="41" spans="1:9" x14ac:dyDescent="0.45">
      <c r="A41" s="30">
        <v>3</v>
      </c>
      <c r="B41" s="26" t="s">
        <v>56</v>
      </c>
    </row>
    <row r="42" spans="1:9" x14ac:dyDescent="0.45">
      <c r="A42" s="30">
        <v>1</v>
      </c>
      <c r="B42" s="26" t="s">
        <v>56</v>
      </c>
    </row>
    <row r="43" spans="1:9" x14ac:dyDescent="0.45">
      <c r="A43" s="30">
        <v>4</v>
      </c>
      <c r="B43" s="26" t="s">
        <v>43</v>
      </c>
    </row>
    <row r="44" spans="1:9" x14ac:dyDescent="0.45">
      <c r="A44" s="30">
        <v>2</v>
      </c>
      <c r="B44" s="26" t="s">
        <v>56</v>
      </c>
    </row>
    <row r="45" spans="1:9" x14ac:dyDescent="0.45">
      <c r="A45" s="30">
        <v>3</v>
      </c>
      <c r="B45" s="26" t="s">
        <v>43</v>
      </c>
    </row>
    <row r="46" spans="1:9" x14ac:dyDescent="0.45">
      <c r="A46" s="30">
        <v>1</v>
      </c>
      <c r="B46" s="26" t="s">
        <v>56</v>
      </c>
    </row>
    <row r="47" spans="1:9" x14ac:dyDescent="0.45">
      <c r="A47" s="30">
        <v>2</v>
      </c>
      <c r="B47" s="26" t="s">
        <v>43</v>
      </c>
    </row>
    <row r="48" spans="1:9" x14ac:dyDescent="0.45">
      <c r="A48" s="30">
        <v>1</v>
      </c>
      <c r="B48" s="26" t="s">
        <v>56</v>
      </c>
    </row>
    <row r="49" spans="1:2" x14ac:dyDescent="0.45">
      <c r="A49" s="30">
        <v>3</v>
      </c>
      <c r="B49" s="26" t="s">
        <v>56</v>
      </c>
    </row>
    <row r="50" spans="1:2" x14ac:dyDescent="0.45">
      <c r="A50" s="30">
        <v>4</v>
      </c>
      <c r="B50" s="26" t="s">
        <v>56</v>
      </c>
    </row>
    <row r="51" spans="1:2" x14ac:dyDescent="0.45">
      <c r="A51" s="30">
        <v>2</v>
      </c>
      <c r="B51" s="26" t="s">
        <v>56</v>
      </c>
    </row>
    <row r="52" spans="1:2" x14ac:dyDescent="0.45">
      <c r="A52" s="30">
        <v>3</v>
      </c>
      <c r="B52" s="26" t="s">
        <v>56</v>
      </c>
    </row>
    <row r="53" spans="1:2" x14ac:dyDescent="0.45">
      <c r="A53" s="30">
        <v>3</v>
      </c>
      <c r="B53" s="26" t="s">
        <v>56</v>
      </c>
    </row>
    <row r="54" spans="1:2" x14ac:dyDescent="0.45">
      <c r="A54" s="30">
        <v>3</v>
      </c>
      <c r="B54" s="26" t="s">
        <v>56</v>
      </c>
    </row>
    <row r="55" spans="1:2" x14ac:dyDescent="0.45">
      <c r="A55" s="31">
        <v>3</v>
      </c>
      <c r="B55" s="27" t="s">
        <v>56</v>
      </c>
    </row>
    <row r="56" spans="1:2" x14ac:dyDescent="0.45">
      <c r="A56" s="31">
        <v>3</v>
      </c>
      <c r="B56" s="27" t="s">
        <v>56</v>
      </c>
    </row>
    <row r="57" spans="1:2" x14ac:dyDescent="0.45">
      <c r="A57" s="31">
        <v>3</v>
      </c>
      <c r="B57" s="27" t="s">
        <v>56</v>
      </c>
    </row>
    <row r="58" spans="1:2" x14ac:dyDescent="0.45">
      <c r="A58" s="31">
        <v>3</v>
      </c>
      <c r="B58" s="27" t="s">
        <v>56</v>
      </c>
    </row>
    <row r="59" spans="1:2" x14ac:dyDescent="0.45">
      <c r="A59" s="31">
        <v>3</v>
      </c>
      <c r="B59" s="27" t="s">
        <v>56</v>
      </c>
    </row>
    <row r="60" spans="1:2" x14ac:dyDescent="0.45">
      <c r="A60" s="31">
        <v>3</v>
      </c>
      <c r="B60" s="27" t="s">
        <v>56</v>
      </c>
    </row>
    <row r="61" spans="1:2" x14ac:dyDescent="0.45">
      <c r="A61" s="31">
        <v>4</v>
      </c>
      <c r="B61" s="27" t="s">
        <v>56</v>
      </c>
    </row>
    <row r="62" spans="1:2" x14ac:dyDescent="0.45">
      <c r="A62" s="31">
        <v>4</v>
      </c>
      <c r="B62" s="27" t="s">
        <v>56</v>
      </c>
    </row>
    <row r="63" spans="1:2" x14ac:dyDescent="0.45">
      <c r="A63" s="31">
        <v>4</v>
      </c>
      <c r="B63" s="27" t="s">
        <v>56</v>
      </c>
    </row>
    <row r="64" spans="1:2" x14ac:dyDescent="0.45">
      <c r="A64" s="31">
        <v>3</v>
      </c>
      <c r="B64" s="27" t="s">
        <v>56</v>
      </c>
    </row>
    <row r="65" spans="1:2" x14ac:dyDescent="0.45">
      <c r="A65" s="31">
        <v>2</v>
      </c>
      <c r="B65" s="27" t="s">
        <v>56</v>
      </c>
    </row>
    <row r="66" spans="1:2" x14ac:dyDescent="0.45">
      <c r="A66" s="31">
        <v>2</v>
      </c>
      <c r="B66" s="27" t="s">
        <v>56</v>
      </c>
    </row>
    <row r="67" spans="1:2" x14ac:dyDescent="0.45">
      <c r="A67" s="31">
        <v>1</v>
      </c>
      <c r="B67" s="27" t="s">
        <v>56</v>
      </c>
    </row>
    <row r="68" spans="1:2" x14ac:dyDescent="0.45">
      <c r="A68" s="31">
        <v>2</v>
      </c>
      <c r="B68" s="27" t="s">
        <v>56</v>
      </c>
    </row>
    <row r="69" spans="1:2" x14ac:dyDescent="0.45">
      <c r="A69" s="31">
        <v>5</v>
      </c>
      <c r="B69" s="27" t="s">
        <v>43</v>
      </c>
    </row>
    <row r="70" spans="1:2" x14ac:dyDescent="0.45">
      <c r="A70" s="31">
        <v>3</v>
      </c>
      <c r="B70" s="27" t="s">
        <v>56</v>
      </c>
    </row>
    <row r="71" spans="1:2" x14ac:dyDescent="0.45">
      <c r="A71" s="31">
        <v>3</v>
      </c>
      <c r="B71" s="27" t="s">
        <v>56</v>
      </c>
    </row>
    <row r="72" spans="1:2" x14ac:dyDescent="0.45">
      <c r="A72" s="31">
        <v>5</v>
      </c>
      <c r="B72" s="27" t="s">
        <v>43</v>
      </c>
    </row>
    <row r="73" spans="1:2" x14ac:dyDescent="0.45">
      <c r="A73" s="31">
        <v>3</v>
      </c>
      <c r="B73" s="27" t="s">
        <v>43</v>
      </c>
    </row>
    <row r="74" spans="1:2" x14ac:dyDescent="0.45">
      <c r="A74" s="31">
        <v>4</v>
      </c>
      <c r="B74" s="27" t="s">
        <v>43</v>
      </c>
    </row>
    <row r="75" spans="1:2" x14ac:dyDescent="0.45">
      <c r="A75" s="31">
        <v>3</v>
      </c>
      <c r="B75" s="27" t="s">
        <v>43</v>
      </c>
    </row>
    <row r="76" spans="1:2" x14ac:dyDescent="0.45">
      <c r="A76" s="31">
        <v>3</v>
      </c>
      <c r="B76" s="27" t="s">
        <v>43</v>
      </c>
    </row>
    <row r="77" spans="1:2" x14ac:dyDescent="0.45">
      <c r="A77" s="31">
        <v>3</v>
      </c>
      <c r="B77" s="27" t="s">
        <v>43</v>
      </c>
    </row>
    <row r="78" spans="1:2" x14ac:dyDescent="0.45">
      <c r="A78" s="31">
        <v>3</v>
      </c>
      <c r="B78" s="27" t="s">
        <v>43</v>
      </c>
    </row>
    <row r="79" spans="1:2" x14ac:dyDescent="0.45">
      <c r="A79" s="31">
        <v>4</v>
      </c>
      <c r="B79" s="27" t="s">
        <v>43</v>
      </c>
    </row>
    <row r="80" spans="1:2" x14ac:dyDescent="0.45">
      <c r="A80" s="31">
        <v>4</v>
      </c>
      <c r="B80" s="27" t="s">
        <v>43</v>
      </c>
    </row>
    <row r="81" spans="1:2" x14ac:dyDescent="0.45">
      <c r="A81" s="31">
        <v>2</v>
      </c>
      <c r="B81" s="27" t="s">
        <v>43</v>
      </c>
    </row>
    <row r="82" spans="1:2" x14ac:dyDescent="0.45">
      <c r="A82" s="31">
        <v>2</v>
      </c>
      <c r="B82" s="27" t="s">
        <v>43</v>
      </c>
    </row>
    <row r="83" spans="1:2" x14ac:dyDescent="0.45">
      <c r="A83" s="31">
        <v>2</v>
      </c>
      <c r="B83" s="27" t="s">
        <v>43</v>
      </c>
    </row>
    <row r="84" spans="1:2" x14ac:dyDescent="0.45">
      <c r="A84" s="31">
        <v>4</v>
      </c>
      <c r="B84" s="27" t="s">
        <v>43</v>
      </c>
    </row>
    <row r="85" spans="1:2" x14ac:dyDescent="0.45">
      <c r="A85" s="31">
        <v>4</v>
      </c>
      <c r="B85" s="27" t="s">
        <v>43</v>
      </c>
    </row>
    <row r="86" spans="1:2" x14ac:dyDescent="0.45">
      <c r="A86" s="31">
        <v>2</v>
      </c>
      <c r="B86" s="27" t="s">
        <v>43</v>
      </c>
    </row>
    <row r="87" spans="1:2" x14ac:dyDescent="0.45">
      <c r="A87" s="31">
        <v>4</v>
      </c>
      <c r="B87" s="27" t="s">
        <v>43</v>
      </c>
    </row>
    <row r="88" spans="1:2" x14ac:dyDescent="0.45">
      <c r="A88" s="31">
        <v>3</v>
      </c>
      <c r="B88" s="27" t="s">
        <v>43</v>
      </c>
    </row>
    <row r="89" spans="1:2" x14ac:dyDescent="0.45">
      <c r="A89" s="31">
        <v>4</v>
      </c>
      <c r="B89" s="27" t="s">
        <v>43</v>
      </c>
    </row>
    <row r="90" spans="1:2" x14ac:dyDescent="0.45">
      <c r="A90" s="31">
        <v>2</v>
      </c>
      <c r="B90" s="27" t="s">
        <v>43</v>
      </c>
    </row>
    <row r="91" spans="1:2" x14ac:dyDescent="0.45">
      <c r="A91" s="31">
        <v>2</v>
      </c>
      <c r="B91" s="27" t="s">
        <v>43</v>
      </c>
    </row>
    <row r="92" spans="1:2" x14ac:dyDescent="0.45">
      <c r="A92" s="31">
        <v>4</v>
      </c>
      <c r="B92" s="27" t="s">
        <v>43</v>
      </c>
    </row>
    <row r="93" spans="1:2" x14ac:dyDescent="0.45">
      <c r="A93" s="31">
        <v>2</v>
      </c>
      <c r="B93" s="27" t="s">
        <v>43</v>
      </c>
    </row>
    <row r="94" spans="1:2" x14ac:dyDescent="0.45">
      <c r="A94" s="31">
        <v>4</v>
      </c>
      <c r="B94" s="27" t="s">
        <v>43</v>
      </c>
    </row>
    <row r="95" spans="1:2" x14ac:dyDescent="0.45">
      <c r="A95" s="31">
        <v>2</v>
      </c>
      <c r="B95" s="27" t="s">
        <v>56</v>
      </c>
    </row>
    <row r="96" spans="1:2" x14ac:dyDescent="0.45">
      <c r="A96" s="31">
        <v>3</v>
      </c>
      <c r="B96" s="27" t="s">
        <v>56</v>
      </c>
    </row>
    <row r="97" spans="1:2" x14ac:dyDescent="0.45">
      <c r="A97" s="31">
        <v>3</v>
      </c>
      <c r="B97" s="27" t="s">
        <v>56</v>
      </c>
    </row>
    <row r="98" spans="1:2" x14ac:dyDescent="0.45">
      <c r="A98" s="31">
        <v>3</v>
      </c>
      <c r="B98" s="27" t="s">
        <v>56</v>
      </c>
    </row>
    <row r="99" spans="1:2" x14ac:dyDescent="0.45">
      <c r="A99" s="31">
        <v>3</v>
      </c>
      <c r="B99" s="27" t="s">
        <v>56</v>
      </c>
    </row>
    <row r="100" spans="1:2" x14ac:dyDescent="0.45">
      <c r="A100" s="31">
        <v>3</v>
      </c>
      <c r="B100" s="27" t="s">
        <v>56</v>
      </c>
    </row>
    <row r="101" spans="1:2" x14ac:dyDescent="0.45">
      <c r="A101" s="31">
        <v>3</v>
      </c>
      <c r="B101" s="27" t="s">
        <v>56</v>
      </c>
    </row>
    <row r="102" spans="1:2" x14ac:dyDescent="0.45">
      <c r="A102" s="31">
        <v>2</v>
      </c>
      <c r="B102" s="27" t="s">
        <v>56</v>
      </c>
    </row>
    <row r="103" spans="1:2" x14ac:dyDescent="0.45">
      <c r="A103" s="31">
        <v>2</v>
      </c>
      <c r="B103" s="27" t="s">
        <v>56</v>
      </c>
    </row>
    <row r="104" spans="1:2" x14ac:dyDescent="0.45">
      <c r="A104" s="31">
        <v>2</v>
      </c>
      <c r="B104" s="27" t="s">
        <v>56</v>
      </c>
    </row>
    <row r="105" spans="1:2" x14ac:dyDescent="0.45">
      <c r="A105" s="31">
        <v>2</v>
      </c>
      <c r="B105" s="27" t="s">
        <v>56</v>
      </c>
    </row>
    <row r="106" spans="1:2" x14ac:dyDescent="0.45">
      <c r="A106" s="31">
        <v>1</v>
      </c>
      <c r="B106" s="27" t="s">
        <v>56</v>
      </c>
    </row>
    <row r="107" spans="1:2" x14ac:dyDescent="0.45">
      <c r="A107" s="31">
        <v>1.5</v>
      </c>
      <c r="B107" s="27" t="s">
        <v>56</v>
      </c>
    </row>
    <row r="108" spans="1:2" x14ac:dyDescent="0.45">
      <c r="A108" s="31">
        <v>1.5</v>
      </c>
      <c r="B108" s="27" t="s">
        <v>43</v>
      </c>
    </row>
    <row r="109" spans="1:2" x14ac:dyDescent="0.45">
      <c r="A109" s="31">
        <v>2</v>
      </c>
      <c r="B109" s="27" t="s">
        <v>56</v>
      </c>
    </row>
    <row r="110" spans="1:2" x14ac:dyDescent="0.45">
      <c r="A110" s="31">
        <v>2</v>
      </c>
      <c r="B110" s="27" t="s">
        <v>56</v>
      </c>
    </row>
    <row r="111" spans="1:2" x14ac:dyDescent="0.45">
      <c r="A111" s="31">
        <v>2</v>
      </c>
      <c r="B111" s="27" t="s">
        <v>56</v>
      </c>
    </row>
    <row r="112" spans="1:2" x14ac:dyDescent="0.45">
      <c r="A112" s="31">
        <v>2</v>
      </c>
      <c r="B112" s="27" t="s">
        <v>56</v>
      </c>
    </row>
    <row r="113" spans="1:2" x14ac:dyDescent="0.45">
      <c r="A113" s="31">
        <v>2</v>
      </c>
      <c r="B113" s="27" t="s">
        <v>43</v>
      </c>
    </row>
    <row r="114" spans="1:2" x14ac:dyDescent="0.45">
      <c r="A114" s="31">
        <v>5</v>
      </c>
      <c r="B114" s="27" t="s">
        <v>43</v>
      </c>
    </row>
    <row r="115" spans="1:2" x14ac:dyDescent="0.45">
      <c r="A115" s="31">
        <v>3</v>
      </c>
      <c r="B115" s="27" t="s">
        <v>43</v>
      </c>
    </row>
    <row r="116" spans="1:2" x14ac:dyDescent="0.45">
      <c r="A116" s="31">
        <v>3</v>
      </c>
      <c r="B116" s="27" t="s">
        <v>43</v>
      </c>
    </row>
    <row r="117" spans="1:2" x14ac:dyDescent="0.45">
      <c r="A117" s="31">
        <v>3</v>
      </c>
      <c r="B117" s="27" t="s">
        <v>43</v>
      </c>
    </row>
    <row r="118" spans="1:2" x14ac:dyDescent="0.45">
      <c r="A118" s="31">
        <v>4</v>
      </c>
      <c r="B118" s="27" t="s">
        <v>43</v>
      </c>
    </row>
    <row r="119" spans="1:2" x14ac:dyDescent="0.45">
      <c r="A119" s="31">
        <v>4</v>
      </c>
      <c r="B119" s="27" t="s">
        <v>43</v>
      </c>
    </row>
    <row r="120" spans="1:2" x14ac:dyDescent="0.45">
      <c r="A120" s="31">
        <v>5</v>
      </c>
      <c r="B120" s="27" t="s">
        <v>56</v>
      </c>
    </row>
    <row r="121" spans="1:2" x14ac:dyDescent="0.45">
      <c r="A121" s="31">
        <v>4</v>
      </c>
      <c r="B121" s="27" t="s">
        <v>56</v>
      </c>
    </row>
    <row r="122" spans="1:2" x14ac:dyDescent="0.45">
      <c r="A122" s="31">
        <v>4</v>
      </c>
      <c r="B122" s="27" t="s">
        <v>56</v>
      </c>
    </row>
    <row r="123" spans="1:2" x14ac:dyDescent="0.45">
      <c r="A123" s="31">
        <v>4</v>
      </c>
      <c r="B123" s="27" t="s">
        <v>56</v>
      </c>
    </row>
    <row r="124" spans="1:2" x14ac:dyDescent="0.45">
      <c r="A124" s="31">
        <v>4</v>
      </c>
      <c r="B124" s="27" t="s">
        <v>56</v>
      </c>
    </row>
    <row r="125" spans="1:2" x14ac:dyDescent="0.45">
      <c r="A125" s="31">
        <v>4</v>
      </c>
      <c r="B125" s="27" t="s">
        <v>56</v>
      </c>
    </row>
    <row r="126" spans="1:2" x14ac:dyDescent="0.45">
      <c r="A126" s="31">
        <v>4</v>
      </c>
      <c r="B126" s="27" t="s">
        <v>56</v>
      </c>
    </row>
    <row r="127" spans="1:2" x14ac:dyDescent="0.45">
      <c r="A127" s="31">
        <v>2</v>
      </c>
      <c r="B127" s="27" t="s">
        <v>56</v>
      </c>
    </row>
    <row r="128" spans="1:2" x14ac:dyDescent="0.45">
      <c r="A128" s="31">
        <v>2</v>
      </c>
      <c r="B128" s="27" t="s">
        <v>56</v>
      </c>
    </row>
    <row r="129" spans="1:2" x14ac:dyDescent="0.45">
      <c r="A129" s="31">
        <v>3</v>
      </c>
      <c r="B129" s="27" t="s">
        <v>56</v>
      </c>
    </row>
    <row r="130" spans="1:2" x14ac:dyDescent="0.45">
      <c r="A130" s="31">
        <v>3</v>
      </c>
      <c r="B130" s="27" t="s">
        <v>56</v>
      </c>
    </row>
    <row r="131" spans="1:2" x14ac:dyDescent="0.45">
      <c r="A131" s="31">
        <v>3</v>
      </c>
      <c r="B131" s="27" t="s">
        <v>56</v>
      </c>
    </row>
    <row r="132" spans="1:2" x14ac:dyDescent="0.45">
      <c r="A132" s="31">
        <v>3</v>
      </c>
      <c r="B132" s="27" t="s">
        <v>56</v>
      </c>
    </row>
    <row r="133" spans="1:2" x14ac:dyDescent="0.45">
      <c r="A133" s="31">
        <v>3</v>
      </c>
      <c r="B133" s="27" t="s">
        <v>56</v>
      </c>
    </row>
    <row r="134" spans="1:2" x14ac:dyDescent="0.45">
      <c r="A134" s="31">
        <v>3</v>
      </c>
      <c r="B134" s="27" t="s">
        <v>56</v>
      </c>
    </row>
    <row r="135" spans="1:2" x14ac:dyDescent="0.45">
      <c r="A135" s="31">
        <v>3</v>
      </c>
      <c r="B135" s="27" t="s">
        <v>56</v>
      </c>
    </row>
    <row r="136" spans="1:2" x14ac:dyDescent="0.45">
      <c r="A136" s="31">
        <v>3</v>
      </c>
      <c r="B136" s="27" t="s">
        <v>56</v>
      </c>
    </row>
    <row r="137" spans="1:2" x14ac:dyDescent="0.45">
      <c r="A137" s="31">
        <v>3</v>
      </c>
      <c r="B137" s="27" t="s">
        <v>56</v>
      </c>
    </row>
    <row r="138" spans="1:2" x14ac:dyDescent="0.45">
      <c r="A138" s="31">
        <v>5</v>
      </c>
      <c r="B138" s="27" t="s">
        <v>56</v>
      </c>
    </row>
    <row r="139" spans="1:2" x14ac:dyDescent="0.45">
      <c r="A139" s="31">
        <v>4</v>
      </c>
      <c r="B139" s="27" t="s">
        <v>56</v>
      </c>
    </row>
    <row r="140" spans="1:2" x14ac:dyDescent="0.45">
      <c r="A140" s="31">
        <v>4</v>
      </c>
      <c r="B140" s="27" t="s">
        <v>56</v>
      </c>
    </row>
    <row r="141" spans="1:2" x14ac:dyDescent="0.45">
      <c r="A141" s="31">
        <v>4</v>
      </c>
      <c r="B141" s="27" t="s">
        <v>56</v>
      </c>
    </row>
    <row r="142" spans="1:2" x14ac:dyDescent="0.45">
      <c r="A142" s="31">
        <v>3</v>
      </c>
      <c r="B142" s="27" t="s">
        <v>56</v>
      </c>
    </row>
    <row r="143" spans="1:2" x14ac:dyDescent="0.45">
      <c r="A143" s="31">
        <v>3</v>
      </c>
      <c r="B143" s="27" t="s">
        <v>56</v>
      </c>
    </row>
    <row r="144" spans="1:2" x14ac:dyDescent="0.45">
      <c r="A144" s="31">
        <v>3.5</v>
      </c>
      <c r="B144" s="27" t="s">
        <v>56</v>
      </c>
    </row>
    <row r="145" spans="1:2" x14ac:dyDescent="0.45">
      <c r="A145" s="31">
        <v>4</v>
      </c>
      <c r="B145" s="27" t="s">
        <v>56</v>
      </c>
    </row>
    <row r="146" spans="1:2" x14ac:dyDescent="0.45">
      <c r="A146" s="31">
        <v>4</v>
      </c>
      <c r="B146" s="27" t="s">
        <v>56</v>
      </c>
    </row>
    <row r="147" spans="1:2" x14ac:dyDescent="0.45">
      <c r="A147" s="31">
        <v>3</v>
      </c>
      <c r="B147" s="27" t="s">
        <v>43</v>
      </c>
    </row>
    <row r="148" spans="1:2" x14ac:dyDescent="0.45">
      <c r="A148" s="31">
        <v>3</v>
      </c>
      <c r="B148" s="27" t="s">
        <v>43</v>
      </c>
    </row>
    <row r="149" spans="1:2" x14ac:dyDescent="0.45">
      <c r="A149" s="31">
        <v>3</v>
      </c>
      <c r="B149" s="27" t="s">
        <v>43</v>
      </c>
    </row>
    <row r="150" spans="1:2" x14ac:dyDescent="0.45">
      <c r="A150" s="31">
        <v>3</v>
      </c>
      <c r="B150" s="27" t="s">
        <v>43</v>
      </c>
    </row>
    <row r="151" spans="1:2" x14ac:dyDescent="0.45">
      <c r="A151" s="31">
        <v>5</v>
      </c>
      <c r="B151" s="27" t="s">
        <v>43</v>
      </c>
    </row>
    <row r="152" spans="1:2" x14ac:dyDescent="0.45">
      <c r="A152" s="31">
        <v>3</v>
      </c>
      <c r="B152" s="27" t="s">
        <v>43</v>
      </c>
    </row>
    <row r="153" spans="1:2" x14ac:dyDescent="0.45">
      <c r="A153" s="31">
        <v>3</v>
      </c>
      <c r="B153" s="27" t="s">
        <v>43</v>
      </c>
    </row>
    <row r="154" spans="1:2" x14ac:dyDescent="0.45">
      <c r="A154" s="31">
        <v>3</v>
      </c>
      <c r="B154" s="27" t="s">
        <v>43</v>
      </c>
    </row>
    <row r="155" spans="1:2" x14ac:dyDescent="0.45">
      <c r="A155" s="31">
        <v>3</v>
      </c>
      <c r="B155" s="27" t="s">
        <v>43</v>
      </c>
    </row>
    <row r="156" spans="1:2" x14ac:dyDescent="0.45">
      <c r="A156" s="31">
        <v>4</v>
      </c>
      <c r="B156" s="27" t="s">
        <v>43</v>
      </c>
    </row>
    <row r="157" spans="1:2" x14ac:dyDescent="0.45">
      <c r="A157" s="31">
        <v>4</v>
      </c>
      <c r="B157" s="27" t="s">
        <v>43</v>
      </c>
    </row>
    <row r="158" spans="1:2" x14ac:dyDescent="0.45">
      <c r="A158" s="31">
        <v>4</v>
      </c>
      <c r="B158" s="27" t="s">
        <v>43</v>
      </c>
    </row>
    <row r="159" spans="1:2" x14ac:dyDescent="0.45">
      <c r="A159" s="31">
        <v>4</v>
      </c>
      <c r="B159" s="27" t="s">
        <v>43</v>
      </c>
    </row>
    <row r="160" spans="1:2" x14ac:dyDescent="0.45">
      <c r="A160" s="31">
        <v>4</v>
      </c>
      <c r="B160" s="27" t="s">
        <v>43</v>
      </c>
    </row>
    <row r="161" spans="1:2" x14ac:dyDescent="0.45">
      <c r="A161" s="31">
        <v>1.5</v>
      </c>
      <c r="B161" s="27" t="s">
        <v>43</v>
      </c>
    </row>
    <row r="162" spans="1:2" x14ac:dyDescent="0.45">
      <c r="A162" s="31">
        <v>2</v>
      </c>
      <c r="B162" s="27" t="s">
        <v>43</v>
      </c>
    </row>
    <row r="163" spans="1:2" x14ac:dyDescent="0.45">
      <c r="A163" s="31">
        <v>4</v>
      </c>
      <c r="B163" s="27" t="s">
        <v>43</v>
      </c>
    </row>
    <row r="164" spans="1:2" x14ac:dyDescent="0.45">
      <c r="A164" s="31">
        <v>4</v>
      </c>
      <c r="B164" s="27" t="s">
        <v>43</v>
      </c>
    </row>
    <row r="165" spans="1:2" x14ac:dyDescent="0.45">
      <c r="A165" s="31">
        <v>2</v>
      </c>
      <c r="B165" s="27" t="s">
        <v>43</v>
      </c>
    </row>
    <row r="166" spans="1:2" x14ac:dyDescent="0.45">
      <c r="A166" s="31">
        <v>5</v>
      </c>
      <c r="B166" s="27" t="s">
        <v>43</v>
      </c>
    </row>
    <row r="167" spans="1:2" x14ac:dyDescent="0.45">
      <c r="A167" s="31">
        <v>2</v>
      </c>
      <c r="B167" s="27" t="s">
        <v>43</v>
      </c>
    </row>
    <row r="168" spans="1:2" x14ac:dyDescent="0.45">
      <c r="A168" s="31">
        <v>4</v>
      </c>
      <c r="B168" s="27" t="s">
        <v>43</v>
      </c>
    </row>
    <row r="169" spans="1:2" x14ac:dyDescent="0.45">
      <c r="A169" s="31">
        <v>4</v>
      </c>
      <c r="B169" s="27" t="s">
        <v>43</v>
      </c>
    </row>
    <row r="170" spans="1:2" x14ac:dyDescent="0.45">
      <c r="A170" s="31">
        <v>4</v>
      </c>
      <c r="B170" s="27" t="s">
        <v>43</v>
      </c>
    </row>
    <row r="171" spans="1:2" x14ac:dyDescent="0.45">
      <c r="A171" s="31">
        <v>4</v>
      </c>
      <c r="B171" s="27" t="s">
        <v>43</v>
      </c>
    </row>
    <row r="172" spans="1:2" x14ac:dyDescent="0.45">
      <c r="A172" s="31">
        <v>4</v>
      </c>
      <c r="B172" s="27" t="s">
        <v>43</v>
      </c>
    </row>
    <row r="173" spans="1:2" x14ac:dyDescent="0.45">
      <c r="A173" s="31">
        <v>1.5</v>
      </c>
      <c r="B173" s="27" t="s">
        <v>56</v>
      </c>
    </row>
    <row r="174" spans="1:2" x14ac:dyDescent="0.45">
      <c r="A174" s="31">
        <v>4</v>
      </c>
      <c r="B174" s="27" t="s">
        <v>56</v>
      </c>
    </row>
    <row r="175" spans="1:2" x14ac:dyDescent="0.45">
      <c r="A175" s="31">
        <v>4</v>
      </c>
      <c r="B175" s="27" t="s">
        <v>56</v>
      </c>
    </row>
    <row r="176" spans="1:2" x14ac:dyDescent="0.45">
      <c r="A176" s="31">
        <v>3</v>
      </c>
      <c r="B176" s="27" t="s">
        <v>56</v>
      </c>
    </row>
    <row r="177" spans="1:2" x14ac:dyDescent="0.45">
      <c r="A177" s="31">
        <v>3</v>
      </c>
      <c r="B177" s="27" t="s">
        <v>56</v>
      </c>
    </row>
    <row r="178" spans="1:2" x14ac:dyDescent="0.45">
      <c r="A178" s="31">
        <v>4</v>
      </c>
      <c r="B178" s="27" t="s">
        <v>56</v>
      </c>
    </row>
    <row r="179" spans="1:2" x14ac:dyDescent="0.45">
      <c r="A179" s="31">
        <v>4</v>
      </c>
      <c r="B179" s="27" t="s">
        <v>56</v>
      </c>
    </row>
    <row r="180" spans="1:2" x14ac:dyDescent="0.45">
      <c r="A180" s="31">
        <v>4</v>
      </c>
      <c r="B180" s="27" t="s">
        <v>56</v>
      </c>
    </row>
    <row r="181" spans="1:2" x14ac:dyDescent="0.45">
      <c r="A181" s="31">
        <v>4</v>
      </c>
      <c r="B181" s="27" t="s">
        <v>56</v>
      </c>
    </row>
    <row r="182" spans="1:2" x14ac:dyDescent="0.45">
      <c r="A182" s="31">
        <v>4</v>
      </c>
      <c r="B182" s="27" t="s">
        <v>56</v>
      </c>
    </row>
    <row r="183" spans="1:2" x14ac:dyDescent="0.45">
      <c r="A183" s="31">
        <v>4</v>
      </c>
      <c r="B183" s="27" t="s">
        <v>56</v>
      </c>
    </row>
    <row r="184" spans="1:2" x14ac:dyDescent="0.45">
      <c r="A184" s="31">
        <v>2</v>
      </c>
      <c r="B184" s="27" t="s">
        <v>56</v>
      </c>
    </row>
    <row r="185" spans="1:2" x14ac:dyDescent="0.45">
      <c r="A185" s="31">
        <v>2</v>
      </c>
      <c r="B185" s="27" t="s">
        <v>56</v>
      </c>
    </row>
    <row r="186" spans="1:2" x14ac:dyDescent="0.45">
      <c r="A186" s="31">
        <v>2</v>
      </c>
      <c r="B186" s="27" t="s">
        <v>56</v>
      </c>
    </row>
    <row r="187" spans="1:2" x14ac:dyDescent="0.45">
      <c r="A187" s="31">
        <v>3</v>
      </c>
      <c r="B187" s="27" t="s">
        <v>56</v>
      </c>
    </row>
    <row r="188" spans="1:2" x14ac:dyDescent="0.45">
      <c r="A188" s="31">
        <v>5</v>
      </c>
      <c r="B188" s="27" t="s">
        <v>43</v>
      </c>
    </row>
    <row r="189" spans="1:2" x14ac:dyDescent="0.45">
      <c r="A189" s="31">
        <v>5</v>
      </c>
      <c r="B189" s="27" t="s">
        <v>43</v>
      </c>
    </row>
    <row r="190" spans="1:2" x14ac:dyDescent="0.45">
      <c r="A190" s="31">
        <v>3</v>
      </c>
      <c r="B190" s="27" t="s">
        <v>43</v>
      </c>
    </row>
    <row r="191" spans="1:2" x14ac:dyDescent="0.45">
      <c r="A191" s="31">
        <v>3</v>
      </c>
      <c r="B191" s="27" t="s">
        <v>43</v>
      </c>
    </row>
    <row r="192" spans="1:2" x14ac:dyDescent="0.45">
      <c r="A192" s="31">
        <v>3</v>
      </c>
      <c r="B192" s="27" t="s">
        <v>43</v>
      </c>
    </row>
    <row r="193" spans="1:2" x14ac:dyDescent="0.45">
      <c r="A193" s="31">
        <v>3</v>
      </c>
      <c r="B193" s="27" t="s">
        <v>43</v>
      </c>
    </row>
    <row r="194" spans="1:2" x14ac:dyDescent="0.45">
      <c r="A194" s="31">
        <v>3</v>
      </c>
      <c r="B194" s="27" t="s">
        <v>43</v>
      </c>
    </row>
    <row r="195" spans="1:2" x14ac:dyDescent="0.45">
      <c r="A195" s="31">
        <v>3</v>
      </c>
      <c r="B195" s="27" t="s">
        <v>43</v>
      </c>
    </row>
    <row r="196" spans="1:2" x14ac:dyDescent="0.45">
      <c r="A196" s="31">
        <v>3</v>
      </c>
      <c r="B196" s="27" t="s">
        <v>43</v>
      </c>
    </row>
    <row r="197" spans="1:2" x14ac:dyDescent="0.45">
      <c r="A197" s="31">
        <v>3</v>
      </c>
      <c r="B197" s="27" t="s">
        <v>43</v>
      </c>
    </row>
    <row r="198" spans="1:2" x14ac:dyDescent="0.45">
      <c r="A198" s="31">
        <v>3</v>
      </c>
      <c r="B198" s="27" t="s">
        <v>56</v>
      </c>
    </row>
    <row r="199" spans="1:2" x14ac:dyDescent="0.45">
      <c r="A199" s="31">
        <v>3</v>
      </c>
      <c r="B199" s="27" t="s">
        <v>43</v>
      </c>
    </row>
    <row r="200" spans="1:2" x14ac:dyDescent="0.45">
      <c r="A200" s="31">
        <v>3</v>
      </c>
      <c r="B200" s="27" t="s">
        <v>43</v>
      </c>
    </row>
    <row r="201" spans="1:2" x14ac:dyDescent="0.45">
      <c r="A201" s="31">
        <v>3</v>
      </c>
      <c r="B201" s="27" t="s">
        <v>43</v>
      </c>
    </row>
  </sheetData>
  <autoFilter ref="A1:F1" xr:uid="{C927FC68-EDEF-4F4E-BB5F-EF32CBEB728B}"/>
  <mergeCells count="4">
    <mergeCell ref="F31:G31"/>
    <mergeCell ref="F30:G30"/>
    <mergeCell ref="H31:I31"/>
    <mergeCell ref="E30:E3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7D486-4F15-4CCA-98FF-2FA3A14E1BCD}">
  <dimension ref="A1:N201"/>
  <sheetViews>
    <sheetView topLeftCell="A4" workbookViewId="0">
      <selection activeCell="N33" sqref="N33"/>
    </sheetView>
  </sheetViews>
  <sheetFormatPr defaultRowHeight="14.25" x14ac:dyDescent="0.45"/>
  <cols>
    <col min="4" max="4" width="13.1328125" customWidth="1"/>
    <col min="6" max="6" width="23.86328125" customWidth="1"/>
    <col min="7" max="7" width="20.46484375" customWidth="1"/>
    <col min="8" max="8" width="11.3984375" customWidth="1"/>
    <col min="12" max="13" width="12.265625" customWidth="1"/>
  </cols>
  <sheetData>
    <row r="1" spans="1:14" x14ac:dyDescent="0.45">
      <c r="A1" s="123" t="s">
        <v>18</v>
      </c>
      <c r="B1" s="123"/>
      <c r="C1" s="123"/>
      <c r="D1" s="24" t="s">
        <v>0</v>
      </c>
    </row>
    <row r="2" spans="1:14" x14ac:dyDescent="0.45">
      <c r="A2" s="122" t="s">
        <v>44</v>
      </c>
      <c r="B2" s="122"/>
      <c r="C2" s="122"/>
      <c r="D2" s="25" t="s">
        <v>19</v>
      </c>
      <c r="F2" s="25" t="s">
        <v>615</v>
      </c>
      <c r="G2" s="27" t="s">
        <v>614</v>
      </c>
      <c r="H2" s="27" t="s">
        <v>610</v>
      </c>
      <c r="I2" s="27" t="s">
        <v>568</v>
      </c>
      <c r="J2" s="56"/>
    </row>
    <row r="3" spans="1:14" x14ac:dyDescent="0.45">
      <c r="A3" s="122" t="s">
        <v>44</v>
      </c>
      <c r="B3" s="122"/>
      <c r="C3" s="122"/>
      <c r="D3" s="25" t="s">
        <v>19</v>
      </c>
      <c r="F3" s="27" t="s">
        <v>616</v>
      </c>
      <c r="G3" s="41" t="s">
        <v>611</v>
      </c>
      <c r="H3" s="27">
        <v>48</v>
      </c>
      <c r="I3" s="44">
        <f>H3/200</f>
        <v>0.24</v>
      </c>
    </row>
    <row r="4" spans="1:14" x14ac:dyDescent="0.45">
      <c r="A4" s="122" t="s">
        <v>44</v>
      </c>
      <c r="B4" s="122"/>
      <c r="C4" s="122"/>
      <c r="D4" s="25" t="s">
        <v>19</v>
      </c>
      <c r="F4" s="27" t="s">
        <v>617</v>
      </c>
      <c r="G4" s="27" t="s">
        <v>612</v>
      </c>
      <c r="H4" s="27">
        <f>COUNTIFS(A2:C201, "&lt;=6 LPA", A2:C201, "&gt;=4 LPA")</f>
        <v>128</v>
      </c>
      <c r="I4" s="44">
        <f>H4/200</f>
        <v>0.64</v>
      </c>
    </row>
    <row r="5" spans="1:14" x14ac:dyDescent="0.45">
      <c r="A5" s="122" t="s">
        <v>57</v>
      </c>
      <c r="B5" s="122"/>
      <c r="C5" s="122"/>
      <c r="D5" s="25" t="s">
        <v>19</v>
      </c>
      <c r="F5" s="27" t="s">
        <v>618</v>
      </c>
      <c r="G5" s="27" t="s">
        <v>613</v>
      </c>
      <c r="H5" s="27">
        <v>24</v>
      </c>
      <c r="I5" s="44">
        <f>H5/200</f>
        <v>0.12</v>
      </c>
    </row>
    <row r="6" spans="1:14" x14ac:dyDescent="0.45">
      <c r="A6" s="122" t="s">
        <v>60</v>
      </c>
      <c r="B6" s="122"/>
      <c r="C6" s="122"/>
      <c r="D6" s="25" t="s">
        <v>19</v>
      </c>
      <c r="L6" s="27" t="s">
        <v>0</v>
      </c>
      <c r="M6" s="27" t="s">
        <v>610</v>
      </c>
      <c r="N6" s="27" t="s">
        <v>568</v>
      </c>
    </row>
    <row r="7" spans="1:14" x14ac:dyDescent="0.45">
      <c r="A7" s="122" t="s">
        <v>60</v>
      </c>
      <c r="B7" s="122"/>
      <c r="C7" s="122"/>
      <c r="D7" s="25" t="s">
        <v>19</v>
      </c>
      <c r="G7" t="s">
        <v>615</v>
      </c>
      <c r="L7" s="27" t="s">
        <v>19</v>
      </c>
      <c r="M7" s="27">
        <f>COUNTIF($D$2:$D$201, L7)</f>
        <v>191</v>
      </c>
      <c r="N7" s="40">
        <v>0.95</v>
      </c>
    </row>
    <row r="8" spans="1:14" x14ac:dyDescent="0.45">
      <c r="A8" s="122" t="s">
        <v>44</v>
      </c>
      <c r="B8" s="122"/>
      <c r="C8" s="122"/>
      <c r="D8" s="25" t="s">
        <v>19</v>
      </c>
      <c r="L8" s="27" t="s">
        <v>20</v>
      </c>
      <c r="M8" s="27">
        <f>COUNTIF($D$2:$D$201, L8)</f>
        <v>9</v>
      </c>
      <c r="N8" s="40">
        <v>0.05</v>
      </c>
    </row>
    <row r="9" spans="1:14" x14ac:dyDescent="0.45">
      <c r="A9" s="122" t="s">
        <v>69</v>
      </c>
      <c r="B9" s="122"/>
      <c r="C9" s="122"/>
      <c r="D9" s="25" t="s">
        <v>19</v>
      </c>
      <c r="N9" s="42"/>
    </row>
    <row r="10" spans="1:14" x14ac:dyDescent="0.45">
      <c r="A10" s="122" t="s">
        <v>44</v>
      </c>
      <c r="B10" s="122"/>
      <c r="C10" s="122"/>
      <c r="D10" s="25" t="s">
        <v>19</v>
      </c>
    </row>
    <row r="11" spans="1:14" x14ac:dyDescent="0.45">
      <c r="A11" s="122" t="s">
        <v>74</v>
      </c>
      <c r="B11" s="122"/>
      <c r="C11" s="122"/>
      <c r="D11" s="25" t="s">
        <v>19</v>
      </c>
    </row>
    <row r="12" spans="1:14" x14ac:dyDescent="0.45">
      <c r="A12" s="122" t="s">
        <v>44</v>
      </c>
      <c r="B12" s="122"/>
      <c r="C12" s="122"/>
      <c r="D12" s="25" t="s">
        <v>19</v>
      </c>
      <c r="M12" t="s">
        <v>0</v>
      </c>
    </row>
    <row r="13" spans="1:14" x14ac:dyDescent="0.45">
      <c r="A13" s="122" t="s">
        <v>44</v>
      </c>
      <c r="B13" s="122"/>
      <c r="C13" s="122"/>
      <c r="D13" s="25" t="s">
        <v>19</v>
      </c>
    </row>
    <row r="14" spans="1:14" x14ac:dyDescent="0.45">
      <c r="A14" s="122" t="s">
        <v>81</v>
      </c>
      <c r="B14" s="122"/>
      <c r="C14" s="122"/>
      <c r="D14" s="25" t="s">
        <v>19</v>
      </c>
    </row>
    <row r="15" spans="1:14" x14ac:dyDescent="0.45">
      <c r="A15" s="122" t="s">
        <v>74</v>
      </c>
      <c r="B15" s="122"/>
      <c r="C15" s="122"/>
      <c r="D15" s="25" t="s">
        <v>19</v>
      </c>
    </row>
    <row r="16" spans="1:14" x14ac:dyDescent="0.45">
      <c r="A16" s="122" t="s">
        <v>44</v>
      </c>
      <c r="B16" s="122"/>
      <c r="C16" s="122"/>
      <c r="D16" s="25" t="s">
        <v>19</v>
      </c>
    </row>
    <row r="17" spans="1:4" x14ac:dyDescent="0.45">
      <c r="A17" s="122" t="s">
        <v>69</v>
      </c>
      <c r="B17" s="122"/>
      <c r="C17" s="122"/>
      <c r="D17" s="25" t="s">
        <v>19</v>
      </c>
    </row>
    <row r="18" spans="1:4" x14ac:dyDescent="0.45">
      <c r="A18" s="122" t="s">
        <v>69</v>
      </c>
      <c r="B18" s="122"/>
      <c r="C18" s="122"/>
      <c r="D18" s="25" t="s">
        <v>19</v>
      </c>
    </row>
    <row r="19" spans="1:4" x14ac:dyDescent="0.45">
      <c r="A19" s="122" t="s">
        <v>57</v>
      </c>
      <c r="B19" s="122"/>
      <c r="C19" s="122"/>
      <c r="D19" s="25" t="s">
        <v>19</v>
      </c>
    </row>
    <row r="20" spans="1:4" x14ac:dyDescent="0.45">
      <c r="A20" s="122" t="s">
        <v>69</v>
      </c>
      <c r="B20" s="122"/>
      <c r="C20" s="122"/>
      <c r="D20" s="25" t="s">
        <v>19</v>
      </c>
    </row>
    <row r="21" spans="1:4" x14ac:dyDescent="0.45">
      <c r="A21" s="122" t="s">
        <v>81</v>
      </c>
      <c r="B21" s="122"/>
      <c r="C21" s="122"/>
      <c r="D21" s="25" t="s">
        <v>19</v>
      </c>
    </row>
    <row r="22" spans="1:4" x14ac:dyDescent="0.45">
      <c r="A22" s="122" t="s">
        <v>96</v>
      </c>
      <c r="B22" s="122"/>
      <c r="C22" s="122"/>
      <c r="D22" s="25" t="s">
        <v>19</v>
      </c>
    </row>
    <row r="23" spans="1:4" x14ac:dyDescent="0.45">
      <c r="A23" s="122" t="s">
        <v>74</v>
      </c>
      <c r="B23" s="122"/>
      <c r="C23" s="122"/>
      <c r="D23" s="25" t="s">
        <v>19</v>
      </c>
    </row>
    <row r="24" spans="1:4" x14ac:dyDescent="0.45">
      <c r="A24" s="122" t="s">
        <v>44</v>
      </c>
      <c r="B24" s="122"/>
      <c r="C24" s="122"/>
      <c r="D24" s="25" t="s">
        <v>19</v>
      </c>
    </row>
    <row r="25" spans="1:4" x14ac:dyDescent="0.45">
      <c r="A25" s="122" t="s">
        <v>81</v>
      </c>
      <c r="B25" s="122"/>
      <c r="C25" s="122"/>
      <c r="D25" s="25" t="s">
        <v>19</v>
      </c>
    </row>
    <row r="26" spans="1:4" x14ac:dyDescent="0.45">
      <c r="A26" s="122" t="s">
        <v>74</v>
      </c>
      <c r="B26" s="122"/>
      <c r="C26" s="122"/>
      <c r="D26" s="25" t="s">
        <v>19</v>
      </c>
    </row>
    <row r="27" spans="1:4" x14ac:dyDescent="0.45">
      <c r="A27" s="122" t="s">
        <v>81</v>
      </c>
      <c r="B27" s="122"/>
      <c r="C27" s="122"/>
      <c r="D27" s="25" t="s">
        <v>19</v>
      </c>
    </row>
    <row r="28" spans="1:4" x14ac:dyDescent="0.45">
      <c r="A28" s="122" t="s">
        <v>69</v>
      </c>
      <c r="B28" s="122"/>
      <c r="C28" s="122"/>
      <c r="D28" s="25" t="s">
        <v>19</v>
      </c>
    </row>
    <row r="29" spans="1:4" x14ac:dyDescent="0.45">
      <c r="A29" s="122" t="s">
        <v>69</v>
      </c>
      <c r="B29" s="122"/>
      <c r="C29" s="122"/>
      <c r="D29" s="25" t="s">
        <v>19</v>
      </c>
    </row>
    <row r="30" spans="1:4" x14ac:dyDescent="0.45">
      <c r="A30" s="122" t="s">
        <v>69</v>
      </c>
      <c r="B30" s="122"/>
      <c r="C30" s="122"/>
      <c r="D30" s="25" t="s">
        <v>19</v>
      </c>
    </row>
    <row r="31" spans="1:4" x14ac:dyDescent="0.45">
      <c r="A31" s="122" t="s">
        <v>44</v>
      </c>
      <c r="B31" s="122"/>
      <c r="C31" s="122"/>
      <c r="D31" s="25" t="s">
        <v>19</v>
      </c>
    </row>
    <row r="32" spans="1:4" x14ac:dyDescent="0.45">
      <c r="A32" s="122" t="s">
        <v>69</v>
      </c>
      <c r="B32" s="122"/>
      <c r="C32" s="122"/>
      <c r="D32" s="25" t="s">
        <v>19</v>
      </c>
    </row>
    <row r="33" spans="1:4" x14ac:dyDescent="0.45">
      <c r="A33" s="122" t="s">
        <v>44</v>
      </c>
      <c r="B33" s="122"/>
      <c r="C33" s="122"/>
      <c r="D33" s="25" t="s">
        <v>19</v>
      </c>
    </row>
    <row r="34" spans="1:4" x14ac:dyDescent="0.45">
      <c r="A34" s="122" t="s">
        <v>57</v>
      </c>
      <c r="B34" s="122"/>
      <c r="C34" s="122"/>
      <c r="D34" s="25" t="s">
        <v>20</v>
      </c>
    </row>
    <row r="35" spans="1:4" x14ac:dyDescent="0.45">
      <c r="A35" s="122" t="s">
        <v>44</v>
      </c>
      <c r="B35" s="122"/>
      <c r="C35" s="122"/>
      <c r="D35" s="25" t="s">
        <v>19</v>
      </c>
    </row>
    <row r="36" spans="1:4" x14ac:dyDescent="0.45">
      <c r="A36" s="122" t="s">
        <v>69</v>
      </c>
      <c r="B36" s="122"/>
      <c r="C36" s="122"/>
      <c r="D36" s="25" t="s">
        <v>19</v>
      </c>
    </row>
    <row r="37" spans="1:4" x14ac:dyDescent="0.45">
      <c r="A37" s="122" t="s">
        <v>44</v>
      </c>
      <c r="B37" s="122"/>
      <c r="C37" s="122"/>
      <c r="D37" s="25" t="s">
        <v>19</v>
      </c>
    </row>
    <row r="38" spans="1:4" x14ac:dyDescent="0.45">
      <c r="A38" s="124" t="s">
        <v>81</v>
      </c>
      <c r="B38" s="122"/>
      <c r="C38" s="122"/>
      <c r="D38" s="25" t="s">
        <v>19</v>
      </c>
    </row>
    <row r="39" spans="1:4" x14ac:dyDescent="0.45">
      <c r="A39" s="122" t="s">
        <v>74</v>
      </c>
      <c r="B39" s="122"/>
      <c r="C39" s="122"/>
      <c r="D39" s="25" t="s">
        <v>19</v>
      </c>
    </row>
    <row r="40" spans="1:4" x14ac:dyDescent="0.45">
      <c r="A40" s="122" t="s">
        <v>60</v>
      </c>
      <c r="B40" s="122"/>
      <c r="C40" s="122"/>
      <c r="D40" s="25" t="s">
        <v>19</v>
      </c>
    </row>
    <row r="41" spans="1:4" x14ac:dyDescent="0.45">
      <c r="A41" s="122" t="s">
        <v>44</v>
      </c>
      <c r="B41" s="122"/>
      <c r="C41" s="122"/>
      <c r="D41" s="25" t="s">
        <v>19</v>
      </c>
    </row>
    <row r="42" spans="1:4" x14ac:dyDescent="0.45">
      <c r="A42" s="122" t="s">
        <v>81</v>
      </c>
      <c r="B42" s="122"/>
      <c r="C42" s="122"/>
      <c r="D42" s="25" t="s">
        <v>20</v>
      </c>
    </row>
    <row r="43" spans="1:4" x14ac:dyDescent="0.45">
      <c r="A43" s="122" t="s">
        <v>60</v>
      </c>
      <c r="B43" s="122"/>
      <c r="C43" s="122"/>
      <c r="D43" s="25" t="s">
        <v>19</v>
      </c>
    </row>
    <row r="44" spans="1:4" x14ac:dyDescent="0.45">
      <c r="A44" s="122" t="s">
        <v>81</v>
      </c>
      <c r="B44" s="122"/>
      <c r="C44" s="122"/>
      <c r="D44" s="25" t="s">
        <v>19</v>
      </c>
    </row>
    <row r="45" spans="1:4" x14ac:dyDescent="0.45">
      <c r="A45" s="122" t="s">
        <v>74</v>
      </c>
      <c r="B45" s="122"/>
      <c r="C45" s="122"/>
      <c r="D45" s="25" t="s">
        <v>19</v>
      </c>
    </row>
    <row r="46" spans="1:4" x14ac:dyDescent="0.45">
      <c r="A46" s="122" t="s">
        <v>69</v>
      </c>
      <c r="B46" s="122"/>
      <c r="C46" s="122"/>
      <c r="D46" s="25" t="s">
        <v>19</v>
      </c>
    </row>
    <row r="47" spans="1:4" x14ac:dyDescent="0.45">
      <c r="A47" s="122" t="s">
        <v>44</v>
      </c>
      <c r="B47" s="122"/>
      <c r="C47" s="122"/>
      <c r="D47" s="25" t="s">
        <v>19</v>
      </c>
    </row>
    <row r="48" spans="1:4" x14ac:dyDescent="0.45">
      <c r="A48" s="122" t="s">
        <v>81</v>
      </c>
      <c r="B48" s="122"/>
      <c r="C48" s="122"/>
      <c r="D48" s="25" t="s">
        <v>19</v>
      </c>
    </row>
    <row r="49" spans="1:4" x14ac:dyDescent="0.45">
      <c r="A49" s="122" t="s">
        <v>44</v>
      </c>
      <c r="B49" s="122"/>
      <c r="C49" s="122"/>
      <c r="D49" s="25" t="s">
        <v>19</v>
      </c>
    </row>
    <row r="50" spans="1:4" x14ac:dyDescent="0.45">
      <c r="A50" s="122" t="s">
        <v>69</v>
      </c>
      <c r="B50" s="122"/>
      <c r="C50" s="122"/>
      <c r="D50" s="25" t="s">
        <v>19</v>
      </c>
    </row>
    <row r="51" spans="1:4" x14ac:dyDescent="0.45">
      <c r="A51" s="122" t="s">
        <v>69</v>
      </c>
      <c r="B51" s="122"/>
      <c r="C51" s="122"/>
      <c r="D51" s="25" t="s">
        <v>19</v>
      </c>
    </row>
    <row r="52" spans="1:4" x14ac:dyDescent="0.45">
      <c r="A52" s="122" t="s">
        <v>149</v>
      </c>
      <c r="B52" s="122"/>
      <c r="C52" s="122"/>
      <c r="D52" s="25" t="s">
        <v>19</v>
      </c>
    </row>
    <row r="53" spans="1:4" x14ac:dyDescent="0.45">
      <c r="A53" s="122" t="s">
        <v>57</v>
      </c>
      <c r="B53" s="122"/>
      <c r="C53" s="122"/>
      <c r="D53" s="25" t="s">
        <v>19</v>
      </c>
    </row>
    <row r="54" spans="1:4" x14ac:dyDescent="0.45">
      <c r="A54" s="122" t="s">
        <v>57</v>
      </c>
      <c r="B54" s="122"/>
      <c r="C54" s="122"/>
      <c r="D54" s="25" t="s">
        <v>19</v>
      </c>
    </row>
    <row r="55" spans="1:4" x14ac:dyDescent="0.45">
      <c r="A55" s="125" t="s">
        <v>57</v>
      </c>
      <c r="B55" s="125"/>
      <c r="C55" s="125"/>
      <c r="D55" s="25" t="s">
        <v>19</v>
      </c>
    </row>
    <row r="56" spans="1:4" x14ac:dyDescent="0.45">
      <c r="A56" s="125" t="s">
        <v>57</v>
      </c>
      <c r="B56" s="125"/>
      <c r="C56" s="125"/>
      <c r="D56" s="25" t="s">
        <v>19</v>
      </c>
    </row>
    <row r="57" spans="1:4" x14ac:dyDescent="0.45">
      <c r="A57" s="125" t="s">
        <v>57</v>
      </c>
      <c r="B57" s="125"/>
      <c r="C57" s="125"/>
      <c r="D57" s="25" t="s">
        <v>19</v>
      </c>
    </row>
    <row r="58" spans="1:4" x14ac:dyDescent="0.45">
      <c r="A58" s="125" t="s">
        <v>57</v>
      </c>
      <c r="B58" s="125"/>
      <c r="C58" s="125"/>
      <c r="D58" s="25" t="s">
        <v>19</v>
      </c>
    </row>
    <row r="59" spans="1:4" x14ac:dyDescent="0.45">
      <c r="A59" s="125" t="s">
        <v>57</v>
      </c>
      <c r="B59" s="125"/>
      <c r="C59" s="125"/>
      <c r="D59" s="25" t="s">
        <v>19</v>
      </c>
    </row>
    <row r="60" spans="1:4" x14ac:dyDescent="0.45">
      <c r="A60" s="125" t="s">
        <v>57</v>
      </c>
      <c r="B60" s="125"/>
      <c r="C60" s="125"/>
      <c r="D60" s="25" t="s">
        <v>19</v>
      </c>
    </row>
    <row r="61" spans="1:4" x14ac:dyDescent="0.45">
      <c r="A61" s="125" t="s">
        <v>57</v>
      </c>
      <c r="B61" s="125"/>
      <c r="C61" s="125"/>
      <c r="D61" s="25" t="s">
        <v>19</v>
      </c>
    </row>
    <row r="62" spans="1:4" x14ac:dyDescent="0.45">
      <c r="A62" s="125" t="s">
        <v>57</v>
      </c>
      <c r="B62" s="125"/>
      <c r="C62" s="125"/>
      <c r="D62" s="25" t="s">
        <v>19</v>
      </c>
    </row>
    <row r="63" spans="1:4" x14ac:dyDescent="0.45">
      <c r="A63" s="125" t="s">
        <v>57</v>
      </c>
      <c r="B63" s="125"/>
      <c r="C63" s="125"/>
      <c r="D63" s="25" t="s">
        <v>19</v>
      </c>
    </row>
    <row r="64" spans="1:4" x14ac:dyDescent="0.45">
      <c r="A64" s="125" t="s">
        <v>57</v>
      </c>
      <c r="B64" s="125"/>
      <c r="C64" s="125"/>
      <c r="D64" s="25" t="s">
        <v>19</v>
      </c>
    </row>
    <row r="65" spans="1:4" x14ac:dyDescent="0.45">
      <c r="A65" s="125" t="s">
        <v>57</v>
      </c>
      <c r="B65" s="125"/>
      <c r="C65" s="125"/>
      <c r="D65" s="25" t="s">
        <v>19</v>
      </c>
    </row>
    <row r="66" spans="1:4" x14ac:dyDescent="0.45">
      <c r="A66" s="125" t="s">
        <v>149</v>
      </c>
      <c r="B66" s="125"/>
      <c r="C66" s="125"/>
      <c r="D66" s="25" t="s">
        <v>20</v>
      </c>
    </row>
    <row r="67" spans="1:4" x14ac:dyDescent="0.45">
      <c r="A67" s="125" t="s">
        <v>57</v>
      </c>
      <c r="B67" s="125"/>
      <c r="C67" s="125"/>
      <c r="D67" s="25" t="s">
        <v>19</v>
      </c>
    </row>
    <row r="68" spans="1:4" x14ac:dyDescent="0.45">
      <c r="A68" s="125" t="s">
        <v>57</v>
      </c>
      <c r="B68" s="125"/>
      <c r="C68" s="125"/>
      <c r="D68" s="25" t="s">
        <v>19</v>
      </c>
    </row>
    <row r="69" spans="1:4" x14ac:dyDescent="0.45">
      <c r="A69" s="125" t="s">
        <v>96</v>
      </c>
      <c r="B69" s="125"/>
      <c r="C69" s="125"/>
      <c r="D69" s="25" t="s">
        <v>19</v>
      </c>
    </row>
    <row r="70" spans="1:4" x14ac:dyDescent="0.45">
      <c r="A70" s="125" t="s">
        <v>96</v>
      </c>
      <c r="B70" s="125"/>
      <c r="C70" s="125"/>
      <c r="D70" s="25" t="s">
        <v>19</v>
      </c>
    </row>
    <row r="71" spans="1:4" x14ac:dyDescent="0.45">
      <c r="A71" s="125" t="s">
        <v>96</v>
      </c>
      <c r="B71" s="125"/>
      <c r="C71" s="125"/>
      <c r="D71" s="25" t="s">
        <v>19</v>
      </c>
    </row>
    <row r="72" spans="1:4" x14ac:dyDescent="0.45">
      <c r="A72" s="125" t="s">
        <v>81</v>
      </c>
      <c r="B72" s="125"/>
      <c r="C72" s="125"/>
      <c r="D72" s="25" t="s">
        <v>19</v>
      </c>
    </row>
    <row r="73" spans="1:4" x14ac:dyDescent="0.45">
      <c r="A73" s="125" t="s">
        <v>81</v>
      </c>
      <c r="B73" s="125"/>
      <c r="C73" s="125"/>
      <c r="D73" s="25" t="s">
        <v>19</v>
      </c>
    </row>
    <row r="74" spans="1:4" x14ac:dyDescent="0.45">
      <c r="A74" s="125" t="s">
        <v>60</v>
      </c>
      <c r="B74" s="125"/>
      <c r="C74" s="125"/>
      <c r="D74" s="25" t="s">
        <v>19</v>
      </c>
    </row>
    <row r="75" spans="1:4" x14ac:dyDescent="0.45">
      <c r="A75" s="125" t="s">
        <v>57</v>
      </c>
      <c r="B75" s="125"/>
      <c r="C75" s="125"/>
      <c r="D75" s="25" t="s">
        <v>19</v>
      </c>
    </row>
    <row r="76" spans="1:4" x14ac:dyDescent="0.45">
      <c r="A76" s="125" t="s">
        <v>57</v>
      </c>
      <c r="B76" s="125"/>
      <c r="C76" s="125"/>
      <c r="D76" s="25" t="s">
        <v>19</v>
      </c>
    </row>
    <row r="77" spans="1:4" x14ac:dyDescent="0.45">
      <c r="A77" s="125" t="s">
        <v>57</v>
      </c>
      <c r="B77" s="125"/>
      <c r="C77" s="125"/>
      <c r="D77" s="25" t="s">
        <v>19</v>
      </c>
    </row>
    <row r="78" spans="1:4" x14ac:dyDescent="0.45">
      <c r="A78" s="125" t="s">
        <v>149</v>
      </c>
      <c r="B78" s="125"/>
      <c r="C78" s="125"/>
      <c r="D78" s="25" t="s">
        <v>19</v>
      </c>
    </row>
    <row r="79" spans="1:4" x14ac:dyDescent="0.45">
      <c r="A79" s="125" t="s">
        <v>57</v>
      </c>
      <c r="B79" s="125"/>
      <c r="C79" s="125"/>
      <c r="D79" s="25" t="s">
        <v>19</v>
      </c>
    </row>
    <row r="80" spans="1:4" x14ac:dyDescent="0.45">
      <c r="A80" s="125" t="s">
        <v>57</v>
      </c>
      <c r="B80" s="125"/>
      <c r="C80" s="125"/>
      <c r="D80" s="25" t="s">
        <v>19</v>
      </c>
    </row>
    <row r="81" spans="1:4" x14ac:dyDescent="0.45">
      <c r="A81" s="125" t="s">
        <v>57</v>
      </c>
      <c r="B81" s="125"/>
      <c r="C81" s="125"/>
      <c r="D81" s="25" t="s">
        <v>19</v>
      </c>
    </row>
    <row r="82" spans="1:4" x14ac:dyDescent="0.45">
      <c r="A82" s="125" t="s">
        <v>57</v>
      </c>
      <c r="B82" s="125"/>
      <c r="C82" s="125"/>
      <c r="D82" s="25" t="s">
        <v>19</v>
      </c>
    </row>
    <row r="83" spans="1:4" x14ac:dyDescent="0.45">
      <c r="A83" s="125" t="s">
        <v>57</v>
      </c>
      <c r="B83" s="125"/>
      <c r="C83" s="125"/>
      <c r="D83" s="25" t="s">
        <v>19</v>
      </c>
    </row>
    <row r="84" spans="1:4" x14ac:dyDescent="0.45">
      <c r="A84" s="125" t="s">
        <v>57</v>
      </c>
      <c r="B84" s="125"/>
      <c r="C84" s="125"/>
      <c r="D84" s="25" t="s">
        <v>19</v>
      </c>
    </row>
    <row r="85" spans="1:4" x14ac:dyDescent="0.45">
      <c r="A85" s="125" t="s">
        <v>57</v>
      </c>
      <c r="B85" s="125"/>
      <c r="C85" s="125"/>
      <c r="D85" s="25" t="s">
        <v>19</v>
      </c>
    </row>
    <row r="86" spans="1:4" x14ac:dyDescent="0.45">
      <c r="A86" s="125" t="s">
        <v>149</v>
      </c>
      <c r="B86" s="125"/>
      <c r="C86" s="125"/>
      <c r="D86" s="25" t="s">
        <v>19</v>
      </c>
    </row>
    <row r="87" spans="1:4" x14ac:dyDescent="0.45">
      <c r="A87" s="125" t="s">
        <v>57</v>
      </c>
      <c r="B87" s="125"/>
      <c r="C87" s="125"/>
      <c r="D87" s="25" t="s">
        <v>19</v>
      </c>
    </row>
    <row r="88" spans="1:4" x14ac:dyDescent="0.45">
      <c r="A88" s="125" t="s">
        <v>57</v>
      </c>
      <c r="B88" s="125"/>
      <c r="C88" s="125"/>
      <c r="D88" s="25" t="s">
        <v>19</v>
      </c>
    </row>
    <row r="89" spans="1:4" x14ac:dyDescent="0.45">
      <c r="A89" s="125" t="s">
        <v>57</v>
      </c>
      <c r="B89" s="125"/>
      <c r="C89" s="125"/>
      <c r="D89" s="25" t="s">
        <v>19</v>
      </c>
    </row>
    <row r="90" spans="1:4" x14ac:dyDescent="0.45">
      <c r="A90" s="125" t="s">
        <v>57</v>
      </c>
      <c r="B90" s="125"/>
      <c r="C90" s="125"/>
      <c r="D90" s="25" t="s">
        <v>19</v>
      </c>
    </row>
    <row r="91" spans="1:4" x14ac:dyDescent="0.45">
      <c r="A91" s="125" t="s">
        <v>214</v>
      </c>
      <c r="B91" s="125"/>
      <c r="C91" s="125"/>
      <c r="D91" s="25" t="s">
        <v>19</v>
      </c>
    </row>
    <row r="92" spans="1:4" x14ac:dyDescent="0.45">
      <c r="A92" s="125" t="s">
        <v>57</v>
      </c>
      <c r="B92" s="125"/>
      <c r="C92" s="125"/>
      <c r="D92" s="25" t="s">
        <v>19</v>
      </c>
    </row>
    <row r="93" spans="1:4" x14ac:dyDescent="0.45">
      <c r="A93" s="125" t="s">
        <v>57</v>
      </c>
      <c r="B93" s="125"/>
      <c r="C93" s="125"/>
      <c r="D93" s="25" t="s">
        <v>19</v>
      </c>
    </row>
    <row r="94" spans="1:4" x14ac:dyDescent="0.45">
      <c r="A94" s="125" t="s">
        <v>57</v>
      </c>
      <c r="B94" s="125"/>
      <c r="C94" s="125"/>
      <c r="D94" s="25" t="s">
        <v>20</v>
      </c>
    </row>
    <row r="95" spans="1:4" x14ac:dyDescent="0.45">
      <c r="A95" s="125" t="s">
        <v>69</v>
      </c>
      <c r="B95" s="125"/>
      <c r="C95" s="125"/>
      <c r="D95" s="25" t="s">
        <v>20</v>
      </c>
    </row>
    <row r="96" spans="1:4" x14ac:dyDescent="0.45">
      <c r="A96" s="125" t="s">
        <v>44</v>
      </c>
      <c r="B96" s="125"/>
      <c r="C96" s="125"/>
      <c r="D96" s="25" t="s">
        <v>19</v>
      </c>
    </row>
    <row r="97" spans="1:4" x14ac:dyDescent="0.45">
      <c r="A97" s="125" t="s">
        <v>74</v>
      </c>
      <c r="B97" s="125"/>
      <c r="C97" s="125"/>
      <c r="D97" s="25" t="s">
        <v>19</v>
      </c>
    </row>
    <row r="98" spans="1:4" x14ac:dyDescent="0.45">
      <c r="A98" s="125" t="s">
        <v>69</v>
      </c>
      <c r="B98" s="125"/>
      <c r="C98" s="125"/>
      <c r="D98" s="25" t="s">
        <v>19</v>
      </c>
    </row>
    <row r="99" spans="1:4" x14ac:dyDescent="0.45">
      <c r="A99" s="125" t="s">
        <v>69</v>
      </c>
      <c r="B99" s="125"/>
      <c r="C99" s="125"/>
      <c r="D99" s="25" t="s">
        <v>19</v>
      </c>
    </row>
    <row r="100" spans="1:4" x14ac:dyDescent="0.45">
      <c r="A100" s="125" t="s">
        <v>69</v>
      </c>
      <c r="B100" s="125"/>
      <c r="C100" s="125"/>
      <c r="D100" s="25" t="s">
        <v>19</v>
      </c>
    </row>
    <row r="101" spans="1:4" x14ac:dyDescent="0.45">
      <c r="A101" s="125" t="s">
        <v>69</v>
      </c>
      <c r="B101" s="125"/>
      <c r="C101" s="125"/>
      <c r="D101" s="25" t="s">
        <v>19</v>
      </c>
    </row>
    <row r="102" spans="1:4" x14ac:dyDescent="0.45">
      <c r="A102" s="125" t="s">
        <v>44</v>
      </c>
      <c r="B102" s="125"/>
      <c r="C102" s="125"/>
      <c r="D102" s="25" t="s">
        <v>19</v>
      </c>
    </row>
    <row r="103" spans="1:4" x14ac:dyDescent="0.45">
      <c r="A103" s="125" t="s">
        <v>69</v>
      </c>
      <c r="B103" s="125"/>
      <c r="C103" s="125"/>
      <c r="D103" s="25" t="s">
        <v>19</v>
      </c>
    </row>
    <row r="104" spans="1:4" x14ac:dyDescent="0.45">
      <c r="A104" s="125" t="s">
        <v>44</v>
      </c>
      <c r="B104" s="125"/>
      <c r="C104" s="125"/>
      <c r="D104" s="25" t="s">
        <v>19</v>
      </c>
    </row>
    <row r="105" spans="1:4" x14ac:dyDescent="0.45">
      <c r="A105" s="125" t="s">
        <v>69</v>
      </c>
      <c r="B105" s="125"/>
      <c r="C105" s="125"/>
      <c r="D105" s="25" t="s">
        <v>19</v>
      </c>
    </row>
    <row r="106" spans="1:4" x14ac:dyDescent="0.45">
      <c r="A106" s="125" t="s">
        <v>44</v>
      </c>
      <c r="B106" s="125"/>
      <c r="C106" s="125"/>
      <c r="D106" s="25" t="s">
        <v>19</v>
      </c>
    </row>
    <row r="107" spans="1:4" x14ac:dyDescent="0.45">
      <c r="A107" s="125" t="s">
        <v>44</v>
      </c>
      <c r="B107" s="125"/>
      <c r="C107" s="125"/>
      <c r="D107" s="25" t="s">
        <v>19</v>
      </c>
    </row>
    <row r="108" spans="1:4" x14ac:dyDescent="0.45">
      <c r="A108" s="125" t="s">
        <v>69</v>
      </c>
      <c r="B108" s="125"/>
      <c r="C108" s="125"/>
      <c r="D108" s="25" t="s">
        <v>19</v>
      </c>
    </row>
    <row r="109" spans="1:4" x14ac:dyDescent="0.45">
      <c r="A109" s="125" t="s">
        <v>44</v>
      </c>
      <c r="B109" s="125"/>
      <c r="C109" s="125"/>
      <c r="D109" s="25" t="s">
        <v>19</v>
      </c>
    </row>
    <row r="110" spans="1:4" x14ac:dyDescent="0.45">
      <c r="A110" s="125" t="s">
        <v>69</v>
      </c>
      <c r="B110" s="125"/>
      <c r="C110" s="125"/>
      <c r="D110" s="25" t="s">
        <v>19</v>
      </c>
    </row>
    <row r="111" spans="1:4" x14ac:dyDescent="0.45">
      <c r="A111" s="125" t="s">
        <v>69</v>
      </c>
      <c r="B111" s="125"/>
      <c r="C111" s="125"/>
      <c r="D111" s="25" t="s">
        <v>19</v>
      </c>
    </row>
    <row r="112" spans="1:4" x14ac:dyDescent="0.45">
      <c r="A112" s="125" t="s">
        <v>69</v>
      </c>
      <c r="B112" s="125"/>
      <c r="C112" s="125"/>
      <c r="D112" s="25" t="s">
        <v>19</v>
      </c>
    </row>
    <row r="113" spans="1:4" x14ac:dyDescent="0.45">
      <c r="A113" s="125" t="s">
        <v>69</v>
      </c>
      <c r="B113" s="125"/>
      <c r="C113" s="125"/>
      <c r="D113" s="25" t="s">
        <v>19</v>
      </c>
    </row>
    <row r="114" spans="1:4" x14ac:dyDescent="0.45">
      <c r="A114" s="125" t="s">
        <v>57</v>
      </c>
      <c r="B114" s="125"/>
      <c r="C114" s="125"/>
      <c r="D114" s="25" t="s">
        <v>19</v>
      </c>
    </row>
    <row r="115" spans="1:4" x14ac:dyDescent="0.45">
      <c r="A115" s="125" t="s">
        <v>57</v>
      </c>
      <c r="B115" s="125"/>
      <c r="C115" s="125"/>
      <c r="D115" s="25" t="s">
        <v>19</v>
      </c>
    </row>
    <row r="116" spans="1:4" x14ac:dyDescent="0.45">
      <c r="A116" s="125" t="s">
        <v>57</v>
      </c>
      <c r="B116" s="125"/>
      <c r="C116" s="125"/>
      <c r="D116" s="25" t="s">
        <v>19</v>
      </c>
    </row>
    <row r="117" spans="1:4" x14ac:dyDescent="0.45">
      <c r="A117" s="125" t="s">
        <v>57</v>
      </c>
      <c r="B117" s="125"/>
      <c r="C117" s="125"/>
      <c r="D117" s="25" t="s">
        <v>19</v>
      </c>
    </row>
    <row r="118" spans="1:4" x14ac:dyDescent="0.45">
      <c r="A118" s="125" t="s">
        <v>69</v>
      </c>
      <c r="B118" s="125"/>
      <c r="C118" s="125"/>
      <c r="D118" s="25" t="s">
        <v>19</v>
      </c>
    </row>
    <row r="119" spans="1:4" x14ac:dyDescent="0.45">
      <c r="A119" s="125" t="s">
        <v>69</v>
      </c>
      <c r="B119" s="125"/>
      <c r="C119" s="125"/>
      <c r="D119" s="25" t="s">
        <v>19</v>
      </c>
    </row>
    <row r="120" spans="1:4" x14ac:dyDescent="0.45">
      <c r="A120" s="125" t="s">
        <v>74</v>
      </c>
      <c r="B120" s="125"/>
      <c r="C120" s="125"/>
      <c r="D120" s="25" t="s">
        <v>19</v>
      </c>
    </row>
    <row r="121" spans="1:4" x14ac:dyDescent="0.45">
      <c r="A121" s="125" t="s">
        <v>264</v>
      </c>
      <c r="B121" s="125"/>
      <c r="C121" s="125"/>
      <c r="D121" s="25" t="s">
        <v>19</v>
      </c>
    </row>
    <row r="122" spans="1:4" x14ac:dyDescent="0.45">
      <c r="A122" s="125" t="s">
        <v>69</v>
      </c>
      <c r="B122" s="125"/>
      <c r="C122" s="125"/>
      <c r="D122" s="25" t="s">
        <v>19</v>
      </c>
    </row>
    <row r="123" spans="1:4" x14ac:dyDescent="0.45">
      <c r="A123" s="125" t="s">
        <v>69</v>
      </c>
      <c r="B123" s="125"/>
      <c r="C123" s="125"/>
      <c r="D123" s="25" t="s">
        <v>19</v>
      </c>
    </row>
    <row r="124" spans="1:4" x14ac:dyDescent="0.45">
      <c r="A124" s="125" t="s">
        <v>44</v>
      </c>
      <c r="B124" s="125"/>
      <c r="C124" s="125"/>
      <c r="D124" s="25" t="s">
        <v>19</v>
      </c>
    </row>
    <row r="125" spans="1:4" x14ac:dyDescent="0.45">
      <c r="A125" s="125" t="s">
        <v>44</v>
      </c>
      <c r="B125" s="125"/>
      <c r="C125" s="125"/>
      <c r="D125" s="25" t="s">
        <v>19</v>
      </c>
    </row>
    <row r="126" spans="1:4" x14ac:dyDescent="0.45">
      <c r="A126" s="125" t="s">
        <v>74</v>
      </c>
      <c r="B126" s="125"/>
      <c r="C126" s="125"/>
      <c r="D126" s="25" t="s">
        <v>19</v>
      </c>
    </row>
    <row r="127" spans="1:4" x14ac:dyDescent="0.45">
      <c r="A127" s="125" t="s">
        <v>69</v>
      </c>
      <c r="B127" s="125"/>
      <c r="C127" s="125"/>
      <c r="D127" s="25" t="s">
        <v>19</v>
      </c>
    </row>
    <row r="128" spans="1:4" x14ac:dyDescent="0.45">
      <c r="A128" s="125" t="s">
        <v>69</v>
      </c>
      <c r="B128" s="125"/>
      <c r="C128" s="125"/>
      <c r="D128" s="25" t="s">
        <v>19</v>
      </c>
    </row>
    <row r="129" spans="1:4" x14ac:dyDescent="0.45">
      <c r="A129" s="125" t="s">
        <v>44</v>
      </c>
      <c r="B129" s="125"/>
      <c r="C129" s="125"/>
      <c r="D129" s="25" t="s">
        <v>19</v>
      </c>
    </row>
    <row r="130" spans="1:4" x14ac:dyDescent="0.45">
      <c r="A130" s="125" t="s">
        <v>44</v>
      </c>
      <c r="B130" s="125"/>
      <c r="C130" s="125"/>
      <c r="D130" s="25" t="s">
        <v>19</v>
      </c>
    </row>
    <row r="131" spans="1:4" x14ac:dyDescent="0.45">
      <c r="A131" s="125" t="s">
        <v>74</v>
      </c>
      <c r="B131" s="125"/>
      <c r="C131" s="125"/>
      <c r="D131" s="25" t="s">
        <v>19</v>
      </c>
    </row>
    <row r="132" spans="1:4" x14ac:dyDescent="0.45">
      <c r="A132" s="125" t="s">
        <v>44</v>
      </c>
      <c r="B132" s="125"/>
      <c r="C132" s="125"/>
      <c r="D132" s="25" t="s">
        <v>19</v>
      </c>
    </row>
    <row r="133" spans="1:4" x14ac:dyDescent="0.45">
      <c r="A133" s="125" t="s">
        <v>44</v>
      </c>
      <c r="B133" s="125"/>
      <c r="C133" s="125"/>
      <c r="D133" s="25" t="s">
        <v>19</v>
      </c>
    </row>
    <row r="134" spans="1:4" x14ac:dyDescent="0.45">
      <c r="A134" s="125" t="s">
        <v>44</v>
      </c>
      <c r="B134" s="125"/>
      <c r="C134" s="125"/>
      <c r="D134" s="25" t="s">
        <v>19</v>
      </c>
    </row>
    <row r="135" spans="1:4" x14ac:dyDescent="0.45">
      <c r="A135" s="125" t="s">
        <v>69</v>
      </c>
      <c r="B135" s="125"/>
      <c r="C135" s="125"/>
      <c r="D135" s="25" t="s">
        <v>19</v>
      </c>
    </row>
    <row r="136" spans="1:4" x14ac:dyDescent="0.45">
      <c r="A136" s="125" t="s">
        <v>69</v>
      </c>
      <c r="B136" s="125"/>
      <c r="C136" s="125"/>
      <c r="D136" s="25" t="s">
        <v>19</v>
      </c>
    </row>
    <row r="137" spans="1:4" x14ac:dyDescent="0.45">
      <c r="A137" s="125" t="s">
        <v>44</v>
      </c>
      <c r="B137" s="125"/>
      <c r="C137" s="125"/>
      <c r="D137" s="25" t="s">
        <v>19</v>
      </c>
    </row>
    <row r="138" spans="1:4" x14ac:dyDescent="0.45">
      <c r="A138" s="125" t="s">
        <v>69</v>
      </c>
      <c r="B138" s="125"/>
      <c r="C138" s="125"/>
      <c r="D138" s="25" t="s">
        <v>19</v>
      </c>
    </row>
    <row r="139" spans="1:4" x14ac:dyDescent="0.45">
      <c r="A139" s="125" t="s">
        <v>57</v>
      </c>
      <c r="B139" s="125"/>
      <c r="C139" s="125"/>
      <c r="D139" s="25" t="s">
        <v>19</v>
      </c>
    </row>
    <row r="140" spans="1:4" x14ac:dyDescent="0.45">
      <c r="A140" s="125" t="s">
        <v>149</v>
      </c>
      <c r="B140" s="125"/>
      <c r="C140" s="125"/>
      <c r="D140" s="25" t="s">
        <v>19</v>
      </c>
    </row>
    <row r="141" spans="1:4" x14ac:dyDescent="0.45">
      <c r="A141" s="125" t="s">
        <v>57</v>
      </c>
      <c r="B141" s="125"/>
      <c r="C141" s="125"/>
      <c r="D141" s="25" t="s">
        <v>19</v>
      </c>
    </row>
    <row r="142" spans="1:4" x14ac:dyDescent="0.45">
      <c r="A142" s="125" t="s">
        <v>57</v>
      </c>
      <c r="B142" s="125"/>
      <c r="C142" s="125"/>
      <c r="D142" s="25" t="s">
        <v>19</v>
      </c>
    </row>
    <row r="143" spans="1:4" x14ac:dyDescent="0.45">
      <c r="A143" s="125" t="s">
        <v>69</v>
      </c>
      <c r="B143" s="125"/>
      <c r="C143" s="125"/>
      <c r="D143" s="25" t="s">
        <v>19</v>
      </c>
    </row>
    <row r="144" spans="1:4" x14ac:dyDescent="0.45">
      <c r="A144" s="125" t="s">
        <v>44</v>
      </c>
      <c r="B144" s="125"/>
      <c r="C144" s="125"/>
      <c r="D144" s="25" t="s">
        <v>20</v>
      </c>
    </row>
    <row r="145" spans="1:4" x14ac:dyDescent="0.45">
      <c r="A145" s="125" t="s">
        <v>69</v>
      </c>
      <c r="B145" s="125"/>
      <c r="C145" s="125"/>
      <c r="D145" s="25" t="s">
        <v>20</v>
      </c>
    </row>
    <row r="146" spans="1:4" x14ac:dyDescent="0.45">
      <c r="A146" s="125" t="s">
        <v>69</v>
      </c>
      <c r="B146" s="125"/>
      <c r="C146" s="125"/>
      <c r="D146" s="25" t="s">
        <v>20</v>
      </c>
    </row>
    <row r="147" spans="1:4" x14ac:dyDescent="0.45">
      <c r="A147" s="125" t="s">
        <v>69</v>
      </c>
      <c r="B147" s="125"/>
      <c r="C147" s="125"/>
      <c r="D147" s="25" t="s">
        <v>19</v>
      </c>
    </row>
    <row r="148" spans="1:4" x14ac:dyDescent="0.45">
      <c r="A148" s="125" t="s">
        <v>44</v>
      </c>
      <c r="B148" s="125"/>
      <c r="C148" s="125"/>
      <c r="D148" s="25" t="s">
        <v>19</v>
      </c>
    </row>
    <row r="149" spans="1:4" x14ac:dyDescent="0.45">
      <c r="A149" s="125" t="s">
        <v>69</v>
      </c>
      <c r="B149" s="125"/>
      <c r="C149" s="125"/>
      <c r="D149" s="25" t="s">
        <v>19</v>
      </c>
    </row>
    <row r="150" spans="1:4" x14ac:dyDescent="0.45">
      <c r="A150" s="125" t="s">
        <v>69</v>
      </c>
      <c r="B150" s="125"/>
      <c r="C150" s="125"/>
      <c r="D150" s="25" t="s">
        <v>19</v>
      </c>
    </row>
    <row r="151" spans="1:4" x14ac:dyDescent="0.45">
      <c r="A151" s="125" t="s">
        <v>44</v>
      </c>
      <c r="B151" s="125"/>
      <c r="C151" s="125"/>
      <c r="D151" s="25" t="s">
        <v>19</v>
      </c>
    </row>
    <row r="152" spans="1:4" x14ac:dyDescent="0.45">
      <c r="A152" s="125" t="s">
        <v>44</v>
      </c>
      <c r="B152" s="125"/>
      <c r="C152" s="125"/>
      <c r="D152" s="25" t="s">
        <v>19</v>
      </c>
    </row>
    <row r="153" spans="1:4" x14ac:dyDescent="0.45">
      <c r="A153" s="125" t="s">
        <v>44</v>
      </c>
      <c r="B153" s="125"/>
      <c r="C153" s="125"/>
      <c r="D153" s="25" t="s">
        <v>19</v>
      </c>
    </row>
    <row r="154" spans="1:4" x14ac:dyDescent="0.45">
      <c r="A154" s="125" t="s">
        <v>44</v>
      </c>
      <c r="B154" s="125"/>
      <c r="C154" s="125"/>
      <c r="D154" s="25" t="s">
        <v>19</v>
      </c>
    </row>
    <row r="155" spans="1:4" x14ac:dyDescent="0.45">
      <c r="A155" s="125" t="s">
        <v>44</v>
      </c>
      <c r="B155" s="125"/>
      <c r="C155" s="125"/>
      <c r="D155" s="25" t="s">
        <v>19</v>
      </c>
    </row>
    <row r="156" spans="1:4" x14ac:dyDescent="0.45">
      <c r="A156" s="125" t="s">
        <v>44</v>
      </c>
      <c r="B156" s="125"/>
      <c r="C156" s="125"/>
      <c r="D156" s="25" t="s">
        <v>19</v>
      </c>
    </row>
    <row r="157" spans="1:4" x14ac:dyDescent="0.45">
      <c r="A157" s="125" t="s">
        <v>69</v>
      </c>
      <c r="B157" s="125"/>
      <c r="C157" s="125"/>
      <c r="D157" s="25" t="s">
        <v>19</v>
      </c>
    </row>
    <row r="158" spans="1:4" x14ac:dyDescent="0.45">
      <c r="A158" s="125" t="s">
        <v>44</v>
      </c>
      <c r="B158" s="125"/>
      <c r="C158" s="125"/>
      <c r="D158" s="25" t="s">
        <v>20</v>
      </c>
    </row>
    <row r="159" spans="1:4" x14ac:dyDescent="0.45">
      <c r="A159" s="125" t="s">
        <v>44</v>
      </c>
      <c r="B159" s="125"/>
      <c r="C159" s="125"/>
      <c r="D159" s="25" t="s">
        <v>19</v>
      </c>
    </row>
    <row r="160" spans="1:4" x14ac:dyDescent="0.45">
      <c r="A160" s="125" t="s">
        <v>44</v>
      </c>
      <c r="B160" s="125"/>
      <c r="C160" s="125"/>
      <c r="D160" s="25" t="s">
        <v>19</v>
      </c>
    </row>
    <row r="161" spans="1:4" x14ac:dyDescent="0.45">
      <c r="A161" s="125" t="s">
        <v>74</v>
      </c>
      <c r="B161" s="125"/>
      <c r="C161" s="125"/>
      <c r="D161" s="25" t="s">
        <v>19</v>
      </c>
    </row>
    <row r="162" spans="1:4" x14ac:dyDescent="0.45">
      <c r="A162" s="125" t="s">
        <v>44</v>
      </c>
      <c r="B162" s="125"/>
      <c r="C162" s="125"/>
      <c r="D162" s="25" t="s">
        <v>19</v>
      </c>
    </row>
    <row r="163" spans="1:4" x14ac:dyDescent="0.45">
      <c r="A163" s="125" t="s">
        <v>69</v>
      </c>
      <c r="B163" s="125"/>
      <c r="C163" s="125"/>
      <c r="D163" s="25" t="s">
        <v>19</v>
      </c>
    </row>
    <row r="164" spans="1:4" x14ac:dyDescent="0.45">
      <c r="A164" s="125" t="s">
        <v>69</v>
      </c>
      <c r="B164" s="125"/>
      <c r="C164" s="125"/>
      <c r="D164" s="25" t="s">
        <v>19</v>
      </c>
    </row>
    <row r="165" spans="1:4" x14ac:dyDescent="0.45">
      <c r="A165" s="125" t="s">
        <v>44</v>
      </c>
      <c r="B165" s="125"/>
      <c r="C165" s="125"/>
      <c r="D165" s="25" t="s">
        <v>19</v>
      </c>
    </row>
    <row r="166" spans="1:4" x14ac:dyDescent="0.45">
      <c r="A166" s="125" t="s">
        <v>74</v>
      </c>
      <c r="B166" s="125"/>
      <c r="C166" s="125"/>
      <c r="D166" s="25" t="s">
        <v>19</v>
      </c>
    </row>
    <row r="167" spans="1:4" x14ac:dyDescent="0.45">
      <c r="A167" s="125" t="s">
        <v>44</v>
      </c>
      <c r="B167" s="125"/>
      <c r="C167" s="125"/>
      <c r="D167" s="25" t="s">
        <v>19</v>
      </c>
    </row>
    <row r="168" spans="1:4" x14ac:dyDescent="0.45">
      <c r="A168" s="125" t="s">
        <v>44</v>
      </c>
      <c r="B168" s="125"/>
      <c r="C168" s="125"/>
      <c r="D168" s="25" t="s">
        <v>19</v>
      </c>
    </row>
    <row r="169" spans="1:4" x14ac:dyDescent="0.45">
      <c r="A169" s="125" t="s">
        <v>69</v>
      </c>
      <c r="B169" s="125"/>
      <c r="C169" s="125"/>
      <c r="D169" s="25" t="s">
        <v>19</v>
      </c>
    </row>
    <row r="170" spans="1:4" x14ac:dyDescent="0.45">
      <c r="A170" s="125" t="s">
        <v>69</v>
      </c>
      <c r="B170" s="125"/>
      <c r="C170" s="125"/>
      <c r="D170" s="25" t="s">
        <v>19</v>
      </c>
    </row>
    <row r="171" spans="1:4" x14ac:dyDescent="0.45">
      <c r="A171" s="125" t="s">
        <v>74</v>
      </c>
      <c r="B171" s="125"/>
      <c r="C171" s="125"/>
      <c r="D171" s="25" t="s">
        <v>19</v>
      </c>
    </row>
    <row r="172" spans="1:4" x14ac:dyDescent="0.45">
      <c r="A172" s="125" t="s">
        <v>44</v>
      </c>
      <c r="B172" s="125"/>
      <c r="C172" s="125"/>
      <c r="D172" s="25" t="s">
        <v>19</v>
      </c>
    </row>
    <row r="173" spans="1:4" x14ac:dyDescent="0.45">
      <c r="A173" s="125" t="s">
        <v>81</v>
      </c>
      <c r="B173" s="125"/>
      <c r="C173" s="125"/>
      <c r="D173" s="25" t="s">
        <v>19</v>
      </c>
    </row>
    <row r="174" spans="1:4" x14ac:dyDescent="0.45">
      <c r="A174" s="125" t="s">
        <v>81</v>
      </c>
      <c r="B174" s="125"/>
      <c r="C174" s="125"/>
      <c r="D174" s="25" t="s">
        <v>19</v>
      </c>
    </row>
    <row r="175" spans="1:4" x14ac:dyDescent="0.45">
      <c r="A175" s="125" t="s">
        <v>81</v>
      </c>
      <c r="B175" s="125"/>
      <c r="C175" s="125"/>
      <c r="D175" s="25" t="s">
        <v>19</v>
      </c>
    </row>
    <row r="176" spans="1:4" x14ac:dyDescent="0.45">
      <c r="A176" s="125" t="s">
        <v>81</v>
      </c>
      <c r="B176" s="125"/>
      <c r="C176" s="125"/>
      <c r="D176" s="25" t="s">
        <v>19</v>
      </c>
    </row>
    <row r="177" spans="1:4" x14ac:dyDescent="0.45">
      <c r="A177" s="125" t="s">
        <v>81</v>
      </c>
      <c r="B177" s="125"/>
      <c r="C177" s="125"/>
      <c r="D177" s="25" t="s">
        <v>19</v>
      </c>
    </row>
    <row r="178" spans="1:4" x14ac:dyDescent="0.45">
      <c r="A178" s="125" t="s">
        <v>44</v>
      </c>
      <c r="B178" s="125"/>
      <c r="C178" s="125"/>
      <c r="D178" s="25" t="s">
        <v>19</v>
      </c>
    </row>
    <row r="179" spans="1:4" x14ac:dyDescent="0.45">
      <c r="A179" s="125" t="s">
        <v>44</v>
      </c>
      <c r="B179" s="125"/>
      <c r="C179" s="125"/>
      <c r="D179" s="25" t="s">
        <v>19</v>
      </c>
    </row>
    <row r="180" spans="1:4" x14ac:dyDescent="0.45">
      <c r="A180" s="125" t="s">
        <v>69</v>
      </c>
      <c r="B180" s="125"/>
      <c r="C180" s="125"/>
      <c r="D180" s="25" t="s">
        <v>19</v>
      </c>
    </row>
    <row r="181" spans="1:4" x14ac:dyDescent="0.45">
      <c r="A181" s="125" t="s">
        <v>44</v>
      </c>
      <c r="B181" s="125"/>
      <c r="C181" s="125"/>
      <c r="D181" s="25" t="s">
        <v>19</v>
      </c>
    </row>
    <row r="182" spans="1:4" x14ac:dyDescent="0.45">
      <c r="A182" s="125" t="s">
        <v>44</v>
      </c>
      <c r="B182" s="125"/>
      <c r="C182" s="125"/>
      <c r="D182" s="25" t="s">
        <v>19</v>
      </c>
    </row>
    <row r="183" spans="1:4" x14ac:dyDescent="0.45">
      <c r="A183" s="125" t="s">
        <v>69</v>
      </c>
      <c r="B183" s="125"/>
      <c r="C183" s="125"/>
      <c r="D183" s="25" t="s">
        <v>19</v>
      </c>
    </row>
    <row r="184" spans="1:4" x14ac:dyDescent="0.45">
      <c r="A184" s="125" t="s">
        <v>44</v>
      </c>
      <c r="B184" s="125"/>
      <c r="C184" s="125"/>
      <c r="D184" s="25" t="s">
        <v>19</v>
      </c>
    </row>
    <row r="185" spans="1:4" x14ac:dyDescent="0.45">
      <c r="A185" s="125" t="s">
        <v>44</v>
      </c>
      <c r="B185" s="125"/>
      <c r="C185" s="125"/>
      <c r="D185" s="25" t="s">
        <v>19</v>
      </c>
    </row>
    <row r="186" spans="1:4" x14ac:dyDescent="0.45">
      <c r="A186" s="125" t="s">
        <v>44</v>
      </c>
      <c r="B186" s="125"/>
      <c r="C186" s="125"/>
      <c r="D186" s="25" t="s">
        <v>19</v>
      </c>
    </row>
    <row r="187" spans="1:4" x14ac:dyDescent="0.45">
      <c r="A187" s="125" t="s">
        <v>44</v>
      </c>
      <c r="B187" s="125"/>
      <c r="C187" s="125"/>
      <c r="D187" s="25" t="s">
        <v>19</v>
      </c>
    </row>
    <row r="188" spans="1:4" x14ac:dyDescent="0.45">
      <c r="A188" s="125" t="s">
        <v>44</v>
      </c>
      <c r="B188" s="125"/>
      <c r="C188" s="125"/>
      <c r="D188" s="25" t="s">
        <v>19</v>
      </c>
    </row>
    <row r="189" spans="1:4" x14ac:dyDescent="0.45">
      <c r="A189" s="125" t="s">
        <v>44</v>
      </c>
      <c r="B189" s="125"/>
      <c r="C189" s="125"/>
      <c r="D189" s="25" t="s">
        <v>19</v>
      </c>
    </row>
    <row r="190" spans="1:4" x14ac:dyDescent="0.45">
      <c r="A190" s="125" t="s">
        <v>44</v>
      </c>
      <c r="B190" s="125"/>
      <c r="C190" s="125"/>
      <c r="D190" s="25" t="s">
        <v>19</v>
      </c>
    </row>
    <row r="191" spans="1:4" x14ac:dyDescent="0.45">
      <c r="A191" s="125" t="s">
        <v>69</v>
      </c>
      <c r="B191" s="125"/>
      <c r="C191" s="125"/>
      <c r="D191" s="25" t="s">
        <v>19</v>
      </c>
    </row>
    <row r="192" spans="1:4" x14ac:dyDescent="0.45">
      <c r="A192" s="125" t="s">
        <v>74</v>
      </c>
      <c r="B192" s="125"/>
      <c r="C192" s="125"/>
      <c r="D192" s="25" t="s">
        <v>19</v>
      </c>
    </row>
    <row r="193" spans="1:4" x14ac:dyDescent="0.45">
      <c r="A193" s="125" t="s">
        <v>74</v>
      </c>
      <c r="B193" s="125"/>
      <c r="C193" s="125"/>
      <c r="D193" s="25" t="s">
        <v>19</v>
      </c>
    </row>
    <row r="194" spans="1:4" x14ac:dyDescent="0.45">
      <c r="A194" s="125" t="s">
        <v>44</v>
      </c>
      <c r="B194" s="125"/>
      <c r="C194" s="125"/>
      <c r="D194" s="25" t="s">
        <v>19</v>
      </c>
    </row>
    <row r="195" spans="1:4" x14ac:dyDescent="0.45">
      <c r="A195" s="125" t="s">
        <v>44</v>
      </c>
      <c r="B195" s="125"/>
      <c r="C195" s="125"/>
      <c r="D195" s="25" t="s">
        <v>19</v>
      </c>
    </row>
    <row r="196" spans="1:4" x14ac:dyDescent="0.45">
      <c r="A196" s="125" t="s">
        <v>69</v>
      </c>
      <c r="B196" s="125"/>
      <c r="C196" s="125"/>
      <c r="D196" s="25" t="s">
        <v>19</v>
      </c>
    </row>
    <row r="197" spans="1:4" x14ac:dyDescent="0.45">
      <c r="A197" s="125" t="s">
        <v>69</v>
      </c>
      <c r="B197" s="125"/>
      <c r="C197" s="125"/>
      <c r="D197" s="25" t="s">
        <v>19</v>
      </c>
    </row>
    <row r="198" spans="1:4" x14ac:dyDescent="0.45">
      <c r="A198" s="125" t="s">
        <v>69</v>
      </c>
      <c r="B198" s="125"/>
      <c r="C198" s="125"/>
      <c r="D198" s="25" t="s">
        <v>19</v>
      </c>
    </row>
    <row r="199" spans="1:4" x14ac:dyDescent="0.45">
      <c r="A199" s="125" t="s">
        <v>44</v>
      </c>
      <c r="B199" s="125"/>
      <c r="C199" s="125"/>
      <c r="D199" s="25" t="s">
        <v>19</v>
      </c>
    </row>
    <row r="200" spans="1:4" x14ac:dyDescent="0.45">
      <c r="A200" s="125" t="s">
        <v>44</v>
      </c>
      <c r="B200" s="125"/>
      <c r="C200" s="125"/>
      <c r="D200" s="25" t="s">
        <v>19</v>
      </c>
    </row>
    <row r="201" spans="1:4" x14ac:dyDescent="0.45">
      <c r="A201" s="125" t="s">
        <v>44</v>
      </c>
      <c r="B201" s="125"/>
      <c r="C201" s="125"/>
      <c r="D201" s="25" t="s">
        <v>19</v>
      </c>
    </row>
  </sheetData>
  <autoFilter ref="A1:D201" xr:uid="{B9F7D486-4F15-4CCA-98FF-2FA3A14E1BCD}">
    <filterColumn colId="0" showButton="0"/>
    <filterColumn colId="1" showButton="0"/>
  </autoFilter>
  <mergeCells count="201">
    <mergeCell ref="A199:C199"/>
    <mergeCell ref="A200:C200"/>
    <mergeCell ref="A201:C201"/>
    <mergeCell ref="A193:C193"/>
    <mergeCell ref="A194:C194"/>
    <mergeCell ref="A195:C195"/>
    <mergeCell ref="A196:C196"/>
    <mergeCell ref="A197:C197"/>
    <mergeCell ref="A198:C198"/>
    <mergeCell ref="A187:C187"/>
    <mergeCell ref="A188:C188"/>
    <mergeCell ref="A189:C189"/>
    <mergeCell ref="A190:C190"/>
    <mergeCell ref="A191:C191"/>
    <mergeCell ref="A192:C192"/>
    <mergeCell ref="A181:C181"/>
    <mergeCell ref="A182:C182"/>
    <mergeCell ref="A183:C183"/>
    <mergeCell ref="A184:C184"/>
    <mergeCell ref="A185:C185"/>
    <mergeCell ref="A186:C186"/>
    <mergeCell ref="A175:C175"/>
    <mergeCell ref="A176:C176"/>
    <mergeCell ref="A177:C177"/>
    <mergeCell ref="A178:C178"/>
    <mergeCell ref="A179:C179"/>
    <mergeCell ref="A180:C180"/>
    <mergeCell ref="A169:C169"/>
    <mergeCell ref="A170:C170"/>
    <mergeCell ref="A171:C171"/>
    <mergeCell ref="A172:C172"/>
    <mergeCell ref="A173:C173"/>
    <mergeCell ref="A174:C174"/>
    <mergeCell ref="A163:C163"/>
    <mergeCell ref="A164:C164"/>
    <mergeCell ref="A165:C165"/>
    <mergeCell ref="A166:C166"/>
    <mergeCell ref="A167:C167"/>
    <mergeCell ref="A168:C168"/>
    <mergeCell ref="A157:C157"/>
    <mergeCell ref="A158:C158"/>
    <mergeCell ref="A159:C159"/>
    <mergeCell ref="A160:C160"/>
    <mergeCell ref="A161:C161"/>
    <mergeCell ref="A162:C162"/>
    <mergeCell ref="A151:C151"/>
    <mergeCell ref="A152:C152"/>
    <mergeCell ref="A153:C153"/>
    <mergeCell ref="A154:C154"/>
    <mergeCell ref="A155:C155"/>
    <mergeCell ref="A156:C156"/>
    <mergeCell ref="A145:C145"/>
    <mergeCell ref="A146:C146"/>
    <mergeCell ref="A147:C147"/>
    <mergeCell ref="A148:C148"/>
    <mergeCell ref="A149:C149"/>
    <mergeCell ref="A150:C150"/>
    <mergeCell ref="A139:C139"/>
    <mergeCell ref="A140:C140"/>
    <mergeCell ref="A141:C141"/>
    <mergeCell ref="A142:C142"/>
    <mergeCell ref="A143:C143"/>
    <mergeCell ref="A144:C144"/>
    <mergeCell ref="A133:C133"/>
    <mergeCell ref="A134:C134"/>
    <mergeCell ref="A135:C135"/>
    <mergeCell ref="A136:C136"/>
    <mergeCell ref="A137:C137"/>
    <mergeCell ref="A138:C138"/>
    <mergeCell ref="A127:C127"/>
    <mergeCell ref="A128:C128"/>
    <mergeCell ref="A129:C129"/>
    <mergeCell ref="A130:C130"/>
    <mergeCell ref="A131:C131"/>
    <mergeCell ref="A132:C132"/>
    <mergeCell ref="A121:C121"/>
    <mergeCell ref="A122:C122"/>
    <mergeCell ref="A123:C123"/>
    <mergeCell ref="A124:C124"/>
    <mergeCell ref="A125:C125"/>
    <mergeCell ref="A126:C126"/>
    <mergeCell ref="A115:C115"/>
    <mergeCell ref="A116:C116"/>
    <mergeCell ref="A117:C117"/>
    <mergeCell ref="A118:C118"/>
    <mergeCell ref="A119:C119"/>
    <mergeCell ref="A120:C120"/>
    <mergeCell ref="A109:C109"/>
    <mergeCell ref="A110:C110"/>
    <mergeCell ref="A111:C111"/>
    <mergeCell ref="A112:C112"/>
    <mergeCell ref="A113:C113"/>
    <mergeCell ref="A114:C114"/>
    <mergeCell ref="A103:C103"/>
    <mergeCell ref="A104:C104"/>
    <mergeCell ref="A105:C105"/>
    <mergeCell ref="A106:C106"/>
    <mergeCell ref="A107:C107"/>
    <mergeCell ref="A108:C108"/>
    <mergeCell ref="A97:C97"/>
    <mergeCell ref="A98:C98"/>
    <mergeCell ref="A99:C99"/>
    <mergeCell ref="A100:C100"/>
    <mergeCell ref="A101:C101"/>
    <mergeCell ref="A102:C102"/>
    <mergeCell ref="A91:C91"/>
    <mergeCell ref="A92:C92"/>
    <mergeCell ref="A93:C93"/>
    <mergeCell ref="A94:C94"/>
    <mergeCell ref="A95:C95"/>
    <mergeCell ref="A96:C96"/>
    <mergeCell ref="A85:C85"/>
    <mergeCell ref="A86:C86"/>
    <mergeCell ref="A87:C87"/>
    <mergeCell ref="A88:C88"/>
    <mergeCell ref="A89:C89"/>
    <mergeCell ref="A90:C90"/>
    <mergeCell ref="A79:C79"/>
    <mergeCell ref="A80:C80"/>
    <mergeCell ref="A81:C81"/>
    <mergeCell ref="A82:C82"/>
    <mergeCell ref="A83:C83"/>
    <mergeCell ref="A84:C84"/>
    <mergeCell ref="A73:C73"/>
    <mergeCell ref="A74:C74"/>
    <mergeCell ref="A75:C75"/>
    <mergeCell ref="A76:C76"/>
    <mergeCell ref="A77:C77"/>
    <mergeCell ref="A78:C78"/>
    <mergeCell ref="A67:C67"/>
    <mergeCell ref="A68:C68"/>
    <mergeCell ref="A69:C69"/>
    <mergeCell ref="A70:C70"/>
    <mergeCell ref="A71:C71"/>
    <mergeCell ref="A72:C72"/>
    <mergeCell ref="A61:C61"/>
    <mergeCell ref="A62:C62"/>
    <mergeCell ref="A63:C63"/>
    <mergeCell ref="A64:C64"/>
    <mergeCell ref="A65:C65"/>
    <mergeCell ref="A66:C66"/>
    <mergeCell ref="A55:C55"/>
    <mergeCell ref="A56:C56"/>
    <mergeCell ref="A57:C57"/>
    <mergeCell ref="A58:C58"/>
    <mergeCell ref="A59:C59"/>
    <mergeCell ref="A60:C60"/>
    <mergeCell ref="A49:C49"/>
    <mergeCell ref="A50:C50"/>
    <mergeCell ref="A51:C51"/>
    <mergeCell ref="A52:C52"/>
    <mergeCell ref="A53:C53"/>
    <mergeCell ref="A54:C54"/>
    <mergeCell ref="A43:C43"/>
    <mergeCell ref="A44:C44"/>
    <mergeCell ref="A45:C45"/>
    <mergeCell ref="A46:C46"/>
    <mergeCell ref="A47:C47"/>
    <mergeCell ref="A48:C48"/>
    <mergeCell ref="A37:C37"/>
    <mergeCell ref="A38:C38"/>
    <mergeCell ref="A39:C39"/>
    <mergeCell ref="A40:C40"/>
    <mergeCell ref="A41:C41"/>
    <mergeCell ref="A42:C42"/>
    <mergeCell ref="A31:C31"/>
    <mergeCell ref="A32:C32"/>
    <mergeCell ref="A33:C33"/>
    <mergeCell ref="A34:C34"/>
    <mergeCell ref="A35:C35"/>
    <mergeCell ref="A36:C36"/>
    <mergeCell ref="A25:C25"/>
    <mergeCell ref="A26:C26"/>
    <mergeCell ref="A27:C27"/>
    <mergeCell ref="A28:C28"/>
    <mergeCell ref="A29:C29"/>
    <mergeCell ref="A30:C30"/>
    <mergeCell ref="A19:C19"/>
    <mergeCell ref="A20:C20"/>
    <mergeCell ref="A21:C21"/>
    <mergeCell ref="A22:C22"/>
    <mergeCell ref="A23:C23"/>
    <mergeCell ref="A24:C24"/>
    <mergeCell ref="A13:C13"/>
    <mergeCell ref="A14:C14"/>
    <mergeCell ref="A15:C15"/>
    <mergeCell ref="A16:C16"/>
    <mergeCell ref="A17:C17"/>
    <mergeCell ref="A18:C18"/>
    <mergeCell ref="A7:C7"/>
    <mergeCell ref="A8:C8"/>
    <mergeCell ref="A9:C9"/>
    <mergeCell ref="A10:C10"/>
    <mergeCell ref="A11:C11"/>
    <mergeCell ref="A12:C12"/>
    <mergeCell ref="A1:C1"/>
    <mergeCell ref="A2:C2"/>
    <mergeCell ref="A3:C3"/>
    <mergeCell ref="A4:C4"/>
    <mergeCell ref="A5:C5"/>
    <mergeCell ref="A6:C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60A0-A71A-4580-ABDE-65D3E5EEDD1D}">
  <dimension ref="A1:AC291"/>
  <sheetViews>
    <sheetView topLeftCell="G100" workbookViewId="0">
      <selection activeCell="AB96" sqref="AB96"/>
    </sheetView>
  </sheetViews>
  <sheetFormatPr defaultRowHeight="14.25" x14ac:dyDescent="0.45"/>
  <cols>
    <col min="2" max="2" width="10.6640625" bestFit="1" customWidth="1"/>
    <col min="3" max="3" width="10.9296875" bestFit="1" customWidth="1"/>
    <col min="5" max="5" width="23.33203125" style="21" customWidth="1"/>
    <col min="9" max="9" width="11.46484375" customWidth="1"/>
    <col min="10" max="10" width="16.796875" customWidth="1"/>
    <col min="11" max="11" width="13.6640625" customWidth="1"/>
    <col min="12" max="12" width="12.59765625" customWidth="1"/>
    <col min="13" max="13" width="10.53125" customWidth="1"/>
    <col min="14" max="14" width="12.265625" bestFit="1" customWidth="1"/>
    <col min="15" max="15" width="10.6640625" bestFit="1" customWidth="1"/>
    <col min="16" max="16" width="9.73046875" bestFit="1" customWidth="1"/>
    <col min="17" max="17" width="11.265625" bestFit="1" customWidth="1"/>
    <col min="18" max="18" width="11.6640625" customWidth="1"/>
    <col min="19" max="19" width="11" customWidth="1"/>
    <col min="20" max="20" width="11.53125" customWidth="1"/>
    <col min="21" max="21" width="10.06640625" bestFit="1" customWidth="1"/>
    <col min="22" max="22" width="20.3984375" customWidth="1"/>
    <col min="27" max="27" width="11.3984375" bestFit="1" customWidth="1"/>
    <col min="28" max="28" width="13.6640625" bestFit="1" customWidth="1"/>
    <col min="29" max="29" width="12.265625" bestFit="1" customWidth="1"/>
  </cols>
  <sheetData>
    <row r="1" spans="1:22" x14ac:dyDescent="0.45">
      <c r="A1" s="29" t="s">
        <v>16</v>
      </c>
      <c r="B1" s="29" t="s">
        <v>21</v>
      </c>
      <c r="C1" s="29" t="s">
        <v>22</v>
      </c>
      <c r="D1" s="28" t="s">
        <v>17</v>
      </c>
      <c r="E1" s="65" t="s">
        <v>18</v>
      </c>
      <c r="F1" s="64"/>
    </row>
    <row r="2" spans="1:22" x14ac:dyDescent="0.45">
      <c r="A2" s="30">
        <v>4</v>
      </c>
      <c r="B2" s="30">
        <v>16</v>
      </c>
      <c r="C2" s="30">
        <v>101</v>
      </c>
      <c r="D2" s="26" t="s">
        <v>43</v>
      </c>
      <c r="E2" s="30">
        <v>4</v>
      </c>
      <c r="F2" s="63"/>
    </row>
    <row r="3" spans="1:22" x14ac:dyDescent="0.45">
      <c r="A3" s="30">
        <v>3</v>
      </c>
      <c r="B3" s="30">
        <v>14</v>
      </c>
      <c r="C3" s="30">
        <v>99</v>
      </c>
      <c r="D3" s="26" t="s">
        <v>43</v>
      </c>
      <c r="E3" s="30">
        <v>4</v>
      </c>
      <c r="F3" s="63"/>
      <c r="I3" s="107" t="s">
        <v>632</v>
      </c>
      <c r="J3" s="107"/>
      <c r="K3" s="107"/>
      <c r="L3" s="107"/>
      <c r="M3" s="107"/>
      <c r="N3" s="107"/>
      <c r="O3" s="107"/>
      <c r="P3" s="107"/>
      <c r="Q3" s="10"/>
      <c r="S3" t="s">
        <v>660</v>
      </c>
    </row>
    <row r="4" spans="1:22" x14ac:dyDescent="0.45">
      <c r="A4" s="30">
        <v>3</v>
      </c>
      <c r="B4" s="30">
        <v>14</v>
      </c>
      <c r="C4" s="30">
        <v>100</v>
      </c>
      <c r="D4" s="26" t="s">
        <v>43</v>
      </c>
      <c r="E4" s="30">
        <v>4</v>
      </c>
      <c r="F4" s="63"/>
      <c r="S4" s="10"/>
      <c r="T4" s="10"/>
      <c r="U4" s="10"/>
    </row>
    <row r="5" spans="1:22" x14ac:dyDescent="0.45">
      <c r="A5" s="30">
        <v>3</v>
      </c>
      <c r="B5" s="30">
        <v>9</v>
      </c>
      <c r="C5" s="30">
        <v>80</v>
      </c>
      <c r="D5" s="26" t="s">
        <v>56</v>
      </c>
      <c r="E5" s="30">
        <v>3</v>
      </c>
      <c r="F5" s="63"/>
      <c r="I5" s="130"/>
      <c r="J5" s="126" t="s">
        <v>620</v>
      </c>
      <c r="K5" s="127"/>
      <c r="L5" s="126" t="s">
        <v>621</v>
      </c>
      <c r="M5" s="127"/>
      <c r="S5" s="27"/>
      <c r="T5" s="27" t="s">
        <v>622</v>
      </c>
      <c r="U5" s="27" t="s">
        <v>623</v>
      </c>
    </row>
    <row r="6" spans="1:22" x14ac:dyDescent="0.45">
      <c r="A6" s="30">
        <v>4</v>
      </c>
      <c r="B6" s="30">
        <v>17</v>
      </c>
      <c r="C6" s="30">
        <v>103</v>
      </c>
      <c r="D6" s="26" t="s">
        <v>43</v>
      </c>
      <c r="E6" s="30">
        <v>7</v>
      </c>
      <c r="F6" s="63"/>
      <c r="I6" s="131"/>
      <c r="J6" s="25" t="s">
        <v>622</v>
      </c>
      <c r="K6" s="25" t="s">
        <v>623</v>
      </c>
      <c r="L6" s="25" t="s">
        <v>622</v>
      </c>
      <c r="M6" s="25" t="s">
        <v>623</v>
      </c>
      <c r="S6" s="27" t="s">
        <v>624</v>
      </c>
      <c r="T6" s="58" t="s">
        <v>658</v>
      </c>
      <c r="U6" s="58" t="s">
        <v>659</v>
      </c>
    </row>
    <row r="7" spans="1:22" x14ac:dyDescent="0.45">
      <c r="A7" s="30">
        <v>3</v>
      </c>
      <c r="B7" s="30">
        <v>11</v>
      </c>
      <c r="C7" s="30">
        <v>88</v>
      </c>
      <c r="D7" s="26" t="s">
        <v>56</v>
      </c>
      <c r="E7" s="30">
        <v>7</v>
      </c>
      <c r="F7" s="63"/>
      <c r="I7" s="27" t="s">
        <v>624</v>
      </c>
      <c r="J7" s="57" t="s">
        <v>629</v>
      </c>
      <c r="K7" s="58" t="s">
        <v>628</v>
      </c>
      <c r="L7" s="57" t="s">
        <v>630</v>
      </c>
      <c r="M7" s="58" t="s">
        <v>631</v>
      </c>
      <c r="S7" s="27" t="s">
        <v>625</v>
      </c>
      <c r="T7" s="60">
        <f>AVERAGE(B2:B201)</f>
        <v>12.105500000000001</v>
      </c>
      <c r="U7" s="60">
        <f>AVERAGE(C2:C201)</f>
        <v>87.594500000000025</v>
      </c>
    </row>
    <row r="8" spans="1:22" x14ac:dyDescent="0.45">
      <c r="A8" s="30">
        <v>3</v>
      </c>
      <c r="B8" s="30">
        <v>14</v>
      </c>
      <c r="C8" s="30">
        <v>95</v>
      </c>
      <c r="D8" s="26" t="s">
        <v>56</v>
      </c>
      <c r="E8" s="30">
        <v>4</v>
      </c>
      <c r="F8" s="63"/>
      <c r="I8" s="27" t="s">
        <v>625</v>
      </c>
      <c r="J8" s="59">
        <f>AVERAGEIFS(B2:B201, B2:B201, "&lt;=13.0", B2:B201, "&gt;=7.0", A2:A201, "&lt;=2", A2:A201, "&gt;=1")</f>
        <v>9.6538461538461533</v>
      </c>
      <c r="K8" s="60">
        <f>AVERAGEIFS(C2:C201, C2:C201, "&lt;=95", C2:C201, "&gt;=65", A2:A201, "&lt;=2", A2:A201, "&gt;=1")</f>
        <v>79.42307692307692</v>
      </c>
      <c r="L8" s="60">
        <f>AVERAGEIFS(B2:B201, B2:B201, "&lt;=18.0", B2:B201, "&gt;13.0", A2:A201, "&lt;=5", A2:A201, "&gt;=3")</f>
        <v>14.929508196721311</v>
      </c>
      <c r="M8" s="60">
        <f>AVERAGEIFS(C2:C201, C2:C201, "&lt;=110", C2:C201, "&gt;95", A2:A201, "&lt;=5", A2:A201, "&gt;=3")</f>
        <v>99.951219512195124</v>
      </c>
      <c r="S8" s="27" t="s">
        <v>626</v>
      </c>
      <c r="T8" s="60">
        <f>_xlfn.STDEV.S(B2:B201)</f>
        <v>2.3752111252364898</v>
      </c>
      <c r="U8" s="60">
        <f>_xlfn.STDEV.S(C2:C201)</f>
        <v>8.4687317134368403</v>
      </c>
    </row>
    <row r="9" spans="1:22" x14ac:dyDescent="0.45">
      <c r="A9" s="30">
        <v>4</v>
      </c>
      <c r="B9" s="30">
        <v>15</v>
      </c>
      <c r="C9" s="30">
        <v>100</v>
      </c>
      <c r="D9" s="26" t="s">
        <v>43</v>
      </c>
      <c r="E9" s="30">
        <v>5</v>
      </c>
      <c r="F9" s="63"/>
      <c r="I9" s="27" t="s">
        <v>626</v>
      </c>
      <c r="J9" s="60" cm="1">
        <f t="array" ref="J9">_xlfn.STDEV.S(IF((B2:B201 &lt;= 13) * (B2:B201 &gt;= 7), B2:B201))</f>
        <v>1.5662451155103472</v>
      </c>
      <c r="K9" s="60" cm="1">
        <f t="array" ref="K9">_xlfn.STDEV.S(IF((C2:C201 &lt;= 95) * (C2:C201 &gt;= 65), C2:C201))</f>
        <v>6.0795357975009967</v>
      </c>
      <c r="L9" s="60" cm="1">
        <f t="array" ref="L9">_xlfn.STDEV.S(IF((B2:B201 &lt;= 18) * (B2:B201 &gt;13), B2:B201))</f>
        <v>1.1845314491807972</v>
      </c>
      <c r="M9" s="60" cm="1">
        <f t="array" ref="M9">_xlfn.STDEV.S(IF((C2:C201 &lt;= 110) * (C2:C201 &gt;95), C2:C201))</f>
        <v>3.7345094692087408</v>
      </c>
    </row>
    <row r="10" spans="1:22" x14ac:dyDescent="0.45">
      <c r="A10" s="30">
        <v>3</v>
      </c>
      <c r="B10" s="30">
        <v>14</v>
      </c>
      <c r="C10" s="30">
        <v>89</v>
      </c>
      <c r="D10" s="26" t="s">
        <v>56</v>
      </c>
      <c r="E10" s="30">
        <v>4</v>
      </c>
      <c r="F10" s="63"/>
    </row>
    <row r="11" spans="1:22" x14ac:dyDescent="0.45">
      <c r="A11" s="30">
        <v>1</v>
      </c>
      <c r="B11" s="30">
        <v>8</v>
      </c>
      <c r="C11" s="30">
        <v>80</v>
      </c>
      <c r="D11" s="26" t="s">
        <v>56</v>
      </c>
      <c r="E11" s="30">
        <v>6</v>
      </c>
      <c r="F11" s="63"/>
    </row>
    <row r="12" spans="1:22" x14ac:dyDescent="0.45">
      <c r="A12" s="30">
        <v>4</v>
      </c>
      <c r="B12" s="30">
        <v>13</v>
      </c>
      <c r="C12" s="30">
        <v>90</v>
      </c>
      <c r="D12" s="26" t="s">
        <v>56</v>
      </c>
      <c r="E12" s="30">
        <v>4</v>
      </c>
      <c r="F12" s="63"/>
    </row>
    <row r="13" spans="1:22" x14ac:dyDescent="0.45">
      <c r="A13" s="30">
        <v>3</v>
      </c>
      <c r="B13" s="30">
        <v>10</v>
      </c>
      <c r="C13" s="30">
        <v>87</v>
      </c>
      <c r="D13" s="26" t="s">
        <v>56</v>
      </c>
      <c r="E13" s="30">
        <v>4</v>
      </c>
      <c r="F13" s="63"/>
      <c r="J13" s="107" t="s">
        <v>633</v>
      </c>
      <c r="K13" s="107"/>
      <c r="L13" s="107"/>
      <c r="M13" s="107"/>
      <c r="N13" s="107"/>
      <c r="O13" s="107"/>
      <c r="P13" s="107"/>
      <c r="Q13" s="107"/>
      <c r="R13" s="107"/>
    </row>
    <row r="14" spans="1:22" x14ac:dyDescent="0.45">
      <c r="A14" s="30">
        <v>2</v>
      </c>
      <c r="B14" s="30">
        <v>11</v>
      </c>
      <c r="C14" s="30">
        <v>92</v>
      </c>
      <c r="D14" s="26" t="s">
        <v>56</v>
      </c>
      <c r="E14" s="30">
        <v>8</v>
      </c>
      <c r="F14" s="63"/>
    </row>
    <row r="15" spans="1:22" x14ac:dyDescent="0.45">
      <c r="A15" s="30">
        <v>4</v>
      </c>
      <c r="B15" s="30">
        <v>18</v>
      </c>
      <c r="C15" s="30">
        <v>98</v>
      </c>
      <c r="D15" s="26" t="s">
        <v>56</v>
      </c>
      <c r="E15" s="30">
        <v>6</v>
      </c>
      <c r="F15" s="63"/>
    </row>
    <row r="16" spans="1:22" x14ac:dyDescent="0.45">
      <c r="A16" s="30">
        <v>2</v>
      </c>
      <c r="B16" s="30">
        <v>13</v>
      </c>
      <c r="C16" s="30">
        <v>90</v>
      </c>
      <c r="D16" s="26" t="s">
        <v>43</v>
      </c>
      <c r="E16" s="30">
        <v>4</v>
      </c>
      <c r="F16" s="63"/>
      <c r="I16" s="126" t="s">
        <v>620</v>
      </c>
      <c r="J16" s="132"/>
      <c r="K16" s="132"/>
      <c r="L16" s="132"/>
      <c r="M16" s="127"/>
      <c r="O16" s="61"/>
      <c r="R16" s="126" t="s">
        <v>621</v>
      </c>
      <c r="S16" s="132"/>
      <c r="T16" s="132"/>
      <c r="U16" s="132"/>
      <c r="V16" s="127"/>
    </row>
    <row r="17" spans="1:22" x14ac:dyDescent="0.45">
      <c r="A17" s="30">
        <v>2</v>
      </c>
      <c r="B17" s="30">
        <v>8</v>
      </c>
      <c r="C17" s="30">
        <v>80</v>
      </c>
      <c r="D17" s="26" t="s">
        <v>56</v>
      </c>
      <c r="E17" s="30">
        <v>5</v>
      </c>
      <c r="F17" s="63"/>
      <c r="I17" s="130"/>
      <c r="J17" s="125" t="s">
        <v>634</v>
      </c>
      <c r="K17" s="125"/>
      <c r="L17" s="125" t="s">
        <v>635</v>
      </c>
      <c r="M17" s="125"/>
      <c r="R17" s="130"/>
      <c r="S17" s="125" t="s">
        <v>636</v>
      </c>
      <c r="T17" s="125"/>
      <c r="U17" s="125" t="s">
        <v>637</v>
      </c>
      <c r="V17" s="125"/>
    </row>
    <row r="18" spans="1:22" x14ac:dyDescent="0.45">
      <c r="A18" s="30">
        <v>3</v>
      </c>
      <c r="B18" s="30">
        <v>13</v>
      </c>
      <c r="C18" s="30">
        <v>94</v>
      </c>
      <c r="D18" s="26" t="s">
        <v>56</v>
      </c>
      <c r="E18" s="30">
        <v>5</v>
      </c>
      <c r="F18" s="63"/>
      <c r="I18" s="131"/>
      <c r="J18" s="27" t="s">
        <v>622</v>
      </c>
      <c r="K18" s="27" t="s">
        <v>623</v>
      </c>
      <c r="L18" s="27" t="s">
        <v>622</v>
      </c>
      <c r="M18" s="27" t="s">
        <v>623</v>
      </c>
      <c r="R18" s="131"/>
      <c r="S18" s="27" t="s">
        <v>622</v>
      </c>
      <c r="T18" s="27" t="s">
        <v>623</v>
      </c>
      <c r="U18" s="27" t="s">
        <v>622</v>
      </c>
      <c r="V18" s="27" t="s">
        <v>623</v>
      </c>
    </row>
    <row r="19" spans="1:22" x14ac:dyDescent="0.45">
      <c r="A19" s="30">
        <v>5</v>
      </c>
      <c r="B19" s="30">
        <v>14</v>
      </c>
      <c r="C19" s="30">
        <v>97</v>
      </c>
      <c r="D19" s="26" t="s">
        <v>56</v>
      </c>
      <c r="E19" s="30">
        <v>3</v>
      </c>
      <c r="F19" s="63"/>
      <c r="I19" s="27" t="s">
        <v>624</v>
      </c>
      <c r="J19" s="57" t="s">
        <v>627</v>
      </c>
      <c r="K19" s="58" t="s">
        <v>628</v>
      </c>
      <c r="L19" s="58" t="s">
        <v>629</v>
      </c>
      <c r="M19" s="58" t="s">
        <v>638</v>
      </c>
      <c r="R19" s="27" t="s">
        <v>624</v>
      </c>
      <c r="S19" s="58" t="s">
        <v>639</v>
      </c>
      <c r="T19" s="58" t="s">
        <v>641</v>
      </c>
      <c r="U19" s="58" t="s">
        <v>639</v>
      </c>
      <c r="V19" s="58" t="s">
        <v>640</v>
      </c>
    </row>
    <row r="20" spans="1:22" x14ac:dyDescent="0.45">
      <c r="A20" s="30">
        <v>3</v>
      </c>
      <c r="B20" s="30">
        <v>13</v>
      </c>
      <c r="C20" s="30">
        <v>92</v>
      </c>
      <c r="D20" s="26" t="s">
        <v>43</v>
      </c>
      <c r="E20" s="30">
        <v>5</v>
      </c>
      <c r="F20" s="63"/>
      <c r="I20" s="27" t="s">
        <v>625</v>
      </c>
      <c r="J20" s="60">
        <f>AVERAGEIFS(B2:B201, B2:B201, "&lt;=12.0", B2:B201, "&gt;=7.0", A2:A201, "&lt;=2", A2:A201, "&gt;=1", D2:D201, "F")</f>
        <v>9.3030303030303028</v>
      </c>
      <c r="K20" s="60">
        <f>AVERAGEIFS(C2:C201, C2:C201, "&lt;=95", C2:C201, "&gt;=65", A2:A201, "&lt;=2", A2:A201, "&gt;=1", D2:D201, "F")</f>
        <v>78.696969696969703</v>
      </c>
      <c r="L20" s="60">
        <f>AVERAGEIFS(B2:B201, B2:B201, "&lt;=13.0", B2:B201, "&gt;=7.0", A2:A201, "&lt;=2", A2:A201, "&gt;=1", D2:D201, "M")</f>
        <v>10.263157894736842</v>
      </c>
      <c r="M20" s="60">
        <f>AVERAGEIFS(C2:C201, C2:C201, "&lt;=95", C2:C201, "&gt;=65", A2:A201, "&lt;=2", A2:A201, "&gt;=1", D2:D201, "M")</f>
        <v>80.684210526315795</v>
      </c>
      <c r="R20" s="27" t="s">
        <v>625</v>
      </c>
      <c r="S20" s="60">
        <f>AVERAGEIFS(B2:B201, B2:B201, "&lt;=18.0", B2:B201, "&gt;=9.0", A2:A201, "&lt;=5", A2:A201, "&gt;=3", D2:D201, "F")</f>
        <v>12.694871794871796</v>
      </c>
      <c r="T20" s="60">
        <f>AVERAGEIFS(C2:C201, C2:C201, "&lt;=110", C2:C201, "&gt;=75", A2:A201, "&lt;=5", A2:A201, "&gt;=3", D2:D201, "F")</f>
        <v>89.838461538461516</v>
      </c>
      <c r="U20" s="27">
        <f>AVERAGEIFS(B2:B201, B2:B201, "&lt;=18.0", B2:B201, "&gt;=9.0", A2:A201, "&lt;=5", A2:A201, "&gt;=3", D2:D201, "M")</f>
        <v>13.27</v>
      </c>
      <c r="V20" s="60">
        <f>AVERAGEIFS(C2:C201, C2:C201, "&lt;=110", C2:C201, "&gt;=70", A2:A201, "&lt;=5", A2:A201, "&gt;=3", D2:D201, "M")</f>
        <v>91.164285714285697</v>
      </c>
    </row>
    <row r="21" spans="1:22" x14ac:dyDescent="0.45">
      <c r="A21" s="30">
        <v>2</v>
      </c>
      <c r="B21" s="30">
        <v>10</v>
      </c>
      <c r="C21" s="30">
        <v>85</v>
      </c>
      <c r="D21" s="26" t="s">
        <v>43</v>
      </c>
      <c r="E21" s="30">
        <v>8</v>
      </c>
      <c r="F21" s="63"/>
      <c r="I21" s="27" t="s">
        <v>626</v>
      </c>
      <c r="J21" s="60" cm="1">
        <f t="array" ref="J21">_xlfn.STDEV.S(IF(((B2:B201 &lt;= 12) * (B2:B201 &gt;= 7)) + ((A2:A201 &lt;= 2) * (A2:A201 &gt;= 1)), B2:B201))</f>
        <v>1.3925423771130283</v>
      </c>
      <c r="K21" s="60" cm="1">
        <f t="array" ref="K21">_xlfn.STDEV.S(IF(((C2:C201 &lt;= 95) * (C2:C201 &gt;= 65))+((A2:A201 &lt;= 2) * (A2:A201 &gt;= 1)), C2:C201))</f>
        <v>6.0795357975009967</v>
      </c>
      <c r="L21" s="60" cm="1">
        <f t="array" ref="L21">_xlfn.STDEV.S(IF(((B2:B201 &lt;= 13) * (B2:B201 &gt;= 7)) + ((A2:A201 &lt;= 2) * (A2:A201 &gt;= 1)), B2:B201))</f>
        <v>1.5662451155103472</v>
      </c>
      <c r="M21" s="60" cm="1">
        <f t="array" ref="M21">_xlfn.STDEV.S(IF(((C2:C201 &lt;= 90) * (C2:C201 &gt;= 70))+((A2:A201 &lt;= 2) * (A2:A201 &gt;= 1)), C2:C201))</f>
        <v>5.0684303467848943</v>
      </c>
      <c r="N21" s="62"/>
      <c r="O21" s="62"/>
      <c r="P21" s="62"/>
      <c r="Q21" s="62"/>
      <c r="R21" s="60" t="s">
        <v>626</v>
      </c>
      <c r="S21" s="60" cm="1">
        <f t="array" ref="S21">_xlfn.STDEV.S(IF(((B2:B201 &lt;= 18) * (B2:B201 &gt;= 9)) + ((A2:A201 &lt;= 5) * (A2:A201 &gt;= 3)), B2:B201))</f>
        <v>2.1729067391283001</v>
      </c>
      <c r="T21" s="60" cm="1">
        <f t="array" ref="T21">_xlfn.STDEV.S(IF(((C2:C201 &lt;= 110) * (C2:C201 &gt;= 75))+((A2:A201 &lt;= 5) * (A2:A201 &gt;= 3)), C2:C201))</f>
        <v>8.0560143218537519</v>
      </c>
      <c r="U21" s="60" cm="1">
        <f t="array" ref="U21">_xlfn.STDEV.S(IF(((B2:B201 &lt;= 18) * (B2:B201 &gt;= 9)) + ((A2:A201 &lt;= 5) * (A2:A201 &gt;= 3)), B2:B201))</f>
        <v>2.1729067391283001</v>
      </c>
      <c r="V21" s="60" cm="1">
        <f t="array" ref="V21">_xlfn.STDEV.S(IF(((C2:C201 &lt;= 110) * (C2:C201 &gt;= 70))+((A2:A201 &lt;= 5) * (A2:A201 &gt;= 3)), C2:C201))</f>
        <v>8.3860969164024617</v>
      </c>
    </row>
    <row r="22" spans="1:22" x14ac:dyDescent="0.45">
      <c r="A22" s="30">
        <v>2</v>
      </c>
      <c r="B22" s="30">
        <v>10</v>
      </c>
      <c r="C22" s="30">
        <v>85</v>
      </c>
      <c r="D22" s="26" t="s">
        <v>43</v>
      </c>
      <c r="E22" s="30">
        <v>10</v>
      </c>
      <c r="F22" s="63"/>
    </row>
    <row r="23" spans="1:22" x14ac:dyDescent="0.45">
      <c r="A23" s="30">
        <v>3</v>
      </c>
      <c r="B23" s="30">
        <v>12</v>
      </c>
      <c r="C23" s="30">
        <v>87</v>
      </c>
      <c r="D23" s="26" t="s">
        <v>43</v>
      </c>
      <c r="E23" s="30">
        <v>6</v>
      </c>
      <c r="F23" s="63"/>
    </row>
    <row r="24" spans="1:22" x14ac:dyDescent="0.45">
      <c r="A24" s="30">
        <v>3</v>
      </c>
      <c r="B24" s="30">
        <v>14</v>
      </c>
      <c r="C24" s="30">
        <v>90</v>
      </c>
      <c r="D24" s="26" t="s">
        <v>43</v>
      </c>
      <c r="E24" s="30">
        <v>4</v>
      </c>
      <c r="F24" s="63"/>
    </row>
    <row r="25" spans="1:22" x14ac:dyDescent="0.45">
      <c r="A25" s="30">
        <v>4</v>
      </c>
      <c r="B25" s="30">
        <v>15</v>
      </c>
      <c r="C25" s="30">
        <v>100</v>
      </c>
      <c r="D25" s="26" t="s">
        <v>56</v>
      </c>
      <c r="E25" s="30">
        <v>8</v>
      </c>
      <c r="F25" s="63"/>
    </row>
    <row r="26" spans="1:22" x14ac:dyDescent="0.45">
      <c r="A26" s="30">
        <v>3</v>
      </c>
      <c r="B26" s="30">
        <v>12</v>
      </c>
      <c r="C26" s="30">
        <v>86</v>
      </c>
      <c r="D26" s="26" t="s">
        <v>43</v>
      </c>
      <c r="E26" s="30">
        <v>6</v>
      </c>
      <c r="F26" s="63"/>
    </row>
    <row r="27" spans="1:22" x14ac:dyDescent="0.45">
      <c r="A27" s="30">
        <v>2</v>
      </c>
      <c r="B27" s="30">
        <v>8</v>
      </c>
      <c r="C27" s="30">
        <v>70</v>
      </c>
      <c r="D27" s="26" t="s">
        <v>56</v>
      </c>
      <c r="E27" s="30">
        <v>8</v>
      </c>
      <c r="F27" s="63"/>
    </row>
    <row r="28" spans="1:22" x14ac:dyDescent="0.45">
      <c r="A28" s="30">
        <v>5</v>
      </c>
      <c r="B28" s="30">
        <v>16</v>
      </c>
      <c r="C28" s="30">
        <v>105</v>
      </c>
      <c r="D28" s="26" t="s">
        <v>43</v>
      </c>
      <c r="E28" s="30">
        <v>5</v>
      </c>
      <c r="F28" s="63"/>
    </row>
    <row r="29" spans="1:22" x14ac:dyDescent="0.45">
      <c r="A29" s="30">
        <v>4</v>
      </c>
      <c r="B29" s="30">
        <v>15</v>
      </c>
      <c r="C29" s="30">
        <v>98</v>
      </c>
      <c r="D29" s="26" t="s">
        <v>56</v>
      </c>
      <c r="E29" s="30">
        <v>5</v>
      </c>
      <c r="F29" s="63"/>
    </row>
    <row r="30" spans="1:22" x14ac:dyDescent="0.45">
      <c r="A30" s="30">
        <v>2</v>
      </c>
      <c r="B30" s="30">
        <v>11</v>
      </c>
      <c r="C30" s="30">
        <v>80</v>
      </c>
      <c r="D30" s="26" t="s">
        <v>56</v>
      </c>
      <c r="E30" s="30">
        <v>5</v>
      </c>
      <c r="F30" s="63"/>
      <c r="I30" s="126" t="s">
        <v>642</v>
      </c>
      <c r="J30" s="132"/>
      <c r="K30" s="132"/>
      <c r="L30" s="132"/>
      <c r="M30" s="132"/>
      <c r="N30" s="132"/>
      <c r="O30" s="127"/>
    </row>
    <row r="31" spans="1:22" x14ac:dyDescent="0.45">
      <c r="A31" s="30">
        <v>4</v>
      </c>
      <c r="B31" s="30">
        <v>16</v>
      </c>
      <c r="C31" s="30">
        <v>105</v>
      </c>
      <c r="D31" s="26" t="s">
        <v>56</v>
      </c>
      <c r="E31" s="30">
        <v>4</v>
      </c>
      <c r="F31" s="63"/>
      <c r="I31" s="130"/>
      <c r="J31" s="27" t="s">
        <v>644</v>
      </c>
      <c r="K31" s="27" t="s">
        <v>645</v>
      </c>
      <c r="L31" s="27" t="s">
        <v>646</v>
      </c>
      <c r="M31" s="133" t="s">
        <v>643</v>
      </c>
      <c r="N31" s="134"/>
      <c r="O31" s="135"/>
    </row>
    <row r="32" spans="1:22" x14ac:dyDescent="0.45">
      <c r="A32" s="30">
        <v>3</v>
      </c>
      <c r="B32" s="30">
        <v>12</v>
      </c>
      <c r="C32" s="30">
        <v>85</v>
      </c>
      <c r="D32" s="26" t="s">
        <v>56</v>
      </c>
      <c r="E32" s="30">
        <v>5</v>
      </c>
      <c r="F32" s="63"/>
      <c r="I32" s="131"/>
      <c r="J32" s="41" t="s">
        <v>611</v>
      </c>
      <c r="K32" s="27" t="s">
        <v>612</v>
      </c>
      <c r="L32" s="27" t="s">
        <v>613</v>
      </c>
      <c r="M32" s="32" t="s">
        <v>652</v>
      </c>
      <c r="N32" s="27" t="s">
        <v>653</v>
      </c>
      <c r="O32" s="27" t="s">
        <v>654</v>
      </c>
    </row>
    <row r="33" spans="1:15" x14ac:dyDescent="0.45">
      <c r="A33" s="30">
        <v>3</v>
      </c>
      <c r="B33" s="30">
        <v>16</v>
      </c>
      <c r="C33" s="30">
        <v>101</v>
      </c>
      <c r="D33" s="26" t="s">
        <v>56</v>
      </c>
      <c r="E33" s="30">
        <v>4</v>
      </c>
      <c r="F33" s="63"/>
      <c r="I33" s="27" t="s">
        <v>622</v>
      </c>
      <c r="J33" s="27" t="s">
        <v>649</v>
      </c>
      <c r="K33" s="27" t="s">
        <v>650</v>
      </c>
      <c r="L33" s="27" t="s">
        <v>651</v>
      </c>
      <c r="M33" s="27">
        <v>0.25</v>
      </c>
      <c r="N33" s="60">
        <v>-0.1</v>
      </c>
      <c r="O33" s="27">
        <v>-0.44</v>
      </c>
    </row>
    <row r="34" spans="1:15" x14ac:dyDescent="0.45">
      <c r="A34" s="30">
        <v>5</v>
      </c>
      <c r="B34" s="30">
        <v>16</v>
      </c>
      <c r="C34" s="30">
        <v>109</v>
      </c>
      <c r="D34" s="26" t="s">
        <v>56</v>
      </c>
      <c r="E34" s="30">
        <v>3</v>
      </c>
      <c r="F34" s="63"/>
      <c r="I34" s="27" t="s">
        <v>623</v>
      </c>
      <c r="J34" s="27" t="s">
        <v>655</v>
      </c>
      <c r="K34" s="27" t="s">
        <v>656</v>
      </c>
      <c r="L34" s="27" t="s">
        <v>657</v>
      </c>
      <c r="M34" s="27">
        <v>0.34</v>
      </c>
      <c r="N34" s="27">
        <v>-0.15</v>
      </c>
      <c r="O34" s="27">
        <v>-0.37</v>
      </c>
    </row>
    <row r="35" spans="1:15" x14ac:dyDescent="0.45">
      <c r="A35" s="30">
        <v>2</v>
      </c>
      <c r="B35" s="30">
        <v>10</v>
      </c>
      <c r="C35" s="30">
        <v>81</v>
      </c>
      <c r="D35" s="26" t="s">
        <v>56</v>
      </c>
      <c r="E35" s="30">
        <v>4</v>
      </c>
      <c r="F35" s="63"/>
      <c r="I35" s="126" t="s">
        <v>661</v>
      </c>
      <c r="J35" s="132"/>
      <c r="K35" s="132"/>
      <c r="L35" s="132"/>
      <c r="M35" s="132"/>
      <c r="N35" s="132"/>
      <c r="O35" s="127"/>
    </row>
    <row r="36" spans="1:15" x14ac:dyDescent="0.45">
      <c r="A36" s="30">
        <v>2</v>
      </c>
      <c r="B36" s="30">
        <v>12</v>
      </c>
      <c r="C36" s="30">
        <v>85</v>
      </c>
      <c r="D36" s="26" t="s">
        <v>43</v>
      </c>
      <c r="E36" s="30">
        <v>5</v>
      </c>
      <c r="F36" s="63"/>
    </row>
    <row r="37" spans="1:15" x14ac:dyDescent="0.45">
      <c r="A37" s="30">
        <v>2</v>
      </c>
      <c r="B37" s="30">
        <v>10</v>
      </c>
      <c r="C37" s="30">
        <v>80</v>
      </c>
      <c r="D37" s="26" t="s">
        <v>43</v>
      </c>
      <c r="E37" s="30">
        <v>4</v>
      </c>
      <c r="F37" s="63"/>
      <c r="I37" s="67" t="s">
        <v>648</v>
      </c>
      <c r="J37" s="68">
        <f>COUNTIFS( E2:E201, "&lt;=3", E2:E201, "&gt;=1")</f>
        <v>48</v>
      </c>
      <c r="K37" s="68">
        <f>COUNTIFS( E2:E201, "&lt;=6", E2:E201, "&gt;=4")</f>
        <v>128</v>
      </c>
      <c r="L37" s="68">
        <f>COUNTIFS( E2:E201, "&lt;=10", E2:E201, "&gt;=7")</f>
        <v>24</v>
      </c>
      <c r="M37" s="68"/>
      <c r="N37" s="68"/>
      <c r="O37" s="68"/>
    </row>
    <row r="38" spans="1:15" x14ac:dyDescent="0.45">
      <c r="A38" s="30">
        <v>3</v>
      </c>
      <c r="B38" s="30">
        <v>14</v>
      </c>
      <c r="C38" s="30">
        <v>88</v>
      </c>
      <c r="D38" s="26" t="s">
        <v>56</v>
      </c>
      <c r="E38" s="66">
        <v>8</v>
      </c>
      <c r="F38" s="63"/>
      <c r="I38" s="67" t="s">
        <v>625</v>
      </c>
      <c r="J38" s="68">
        <f>AVERAGEIFS(B2:B201, E2:E201, "&lt;=3", E2:E201, "&gt;=1")</f>
        <v>11.145833333333334</v>
      </c>
      <c r="K38" s="68">
        <f>AVERAGEIFS(B2:B201, E2:E201, "&lt;=6", E2:E201, "&gt;=4")</f>
        <v>12.345312500000002</v>
      </c>
      <c r="L38" s="68">
        <f>AVERAGEIFS(B2:B201, E2:E201, "&lt;=10", E2:E201, "&gt;=7")</f>
        <v>12.745833333333332</v>
      </c>
      <c r="M38" s="68" cm="1">
        <f t="array" ref="M38">AVERAGE(STANDARDIZE(B5:B142,J38,J39))</f>
        <v>0.2515315864415899</v>
      </c>
      <c r="N38" s="68" cm="1">
        <f t="array" ref="N38">AVERAGE(STANDARDIZE(B2:B201,K38,K39))</f>
        <v>-0.10096470896923967</v>
      </c>
      <c r="O38" s="68" cm="1">
        <f t="array" ref="O38">AVERAGE(STANDARDIZE(B6:B117,L38,L39))</f>
        <v>-0.439041501768</v>
      </c>
    </row>
    <row r="39" spans="1:15" x14ac:dyDescent="0.45">
      <c r="A39" s="30">
        <v>4</v>
      </c>
      <c r="B39" s="30">
        <v>17</v>
      </c>
      <c r="C39" s="30">
        <v>100</v>
      </c>
      <c r="D39" s="26" t="s">
        <v>56</v>
      </c>
      <c r="E39" s="30">
        <v>6</v>
      </c>
      <c r="F39" s="63"/>
      <c r="I39" s="67" t="s">
        <v>626</v>
      </c>
      <c r="J39" s="68">
        <f>_xlfn.STDEV.S(B5:B142)</f>
        <v>2.4710931132254785</v>
      </c>
      <c r="K39" s="68">
        <f>_xlfn.STDEV.S(B2:B201)</f>
        <v>2.3752111252364898</v>
      </c>
      <c r="L39" s="68">
        <f>_xlfn.STDEV.S(B6:B177)</f>
        <v>2.436991655417251</v>
      </c>
      <c r="M39" s="68"/>
      <c r="N39" s="68"/>
      <c r="O39" s="68"/>
    </row>
    <row r="40" spans="1:15" x14ac:dyDescent="0.45">
      <c r="A40" s="30">
        <v>2</v>
      </c>
      <c r="B40" s="30">
        <v>10</v>
      </c>
      <c r="C40" s="30">
        <v>85</v>
      </c>
      <c r="D40" s="26" t="s">
        <v>56</v>
      </c>
      <c r="E40" s="30">
        <v>7</v>
      </c>
      <c r="F40" s="63"/>
      <c r="I40" s="67" t="s">
        <v>647</v>
      </c>
      <c r="J40" s="68">
        <f>_xlfn.STDEV.S(B5:B142)/SQRT(J37)</f>
        <v>0.35667156852834014</v>
      </c>
      <c r="K40" s="68">
        <f>K39/SQRT(K37)</f>
        <v>0.20994098667555647</v>
      </c>
      <c r="L40" s="68">
        <f>L39/SQRT(L37)</f>
        <v>0.4974488385993962</v>
      </c>
      <c r="M40" s="68"/>
      <c r="N40" s="68"/>
      <c r="O40" s="68"/>
    </row>
    <row r="41" spans="1:15" x14ac:dyDescent="0.45">
      <c r="A41" s="30">
        <v>3</v>
      </c>
      <c r="B41" s="30">
        <v>13.5</v>
      </c>
      <c r="C41" s="30">
        <v>94</v>
      </c>
      <c r="D41" s="26" t="s">
        <v>56</v>
      </c>
      <c r="E41" s="30">
        <v>4</v>
      </c>
      <c r="F41" s="63"/>
      <c r="J41" s="62"/>
      <c r="K41" s="62"/>
      <c r="L41" s="62"/>
      <c r="M41" s="62"/>
      <c r="N41" s="62"/>
      <c r="O41" s="62"/>
    </row>
    <row r="42" spans="1:15" x14ac:dyDescent="0.45">
      <c r="A42" s="30">
        <v>1</v>
      </c>
      <c r="B42" s="30">
        <v>9</v>
      </c>
      <c r="C42" s="30">
        <v>75</v>
      </c>
      <c r="D42" s="26" t="s">
        <v>56</v>
      </c>
      <c r="E42" s="30">
        <v>8</v>
      </c>
      <c r="F42" s="63"/>
      <c r="J42" s="62"/>
      <c r="K42" s="62"/>
      <c r="L42" s="62"/>
      <c r="M42" s="62"/>
      <c r="N42" s="62"/>
      <c r="O42" s="62"/>
    </row>
    <row r="43" spans="1:15" x14ac:dyDescent="0.45">
      <c r="A43" s="30">
        <v>4</v>
      </c>
      <c r="B43" s="30">
        <v>14</v>
      </c>
      <c r="C43" s="30">
        <v>98</v>
      </c>
      <c r="D43" s="26" t="s">
        <v>43</v>
      </c>
      <c r="E43" s="30">
        <v>7</v>
      </c>
      <c r="F43" s="63"/>
      <c r="I43" s="67" t="s">
        <v>625</v>
      </c>
      <c r="J43" s="68">
        <f>AVERAGEIFS(C2:C201, E2:E201, "&lt;=3", E2:E201, "&gt;=1")</f>
        <v>83.389583333333334</v>
      </c>
      <c r="K43" s="68">
        <f>AVERAGEIFS(C2:C201, E2:E201, "&lt;=6", E2:E201, "&gt;=4")</f>
        <v>88.896874999999994</v>
      </c>
      <c r="L43" s="68">
        <f>AVERAGEIFS(C2:C201, E2:E201, "&lt;=10", E2:E201, "&gt;=7")</f>
        <v>89.058333333333337</v>
      </c>
      <c r="M43" s="68"/>
      <c r="N43" s="68"/>
      <c r="O43" s="68"/>
    </row>
    <row r="44" spans="1:15" x14ac:dyDescent="0.45">
      <c r="A44" s="30">
        <v>2</v>
      </c>
      <c r="B44" s="30">
        <v>11</v>
      </c>
      <c r="C44" s="30">
        <v>83</v>
      </c>
      <c r="D44" s="26" t="s">
        <v>56</v>
      </c>
      <c r="E44" s="30">
        <v>8</v>
      </c>
      <c r="F44" s="63"/>
      <c r="I44" s="67" t="s">
        <v>626</v>
      </c>
      <c r="J44" s="68">
        <f>_xlfn.STDEV.S(C5:C142)</f>
        <v>8.5602910266295567</v>
      </c>
      <c r="K44" s="68">
        <f>_xlfn.STDEV.S(C2:C201)</f>
        <v>8.4687317134368403</v>
      </c>
      <c r="L44" s="68">
        <f>_xlfn.STDEV.S(C6:C117)</f>
        <v>8.8557842984425612</v>
      </c>
      <c r="M44" s="68" cm="1">
        <f t="array" ref="M44">AVERAGE(STANDARDIZE(C5:C142,J43,J44))</f>
        <v>0.34117550269232022</v>
      </c>
      <c r="N44" s="68" cm="1">
        <f t="array" ref="N44">AVERAGE(STANDARDIZE(C2:C201,K43,K44))</f>
        <v>-0.1537863099303988</v>
      </c>
      <c r="O44" s="68" cm="1">
        <f t="array" ref="O44">AVERAGE(STANDARDIZE(C6:C117,L43,L44))</f>
        <v>-0.36863853311190836</v>
      </c>
    </row>
    <row r="45" spans="1:15" x14ac:dyDescent="0.45">
      <c r="A45" s="30">
        <v>3</v>
      </c>
      <c r="B45" s="30">
        <v>10</v>
      </c>
      <c r="C45" s="30">
        <v>85</v>
      </c>
      <c r="D45" s="26" t="s">
        <v>43</v>
      </c>
      <c r="E45" s="30">
        <v>6</v>
      </c>
      <c r="F45" s="63"/>
      <c r="I45" s="67" t="s">
        <v>647</v>
      </c>
      <c r="J45" s="68">
        <f>J44/SQRT(J37)</f>
        <v>1.2355715821415281</v>
      </c>
      <c r="K45" s="68">
        <f t="shared" ref="K45:L45" si="0">K44/SQRT(K37)</f>
        <v>0.74853720282759484</v>
      </c>
      <c r="L45" s="68">
        <f t="shared" si="0"/>
        <v>1.8076794002779482</v>
      </c>
      <c r="M45" s="68"/>
      <c r="N45" s="68"/>
      <c r="O45" s="68"/>
    </row>
    <row r="46" spans="1:15" x14ac:dyDescent="0.45">
      <c r="A46" s="30">
        <v>1</v>
      </c>
      <c r="B46" s="30">
        <v>7</v>
      </c>
      <c r="C46" s="30">
        <v>70</v>
      </c>
      <c r="D46" s="26" t="s">
        <v>56</v>
      </c>
      <c r="E46" s="30">
        <v>5</v>
      </c>
      <c r="F46" s="63"/>
    </row>
    <row r="47" spans="1:15" x14ac:dyDescent="0.45">
      <c r="A47" s="30">
        <v>2</v>
      </c>
      <c r="B47" s="30">
        <v>12</v>
      </c>
      <c r="C47" s="30">
        <v>84</v>
      </c>
      <c r="D47" s="26" t="s">
        <v>43</v>
      </c>
      <c r="E47" s="30">
        <v>4</v>
      </c>
      <c r="F47" s="63"/>
    </row>
    <row r="48" spans="1:15" x14ac:dyDescent="0.45">
      <c r="A48" s="30">
        <v>1</v>
      </c>
      <c r="B48" s="30">
        <v>8</v>
      </c>
      <c r="C48" s="30">
        <v>72</v>
      </c>
      <c r="D48" s="26" t="s">
        <v>56</v>
      </c>
      <c r="E48" s="30">
        <v>8</v>
      </c>
      <c r="F48" s="63"/>
    </row>
    <row r="49" spans="1:29" x14ac:dyDescent="0.45">
      <c r="A49" s="30">
        <v>3</v>
      </c>
      <c r="B49" s="30">
        <v>11</v>
      </c>
      <c r="C49" s="30">
        <v>88</v>
      </c>
      <c r="D49" s="26" t="s">
        <v>56</v>
      </c>
      <c r="E49" s="30">
        <v>4</v>
      </c>
      <c r="F49" s="63"/>
    </row>
    <row r="50" spans="1:29" x14ac:dyDescent="0.45">
      <c r="A50" s="30">
        <v>4</v>
      </c>
      <c r="B50" s="30">
        <v>13</v>
      </c>
      <c r="C50" s="30">
        <v>95</v>
      </c>
      <c r="D50" s="26" t="s">
        <v>56</v>
      </c>
      <c r="E50" s="30">
        <v>5</v>
      </c>
      <c r="F50" s="63"/>
      <c r="I50" s="126" t="s">
        <v>642</v>
      </c>
      <c r="J50" s="132"/>
      <c r="K50" s="132"/>
      <c r="L50" s="132"/>
      <c r="M50" s="132"/>
      <c r="N50" s="132"/>
      <c r="O50" s="127"/>
    </row>
    <row r="51" spans="1:29" x14ac:dyDescent="0.45">
      <c r="A51" s="30">
        <v>2</v>
      </c>
      <c r="B51" s="30">
        <v>10</v>
      </c>
      <c r="C51" s="30">
        <v>81</v>
      </c>
      <c r="D51" s="26" t="s">
        <v>56</v>
      </c>
      <c r="E51" s="30">
        <v>5</v>
      </c>
      <c r="F51" s="63"/>
      <c r="I51" s="130"/>
      <c r="J51" s="27" t="s">
        <v>644</v>
      </c>
      <c r="K51" s="27" t="s">
        <v>645</v>
      </c>
      <c r="L51" s="27" t="s">
        <v>646</v>
      </c>
      <c r="M51" s="133" t="s">
        <v>643</v>
      </c>
      <c r="N51" s="134"/>
      <c r="O51" s="135"/>
    </row>
    <row r="52" spans="1:29" x14ac:dyDescent="0.45">
      <c r="A52" s="30">
        <v>3</v>
      </c>
      <c r="B52" s="30">
        <v>9</v>
      </c>
      <c r="C52" s="30">
        <v>75</v>
      </c>
      <c r="D52" s="26" t="s">
        <v>56</v>
      </c>
      <c r="E52" s="30">
        <v>2</v>
      </c>
      <c r="F52" s="63"/>
      <c r="I52" s="131"/>
      <c r="J52" s="41" t="s">
        <v>611</v>
      </c>
      <c r="K52" s="27" t="s">
        <v>612</v>
      </c>
      <c r="L52" s="27" t="s">
        <v>613</v>
      </c>
      <c r="M52" s="32" t="s">
        <v>652</v>
      </c>
      <c r="N52" s="27" t="s">
        <v>653</v>
      </c>
      <c r="O52" s="27" t="s">
        <v>654</v>
      </c>
    </row>
    <row r="53" spans="1:29" x14ac:dyDescent="0.45">
      <c r="A53" s="30">
        <v>3</v>
      </c>
      <c r="B53" s="30">
        <v>11</v>
      </c>
      <c r="C53" s="30">
        <v>83</v>
      </c>
      <c r="D53" s="26" t="s">
        <v>56</v>
      </c>
      <c r="E53" s="30">
        <v>3</v>
      </c>
      <c r="F53" s="63"/>
      <c r="I53" s="27" t="s">
        <v>622</v>
      </c>
      <c r="J53" s="27">
        <v>11.15</v>
      </c>
      <c r="K53" s="27">
        <v>12.35</v>
      </c>
      <c r="L53" s="27">
        <v>12.75</v>
      </c>
      <c r="M53" s="27">
        <v>0.25</v>
      </c>
      <c r="N53" s="60">
        <v>-0.1</v>
      </c>
      <c r="O53" s="27">
        <v>-0.44</v>
      </c>
      <c r="Z53" s="130"/>
      <c r="AA53" s="128" t="s">
        <v>644</v>
      </c>
      <c r="AB53" s="128" t="s">
        <v>645</v>
      </c>
      <c r="AC53" s="128" t="s">
        <v>646</v>
      </c>
    </row>
    <row r="54" spans="1:29" x14ac:dyDescent="0.45">
      <c r="A54" s="30">
        <v>3</v>
      </c>
      <c r="B54" s="30">
        <v>11</v>
      </c>
      <c r="C54" s="30">
        <v>88</v>
      </c>
      <c r="D54" s="26" t="s">
        <v>56</v>
      </c>
      <c r="E54" s="30">
        <v>3</v>
      </c>
      <c r="F54" s="63"/>
      <c r="I54" s="27" t="s">
        <v>623</v>
      </c>
      <c r="J54" s="27">
        <v>83.39</v>
      </c>
      <c r="K54" s="27">
        <v>88.9</v>
      </c>
      <c r="L54" s="27">
        <v>89.06</v>
      </c>
      <c r="M54" s="27">
        <v>0.34</v>
      </c>
      <c r="N54" s="27">
        <v>-0.15</v>
      </c>
      <c r="O54" s="27">
        <v>-0.37</v>
      </c>
      <c r="Z54" s="131"/>
      <c r="AA54" s="129"/>
      <c r="AB54" s="129"/>
      <c r="AC54" s="129"/>
    </row>
    <row r="55" spans="1:29" x14ac:dyDescent="0.45">
      <c r="A55" s="31">
        <v>3</v>
      </c>
      <c r="B55" s="31">
        <v>11</v>
      </c>
      <c r="C55" s="31">
        <v>87.2</v>
      </c>
      <c r="D55" s="27" t="s">
        <v>56</v>
      </c>
      <c r="E55" s="31">
        <v>3</v>
      </c>
      <c r="F55" s="25"/>
      <c r="I55" s="126" t="s">
        <v>661</v>
      </c>
      <c r="J55" s="132"/>
      <c r="K55" s="132"/>
      <c r="L55" s="132"/>
      <c r="M55" s="132"/>
      <c r="N55" s="132"/>
      <c r="O55" s="127"/>
      <c r="Z55" s="27" t="s">
        <v>622</v>
      </c>
      <c r="AA55" s="27">
        <v>11.15</v>
      </c>
      <c r="AB55" s="27">
        <v>12.35</v>
      </c>
      <c r="AC55" s="27">
        <v>12.75</v>
      </c>
    </row>
    <row r="56" spans="1:29" x14ac:dyDescent="0.45">
      <c r="A56" s="31">
        <v>3</v>
      </c>
      <c r="B56" s="31">
        <v>12</v>
      </c>
      <c r="C56" s="31">
        <v>80.5</v>
      </c>
      <c r="D56" s="27" t="s">
        <v>56</v>
      </c>
      <c r="E56" s="31">
        <v>3</v>
      </c>
      <c r="F56" s="25"/>
      <c r="Z56" s="27" t="s">
        <v>623</v>
      </c>
      <c r="AA56" s="27">
        <v>83.39</v>
      </c>
      <c r="AB56" s="27">
        <v>88.9</v>
      </c>
      <c r="AC56" s="27">
        <v>89.06</v>
      </c>
    </row>
    <row r="57" spans="1:29" x14ac:dyDescent="0.45">
      <c r="A57" s="31">
        <v>3</v>
      </c>
      <c r="B57" s="31">
        <v>12</v>
      </c>
      <c r="C57" s="31">
        <v>85</v>
      </c>
      <c r="D57" s="27" t="s">
        <v>56</v>
      </c>
      <c r="E57" s="31">
        <v>3</v>
      </c>
      <c r="F57" s="25"/>
    </row>
    <row r="58" spans="1:29" x14ac:dyDescent="0.45">
      <c r="A58" s="31">
        <v>3</v>
      </c>
      <c r="B58" s="31">
        <v>12</v>
      </c>
      <c r="C58" s="31">
        <v>82</v>
      </c>
      <c r="D58" s="27" t="s">
        <v>56</v>
      </c>
      <c r="E58" s="31">
        <v>3</v>
      </c>
      <c r="F58" s="25"/>
    </row>
    <row r="59" spans="1:29" x14ac:dyDescent="0.45">
      <c r="A59" s="31">
        <v>3</v>
      </c>
      <c r="B59" s="31">
        <v>12</v>
      </c>
      <c r="C59" s="31">
        <v>80.5</v>
      </c>
      <c r="D59" s="27" t="s">
        <v>56</v>
      </c>
      <c r="E59" s="31">
        <v>3</v>
      </c>
      <c r="F59" s="25"/>
    </row>
    <row r="60" spans="1:29" x14ac:dyDescent="0.45">
      <c r="A60" s="31">
        <v>3</v>
      </c>
      <c r="B60" s="31">
        <v>11</v>
      </c>
      <c r="C60" s="31">
        <v>80</v>
      </c>
      <c r="D60" s="27" t="s">
        <v>56</v>
      </c>
      <c r="E60" s="31">
        <v>3</v>
      </c>
      <c r="F60" s="25"/>
    </row>
    <row r="61" spans="1:29" x14ac:dyDescent="0.45">
      <c r="A61" s="31">
        <v>4</v>
      </c>
      <c r="B61" s="31">
        <v>14</v>
      </c>
      <c r="C61" s="31">
        <v>85</v>
      </c>
      <c r="D61" s="27" t="s">
        <v>56</v>
      </c>
      <c r="E61" s="31">
        <v>3</v>
      </c>
      <c r="F61" s="25"/>
    </row>
    <row r="62" spans="1:29" x14ac:dyDescent="0.45">
      <c r="A62" s="31">
        <v>4</v>
      </c>
      <c r="B62" s="31">
        <v>12</v>
      </c>
      <c r="C62" s="31">
        <v>85</v>
      </c>
      <c r="D62" s="27" t="s">
        <v>56</v>
      </c>
      <c r="E62" s="31">
        <v>3</v>
      </c>
      <c r="F62" s="25"/>
    </row>
    <row r="63" spans="1:29" x14ac:dyDescent="0.45">
      <c r="A63" s="31">
        <v>4</v>
      </c>
      <c r="B63" s="31">
        <v>11</v>
      </c>
      <c r="C63" s="31">
        <v>85</v>
      </c>
      <c r="D63" s="27" t="s">
        <v>56</v>
      </c>
      <c r="E63" s="31">
        <v>3</v>
      </c>
      <c r="F63" s="25"/>
    </row>
    <row r="64" spans="1:29" x14ac:dyDescent="0.45">
      <c r="A64" s="31">
        <v>3</v>
      </c>
      <c r="B64" s="31">
        <v>13</v>
      </c>
      <c r="C64" s="31">
        <v>85</v>
      </c>
      <c r="D64" s="27" t="s">
        <v>56</v>
      </c>
      <c r="E64" s="31">
        <v>3</v>
      </c>
      <c r="F64" s="25"/>
    </row>
    <row r="65" spans="1:21" x14ac:dyDescent="0.45">
      <c r="A65" s="31">
        <v>2</v>
      </c>
      <c r="B65" s="31">
        <v>9</v>
      </c>
      <c r="C65" s="31">
        <v>80</v>
      </c>
      <c r="D65" s="27" t="s">
        <v>56</v>
      </c>
      <c r="E65" s="31">
        <v>3</v>
      </c>
      <c r="F65" s="25"/>
    </row>
    <row r="66" spans="1:21" x14ac:dyDescent="0.45">
      <c r="A66" s="31">
        <v>2</v>
      </c>
      <c r="B66" s="31">
        <v>7</v>
      </c>
      <c r="C66" s="31">
        <v>69</v>
      </c>
      <c r="D66" s="27" t="s">
        <v>56</v>
      </c>
      <c r="E66" s="31">
        <v>2</v>
      </c>
      <c r="F66" s="25"/>
    </row>
    <row r="67" spans="1:21" x14ac:dyDescent="0.45">
      <c r="A67" s="31">
        <v>1</v>
      </c>
      <c r="B67" s="31">
        <v>8</v>
      </c>
      <c r="C67" s="31">
        <v>72</v>
      </c>
      <c r="D67" s="27" t="s">
        <v>56</v>
      </c>
      <c r="E67" s="31">
        <v>3</v>
      </c>
      <c r="F67" s="25"/>
    </row>
    <row r="68" spans="1:21" x14ac:dyDescent="0.45">
      <c r="A68" s="31">
        <v>2</v>
      </c>
      <c r="B68" s="31">
        <v>9</v>
      </c>
      <c r="C68" s="31">
        <v>79.5</v>
      </c>
      <c r="D68" s="27" t="s">
        <v>56</v>
      </c>
      <c r="E68" s="31">
        <v>3</v>
      </c>
      <c r="F68" s="25"/>
      <c r="J68" s="125"/>
      <c r="K68" s="125" t="s">
        <v>620</v>
      </c>
      <c r="L68" s="125"/>
      <c r="M68" s="125"/>
      <c r="N68" s="125"/>
      <c r="O68" s="125" t="s">
        <v>621</v>
      </c>
      <c r="P68" s="125"/>
      <c r="Q68" s="125"/>
      <c r="R68" s="125"/>
    </row>
    <row r="69" spans="1:21" x14ac:dyDescent="0.45">
      <c r="A69" s="31">
        <v>5</v>
      </c>
      <c r="B69" s="31">
        <v>18</v>
      </c>
      <c r="C69" s="31">
        <v>110</v>
      </c>
      <c r="D69" s="27" t="s">
        <v>43</v>
      </c>
      <c r="E69" s="31">
        <v>10</v>
      </c>
      <c r="F69" s="25"/>
      <c r="J69" s="125"/>
      <c r="K69" s="125" t="s">
        <v>688</v>
      </c>
      <c r="L69" s="125"/>
      <c r="M69" s="125" t="s">
        <v>689</v>
      </c>
      <c r="N69" s="125"/>
      <c r="O69" s="125" t="s">
        <v>688</v>
      </c>
      <c r="P69" s="125"/>
      <c r="Q69" s="125" t="s">
        <v>689</v>
      </c>
      <c r="R69" s="125"/>
    </row>
    <row r="70" spans="1:21" x14ac:dyDescent="0.45">
      <c r="A70" s="31">
        <v>3</v>
      </c>
      <c r="B70" s="31">
        <v>17</v>
      </c>
      <c r="C70" s="31">
        <v>82</v>
      </c>
      <c r="D70" s="27" t="s">
        <v>56</v>
      </c>
      <c r="E70" s="31">
        <v>10</v>
      </c>
      <c r="F70" s="25"/>
      <c r="J70" s="125"/>
      <c r="K70" s="27" t="s">
        <v>622</v>
      </c>
      <c r="L70" s="27" t="s">
        <v>623</v>
      </c>
      <c r="M70" s="27" t="s">
        <v>622</v>
      </c>
      <c r="N70" s="27" t="s">
        <v>623</v>
      </c>
      <c r="O70" s="27" t="s">
        <v>622</v>
      </c>
      <c r="P70" s="27" t="s">
        <v>623</v>
      </c>
      <c r="Q70" s="27" t="s">
        <v>622</v>
      </c>
      <c r="R70" s="27" t="s">
        <v>623</v>
      </c>
    </row>
    <row r="71" spans="1:21" x14ac:dyDescent="0.45">
      <c r="A71" s="31">
        <v>3</v>
      </c>
      <c r="B71" s="31">
        <v>12</v>
      </c>
      <c r="C71" s="31">
        <v>85</v>
      </c>
      <c r="D71" s="27" t="s">
        <v>56</v>
      </c>
      <c r="E71" s="31">
        <v>10</v>
      </c>
      <c r="F71" s="25"/>
      <c r="J71" s="27" t="s">
        <v>687</v>
      </c>
      <c r="K71" s="27">
        <v>11.25</v>
      </c>
      <c r="L71" s="27">
        <v>80.849999999999994</v>
      </c>
      <c r="M71" s="27">
        <v>10.65</v>
      </c>
      <c r="N71" s="27">
        <v>79.75</v>
      </c>
      <c r="O71" s="27">
        <v>16.670000000000002</v>
      </c>
      <c r="P71" s="27">
        <v>102.57</v>
      </c>
      <c r="Q71" s="27">
        <v>15.93</v>
      </c>
      <c r="R71" s="27">
        <v>101.31</v>
      </c>
    </row>
    <row r="72" spans="1:21" x14ac:dyDescent="0.45">
      <c r="A72" s="31">
        <v>5</v>
      </c>
      <c r="B72" s="31">
        <v>17</v>
      </c>
      <c r="C72" s="31">
        <v>104</v>
      </c>
      <c r="D72" s="27" t="s">
        <v>43</v>
      </c>
      <c r="E72" s="31">
        <v>8</v>
      </c>
      <c r="F72" s="25"/>
      <c r="J72" s="27" t="s">
        <v>686</v>
      </c>
      <c r="K72" s="27" t="s">
        <v>692</v>
      </c>
      <c r="L72" s="27" t="s">
        <v>693</v>
      </c>
      <c r="M72" s="27" t="s">
        <v>694</v>
      </c>
      <c r="N72" s="27" t="s">
        <v>695</v>
      </c>
      <c r="O72" s="27" t="s">
        <v>696</v>
      </c>
      <c r="P72" s="27" t="s">
        <v>697</v>
      </c>
      <c r="Q72" s="27" t="s">
        <v>698</v>
      </c>
      <c r="R72" s="27" t="s">
        <v>699</v>
      </c>
    </row>
    <row r="73" spans="1:21" x14ac:dyDescent="0.45">
      <c r="A73" s="31">
        <v>3</v>
      </c>
      <c r="B73" s="31">
        <v>11</v>
      </c>
      <c r="C73" s="31">
        <v>85</v>
      </c>
      <c r="D73" s="27" t="s">
        <v>43</v>
      </c>
      <c r="E73" s="31">
        <v>8</v>
      </c>
      <c r="F73" s="25"/>
      <c r="J73" s="27" t="s">
        <v>685</v>
      </c>
      <c r="K73" s="60">
        <v>-1.98</v>
      </c>
      <c r="L73" s="60">
        <v>-1.28</v>
      </c>
      <c r="M73" s="60">
        <v>2.37</v>
      </c>
      <c r="N73" s="60">
        <v>-1.22</v>
      </c>
      <c r="O73" s="60">
        <v>1.91</v>
      </c>
      <c r="P73" s="60">
        <v>2.0299999999999998</v>
      </c>
      <c r="Q73" s="60">
        <v>-6.6</v>
      </c>
      <c r="R73" s="60">
        <v>3.39</v>
      </c>
    </row>
    <row r="74" spans="1:21" x14ac:dyDescent="0.45">
      <c r="A74" s="31">
        <v>4</v>
      </c>
      <c r="B74" s="31">
        <v>16</v>
      </c>
      <c r="C74" s="31">
        <v>98</v>
      </c>
      <c r="D74" s="27" t="s">
        <v>43</v>
      </c>
      <c r="E74" s="31">
        <v>7</v>
      </c>
      <c r="F74" s="25"/>
    </row>
    <row r="75" spans="1:21" x14ac:dyDescent="0.45">
      <c r="A75" s="31">
        <v>3</v>
      </c>
      <c r="B75" s="31">
        <v>10</v>
      </c>
      <c r="C75" s="31">
        <v>81</v>
      </c>
      <c r="D75" s="27" t="s">
        <v>43</v>
      </c>
      <c r="E75" s="31">
        <v>3</v>
      </c>
      <c r="F75" s="25"/>
    </row>
    <row r="76" spans="1:21" x14ac:dyDescent="0.45">
      <c r="A76" s="31">
        <v>3</v>
      </c>
      <c r="B76" s="31">
        <v>10</v>
      </c>
      <c r="C76" s="31">
        <v>80</v>
      </c>
      <c r="D76" s="27" t="s">
        <v>43</v>
      </c>
      <c r="E76" s="31">
        <v>3</v>
      </c>
      <c r="F76" s="25"/>
    </row>
    <row r="77" spans="1:21" x14ac:dyDescent="0.45">
      <c r="A77" s="31">
        <v>3</v>
      </c>
      <c r="B77" s="31">
        <v>11</v>
      </c>
      <c r="C77" s="31">
        <v>80</v>
      </c>
      <c r="D77" s="27" t="s">
        <v>43</v>
      </c>
      <c r="E77" s="31">
        <v>3</v>
      </c>
      <c r="F77" s="25"/>
    </row>
    <row r="78" spans="1:21" x14ac:dyDescent="0.45">
      <c r="A78" s="31">
        <v>3</v>
      </c>
      <c r="B78" s="31">
        <v>9</v>
      </c>
      <c r="C78" s="31">
        <v>72</v>
      </c>
      <c r="D78" s="27" t="s">
        <v>43</v>
      </c>
      <c r="E78" s="31">
        <v>2</v>
      </c>
      <c r="F78" s="25"/>
      <c r="T78" s="62"/>
      <c r="U78" s="62"/>
    </row>
    <row r="79" spans="1:21" x14ac:dyDescent="0.45">
      <c r="A79" s="31">
        <v>4</v>
      </c>
      <c r="B79" s="31">
        <v>16</v>
      </c>
      <c r="C79" s="31">
        <v>101</v>
      </c>
      <c r="D79" s="27" t="s">
        <v>43</v>
      </c>
      <c r="E79" s="31">
        <v>3</v>
      </c>
      <c r="F79" s="25"/>
      <c r="T79" s="62"/>
      <c r="U79" s="62"/>
    </row>
    <row r="80" spans="1:21" x14ac:dyDescent="0.45">
      <c r="A80" s="31">
        <v>4</v>
      </c>
      <c r="B80" s="31">
        <v>13</v>
      </c>
      <c r="C80" s="31">
        <v>85</v>
      </c>
      <c r="D80" s="27" t="s">
        <v>43</v>
      </c>
      <c r="E80" s="31">
        <v>3</v>
      </c>
      <c r="F80" s="25"/>
      <c r="J80" s="70" t="s">
        <v>690</v>
      </c>
      <c r="K80" s="70">
        <f>AVERAGEIFS(B2:B201, A2:A201, "&lt;=2", A2:A201, "&gt;=1", D2:D201, "M")</f>
        <v>10.263157894736842</v>
      </c>
      <c r="L80" s="70">
        <f>AVERAGEIFS(C2:C201, A2:A201, "&lt;=2", A2:A201, "&gt;=1", D2:D201, "M")</f>
        <v>80.684210526315795</v>
      </c>
      <c r="M80" s="70">
        <f>AVERAGEIFS(B2:B201, A2:A201, "&lt;=2", A2:A201, "&gt;=1", D2:D201, "F")</f>
        <v>9.3030303030303028</v>
      </c>
      <c r="N80" s="70">
        <f>AVERAGEIFS(C2:C201, A2:A201, "&lt;=2", A2:A201, "&gt;=1", D2:D201, "F")</f>
        <v>78.696969696969703</v>
      </c>
      <c r="O80" s="71">
        <f>AVERAGEIFS(B2:B201, A2:A201, "&lt;=5", A2:A201, "&gt;=3", D2:D201, "M")</f>
        <v>13.27</v>
      </c>
      <c r="P80" s="71">
        <f>AVERAGE(R214:R283)</f>
        <v>91.164285714285697</v>
      </c>
      <c r="Q80" s="71">
        <f>AVERAGE(S214:S291)</f>
        <v>12.694871794871796</v>
      </c>
      <c r="R80" s="71">
        <f>AVERAGE(T214:T291)</f>
        <v>89.838461538461516</v>
      </c>
      <c r="T80" s="62"/>
      <c r="U80" s="62"/>
    </row>
    <row r="81" spans="1:21" x14ac:dyDescent="0.45">
      <c r="A81" s="31">
        <v>2</v>
      </c>
      <c r="B81" s="31">
        <v>9</v>
      </c>
      <c r="C81" s="31">
        <v>80</v>
      </c>
      <c r="D81" s="27" t="s">
        <v>43</v>
      </c>
      <c r="E81" s="31">
        <v>3</v>
      </c>
      <c r="F81" s="25"/>
      <c r="J81" s="70" t="s">
        <v>626</v>
      </c>
      <c r="K81" s="70">
        <f>_xlfn.STDEV.S(L214:L232)</f>
        <v>1.5931138364556487</v>
      </c>
      <c r="L81" s="70">
        <f>_xlfn.STDEV.S(M214:M232)</f>
        <v>4.2694344093144929</v>
      </c>
      <c r="M81" s="70">
        <f>_xlfn.STDEV.S(F213:F245)</f>
        <v>1.2620630056788096</v>
      </c>
      <c r="N81" s="70">
        <f>_xlfn.STDEV.S(G213:G245)</f>
        <v>4.6736284651545681</v>
      </c>
      <c r="O81" s="70">
        <f>_xlfn.STDEV.S(Q214:Q283)</f>
        <v>2.0504753778971221</v>
      </c>
      <c r="P81" s="70">
        <f>_xlfn.STDEV.S(R214:R283)</f>
        <v>8.5304405600806064</v>
      </c>
      <c r="Q81" s="70">
        <f>_xlfn.STDEV.S(S214:S291)</f>
        <v>1.9414746996353109</v>
      </c>
      <c r="R81" s="70">
        <f>_xlfn.STDEV.S(T214:T291)</f>
        <v>6.6640191213074154</v>
      </c>
      <c r="T81" s="62"/>
      <c r="U81" s="62"/>
    </row>
    <row r="82" spans="1:21" x14ac:dyDescent="0.45">
      <c r="A82" s="31">
        <v>2</v>
      </c>
      <c r="B82" s="31">
        <v>12</v>
      </c>
      <c r="C82" s="31">
        <v>80</v>
      </c>
      <c r="D82" s="27" t="s">
        <v>43</v>
      </c>
      <c r="E82" s="31">
        <v>3</v>
      </c>
      <c r="F82" s="25"/>
      <c r="J82" s="70" t="s">
        <v>691</v>
      </c>
      <c r="K82" s="70" cm="1">
        <f t="array" ref="K82">AVERAGE(STANDARDIZE(L214:L232,K80,K81))</f>
        <v>-1.9867148861713328E-16</v>
      </c>
      <c r="L82" s="70" cm="1">
        <f t="array" ref="L82">AVERAGE(STANDARDIZE(M214:M232,L80,L81))</f>
        <v>-1.2796781178574174E-15</v>
      </c>
      <c r="M82" s="70" cm="1">
        <f t="array" ref="M82">AVERAGE(STANDARDIZE(F213:F245,M80,M81))</f>
        <v>2.3718400980628343E-16</v>
      </c>
      <c r="N82" s="70" cm="1">
        <f t="array" ref="N82">AVERAGE(STANDARDIZE(G213:G245,N80,N81))</f>
        <v>-1.21703993684288E-15</v>
      </c>
      <c r="O82" s="70" cm="1">
        <f t="array" ref="O82">AVERAGE(STANDARDIZE(Q214:Q283,O80,O81))</f>
        <v>1.9190997997091992E-16</v>
      </c>
      <c r="P82" s="70" cm="1">
        <f t="array" ref="P82">AVERAGE(STANDARDIZE(R214:R283,P80,P81))</f>
        <v>2.0364662337410013E-15</v>
      </c>
      <c r="Q82" s="70" cm="1">
        <f t="array" ref="Q82">AVERAGE(STANDARDIZE(S214:S291,Q80,Q81))</f>
        <v>-6.6044036336675981E-16</v>
      </c>
      <c r="R82" s="70" cm="1">
        <f t="array" ref="R82">AVERAGE(STANDARDIZE(T214:T291,R80,R81))</f>
        <v>3.3936528800801661E-15</v>
      </c>
      <c r="T82" s="62"/>
      <c r="U82" s="62"/>
    </row>
    <row r="83" spans="1:21" x14ac:dyDescent="0.45">
      <c r="A83" s="31">
        <v>2</v>
      </c>
      <c r="B83" s="31">
        <v>7</v>
      </c>
      <c r="C83" s="31">
        <v>75</v>
      </c>
      <c r="D83" s="27" t="s">
        <v>43</v>
      </c>
      <c r="E83" s="31">
        <v>3</v>
      </c>
      <c r="F83" s="25"/>
      <c r="T83" s="62"/>
      <c r="U83" s="62"/>
    </row>
    <row r="84" spans="1:21" x14ac:dyDescent="0.45">
      <c r="A84" s="31">
        <v>4</v>
      </c>
      <c r="B84" s="31">
        <v>10</v>
      </c>
      <c r="C84" s="31">
        <v>82</v>
      </c>
      <c r="D84" s="27" t="s">
        <v>43</v>
      </c>
      <c r="E84" s="31">
        <v>3</v>
      </c>
      <c r="F84" s="25"/>
      <c r="T84" s="62"/>
      <c r="U84" s="62"/>
    </row>
    <row r="85" spans="1:21" x14ac:dyDescent="0.45">
      <c r="A85" s="31">
        <v>4</v>
      </c>
      <c r="B85" s="31">
        <v>11</v>
      </c>
      <c r="C85" s="31">
        <v>80</v>
      </c>
      <c r="D85" s="27" t="s">
        <v>43</v>
      </c>
      <c r="E85" s="31">
        <v>3</v>
      </c>
      <c r="F85" s="25"/>
      <c r="T85" s="62"/>
      <c r="U85" s="62"/>
    </row>
    <row r="86" spans="1:21" x14ac:dyDescent="0.45">
      <c r="A86" s="31">
        <v>2</v>
      </c>
      <c r="B86" s="31">
        <v>8</v>
      </c>
      <c r="C86" s="31">
        <v>72</v>
      </c>
      <c r="D86" s="27" t="s">
        <v>43</v>
      </c>
      <c r="E86" s="31">
        <v>2</v>
      </c>
      <c r="F86" s="25"/>
    </row>
    <row r="87" spans="1:21" x14ac:dyDescent="0.45">
      <c r="A87" s="31">
        <v>4</v>
      </c>
      <c r="B87" s="31">
        <v>13</v>
      </c>
      <c r="C87" s="31">
        <v>90</v>
      </c>
      <c r="D87" s="27" t="s">
        <v>43</v>
      </c>
      <c r="E87" s="31">
        <v>3</v>
      </c>
      <c r="F87" s="25"/>
      <c r="K87" s="62"/>
      <c r="L87" s="62"/>
    </row>
    <row r="88" spans="1:21" x14ac:dyDescent="0.45">
      <c r="A88" s="31">
        <v>3</v>
      </c>
      <c r="B88" s="31">
        <v>11</v>
      </c>
      <c r="C88" s="31">
        <v>85</v>
      </c>
      <c r="D88" s="27" t="s">
        <v>43</v>
      </c>
      <c r="E88" s="31">
        <v>3</v>
      </c>
      <c r="F88" s="25"/>
      <c r="K88" s="62"/>
      <c r="L88" s="62"/>
    </row>
    <row r="89" spans="1:21" x14ac:dyDescent="0.45">
      <c r="A89" s="31">
        <v>4</v>
      </c>
      <c r="B89" s="31">
        <v>12</v>
      </c>
      <c r="C89" s="31">
        <v>82</v>
      </c>
      <c r="D89" s="27" t="s">
        <v>43</v>
      </c>
      <c r="E89" s="31">
        <v>3</v>
      </c>
      <c r="F89" s="25"/>
      <c r="K89" s="62"/>
      <c r="L89" s="62"/>
    </row>
    <row r="90" spans="1:21" x14ac:dyDescent="0.45">
      <c r="A90" s="31">
        <v>2</v>
      </c>
      <c r="B90" s="31">
        <v>9</v>
      </c>
      <c r="C90" s="31">
        <v>78</v>
      </c>
      <c r="D90" s="27" t="s">
        <v>43</v>
      </c>
      <c r="E90" s="31">
        <v>3</v>
      </c>
      <c r="F90" s="25"/>
      <c r="K90" s="62"/>
      <c r="L90" s="62"/>
    </row>
    <row r="91" spans="1:21" x14ac:dyDescent="0.45">
      <c r="A91" s="31">
        <v>2</v>
      </c>
      <c r="B91" s="31">
        <v>10</v>
      </c>
      <c r="C91" s="31">
        <v>75</v>
      </c>
      <c r="D91" s="27" t="s">
        <v>43</v>
      </c>
      <c r="E91" s="31">
        <v>1.5</v>
      </c>
      <c r="F91" s="25"/>
      <c r="K91" s="62"/>
      <c r="L91" s="62"/>
    </row>
    <row r="92" spans="1:21" x14ac:dyDescent="0.45">
      <c r="A92" s="31">
        <v>4</v>
      </c>
      <c r="B92" s="31">
        <v>14</v>
      </c>
      <c r="C92" s="31">
        <v>95</v>
      </c>
      <c r="D92" s="27" t="s">
        <v>43</v>
      </c>
      <c r="E92" s="31">
        <v>3</v>
      </c>
      <c r="F92" s="25"/>
      <c r="K92" s="62"/>
      <c r="L92" s="62"/>
    </row>
    <row r="93" spans="1:21" x14ac:dyDescent="0.45">
      <c r="A93" s="31">
        <v>2</v>
      </c>
      <c r="B93" s="31">
        <v>11</v>
      </c>
      <c r="C93" s="31">
        <v>79</v>
      </c>
      <c r="D93" s="27" t="s">
        <v>43</v>
      </c>
      <c r="E93" s="31">
        <v>3</v>
      </c>
      <c r="F93" s="25"/>
      <c r="K93" s="62"/>
      <c r="L93" s="62"/>
    </row>
    <row r="94" spans="1:21" x14ac:dyDescent="0.45">
      <c r="A94" s="31">
        <v>4</v>
      </c>
      <c r="B94" s="31">
        <v>13</v>
      </c>
      <c r="C94" s="31">
        <v>99</v>
      </c>
      <c r="D94" s="27" t="s">
        <v>43</v>
      </c>
      <c r="E94" s="31">
        <v>3</v>
      </c>
      <c r="F94" s="25"/>
      <c r="K94" s="62"/>
      <c r="L94" s="62"/>
    </row>
    <row r="95" spans="1:21" x14ac:dyDescent="0.45">
      <c r="A95" s="31">
        <v>2</v>
      </c>
      <c r="B95" s="31">
        <v>10</v>
      </c>
      <c r="C95" s="31">
        <v>80</v>
      </c>
      <c r="D95" s="27" t="s">
        <v>56</v>
      </c>
      <c r="E95" s="31">
        <v>5</v>
      </c>
      <c r="F95" s="25"/>
    </row>
    <row r="96" spans="1:21" x14ac:dyDescent="0.45">
      <c r="A96" s="31">
        <v>3</v>
      </c>
      <c r="B96" s="31">
        <v>14</v>
      </c>
      <c r="C96" s="31">
        <v>86</v>
      </c>
      <c r="D96" s="27" t="s">
        <v>56</v>
      </c>
      <c r="E96" s="31">
        <v>4</v>
      </c>
      <c r="F96" s="25"/>
    </row>
    <row r="97" spans="1:6" x14ac:dyDescent="0.45">
      <c r="A97" s="31">
        <v>3</v>
      </c>
      <c r="B97" s="31">
        <v>12</v>
      </c>
      <c r="C97" s="31">
        <v>88</v>
      </c>
      <c r="D97" s="27" t="s">
        <v>56</v>
      </c>
      <c r="E97" s="31">
        <v>6</v>
      </c>
      <c r="F97" s="25"/>
    </row>
    <row r="98" spans="1:6" x14ac:dyDescent="0.45">
      <c r="A98" s="31">
        <v>3</v>
      </c>
      <c r="B98" s="31">
        <v>11.7</v>
      </c>
      <c r="C98" s="31">
        <v>89.2</v>
      </c>
      <c r="D98" s="27" t="s">
        <v>56</v>
      </c>
      <c r="E98" s="31">
        <v>5</v>
      </c>
      <c r="F98" s="25"/>
    </row>
    <row r="99" spans="1:6" x14ac:dyDescent="0.45">
      <c r="A99" s="31">
        <v>3</v>
      </c>
      <c r="B99" s="31">
        <v>11.5</v>
      </c>
      <c r="C99" s="31">
        <v>90</v>
      </c>
      <c r="D99" s="27" t="s">
        <v>56</v>
      </c>
      <c r="E99" s="31">
        <v>5</v>
      </c>
      <c r="F99" s="25"/>
    </row>
    <row r="100" spans="1:6" x14ac:dyDescent="0.45">
      <c r="A100" s="31">
        <v>3</v>
      </c>
      <c r="B100" s="31">
        <v>12</v>
      </c>
      <c r="C100" s="31">
        <v>89</v>
      </c>
      <c r="D100" s="27" t="s">
        <v>56</v>
      </c>
      <c r="E100" s="31">
        <v>5</v>
      </c>
      <c r="F100" s="25"/>
    </row>
    <row r="101" spans="1:6" x14ac:dyDescent="0.45">
      <c r="A101" s="31">
        <v>3</v>
      </c>
      <c r="B101" s="31">
        <v>12</v>
      </c>
      <c r="C101" s="31">
        <v>88</v>
      </c>
      <c r="D101" s="27" t="s">
        <v>56</v>
      </c>
      <c r="E101" s="31">
        <v>5</v>
      </c>
      <c r="F101" s="25"/>
    </row>
    <row r="102" spans="1:6" x14ac:dyDescent="0.45">
      <c r="A102" s="31">
        <v>2</v>
      </c>
      <c r="B102" s="31">
        <v>8</v>
      </c>
      <c r="C102" s="31">
        <v>75</v>
      </c>
      <c r="D102" s="27" t="s">
        <v>56</v>
      </c>
      <c r="E102" s="31">
        <v>4</v>
      </c>
      <c r="F102" s="25"/>
    </row>
    <row r="103" spans="1:6" x14ac:dyDescent="0.45">
      <c r="A103" s="31">
        <v>2</v>
      </c>
      <c r="B103" s="31">
        <v>10</v>
      </c>
      <c r="C103" s="31">
        <v>75</v>
      </c>
      <c r="D103" s="27" t="s">
        <v>56</v>
      </c>
      <c r="E103" s="31">
        <v>5</v>
      </c>
      <c r="F103" s="25"/>
    </row>
    <row r="104" spans="1:6" x14ac:dyDescent="0.45">
      <c r="A104" s="31">
        <v>2</v>
      </c>
      <c r="B104" s="31">
        <v>10</v>
      </c>
      <c r="C104" s="31">
        <v>80</v>
      </c>
      <c r="D104" s="27" t="s">
        <v>56</v>
      </c>
      <c r="E104" s="31">
        <v>4</v>
      </c>
      <c r="F104" s="25"/>
    </row>
    <row r="105" spans="1:6" x14ac:dyDescent="0.45">
      <c r="A105" s="31">
        <v>2</v>
      </c>
      <c r="B105" s="31">
        <v>10</v>
      </c>
      <c r="C105" s="31">
        <v>82</v>
      </c>
      <c r="D105" s="27" t="s">
        <v>56</v>
      </c>
      <c r="E105" s="31">
        <v>5</v>
      </c>
      <c r="F105" s="25"/>
    </row>
    <row r="106" spans="1:6" x14ac:dyDescent="0.45">
      <c r="A106" s="31">
        <v>1</v>
      </c>
      <c r="B106" s="31">
        <v>7</v>
      </c>
      <c r="C106" s="31">
        <v>77</v>
      </c>
      <c r="D106" s="27" t="s">
        <v>56</v>
      </c>
      <c r="E106" s="31">
        <v>4</v>
      </c>
      <c r="F106" s="25"/>
    </row>
    <row r="107" spans="1:6" x14ac:dyDescent="0.45">
      <c r="A107" s="31">
        <v>1.5</v>
      </c>
      <c r="B107" s="31">
        <v>9</v>
      </c>
      <c r="C107" s="31">
        <v>80</v>
      </c>
      <c r="D107" s="27" t="s">
        <v>56</v>
      </c>
      <c r="E107" s="31">
        <v>4</v>
      </c>
      <c r="F107" s="25"/>
    </row>
    <row r="108" spans="1:6" x14ac:dyDescent="0.45">
      <c r="A108" s="31">
        <v>1.5</v>
      </c>
      <c r="B108" s="31">
        <v>10</v>
      </c>
      <c r="C108" s="31">
        <v>83</v>
      </c>
      <c r="D108" s="27" t="s">
        <v>43</v>
      </c>
      <c r="E108" s="31">
        <v>5</v>
      </c>
      <c r="F108" s="25"/>
    </row>
    <row r="109" spans="1:6" x14ac:dyDescent="0.45">
      <c r="A109" s="31">
        <v>2</v>
      </c>
      <c r="B109" s="31">
        <v>10</v>
      </c>
      <c r="C109" s="31">
        <v>80.5</v>
      </c>
      <c r="D109" s="27" t="s">
        <v>56</v>
      </c>
      <c r="E109" s="31">
        <v>4</v>
      </c>
      <c r="F109" s="25"/>
    </row>
    <row r="110" spans="1:6" x14ac:dyDescent="0.45">
      <c r="A110" s="31">
        <v>2</v>
      </c>
      <c r="B110" s="31">
        <v>10</v>
      </c>
      <c r="C110" s="31">
        <v>78.5</v>
      </c>
      <c r="D110" s="27" t="s">
        <v>56</v>
      </c>
      <c r="E110" s="31">
        <v>5</v>
      </c>
      <c r="F110" s="25"/>
    </row>
    <row r="111" spans="1:6" x14ac:dyDescent="0.45">
      <c r="A111" s="31">
        <v>2</v>
      </c>
      <c r="B111" s="31">
        <v>9</v>
      </c>
      <c r="C111" s="31">
        <v>80</v>
      </c>
      <c r="D111" s="27" t="s">
        <v>56</v>
      </c>
      <c r="E111" s="31">
        <v>5</v>
      </c>
      <c r="F111" s="25"/>
    </row>
    <row r="112" spans="1:6" x14ac:dyDescent="0.45">
      <c r="A112" s="31">
        <v>2</v>
      </c>
      <c r="B112" s="31">
        <v>10</v>
      </c>
      <c r="C112" s="31">
        <v>81</v>
      </c>
      <c r="D112" s="27" t="s">
        <v>56</v>
      </c>
      <c r="E112" s="31">
        <v>5</v>
      </c>
      <c r="F112" s="25"/>
    </row>
    <row r="113" spans="1:6" x14ac:dyDescent="0.45">
      <c r="A113" s="31">
        <v>2</v>
      </c>
      <c r="B113" s="31">
        <v>12</v>
      </c>
      <c r="C113" s="31">
        <v>80</v>
      </c>
      <c r="D113" s="27" t="s">
        <v>43</v>
      </c>
      <c r="E113" s="31">
        <v>5</v>
      </c>
      <c r="F113" s="25"/>
    </row>
    <row r="114" spans="1:6" x14ac:dyDescent="0.45">
      <c r="A114" s="31">
        <v>5</v>
      </c>
      <c r="B114" s="31">
        <v>15</v>
      </c>
      <c r="C114" s="31">
        <v>99</v>
      </c>
      <c r="D114" s="27" t="s">
        <v>43</v>
      </c>
      <c r="E114" s="31">
        <v>3</v>
      </c>
      <c r="F114" s="25"/>
    </row>
    <row r="115" spans="1:6" x14ac:dyDescent="0.45">
      <c r="A115" s="31">
        <v>3</v>
      </c>
      <c r="B115" s="31">
        <v>12</v>
      </c>
      <c r="C115" s="31">
        <v>89</v>
      </c>
      <c r="D115" s="27" t="s">
        <v>43</v>
      </c>
      <c r="E115" s="31">
        <v>3</v>
      </c>
      <c r="F115" s="25"/>
    </row>
    <row r="116" spans="1:6" x14ac:dyDescent="0.45">
      <c r="A116" s="31">
        <v>3</v>
      </c>
      <c r="B116" s="31">
        <v>11</v>
      </c>
      <c r="C116" s="31">
        <v>79</v>
      </c>
      <c r="D116" s="27" t="s">
        <v>43</v>
      </c>
      <c r="E116" s="31">
        <v>3</v>
      </c>
      <c r="F116" s="25"/>
    </row>
    <row r="117" spans="1:6" x14ac:dyDescent="0.45">
      <c r="A117" s="31">
        <v>3</v>
      </c>
      <c r="B117" s="31">
        <v>11</v>
      </c>
      <c r="C117" s="31">
        <v>78</v>
      </c>
      <c r="D117" s="27" t="s">
        <v>43</v>
      </c>
      <c r="E117" s="31">
        <v>3</v>
      </c>
      <c r="F117" s="25"/>
    </row>
    <row r="118" spans="1:6" x14ac:dyDescent="0.45">
      <c r="A118" s="31">
        <v>4</v>
      </c>
      <c r="B118" s="31">
        <v>14</v>
      </c>
      <c r="C118" s="31">
        <v>98</v>
      </c>
      <c r="D118" s="27" t="s">
        <v>43</v>
      </c>
      <c r="E118" s="31">
        <v>5</v>
      </c>
      <c r="F118" s="25"/>
    </row>
    <row r="119" spans="1:6" x14ac:dyDescent="0.45">
      <c r="A119" s="31">
        <v>4</v>
      </c>
      <c r="B119" s="31">
        <v>15</v>
      </c>
      <c r="C119" s="31">
        <v>94</v>
      </c>
      <c r="D119" s="27" t="s">
        <v>43</v>
      </c>
      <c r="E119" s="31">
        <v>5</v>
      </c>
      <c r="F119" s="25"/>
    </row>
    <row r="120" spans="1:6" x14ac:dyDescent="0.45">
      <c r="A120" s="31">
        <v>5</v>
      </c>
      <c r="B120" s="31">
        <v>16</v>
      </c>
      <c r="C120" s="31">
        <v>102.5</v>
      </c>
      <c r="D120" s="27" t="s">
        <v>56</v>
      </c>
      <c r="E120" s="31">
        <v>6</v>
      </c>
      <c r="F120" s="25"/>
    </row>
    <row r="121" spans="1:6" x14ac:dyDescent="0.45">
      <c r="A121" s="31">
        <v>4</v>
      </c>
      <c r="B121" s="31">
        <v>12</v>
      </c>
      <c r="C121" s="31">
        <v>92</v>
      </c>
      <c r="D121" s="27" t="s">
        <v>56</v>
      </c>
      <c r="E121" s="31">
        <v>4.8</v>
      </c>
      <c r="F121" s="25"/>
    </row>
    <row r="122" spans="1:6" x14ac:dyDescent="0.45">
      <c r="A122" s="31">
        <v>4</v>
      </c>
      <c r="B122" s="31">
        <v>14</v>
      </c>
      <c r="C122" s="31">
        <v>95</v>
      </c>
      <c r="D122" s="27" t="s">
        <v>56</v>
      </c>
      <c r="E122" s="31">
        <v>5</v>
      </c>
      <c r="F122" s="25"/>
    </row>
    <row r="123" spans="1:6" x14ac:dyDescent="0.45">
      <c r="A123" s="31">
        <v>4</v>
      </c>
      <c r="B123" s="31">
        <v>14</v>
      </c>
      <c r="C123" s="31">
        <v>97.5</v>
      </c>
      <c r="D123" s="27" t="s">
        <v>56</v>
      </c>
      <c r="E123" s="31">
        <v>5</v>
      </c>
      <c r="F123" s="25"/>
    </row>
    <row r="124" spans="1:6" x14ac:dyDescent="0.45">
      <c r="A124" s="31">
        <v>4</v>
      </c>
      <c r="B124" s="31">
        <v>13.2</v>
      </c>
      <c r="C124" s="31">
        <v>95.9</v>
      </c>
      <c r="D124" s="27" t="s">
        <v>56</v>
      </c>
      <c r="E124" s="31">
        <v>4</v>
      </c>
      <c r="F124" s="25"/>
    </row>
    <row r="125" spans="1:6" x14ac:dyDescent="0.45">
      <c r="A125" s="31">
        <v>4</v>
      </c>
      <c r="B125" s="31">
        <v>12</v>
      </c>
      <c r="C125" s="31">
        <v>90</v>
      </c>
      <c r="D125" s="27" t="s">
        <v>56</v>
      </c>
      <c r="E125" s="31">
        <v>4</v>
      </c>
      <c r="F125" s="25"/>
    </row>
    <row r="126" spans="1:6" x14ac:dyDescent="0.45">
      <c r="A126" s="31">
        <v>4</v>
      </c>
      <c r="B126" s="31">
        <v>15</v>
      </c>
      <c r="C126" s="31">
        <v>96</v>
      </c>
      <c r="D126" s="27" t="s">
        <v>56</v>
      </c>
      <c r="E126" s="31">
        <v>6</v>
      </c>
      <c r="F126" s="25"/>
    </row>
    <row r="127" spans="1:6" x14ac:dyDescent="0.45">
      <c r="A127" s="31">
        <v>2</v>
      </c>
      <c r="B127" s="31">
        <v>9</v>
      </c>
      <c r="C127" s="31">
        <v>80</v>
      </c>
      <c r="D127" s="27" t="s">
        <v>56</v>
      </c>
      <c r="E127" s="31">
        <v>5</v>
      </c>
      <c r="F127" s="25"/>
    </row>
    <row r="128" spans="1:6" x14ac:dyDescent="0.45">
      <c r="A128" s="31">
        <v>2</v>
      </c>
      <c r="B128" s="31">
        <v>11</v>
      </c>
      <c r="C128" s="31">
        <v>82</v>
      </c>
      <c r="D128" s="27" t="s">
        <v>56</v>
      </c>
      <c r="E128" s="31">
        <v>5</v>
      </c>
      <c r="F128" s="25"/>
    </row>
    <row r="129" spans="1:6" x14ac:dyDescent="0.45">
      <c r="A129" s="31">
        <v>3</v>
      </c>
      <c r="B129" s="31">
        <v>12</v>
      </c>
      <c r="C129" s="31">
        <v>80</v>
      </c>
      <c r="D129" s="27" t="s">
        <v>56</v>
      </c>
      <c r="E129" s="31">
        <v>4</v>
      </c>
      <c r="F129" s="25"/>
    </row>
    <row r="130" spans="1:6" x14ac:dyDescent="0.45">
      <c r="A130" s="31">
        <v>3</v>
      </c>
      <c r="B130" s="31">
        <v>10</v>
      </c>
      <c r="C130" s="31">
        <v>80</v>
      </c>
      <c r="D130" s="27" t="s">
        <v>56</v>
      </c>
      <c r="E130" s="31">
        <v>4</v>
      </c>
      <c r="F130" s="25"/>
    </row>
    <row r="131" spans="1:6" x14ac:dyDescent="0.45">
      <c r="A131" s="31">
        <v>3</v>
      </c>
      <c r="B131" s="31">
        <v>14</v>
      </c>
      <c r="C131" s="31">
        <v>80</v>
      </c>
      <c r="D131" s="27" t="s">
        <v>56</v>
      </c>
      <c r="E131" s="31">
        <v>6</v>
      </c>
      <c r="F131" s="25"/>
    </row>
    <row r="132" spans="1:6" x14ac:dyDescent="0.45">
      <c r="A132" s="31">
        <v>3</v>
      </c>
      <c r="B132" s="31">
        <v>10</v>
      </c>
      <c r="C132" s="31">
        <v>90</v>
      </c>
      <c r="D132" s="27" t="s">
        <v>56</v>
      </c>
      <c r="E132" s="31">
        <v>4</v>
      </c>
      <c r="F132" s="25"/>
    </row>
    <row r="133" spans="1:6" x14ac:dyDescent="0.45">
      <c r="A133" s="31">
        <v>3</v>
      </c>
      <c r="B133" s="31">
        <v>11</v>
      </c>
      <c r="C133" s="31">
        <v>81</v>
      </c>
      <c r="D133" s="27" t="s">
        <v>56</v>
      </c>
      <c r="E133" s="31">
        <v>4</v>
      </c>
      <c r="F133" s="25"/>
    </row>
    <row r="134" spans="1:6" x14ac:dyDescent="0.45">
      <c r="A134" s="31">
        <v>3</v>
      </c>
      <c r="B134" s="31">
        <v>12</v>
      </c>
      <c r="C134" s="31">
        <v>89</v>
      </c>
      <c r="D134" s="27" t="s">
        <v>56</v>
      </c>
      <c r="E134" s="31">
        <v>4</v>
      </c>
      <c r="F134" s="25"/>
    </row>
    <row r="135" spans="1:6" x14ac:dyDescent="0.45">
      <c r="A135" s="31">
        <v>3</v>
      </c>
      <c r="B135" s="31">
        <v>14</v>
      </c>
      <c r="C135" s="31">
        <v>92</v>
      </c>
      <c r="D135" s="27" t="s">
        <v>56</v>
      </c>
      <c r="E135" s="31">
        <v>5</v>
      </c>
      <c r="F135" s="25"/>
    </row>
    <row r="136" spans="1:6" x14ac:dyDescent="0.45">
      <c r="A136" s="31">
        <v>3</v>
      </c>
      <c r="B136" s="31">
        <v>11</v>
      </c>
      <c r="C136" s="31">
        <v>90</v>
      </c>
      <c r="D136" s="27" t="s">
        <v>56</v>
      </c>
      <c r="E136" s="31">
        <v>5</v>
      </c>
      <c r="F136" s="25"/>
    </row>
    <row r="137" spans="1:6" x14ac:dyDescent="0.45">
      <c r="A137" s="31">
        <v>3</v>
      </c>
      <c r="B137" s="31">
        <v>10</v>
      </c>
      <c r="C137" s="31">
        <v>85</v>
      </c>
      <c r="D137" s="27" t="s">
        <v>56</v>
      </c>
      <c r="E137" s="31">
        <v>4</v>
      </c>
      <c r="F137" s="25"/>
    </row>
    <row r="138" spans="1:6" x14ac:dyDescent="0.45">
      <c r="A138" s="31">
        <v>5</v>
      </c>
      <c r="B138" s="31">
        <v>14</v>
      </c>
      <c r="C138" s="31">
        <v>93</v>
      </c>
      <c r="D138" s="27" t="s">
        <v>56</v>
      </c>
      <c r="E138" s="31">
        <v>5</v>
      </c>
      <c r="F138" s="25"/>
    </row>
    <row r="139" spans="1:6" x14ac:dyDescent="0.45">
      <c r="A139" s="31">
        <v>4</v>
      </c>
      <c r="B139" s="31">
        <v>12</v>
      </c>
      <c r="C139" s="31">
        <v>83</v>
      </c>
      <c r="D139" s="27" t="s">
        <v>56</v>
      </c>
      <c r="E139" s="31">
        <v>3</v>
      </c>
      <c r="F139" s="25"/>
    </row>
    <row r="140" spans="1:6" x14ac:dyDescent="0.45">
      <c r="A140" s="31">
        <v>4</v>
      </c>
      <c r="B140" s="31">
        <v>12</v>
      </c>
      <c r="C140" s="31">
        <v>90</v>
      </c>
      <c r="D140" s="27" t="s">
        <v>56</v>
      </c>
      <c r="E140" s="31">
        <v>2</v>
      </c>
      <c r="F140" s="25"/>
    </row>
    <row r="141" spans="1:6" x14ac:dyDescent="0.45">
      <c r="A141" s="31">
        <v>4</v>
      </c>
      <c r="B141" s="31">
        <v>11</v>
      </c>
      <c r="C141" s="31">
        <v>81</v>
      </c>
      <c r="D141" s="27" t="s">
        <v>56</v>
      </c>
      <c r="E141" s="31">
        <v>3</v>
      </c>
      <c r="F141" s="25"/>
    </row>
    <row r="142" spans="1:6" x14ac:dyDescent="0.45">
      <c r="A142" s="31">
        <v>3</v>
      </c>
      <c r="B142" s="31">
        <v>9</v>
      </c>
      <c r="C142" s="31">
        <v>85</v>
      </c>
      <c r="D142" s="27" t="s">
        <v>56</v>
      </c>
      <c r="E142" s="31">
        <v>3</v>
      </c>
      <c r="F142" s="25"/>
    </row>
    <row r="143" spans="1:6" x14ac:dyDescent="0.45">
      <c r="A143" s="31">
        <v>3</v>
      </c>
      <c r="B143" s="31">
        <v>10.5</v>
      </c>
      <c r="C143" s="31">
        <v>82</v>
      </c>
      <c r="D143" s="27" t="s">
        <v>56</v>
      </c>
      <c r="E143" s="31">
        <v>5</v>
      </c>
      <c r="F143" s="25"/>
    </row>
    <row r="144" spans="1:6" x14ac:dyDescent="0.45">
      <c r="A144" s="31">
        <v>3.5</v>
      </c>
      <c r="B144" s="31">
        <v>13</v>
      </c>
      <c r="C144" s="31">
        <v>94</v>
      </c>
      <c r="D144" s="27" t="s">
        <v>56</v>
      </c>
      <c r="E144" s="31">
        <v>4</v>
      </c>
      <c r="F144" s="25"/>
    </row>
    <row r="145" spans="1:6" x14ac:dyDescent="0.45">
      <c r="A145" s="31">
        <v>4</v>
      </c>
      <c r="B145" s="31">
        <v>12.9</v>
      </c>
      <c r="C145" s="31">
        <v>94.7</v>
      </c>
      <c r="D145" s="27" t="s">
        <v>56</v>
      </c>
      <c r="E145" s="31">
        <v>5</v>
      </c>
      <c r="F145" s="25"/>
    </row>
    <row r="146" spans="1:6" x14ac:dyDescent="0.45">
      <c r="A146" s="31">
        <v>4</v>
      </c>
      <c r="B146" s="31">
        <v>14</v>
      </c>
      <c r="C146" s="31">
        <v>90</v>
      </c>
      <c r="D146" s="27" t="s">
        <v>56</v>
      </c>
      <c r="E146" s="31">
        <v>5</v>
      </c>
      <c r="F146" s="25"/>
    </row>
    <row r="147" spans="1:6" x14ac:dyDescent="0.45">
      <c r="A147" s="31">
        <v>3</v>
      </c>
      <c r="B147" s="31">
        <v>13</v>
      </c>
      <c r="C147" s="31">
        <v>90</v>
      </c>
      <c r="D147" s="27" t="s">
        <v>43</v>
      </c>
      <c r="E147" s="31">
        <v>5</v>
      </c>
      <c r="F147" s="25"/>
    </row>
    <row r="148" spans="1:6" x14ac:dyDescent="0.45">
      <c r="A148" s="31">
        <v>3</v>
      </c>
      <c r="B148" s="31">
        <v>14</v>
      </c>
      <c r="C148" s="31">
        <v>93</v>
      </c>
      <c r="D148" s="27" t="s">
        <v>43</v>
      </c>
      <c r="E148" s="31">
        <v>4</v>
      </c>
      <c r="F148" s="25"/>
    </row>
    <row r="149" spans="1:6" x14ac:dyDescent="0.45">
      <c r="A149" s="31">
        <v>3</v>
      </c>
      <c r="B149" s="31">
        <v>13</v>
      </c>
      <c r="C149" s="31">
        <v>89</v>
      </c>
      <c r="D149" s="27" t="s">
        <v>43</v>
      </c>
      <c r="E149" s="31">
        <v>5</v>
      </c>
      <c r="F149" s="25"/>
    </row>
    <row r="150" spans="1:6" x14ac:dyDescent="0.45">
      <c r="A150" s="31">
        <v>3</v>
      </c>
      <c r="B150" s="31">
        <v>13</v>
      </c>
      <c r="C150" s="31">
        <v>83</v>
      </c>
      <c r="D150" s="27" t="s">
        <v>43</v>
      </c>
      <c r="E150" s="31">
        <v>5</v>
      </c>
      <c r="F150" s="25"/>
    </row>
    <row r="151" spans="1:6" x14ac:dyDescent="0.45">
      <c r="A151" s="31">
        <v>5</v>
      </c>
      <c r="B151" s="31">
        <v>16</v>
      </c>
      <c r="C151" s="31">
        <v>104</v>
      </c>
      <c r="D151" s="27" t="s">
        <v>43</v>
      </c>
      <c r="E151" s="31">
        <v>4</v>
      </c>
      <c r="F151" s="25"/>
    </row>
    <row r="152" spans="1:6" x14ac:dyDescent="0.45">
      <c r="A152" s="31">
        <v>3</v>
      </c>
      <c r="B152" s="31">
        <v>12</v>
      </c>
      <c r="C152" s="31">
        <v>82</v>
      </c>
      <c r="D152" s="27" t="s">
        <v>43</v>
      </c>
      <c r="E152" s="31">
        <v>4</v>
      </c>
      <c r="F152" s="25"/>
    </row>
    <row r="153" spans="1:6" x14ac:dyDescent="0.45">
      <c r="A153" s="31">
        <v>3</v>
      </c>
      <c r="B153" s="31">
        <v>11</v>
      </c>
      <c r="C153" s="31">
        <v>79</v>
      </c>
      <c r="D153" s="27" t="s">
        <v>43</v>
      </c>
      <c r="E153" s="31">
        <v>4</v>
      </c>
      <c r="F153" s="25"/>
    </row>
    <row r="154" spans="1:6" x14ac:dyDescent="0.45">
      <c r="A154" s="31">
        <v>3</v>
      </c>
      <c r="B154" s="31">
        <v>13</v>
      </c>
      <c r="C154" s="31">
        <v>89</v>
      </c>
      <c r="D154" s="27" t="s">
        <v>43</v>
      </c>
      <c r="E154" s="31">
        <v>4</v>
      </c>
      <c r="F154" s="25"/>
    </row>
    <row r="155" spans="1:6" x14ac:dyDescent="0.45">
      <c r="A155" s="31">
        <v>3</v>
      </c>
      <c r="B155" s="31">
        <v>12</v>
      </c>
      <c r="C155" s="31">
        <v>85</v>
      </c>
      <c r="D155" s="27" t="s">
        <v>43</v>
      </c>
      <c r="E155" s="31">
        <v>4</v>
      </c>
      <c r="F155" s="25"/>
    </row>
    <row r="156" spans="1:6" x14ac:dyDescent="0.45">
      <c r="A156" s="31">
        <v>4</v>
      </c>
      <c r="B156" s="31">
        <v>15</v>
      </c>
      <c r="C156" s="31">
        <v>96</v>
      </c>
      <c r="D156" s="27" t="s">
        <v>43</v>
      </c>
      <c r="E156" s="31">
        <v>4</v>
      </c>
      <c r="F156" s="25"/>
    </row>
    <row r="157" spans="1:6" x14ac:dyDescent="0.45">
      <c r="A157" s="31">
        <v>4</v>
      </c>
      <c r="B157" s="31">
        <v>14</v>
      </c>
      <c r="C157" s="31">
        <v>95</v>
      </c>
      <c r="D157" s="27" t="s">
        <v>43</v>
      </c>
      <c r="E157" s="31">
        <v>5</v>
      </c>
      <c r="F157" s="25"/>
    </row>
    <row r="158" spans="1:6" x14ac:dyDescent="0.45">
      <c r="A158" s="31">
        <v>4</v>
      </c>
      <c r="B158" s="31">
        <v>15</v>
      </c>
      <c r="C158" s="31">
        <v>98</v>
      </c>
      <c r="D158" s="27" t="s">
        <v>43</v>
      </c>
      <c r="E158" s="31">
        <v>4</v>
      </c>
      <c r="F158" s="25"/>
    </row>
    <row r="159" spans="1:6" x14ac:dyDescent="0.45">
      <c r="A159" s="31">
        <v>4</v>
      </c>
      <c r="B159" s="31">
        <v>13</v>
      </c>
      <c r="C159" s="31">
        <v>95.7</v>
      </c>
      <c r="D159" s="27" t="s">
        <v>43</v>
      </c>
      <c r="E159" s="31">
        <v>4</v>
      </c>
      <c r="F159" s="25"/>
    </row>
    <row r="160" spans="1:6" x14ac:dyDescent="0.45">
      <c r="A160" s="31">
        <v>4</v>
      </c>
      <c r="B160" s="31">
        <v>14</v>
      </c>
      <c r="C160" s="31">
        <v>83</v>
      </c>
      <c r="D160" s="27" t="s">
        <v>43</v>
      </c>
      <c r="E160" s="31">
        <v>4</v>
      </c>
      <c r="F160" s="25"/>
    </row>
    <row r="161" spans="1:6" x14ac:dyDescent="0.45">
      <c r="A161" s="31">
        <v>1.5</v>
      </c>
      <c r="B161" s="31">
        <v>10</v>
      </c>
      <c r="C161" s="31">
        <v>79</v>
      </c>
      <c r="D161" s="27" t="s">
        <v>43</v>
      </c>
      <c r="E161" s="31">
        <v>6</v>
      </c>
      <c r="F161" s="25"/>
    </row>
    <row r="162" spans="1:6" x14ac:dyDescent="0.45">
      <c r="A162" s="31">
        <v>2</v>
      </c>
      <c r="B162" s="31">
        <v>9</v>
      </c>
      <c r="C162" s="31">
        <v>80</v>
      </c>
      <c r="D162" s="27" t="s">
        <v>43</v>
      </c>
      <c r="E162" s="31">
        <v>4</v>
      </c>
      <c r="F162" s="25"/>
    </row>
    <row r="163" spans="1:6" x14ac:dyDescent="0.45">
      <c r="A163" s="31">
        <v>4</v>
      </c>
      <c r="B163" s="31">
        <v>15</v>
      </c>
      <c r="C163" s="31">
        <v>92</v>
      </c>
      <c r="D163" s="27" t="s">
        <v>43</v>
      </c>
      <c r="E163" s="31">
        <v>5</v>
      </c>
      <c r="F163" s="25"/>
    </row>
    <row r="164" spans="1:6" x14ac:dyDescent="0.45">
      <c r="A164" s="31">
        <v>4</v>
      </c>
      <c r="B164" s="31">
        <v>15</v>
      </c>
      <c r="C164" s="31">
        <v>98</v>
      </c>
      <c r="D164" s="27" t="s">
        <v>43</v>
      </c>
      <c r="E164" s="31">
        <v>5</v>
      </c>
      <c r="F164" s="25"/>
    </row>
    <row r="165" spans="1:6" x14ac:dyDescent="0.45">
      <c r="A165" s="31">
        <v>2</v>
      </c>
      <c r="B165" s="31">
        <v>9</v>
      </c>
      <c r="C165" s="31">
        <v>79</v>
      </c>
      <c r="D165" s="27" t="s">
        <v>43</v>
      </c>
      <c r="E165" s="31">
        <v>4</v>
      </c>
      <c r="F165" s="25"/>
    </row>
    <row r="166" spans="1:6" x14ac:dyDescent="0.45">
      <c r="A166" s="31">
        <v>5</v>
      </c>
      <c r="B166" s="31">
        <v>18</v>
      </c>
      <c r="C166" s="31">
        <v>110</v>
      </c>
      <c r="D166" s="27" t="s">
        <v>43</v>
      </c>
      <c r="E166" s="31">
        <v>6</v>
      </c>
      <c r="F166" s="25"/>
    </row>
    <row r="167" spans="1:6" x14ac:dyDescent="0.45">
      <c r="A167" s="31">
        <v>2</v>
      </c>
      <c r="B167" s="31">
        <v>12</v>
      </c>
      <c r="C167" s="31">
        <v>84</v>
      </c>
      <c r="D167" s="27" t="s">
        <v>43</v>
      </c>
      <c r="E167" s="31">
        <v>4</v>
      </c>
      <c r="F167" s="25"/>
    </row>
    <row r="168" spans="1:6" x14ac:dyDescent="0.45">
      <c r="A168" s="31">
        <v>4</v>
      </c>
      <c r="B168" s="31">
        <v>15</v>
      </c>
      <c r="C168" s="31">
        <v>95</v>
      </c>
      <c r="D168" s="27" t="s">
        <v>43</v>
      </c>
      <c r="E168" s="31">
        <v>4</v>
      </c>
      <c r="F168" s="25"/>
    </row>
    <row r="169" spans="1:6" x14ac:dyDescent="0.45">
      <c r="A169" s="31">
        <v>4</v>
      </c>
      <c r="B169" s="31">
        <v>15</v>
      </c>
      <c r="C169" s="31">
        <v>92</v>
      </c>
      <c r="D169" s="27" t="s">
        <v>43</v>
      </c>
      <c r="E169" s="31">
        <v>5</v>
      </c>
      <c r="F169" s="25"/>
    </row>
    <row r="170" spans="1:6" x14ac:dyDescent="0.45">
      <c r="A170" s="31">
        <v>4</v>
      </c>
      <c r="B170" s="31">
        <v>12</v>
      </c>
      <c r="C170" s="31">
        <v>85</v>
      </c>
      <c r="D170" s="27" t="s">
        <v>43</v>
      </c>
      <c r="E170" s="31">
        <v>5</v>
      </c>
      <c r="F170" s="25"/>
    </row>
    <row r="171" spans="1:6" x14ac:dyDescent="0.45">
      <c r="A171" s="31">
        <v>4</v>
      </c>
      <c r="B171" s="31">
        <v>14</v>
      </c>
      <c r="C171" s="31">
        <v>98</v>
      </c>
      <c r="D171" s="27" t="s">
        <v>43</v>
      </c>
      <c r="E171" s="31">
        <v>6</v>
      </c>
      <c r="F171" s="25"/>
    </row>
    <row r="172" spans="1:6" x14ac:dyDescent="0.45">
      <c r="A172" s="31">
        <v>4</v>
      </c>
      <c r="B172" s="31">
        <v>15</v>
      </c>
      <c r="C172" s="31">
        <v>100</v>
      </c>
      <c r="D172" s="27" t="s">
        <v>43</v>
      </c>
      <c r="E172" s="31">
        <v>4</v>
      </c>
      <c r="F172" s="25"/>
    </row>
    <row r="173" spans="1:6" x14ac:dyDescent="0.45">
      <c r="A173" s="31">
        <v>1.5</v>
      </c>
      <c r="B173" s="31">
        <v>12</v>
      </c>
      <c r="C173" s="31">
        <v>75</v>
      </c>
      <c r="D173" s="27" t="s">
        <v>56</v>
      </c>
      <c r="E173" s="31">
        <v>8</v>
      </c>
      <c r="F173" s="25"/>
    </row>
    <row r="174" spans="1:6" x14ac:dyDescent="0.45">
      <c r="A174" s="31">
        <v>4</v>
      </c>
      <c r="B174" s="31">
        <v>14</v>
      </c>
      <c r="C174" s="31">
        <v>96</v>
      </c>
      <c r="D174" s="27" t="s">
        <v>56</v>
      </c>
      <c r="E174" s="31">
        <v>8</v>
      </c>
      <c r="F174" s="25"/>
    </row>
    <row r="175" spans="1:6" x14ac:dyDescent="0.45">
      <c r="A175" s="31">
        <v>4</v>
      </c>
      <c r="B175" s="31">
        <v>15</v>
      </c>
      <c r="C175" s="31">
        <v>94</v>
      </c>
      <c r="D175" s="27" t="s">
        <v>56</v>
      </c>
      <c r="E175" s="31">
        <v>8</v>
      </c>
      <c r="F175" s="25"/>
    </row>
    <row r="176" spans="1:6" x14ac:dyDescent="0.45">
      <c r="A176" s="31">
        <v>3</v>
      </c>
      <c r="B176" s="31">
        <v>13</v>
      </c>
      <c r="C176" s="31">
        <v>89</v>
      </c>
      <c r="D176" s="27" t="s">
        <v>56</v>
      </c>
      <c r="E176" s="31">
        <v>8</v>
      </c>
      <c r="F176" s="25"/>
    </row>
    <row r="177" spans="1:6" x14ac:dyDescent="0.45">
      <c r="A177" s="31">
        <v>3</v>
      </c>
      <c r="B177" s="31">
        <v>12.9</v>
      </c>
      <c r="C177" s="31">
        <v>95.4</v>
      </c>
      <c r="D177" s="27" t="s">
        <v>56</v>
      </c>
      <c r="E177" s="31">
        <v>8</v>
      </c>
      <c r="F177" s="25"/>
    </row>
    <row r="178" spans="1:6" x14ac:dyDescent="0.45">
      <c r="A178" s="31">
        <v>4</v>
      </c>
      <c r="B178" s="31">
        <v>14</v>
      </c>
      <c r="C178" s="31">
        <v>90</v>
      </c>
      <c r="D178" s="27" t="s">
        <v>56</v>
      </c>
      <c r="E178" s="31">
        <v>4</v>
      </c>
      <c r="F178" s="25"/>
    </row>
    <row r="179" spans="1:6" x14ac:dyDescent="0.45">
      <c r="A179" s="31">
        <v>4</v>
      </c>
      <c r="B179" s="31">
        <v>15</v>
      </c>
      <c r="C179" s="31">
        <v>95</v>
      </c>
      <c r="D179" s="27" t="s">
        <v>56</v>
      </c>
      <c r="E179" s="31">
        <v>4</v>
      </c>
      <c r="F179" s="25"/>
    </row>
    <row r="180" spans="1:6" x14ac:dyDescent="0.45">
      <c r="A180" s="31">
        <v>4</v>
      </c>
      <c r="B180" s="31">
        <v>12</v>
      </c>
      <c r="C180" s="31">
        <v>92</v>
      </c>
      <c r="D180" s="27" t="s">
        <v>56</v>
      </c>
      <c r="E180" s="31">
        <v>5</v>
      </c>
      <c r="F180" s="25"/>
    </row>
    <row r="181" spans="1:6" x14ac:dyDescent="0.45">
      <c r="A181" s="31">
        <v>4</v>
      </c>
      <c r="B181" s="31">
        <v>11</v>
      </c>
      <c r="C181" s="31">
        <v>93</v>
      </c>
      <c r="D181" s="27" t="s">
        <v>56</v>
      </c>
      <c r="E181" s="31">
        <v>4</v>
      </c>
      <c r="F181" s="25"/>
    </row>
    <row r="182" spans="1:6" x14ac:dyDescent="0.45">
      <c r="A182" s="31">
        <v>4</v>
      </c>
      <c r="B182" s="31">
        <v>12</v>
      </c>
      <c r="C182" s="31">
        <v>98</v>
      </c>
      <c r="D182" s="27" t="s">
        <v>56</v>
      </c>
      <c r="E182" s="31">
        <v>4</v>
      </c>
      <c r="F182" s="25"/>
    </row>
    <row r="183" spans="1:6" x14ac:dyDescent="0.45">
      <c r="A183" s="31">
        <v>4</v>
      </c>
      <c r="B183" s="31">
        <v>14</v>
      </c>
      <c r="C183" s="31">
        <v>98</v>
      </c>
      <c r="D183" s="27" t="s">
        <v>56</v>
      </c>
      <c r="E183" s="31">
        <v>5</v>
      </c>
      <c r="F183" s="25"/>
    </row>
    <row r="184" spans="1:6" x14ac:dyDescent="0.45">
      <c r="A184" s="31">
        <v>2</v>
      </c>
      <c r="B184" s="31">
        <v>10</v>
      </c>
      <c r="C184" s="31">
        <v>82</v>
      </c>
      <c r="D184" s="27" t="s">
        <v>56</v>
      </c>
      <c r="E184" s="31">
        <v>4</v>
      </c>
      <c r="F184" s="25"/>
    </row>
    <row r="185" spans="1:6" x14ac:dyDescent="0.45">
      <c r="A185" s="31">
        <v>2</v>
      </c>
      <c r="B185" s="31">
        <v>9</v>
      </c>
      <c r="C185" s="31">
        <v>80.5</v>
      </c>
      <c r="D185" s="27" t="s">
        <v>56</v>
      </c>
      <c r="E185" s="31">
        <v>4</v>
      </c>
      <c r="F185" s="25"/>
    </row>
    <row r="186" spans="1:6" x14ac:dyDescent="0.45">
      <c r="A186" s="31">
        <v>2</v>
      </c>
      <c r="B186" s="31">
        <v>9</v>
      </c>
      <c r="C186" s="31">
        <v>79</v>
      </c>
      <c r="D186" s="27" t="s">
        <v>56</v>
      </c>
      <c r="E186" s="31">
        <v>4</v>
      </c>
      <c r="F186" s="25"/>
    </row>
    <row r="187" spans="1:6" x14ac:dyDescent="0.45">
      <c r="A187" s="31">
        <v>3</v>
      </c>
      <c r="B187" s="31">
        <v>10</v>
      </c>
      <c r="C187" s="31">
        <v>90</v>
      </c>
      <c r="D187" s="27" t="s">
        <v>56</v>
      </c>
      <c r="E187" s="31">
        <v>4</v>
      </c>
      <c r="F187" s="25"/>
    </row>
    <row r="188" spans="1:6" x14ac:dyDescent="0.45">
      <c r="A188" s="31">
        <v>5</v>
      </c>
      <c r="B188" s="31">
        <v>13</v>
      </c>
      <c r="C188" s="31">
        <v>93</v>
      </c>
      <c r="D188" s="27" t="s">
        <v>43</v>
      </c>
      <c r="E188" s="31">
        <v>4</v>
      </c>
      <c r="F188" s="25"/>
    </row>
    <row r="189" spans="1:6" x14ac:dyDescent="0.45">
      <c r="A189" s="31">
        <v>5</v>
      </c>
      <c r="B189" s="31">
        <v>15</v>
      </c>
      <c r="C189" s="31">
        <v>101</v>
      </c>
      <c r="D189" s="27" t="s">
        <v>43</v>
      </c>
      <c r="E189" s="31">
        <v>4</v>
      </c>
      <c r="F189" s="25"/>
    </row>
    <row r="190" spans="1:6" x14ac:dyDescent="0.45">
      <c r="A190" s="31">
        <v>3</v>
      </c>
      <c r="B190" s="31">
        <v>14</v>
      </c>
      <c r="C190" s="31">
        <v>98</v>
      </c>
      <c r="D190" s="27" t="s">
        <v>43</v>
      </c>
      <c r="E190" s="31">
        <v>4</v>
      </c>
      <c r="F190" s="25"/>
    </row>
    <row r="191" spans="1:6" x14ac:dyDescent="0.45">
      <c r="A191" s="31">
        <v>3</v>
      </c>
      <c r="B191" s="31">
        <v>13</v>
      </c>
      <c r="C191" s="31">
        <v>97</v>
      </c>
      <c r="D191" s="27" t="s">
        <v>43</v>
      </c>
      <c r="E191" s="31">
        <v>5</v>
      </c>
      <c r="F191" s="25"/>
    </row>
    <row r="192" spans="1:6" x14ac:dyDescent="0.45">
      <c r="A192" s="31">
        <v>3</v>
      </c>
      <c r="B192" s="31">
        <v>11.9</v>
      </c>
      <c r="C192" s="31">
        <v>89</v>
      </c>
      <c r="D192" s="27" t="s">
        <v>43</v>
      </c>
      <c r="E192" s="31">
        <v>6</v>
      </c>
      <c r="F192" s="25"/>
    </row>
    <row r="193" spans="1:6" x14ac:dyDescent="0.45">
      <c r="A193" s="31">
        <v>3</v>
      </c>
      <c r="B193" s="31">
        <v>13</v>
      </c>
      <c r="C193" s="31">
        <v>87</v>
      </c>
      <c r="D193" s="27" t="s">
        <v>43</v>
      </c>
      <c r="E193" s="31">
        <v>6</v>
      </c>
      <c r="F193" s="25"/>
    </row>
    <row r="194" spans="1:6" x14ac:dyDescent="0.45">
      <c r="A194" s="31">
        <v>3</v>
      </c>
      <c r="B194" s="31">
        <v>10</v>
      </c>
      <c r="C194" s="31">
        <v>78.900000000000006</v>
      </c>
      <c r="D194" s="27" t="s">
        <v>43</v>
      </c>
      <c r="E194" s="31">
        <v>4</v>
      </c>
      <c r="F194" s="25"/>
    </row>
    <row r="195" spans="1:6" x14ac:dyDescent="0.45">
      <c r="A195" s="31">
        <v>3</v>
      </c>
      <c r="B195" s="31">
        <v>14</v>
      </c>
      <c r="C195" s="31">
        <v>91.4</v>
      </c>
      <c r="D195" s="27" t="s">
        <v>43</v>
      </c>
      <c r="E195" s="31">
        <v>4</v>
      </c>
      <c r="F195" s="25"/>
    </row>
    <row r="196" spans="1:6" x14ac:dyDescent="0.45">
      <c r="A196" s="31">
        <v>3</v>
      </c>
      <c r="B196" s="31">
        <v>12</v>
      </c>
      <c r="C196" s="31">
        <v>85</v>
      </c>
      <c r="D196" s="27" t="s">
        <v>43</v>
      </c>
      <c r="E196" s="31">
        <v>5</v>
      </c>
      <c r="F196" s="25"/>
    </row>
    <row r="197" spans="1:6" x14ac:dyDescent="0.45">
      <c r="A197" s="31">
        <v>3</v>
      </c>
      <c r="B197" s="31">
        <v>10</v>
      </c>
      <c r="C197" s="31">
        <v>89</v>
      </c>
      <c r="D197" s="27" t="s">
        <v>43</v>
      </c>
      <c r="E197" s="31">
        <v>5</v>
      </c>
      <c r="F197" s="25"/>
    </row>
    <row r="198" spans="1:6" x14ac:dyDescent="0.45">
      <c r="A198" s="31">
        <v>3</v>
      </c>
      <c r="B198" s="31">
        <v>11</v>
      </c>
      <c r="C198" s="31">
        <v>89</v>
      </c>
      <c r="D198" s="27" t="s">
        <v>56</v>
      </c>
      <c r="E198" s="31">
        <v>5</v>
      </c>
      <c r="F198" s="25"/>
    </row>
    <row r="199" spans="1:6" x14ac:dyDescent="0.45">
      <c r="A199" s="31">
        <v>3</v>
      </c>
      <c r="B199" s="31">
        <v>13</v>
      </c>
      <c r="C199" s="31">
        <v>89</v>
      </c>
      <c r="D199" s="27" t="s">
        <v>43</v>
      </c>
      <c r="E199" s="31">
        <v>4</v>
      </c>
      <c r="F199" s="25"/>
    </row>
    <row r="200" spans="1:6" x14ac:dyDescent="0.45">
      <c r="A200" s="31">
        <v>3</v>
      </c>
      <c r="B200" s="31">
        <v>11</v>
      </c>
      <c r="C200" s="31">
        <v>81.5</v>
      </c>
      <c r="D200" s="27" t="s">
        <v>43</v>
      </c>
      <c r="E200" s="31">
        <v>4</v>
      </c>
      <c r="F200" s="25"/>
    </row>
    <row r="201" spans="1:6" x14ac:dyDescent="0.45">
      <c r="A201" s="31">
        <v>3</v>
      </c>
      <c r="B201" s="31">
        <v>12</v>
      </c>
      <c r="C201" s="31">
        <v>78</v>
      </c>
      <c r="D201" s="27" t="s">
        <v>43</v>
      </c>
      <c r="E201" s="31">
        <v>4</v>
      </c>
      <c r="F201" s="25"/>
    </row>
    <row r="213" spans="6:20" x14ac:dyDescent="0.45">
      <c r="F213" s="30">
        <v>8</v>
      </c>
      <c r="G213" s="30">
        <v>80</v>
      </c>
    </row>
    <row r="214" spans="6:20" x14ac:dyDescent="0.45">
      <c r="F214" s="30">
        <v>11</v>
      </c>
      <c r="G214" s="30">
        <v>92</v>
      </c>
      <c r="L214" s="30">
        <v>13</v>
      </c>
      <c r="M214" s="30">
        <v>90</v>
      </c>
      <c r="Q214" s="30">
        <v>16</v>
      </c>
      <c r="R214" s="30">
        <v>101</v>
      </c>
      <c r="S214" s="30">
        <v>9</v>
      </c>
      <c r="T214" s="30">
        <v>80</v>
      </c>
    </row>
    <row r="215" spans="6:20" x14ac:dyDescent="0.45">
      <c r="F215" s="30">
        <v>8</v>
      </c>
      <c r="G215" s="30">
        <v>80</v>
      </c>
      <c r="L215" s="30">
        <v>10</v>
      </c>
      <c r="M215" s="30">
        <v>85</v>
      </c>
      <c r="Q215" s="30">
        <v>14</v>
      </c>
      <c r="R215" s="30">
        <v>99</v>
      </c>
      <c r="S215" s="30">
        <v>11</v>
      </c>
      <c r="T215" s="30">
        <v>88</v>
      </c>
    </row>
    <row r="216" spans="6:20" x14ac:dyDescent="0.45">
      <c r="F216" s="30">
        <v>8</v>
      </c>
      <c r="G216" s="30">
        <v>70</v>
      </c>
      <c r="L216" s="30">
        <v>10</v>
      </c>
      <c r="M216" s="30">
        <v>85</v>
      </c>
      <c r="Q216" s="30">
        <v>14</v>
      </c>
      <c r="R216" s="30">
        <v>100</v>
      </c>
      <c r="S216" s="30">
        <v>14</v>
      </c>
      <c r="T216" s="30">
        <v>95</v>
      </c>
    </row>
    <row r="217" spans="6:20" x14ac:dyDescent="0.45">
      <c r="F217" s="30">
        <v>11</v>
      </c>
      <c r="G217" s="30">
        <v>80</v>
      </c>
      <c r="L217" s="30">
        <v>12</v>
      </c>
      <c r="M217" s="30">
        <v>85</v>
      </c>
      <c r="Q217" s="30">
        <v>17</v>
      </c>
      <c r="R217" s="30">
        <v>103</v>
      </c>
      <c r="S217" s="30">
        <v>14</v>
      </c>
      <c r="T217" s="30">
        <v>89</v>
      </c>
    </row>
    <row r="218" spans="6:20" x14ac:dyDescent="0.45">
      <c r="F218" s="30">
        <v>10</v>
      </c>
      <c r="G218" s="30">
        <v>81</v>
      </c>
      <c r="L218" s="30">
        <v>10</v>
      </c>
      <c r="M218" s="30">
        <v>80</v>
      </c>
      <c r="Q218" s="30">
        <v>15</v>
      </c>
      <c r="R218" s="30">
        <v>100</v>
      </c>
      <c r="S218" s="30">
        <v>13</v>
      </c>
      <c r="T218" s="30">
        <v>90</v>
      </c>
    </row>
    <row r="219" spans="6:20" x14ac:dyDescent="0.45">
      <c r="F219" s="30">
        <v>10</v>
      </c>
      <c r="G219" s="30">
        <v>85</v>
      </c>
      <c r="L219" s="30">
        <v>12</v>
      </c>
      <c r="M219" s="30">
        <v>84</v>
      </c>
      <c r="Q219" s="30">
        <v>13</v>
      </c>
      <c r="R219" s="30">
        <v>92</v>
      </c>
      <c r="S219" s="30">
        <v>10</v>
      </c>
      <c r="T219" s="30">
        <v>87</v>
      </c>
    </row>
    <row r="220" spans="6:20" x14ac:dyDescent="0.45">
      <c r="F220" s="30">
        <v>9</v>
      </c>
      <c r="G220" s="30">
        <v>75</v>
      </c>
      <c r="L220" s="31">
        <v>9</v>
      </c>
      <c r="M220" s="31">
        <v>80</v>
      </c>
      <c r="Q220" s="30">
        <v>12</v>
      </c>
      <c r="R220" s="30">
        <v>87</v>
      </c>
      <c r="S220" s="30">
        <v>18</v>
      </c>
      <c r="T220" s="30">
        <v>98</v>
      </c>
    </row>
    <row r="221" spans="6:20" x14ac:dyDescent="0.45">
      <c r="F221" s="30">
        <v>11</v>
      </c>
      <c r="G221" s="30">
        <v>83</v>
      </c>
      <c r="L221" s="31">
        <v>12</v>
      </c>
      <c r="M221" s="31">
        <v>80</v>
      </c>
      <c r="Q221" s="30">
        <v>14</v>
      </c>
      <c r="R221" s="30">
        <v>90</v>
      </c>
      <c r="S221" s="30">
        <v>13</v>
      </c>
      <c r="T221" s="30">
        <v>94</v>
      </c>
    </row>
    <row r="222" spans="6:20" x14ac:dyDescent="0.45">
      <c r="F222" s="30">
        <v>7</v>
      </c>
      <c r="G222" s="30">
        <v>70</v>
      </c>
      <c r="L222" s="31">
        <v>7</v>
      </c>
      <c r="M222" s="31">
        <v>75</v>
      </c>
      <c r="Q222" s="30">
        <v>12</v>
      </c>
      <c r="R222" s="30">
        <v>86</v>
      </c>
      <c r="S222" s="30">
        <v>14</v>
      </c>
      <c r="T222" s="30">
        <v>97</v>
      </c>
    </row>
    <row r="223" spans="6:20" x14ac:dyDescent="0.45">
      <c r="F223" s="30">
        <v>8</v>
      </c>
      <c r="G223" s="30">
        <v>72</v>
      </c>
      <c r="L223" s="31">
        <v>8</v>
      </c>
      <c r="M223" s="31">
        <v>72</v>
      </c>
      <c r="Q223" s="30">
        <v>16</v>
      </c>
      <c r="R223" s="30">
        <v>105</v>
      </c>
      <c r="S223" s="30">
        <v>15</v>
      </c>
      <c r="T223" s="30">
        <v>100</v>
      </c>
    </row>
    <row r="224" spans="6:20" x14ac:dyDescent="0.45">
      <c r="F224" s="30">
        <v>10</v>
      </c>
      <c r="G224" s="30">
        <v>81</v>
      </c>
      <c r="L224" s="31">
        <v>9</v>
      </c>
      <c r="M224" s="31">
        <v>78</v>
      </c>
      <c r="Q224" s="30">
        <v>14</v>
      </c>
      <c r="R224" s="30">
        <v>98</v>
      </c>
      <c r="S224" s="30">
        <v>15</v>
      </c>
      <c r="T224" s="30">
        <v>98</v>
      </c>
    </row>
    <row r="225" spans="6:20" x14ac:dyDescent="0.45">
      <c r="F225" s="31">
        <v>9</v>
      </c>
      <c r="G225" s="31">
        <v>80</v>
      </c>
      <c r="L225" s="31">
        <v>10</v>
      </c>
      <c r="M225" s="31">
        <v>75</v>
      </c>
      <c r="Q225" s="30">
        <v>10</v>
      </c>
      <c r="R225" s="30">
        <v>85</v>
      </c>
      <c r="S225" s="30">
        <v>16</v>
      </c>
      <c r="T225" s="30">
        <v>105</v>
      </c>
    </row>
    <row r="226" spans="6:20" x14ac:dyDescent="0.45">
      <c r="F226" s="31">
        <v>7</v>
      </c>
      <c r="G226" s="31">
        <v>69</v>
      </c>
      <c r="L226" s="31">
        <v>11</v>
      </c>
      <c r="M226" s="31">
        <v>79</v>
      </c>
      <c r="Q226" s="31">
        <v>18</v>
      </c>
      <c r="R226" s="31">
        <v>110</v>
      </c>
      <c r="S226" s="30">
        <v>12</v>
      </c>
      <c r="T226" s="30">
        <v>85</v>
      </c>
    </row>
    <row r="227" spans="6:20" x14ac:dyDescent="0.45">
      <c r="F227" s="31">
        <v>8</v>
      </c>
      <c r="G227" s="31">
        <v>72</v>
      </c>
      <c r="L227" s="31">
        <v>10</v>
      </c>
      <c r="M227" s="31">
        <v>83</v>
      </c>
      <c r="Q227" s="31">
        <v>17</v>
      </c>
      <c r="R227" s="31">
        <v>104</v>
      </c>
      <c r="S227" s="30">
        <v>16</v>
      </c>
      <c r="T227" s="30">
        <v>101</v>
      </c>
    </row>
    <row r="228" spans="6:20" x14ac:dyDescent="0.45">
      <c r="F228" s="31">
        <v>9</v>
      </c>
      <c r="G228" s="31">
        <v>79.5</v>
      </c>
      <c r="L228" s="31">
        <v>12</v>
      </c>
      <c r="M228" s="31">
        <v>80</v>
      </c>
      <c r="Q228" s="31">
        <v>11</v>
      </c>
      <c r="R228" s="31">
        <v>85</v>
      </c>
      <c r="S228" s="30">
        <v>16</v>
      </c>
      <c r="T228" s="30">
        <v>109</v>
      </c>
    </row>
    <row r="229" spans="6:20" x14ac:dyDescent="0.45">
      <c r="F229" s="31">
        <v>10</v>
      </c>
      <c r="G229" s="31">
        <v>80</v>
      </c>
      <c r="L229" s="31">
        <v>10</v>
      </c>
      <c r="M229" s="31">
        <v>79</v>
      </c>
      <c r="Q229" s="31">
        <v>16</v>
      </c>
      <c r="R229" s="31">
        <v>98</v>
      </c>
      <c r="S229" s="30">
        <v>14</v>
      </c>
      <c r="T229" s="30">
        <v>88</v>
      </c>
    </row>
    <row r="230" spans="6:20" x14ac:dyDescent="0.45">
      <c r="F230" s="31">
        <v>8</v>
      </c>
      <c r="G230" s="31">
        <v>75</v>
      </c>
      <c r="L230" s="31">
        <v>9</v>
      </c>
      <c r="M230" s="31">
        <v>80</v>
      </c>
      <c r="Q230" s="31">
        <v>10</v>
      </c>
      <c r="R230" s="31">
        <v>81</v>
      </c>
      <c r="S230" s="30">
        <v>17</v>
      </c>
      <c r="T230" s="30">
        <v>100</v>
      </c>
    </row>
    <row r="231" spans="6:20" x14ac:dyDescent="0.45">
      <c r="F231" s="31">
        <v>10</v>
      </c>
      <c r="G231" s="31">
        <v>75</v>
      </c>
      <c r="L231" s="31">
        <v>9</v>
      </c>
      <c r="M231" s="31">
        <v>79</v>
      </c>
      <c r="Q231" s="31">
        <v>10</v>
      </c>
      <c r="R231" s="31">
        <v>80</v>
      </c>
      <c r="S231" s="30">
        <v>13.5</v>
      </c>
      <c r="T231" s="30">
        <v>94</v>
      </c>
    </row>
    <row r="232" spans="6:20" x14ac:dyDescent="0.45">
      <c r="F232" s="31">
        <v>10</v>
      </c>
      <c r="G232" s="31">
        <v>80</v>
      </c>
      <c r="L232" s="31">
        <v>12</v>
      </c>
      <c r="M232" s="31">
        <v>84</v>
      </c>
      <c r="Q232" s="31">
        <v>11</v>
      </c>
      <c r="R232" s="31">
        <v>80</v>
      </c>
      <c r="S232" s="30">
        <v>11</v>
      </c>
      <c r="T232" s="30">
        <v>88</v>
      </c>
    </row>
    <row r="233" spans="6:20" x14ac:dyDescent="0.45">
      <c r="F233" s="31">
        <v>10</v>
      </c>
      <c r="G233" s="31">
        <v>82</v>
      </c>
      <c r="Q233" s="31">
        <v>9</v>
      </c>
      <c r="R233" s="31">
        <v>72</v>
      </c>
      <c r="S233" s="30">
        <v>13</v>
      </c>
      <c r="T233" s="30">
        <v>95</v>
      </c>
    </row>
    <row r="234" spans="6:20" x14ac:dyDescent="0.45">
      <c r="F234" s="31">
        <v>7</v>
      </c>
      <c r="G234" s="31">
        <v>77</v>
      </c>
      <c r="Q234" s="31">
        <v>16</v>
      </c>
      <c r="R234" s="31">
        <v>101</v>
      </c>
      <c r="S234" s="30">
        <v>9</v>
      </c>
      <c r="T234" s="30">
        <v>75</v>
      </c>
    </row>
    <row r="235" spans="6:20" x14ac:dyDescent="0.45">
      <c r="F235" s="31">
        <v>9</v>
      </c>
      <c r="G235" s="31">
        <v>80</v>
      </c>
      <c r="Q235" s="31">
        <v>13</v>
      </c>
      <c r="R235" s="31">
        <v>85</v>
      </c>
      <c r="S235" s="30">
        <v>11</v>
      </c>
      <c r="T235" s="30">
        <v>83</v>
      </c>
    </row>
    <row r="236" spans="6:20" x14ac:dyDescent="0.45">
      <c r="F236" s="31">
        <v>10</v>
      </c>
      <c r="G236" s="31">
        <v>80.5</v>
      </c>
      <c r="Q236" s="31">
        <v>10</v>
      </c>
      <c r="R236" s="31">
        <v>82</v>
      </c>
      <c r="S236" s="30">
        <v>11</v>
      </c>
      <c r="T236" s="30">
        <v>88</v>
      </c>
    </row>
    <row r="237" spans="6:20" x14ac:dyDescent="0.45">
      <c r="F237" s="31">
        <v>10</v>
      </c>
      <c r="G237" s="31">
        <v>78.5</v>
      </c>
      <c r="Q237" s="31">
        <v>11</v>
      </c>
      <c r="R237" s="31">
        <v>80</v>
      </c>
      <c r="S237" s="31">
        <v>11</v>
      </c>
      <c r="T237" s="31">
        <v>87.2</v>
      </c>
    </row>
    <row r="238" spans="6:20" x14ac:dyDescent="0.45">
      <c r="F238" s="31">
        <v>9</v>
      </c>
      <c r="G238" s="31">
        <v>80</v>
      </c>
      <c r="Q238" s="31">
        <v>13</v>
      </c>
      <c r="R238" s="31">
        <v>90</v>
      </c>
      <c r="S238" s="31">
        <v>12</v>
      </c>
      <c r="T238" s="31">
        <v>80.5</v>
      </c>
    </row>
    <row r="239" spans="6:20" x14ac:dyDescent="0.45">
      <c r="F239" s="31">
        <v>10</v>
      </c>
      <c r="G239" s="31">
        <v>81</v>
      </c>
      <c r="Q239" s="31">
        <v>11</v>
      </c>
      <c r="R239" s="31">
        <v>85</v>
      </c>
      <c r="S239" s="31">
        <v>12</v>
      </c>
      <c r="T239" s="31">
        <v>85</v>
      </c>
    </row>
    <row r="240" spans="6:20" x14ac:dyDescent="0.45">
      <c r="F240" s="31">
        <v>9</v>
      </c>
      <c r="G240" s="31">
        <v>80</v>
      </c>
      <c r="Q240" s="31">
        <v>12</v>
      </c>
      <c r="R240" s="31">
        <v>82</v>
      </c>
      <c r="S240" s="31">
        <v>12</v>
      </c>
      <c r="T240" s="31">
        <v>82</v>
      </c>
    </row>
    <row r="241" spans="6:20" x14ac:dyDescent="0.45">
      <c r="F241" s="31">
        <v>11</v>
      </c>
      <c r="G241" s="31">
        <v>82</v>
      </c>
      <c r="Q241" s="31">
        <v>14</v>
      </c>
      <c r="R241" s="31">
        <v>95</v>
      </c>
      <c r="S241" s="31">
        <v>12</v>
      </c>
      <c r="T241" s="31">
        <v>80.5</v>
      </c>
    </row>
    <row r="242" spans="6:20" x14ac:dyDescent="0.45">
      <c r="F242" s="31">
        <v>12</v>
      </c>
      <c r="G242" s="31">
        <v>75</v>
      </c>
      <c r="Q242" s="31">
        <v>13</v>
      </c>
      <c r="R242" s="31">
        <v>99</v>
      </c>
      <c r="S242" s="31">
        <v>11</v>
      </c>
      <c r="T242" s="31">
        <v>80</v>
      </c>
    </row>
    <row r="243" spans="6:20" x14ac:dyDescent="0.45">
      <c r="F243" s="31">
        <v>10</v>
      </c>
      <c r="G243" s="31">
        <v>82</v>
      </c>
      <c r="Q243" s="31">
        <v>15</v>
      </c>
      <c r="R243" s="31">
        <v>99</v>
      </c>
      <c r="S243" s="31">
        <v>14</v>
      </c>
      <c r="T243" s="31">
        <v>85</v>
      </c>
    </row>
    <row r="244" spans="6:20" x14ac:dyDescent="0.45">
      <c r="F244" s="31">
        <v>9</v>
      </c>
      <c r="G244" s="31">
        <v>80.5</v>
      </c>
      <c r="Q244" s="31">
        <v>12</v>
      </c>
      <c r="R244" s="31">
        <v>89</v>
      </c>
      <c r="S244" s="31">
        <v>12</v>
      </c>
      <c r="T244" s="31">
        <v>85</v>
      </c>
    </row>
    <row r="245" spans="6:20" x14ac:dyDescent="0.45">
      <c r="F245" s="31">
        <v>9</v>
      </c>
      <c r="G245" s="31">
        <v>79</v>
      </c>
      <c r="Q245" s="31">
        <v>11</v>
      </c>
      <c r="R245" s="31">
        <v>79</v>
      </c>
      <c r="S245" s="31">
        <v>11</v>
      </c>
      <c r="T245" s="31">
        <v>85</v>
      </c>
    </row>
    <row r="246" spans="6:20" x14ac:dyDescent="0.45">
      <c r="Q246" s="31">
        <v>11</v>
      </c>
      <c r="R246" s="31">
        <v>78</v>
      </c>
      <c r="S246" s="31">
        <v>13</v>
      </c>
      <c r="T246" s="31">
        <v>85</v>
      </c>
    </row>
    <row r="247" spans="6:20" x14ac:dyDescent="0.45">
      <c r="Q247" s="31">
        <v>14</v>
      </c>
      <c r="R247" s="31">
        <v>98</v>
      </c>
      <c r="S247" s="31">
        <v>17</v>
      </c>
      <c r="T247" s="31">
        <v>82</v>
      </c>
    </row>
    <row r="248" spans="6:20" x14ac:dyDescent="0.45">
      <c r="Q248" s="31">
        <v>15</v>
      </c>
      <c r="R248" s="31">
        <v>94</v>
      </c>
      <c r="S248" s="31">
        <v>12</v>
      </c>
      <c r="T248" s="31">
        <v>85</v>
      </c>
    </row>
    <row r="249" spans="6:20" x14ac:dyDescent="0.45">
      <c r="Q249" s="31">
        <v>13</v>
      </c>
      <c r="R249" s="31">
        <v>90</v>
      </c>
      <c r="S249" s="31">
        <v>14</v>
      </c>
      <c r="T249" s="31">
        <v>86</v>
      </c>
    </row>
    <row r="250" spans="6:20" x14ac:dyDescent="0.45">
      <c r="Q250" s="31">
        <v>14</v>
      </c>
      <c r="R250" s="31">
        <v>93</v>
      </c>
      <c r="S250" s="31">
        <v>12</v>
      </c>
      <c r="T250" s="31">
        <v>88</v>
      </c>
    </row>
    <row r="251" spans="6:20" x14ac:dyDescent="0.45">
      <c r="Q251" s="31">
        <v>13</v>
      </c>
      <c r="R251" s="31">
        <v>89</v>
      </c>
      <c r="S251" s="31">
        <v>11.7</v>
      </c>
      <c r="T251" s="31">
        <v>89.2</v>
      </c>
    </row>
    <row r="252" spans="6:20" x14ac:dyDescent="0.45">
      <c r="Q252" s="31">
        <v>13</v>
      </c>
      <c r="R252" s="31">
        <v>83</v>
      </c>
      <c r="S252" s="31">
        <v>11.5</v>
      </c>
      <c r="T252" s="31">
        <v>90</v>
      </c>
    </row>
    <row r="253" spans="6:20" x14ac:dyDescent="0.45">
      <c r="Q253" s="31">
        <v>16</v>
      </c>
      <c r="R253" s="31">
        <v>104</v>
      </c>
      <c r="S253" s="31">
        <v>12</v>
      </c>
      <c r="T253" s="31">
        <v>89</v>
      </c>
    </row>
    <row r="254" spans="6:20" x14ac:dyDescent="0.45">
      <c r="Q254" s="31">
        <v>12</v>
      </c>
      <c r="R254" s="31">
        <v>82</v>
      </c>
      <c r="S254" s="31">
        <v>12</v>
      </c>
      <c r="T254" s="31">
        <v>88</v>
      </c>
    </row>
    <row r="255" spans="6:20" x14ac:dyDescent="0.45">
      <c r="Q255" s="31">
        <v>11</v>
      </c>
      <c r="R255" s="31">
        <v>79</v>
      </c>
      <c r="S255" s="31">
        <v>16</v>
      </c>
      <c r="T255" s="31">
        <v>102.5</v>
      </c>
    </row>
    <row r="256" spans="6:20" x14ac:dyDescent="0.45">
      <c r="Q256" s="31">
        <v>13</v>
      </c>
      <c r="R256" s="31">
        <v>89</v>
      </c>
      <c r="S256" s="31">
        <v>12</v>
      </c>
      <c r="T256" s="31">
        <v>92</v>
      </c>
    </row>
    <row r="257" spans="17:20" x14ac:dyDescent="0.45">
      <c r="Q257" s="31">
        <v>12</v>
      </c>
      <c r="R257" s="31">
        <v>85</v>
      </c>
      <c r="S257" s="31">
        <v>14</v>
      </c>
      <c r="T257" s="31">
        <v>95</v>
      </c>
    </row>
    <row r="258" spans="17:20" x14ac:dyDescent="0.45">
      <c r="Q258" s="31">
        <v>15</v>
      </c>
      <c r="R258" s="31">
        <v>96</v>
      </c>
      <c r="S258" s="31">
        <v>14</v>
      </c>
      <c r="T258" s="31">
        <v>97.5</v>
      </c>
    </row>
    <row r="259" spans="17:20" x14ac:dyDescent="0.45">
      <c r="Q259" s="31">
        <v>14</v>
      </c>
      <c r="R259" s="31">
        <v>95</v>
      </c>
      <c r="S259" s="31">
        <v>13.2</v>
      </c>
      <c r="T259" s="31">
        <v>95.9</v>
      </c>
    </row>
    <row r="260" spans="17:20" x14ac:dyDescent="0.45">
      <c r="Q260" s="31">
        <v>15</v>
      </c>
      <c r="R260" s="31">
        <v>98</v>
      </c>
      <c r="S260" s="31">
        <v>12</v>
      </c>
      <c r="T260" s="31">
        <v>90</v>
      </c>
    </row>
    <row r="261" spans="17:20" x14ac:dyDescent="0.45">
      <c r="Q261" s="31">
        <v>13</v>
      </c>
      <c r="R261" s="31">
        <v>95.7</v>
      </c>
      <c r="S261" s="31">
        <v>15</v>
      </c>
      <c r="T261" s="31">
        <v>96</v>
      </c>
    </row>
    <row r="262" spans="17:20" x14ac:dyDescent="0.45">
      <c r="Q262" s="31">
        <v>14</v>
      </c>
      <c r="R262" s="31">
        <v>83</v>
      </c>
      <c r="S262" s="31">
        <v>12</v>
      </c>
      <c r="T262" s="31">
        <v>80</v>
      </c>
    </row>
    <row r="263" spans="17:20" x14ac:dyDescent="0.45">
      <c r="Q263" s="31">
        <v>15</v>
      </c>
      <c r="R263" s="31">
        <v>92</v>
      </c>
      <c r="S263" s="31">
        <v>10</v>
      </c>
      <c r="T263" s="31">
        <v>80</v>
      </c>
    </row>
    <row r="264" spans="17:20" x14ac:dyDescent="0.45">
      <c r="Q264" s="31">
        <v>15</v>
      </c>
      <c r="R264" s="31">
        <v>98</v>
      </c>
      <c r="S264" s="31">
        <v>14</v>
      </c>
      <c r="T264" s="31">
        <v>80</v>
      </c>
    </row>
    <row r="265" spans="17:20" x14ac:dyDescent="0.45">
      <c r="Q265" s="31">
        <v>18</v>
      </c>
      <c r="R265" s="31">
        <v>110</v>
      </c>
      <c r="S265" s="31">
        <v>10</v>
      </c>
      <c r="T265" s="31">
        <v>90</v>
      </c>
    </row>
    <row r="266" spans="17:20" x14ac:dyDescent="0.45">
      <c r="Q266" s="31">
        <v>15</v>
      </c>
      <c r="R266" s="31">
        <v>95</v>
      </c>
      <c r="S266" s="31">
        <v>11</v>
      </c>
      <c r="T266" s="31">
        <v>81</v>
      </c>
    </row>
    <row r="267" spans="17:20" x14ac:dyDescent="0.45">
      <c r="Q267" s="31">
        <v>15</v>
      </c>
      <c r="R267" s="31">
        <v>92</v>
      </c>
      <c r="S267" s="31">
        <v>12</v>
      </c>
      <c r="T267" s="31">
        <v>89</v>
      </c>
    </row>
    <row r="268" spans="17:20" x14ac:dyDescent="0.45">
      <c r="Q268" s="31">
        <v>12</v>
      </c>
      <c r="R268" s="31">
        <v>85</v>
      </c>
      <c r="S268" s="31">
        <v>14</v>
      </c>
      <c r="T268" s="31">
        <v>92</v>
      </c>
    </row>
    <row r="269" spans="17:20" x14ac:dyDescent="0.45">
      <c r="Q269" s="31">
        <v>14</v>
      </c>
      <c r="R269" s="31">
        <v>98</v>
      </c>
      <c r="S269" s="31">
        <v>11</v>
      </c>
      <c r="T269" s="31">
        <v>90</v>
      </c>
    </row>
    <row r="270" spans="17:20" x14ac:dyDescent="0.45">
      <c r="Q270" s="31">
        <v>15</v>
      </c>
      <c r="R270" s="31">
        <v>100</v>
      </c>
      <c r="S270" s="31">
        <v>10</v>
      </c>
      <c r="T270" s="31">
        <v>85</v>
      </c>
    </row>
    <row r="271" spans="17:20" x14ac:dyDescent="0.45">
      <c r="Q271" s="31">
        <v>13</v>
      </c>
      <c r="R271" s="31">
        <v>93</v>
      </c>
      <c r="S271" s="31">
        <v>14</v>
      </c>
      <c r="T271" s="31">
        <v>93</v>
      </c>
    </row>
    <row r="272" spans="17:20" x14ac:dyDescent="0.45">
      <c r="Q272" s="31">
        <v>15</v>
      </c>
      <c r="R272" s="31">
        <v>101</v>
      </c>
      <c r="S272" s="31">
        <v>12</v>
      </c>
      <c r="T272" s="31">
        <v>83</v>
      </c>
    </row>
    <row r="273" spans="17:20" x14ac:dyDescent="0.45">
      <c r="Q273" s="31">
        <v>14</v>
      </c>
      <c r="R273" s="31">
        <v>98</v>
      </c>
      <c r="S273" s="31">
        <v>12</v>
      </c>
      <c r="T273" s="31">
        <v>90</v>
      </c>
    </row>
    <row r="274" spans="17:20" x14ac:dyDescent="0.45">
      <c r="Q274" s="31">
        <v>13</v>
      </c>
      <c r="R274" s="31">
        <v>97</v>
      </c>
      <c r="S274" s="31">
        <v>11</v>
      </c>
      <c r="T274" s="31">
        <v>81</v>
      </c>
    </row>
    <row r="275" spans="17:20" x14ac:dyDescent="0.45">
      <c r="Q275" s="31">
        <v>11.9</v>
      </c>
      <c r="R275" s="31">
        <v>89</v>
      </c>
      <c r="S275" s="31">
        <v>9</v>
      </c>
      <c r="T275" s="31">
        <v>85</v>
      </c>
    </row>
    <row r="276" spans="17:20" x14ac:dyDescent="0.45">
      <c r="Q276" s="31">
        <v>13</v>
      </c>
      <c r="R276" s="31">
        <v>87</v>
      </c>
      <c r="S276" s="31">
        <v>10.5</v>
      </c>
      <c r="T276" s="31">
        <v>82</v>
      </c>
    </row>
    <row r="277" spans="17:20" x14ac:dyDescent="0.45">
      <c r="Q277" s="31">
        <v>10</v>
      </c>
      <c r="R277" s="31">
        <v>78.900000000000006</v>
      </c>
      <c r="S277" s="31">
        <v>13</v>
      </c>
      <c r="T277" s="31">
        <v>94</v>
      </c>
    </row>
    <row r="278" spans="17:20" x14ac:dyDescent="0.45">
      <c r="Q278" s="31">
        <v>14</v>
      </c>
      <c r="R278" s="31">
        <v>91.4</v>
      </c>
      <c r="S278" s="31">
        <v>12.9</v>
      </c>
      <c r="T278" s="31">
        <v>94.7</v>
      </c>
    </row>
    <row r="279" spans="17:20" x14ac:dyDescent="0.45">
      <c r="Q279" s="31">
        <v>12</v>
      </c>
      <c r="R279" s="31">
        <v>85</v>
      </c>
      <c r="S279" s="31">
        <v>14</v>
      </c>
      <c r="T279" s="31">
        <v>90</v>
      </c>
    </row>
    <row r="280" spans="17:20" x14ac:dyDescent="0.45">
      <c r="Q280" s="31">
        <v>10</v>
      </c>
      <c r="R280" s="31">
        <v>89</v>
      </c>
      <c r="S280" s="31">
        <v>14</v>
      </c>
      <c r="T280" s="31">
        <v>96</v>
      </c>
    </row>
    <row r="281" spans="17:20" x14ac:dyDescent="0.45">
      <c r="Q281" s="31">
        <v>13</v>
      </c>
      <c r="R281" s="31">
        <v>89</v>
      </c>
      <c r="S281" s="31">
        <v>15</v>
      </c>
      <c r="T281" s="31">
        <v>94</v>
      </c>
    </row>
    <row r="282" spans="17:20" x14ac:dyDescent="0.45">
      <c r="Q282" s="31">
        <v>11</v>
      </c>
      <c r="R282" s="31">
        <v>81.5</v>
      </c>
      <c r="S282" s="31">
        <v>13</v>
      </c>
      <c r="T282" s="31">
        <v>89</v>
      </c>
    </row>
    <row r="283" spans="17:20" x14ac:dyDescent="0.45">
      <c r="Q283" s="31">
        <v>12</v>
      </c>
      <c r="R283" s="31">
        <v>78</v>
      </c>
      <c r="S283" s="31">
        <v>12.9</v>
      </c>
      <c r="T283" s="31">
        <v>95.4</v>
      </c>
    </row>
    <row r="284" spans="17:20" x14ac:dyDescent="0.45">
      <c r="S284" s="31">
        <v>14</v>
      </c>
      <c r="T284" s="31">
        <v>90</v>
      </c>
    </row>
    <row r="285" spans="17:20" x14ac:dyDescent="0.45">
      <c r="S285" s="31">
        <v>15</v>
      </c>
      <c r="T285" s="31">
        <v>95</v>
      </c>
    </row>
    <row r="286" spans="17:20" x14ac:dyDescent="0.45">
      <c r="S286" s="31">
        <v>12</v>
      </c>
      <c r="T286" s="31">
        <v>92</v>
      </c>
    </row>
    <row r="287" spans="17:20" x14ac:dyDescent="0.45">
      <c r="S287" s="31">
        <v>11</v>
      </c>
      <c r="T287" s="31">
        <v>93</v>
      </c>
    </row>
    <row r="288" spans="17:20" x14ac:dyDescent="0.45">
      <c r="S288" s="31">
        <v>12</v>
      </c>
      <c r="T288" s="31">
        <v>98</v>
      </c>
    </row>
    <row r="289" spans="19:20" x14ac:dyDescent="0.45">
      <c r="S289" s="31">
        <v>14</v>
      </c>
      <c r="T289" s="31">
        <v>98</v>
      </c>
    </row>
    <row r="290" spans="19:20" x14ac:dyDescent="0.45">
      <c r="S290" s="31">
        <v>10</v>
      </c>
      <c r="T290" s="31">
        <v>90</v>
      </c>
    </row>
    <row r="291" spans="19:20" x14ac:dyDescent="0.45">
      <c r="S291" s="31">
        <v>11</v>
      </c>
      <c r="T291" s="31">
        <v>89</v>
      </c>
    </row>
  </sheetData>
  <autoFilter ref="A1:N201" xr:uid="{C8BE60A0-A71A-4580-ABDE-65D3E5EEDD1D}"/>
  <mergeCells count="32">
    <mergeCell ref="I35:O35"/>
    <mergeCell ref="M31:O31"/>
    <mergeCell ref="I30:O30"/>
    <mergeCell ref="I31:I32"/>
    <mergeCell ref="U17:V17"/>
    <mergeCell ref="I3:P3"/>
    <mergeCell ref="J13:R13"/>
    <mergeCell ref="J17:K17"/>
    <mergeCell ref="L17:M17"/>
    <mergeCell ref="I16:M16"/>
    <mergeCell ref="I17:I18"/>
    <mergeCell ref="R16:V16"/>
    <mergeCell ref="R17:R18"/>
    <mergeCell ref="S17:T17"/>
    <mergeCell ref="I5:I6"/>
    <mergeCell ref="J5:K5"/>
    <mergeCell ref="L5:M5"/>
    <mergeCell ref="I55:O55"/>
    <mergeCell ref="K68:N68"/>
    <mergeCell ref="O68:R68"/>
    <mergeCell ref="J68:J70"/>
    <mergeCell ref="K69:L69"/>
    <mergeCell ref="M69:N69"/>
    <mergeCell ref="O69:P69"/>
    <mergeCell ref="Q69:R69"/>
    <mergeCell ref="Z53:Z54"/>
    <mergeCell ref="AA53:AA54"/>
    <mergeCell ref="AB53:AB54"/>
    <mergeCell ref="AC53:AC54"/>
    <mergeCell ref="I50:O50"/>
    <mergeCell ref="I51:I52"/>
    <mergeCell ref="M51:O5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83A03-B723-488E-8B16-35C7B3F8BEC5}">
  <dimension ref="A1:O201"/>
  <sheetViews>
    <sheetView topLeftCell="A25" workbookViewId="0">
      <selection activeCell="N45" sqref="N45"/>
    </sheetView>
  </sheetViews>
  <sheetFormatPr defaultRowHeight="14.25" x14ac:dyDescent="0.45"/>
  <cols>
    <col min="1" max="1" width="16.59765625" style="10" bestFit="1" customWidth="1"/>
    <col min="2" max="2" width="10.19921875" style="10" bestFit="1" customWidth="1"/>
    <col min="3" max="3" width="17.46484375" style="10" customWidth="1"/>
    <col min="4" max="4" width="8.9296875" style="10" customWidth="1"/>
    <col min="5" max="6" width="9.06640625" style="10"/>
    <col min="7" max="7" width="15.1328125" style="10" bestFit="1" customWidth="1"/>
    <col min="8" max="11" width="9.06640625" style="10"/>
    <col min="12" max="12" width="10.9296875" style="10" customWidth="1"/>
    <col min="13" max="16384" width="9.06640625" style="10"/>
  </cols>
  <sheetData>
    <row r="1" spans="1:15" x14ac:dyDescent="0.45">
      <c r="A1" s="28" t="s">
        <v>1</v>
      </c>
      <c r="B1" s="28" t="s">
        <v>2</v>
      </c>
      <c r="C1" s="28" t="s">
        <v>3</v>
      </c>
      <c r="D1" s="33" t="s">
        <v>4</v>
      </c>
      <c r="G1" s="27" t="s">
        <v>1</v>
      </c>
      <c r="H1" s="27" t="s">
        <v>564</v>
      </c>
      <c r="I1" s="27" t="s">
        <v>568</v>
      </c>
      <c r="L1" s="27" t="s">
        <v>2</v>
      </c>
      <c r="M1" s="27" t="s">
        <v>564</v>
      </c>
      <c r="N1" s="27" t="s">
        <v>568</v>
      </c>
    </row>
    <row r="2" spans="1:15" x14ac:dyDescent="0.45">
      <c r="A2" s="27" t="s">
        <v>24</v>
      </c>
      <c r="B2" s="27" t="s">
        <v>24</v>
      </c>
      <c r="C2" s="26" t="s">
        <v>24</v>
      </c>
      <c r="D2" s="27" t="s">
        <v>24</v>
      </c>
      <c r="G2" s="27" t="s">
        <v>23</v>
      </c>
      <c r="H2" s="27">
        <f>COUNTIF($A$2:$A$201,G2)</f>
        <v>21</v>
      </c>
      <c r="I2" s="40">
        <v>0.1</v>
      </c>
      <c r="L2" s="27" t="s">
        <v>23</v>
      </c>
      <c r="M2" s="27">
        <f>COUNTIF($B$2:$B$201, L2)</f>
        <v>21</v>
      </c>
      <c r="N2" s="40">
        <v>0.1</v>
      </c>
    </row>
    <row r="3" spans="1:15" x14ac:dyDescent="0.45">
      <c r="A3" s="27" t="s">
        <v>24</v>
      </c>
      <c r="B3" s="27" t="s">
        <v>24</v>
      </c>
      <c r="C3" s="26" t="s">
        <v>24</v>
      </c>
      <c r="D3" s="27" t="s">
        <v>24</v>
      </c>
      <c r="G3" s="27" t="s">
        <v>24</v>
      </c>
      <c r="H3" s="27">
        <f>COUNTIF($A$2:$A$201,G3)</f>
        <v>179</v>
      </c>
      <c r="I3" s="40">
        <v>0.9</v>
      </c>
      <c r="L3" s="27" t="s">
        <v>24</v>
      </c>
      <c r="M3" s="27">
        <f>COUNTIF($B$2:$B$201, L3)</f>
        <v>179</v>
      </c>
      <c r="N3" s="40">
        <v>0.9</v>
      </c>
    </row>
    <row r="4" spans="1:15" x14ac:dyDescent="0.45">
      <c r="A4" s="27" t="s">
        <v>24</v>
      </c>
      <c r="B4" s="27" t="s">
        <v>24</v>
      </c>
      <c r="C4" s="26" t="s">
        <v>24</v>
      </c>
      <c r="D4" s="27" t="s">
        <v>24</v>
      </c>
    </row>
    <row r="5" spans="1:15" x14ac:dyDescent="0.45">
      <c r="A5" s="27" t="s">
        <v>24</v>
      </c>
      <c r="B5" s="27" t="s">
        <v>24</v>
      </c>
      <c r="C5" s="26" t="s">
        <v>24</v>
      </c>
      <c r="D5" s="27" t="s">
        <v>24</v>
      </c>
      <c r="H5" s="10" t="s">
        <v>1</v>
      </c>
      <c r="O5" s="74" t="s">
        <v>2</v>
      </c>
    </row>
    <row r="6" spans="1:15" x14ac:dyDescent="0.45">
      <c r="A6" s="27" t="s">
        <v>24</v>
      </c>
      <c r="B6" s="27" t="s">
        <v>24</v>
      </c>
      <c r="C6" s="26" t="s">
        <v>24</v>
      </c>
      <c r="D6" s="27" t="s">
        <v>24</v>
      </c>
    </row>
    <row r="7" spans="1:15" x14ac:dyDescent="0.45">
      <c r="A7" s="27" t="s">
        <v>24</v>
      </c>
      <c r="B7" s="27" t="s">
        <v>24</v>
      </c>
      <c r="C7" s="26" t="s">
        <v>24</v>
      </c>
      <c r="D7" s="27" t="s">
        <v>24</v>
      </c>
    </row>
    <row r="8" spans="1:15" x14ac:dyDescent="0.45">
      <c r="A8" s="27" t="s">
        <v>24</v>
      </c>
      <c r="B8" s="27" t="s">
        <v>24</v>
      </c>
      <c r="C8" s="26" t="s">
        <v>24</v>
      </c>
      <c r="D8" s="27" t="s">
        <v>24</v>
      </c>
    </row>
    <row r="9" spans="1:15" x14ac:dyDescent="0.45">
      <c r="A9" s="27" t="s">
        <v>24</v>
      </c>
      <c r="B9" s="27" t="s">
        <v>24</v>
      </c>
      <c r="C9" s="26" t="s">
        <v>24</v>
      </c>
      <c r="D9" s="27" t="s">
        <v>24</v>
      </c>
    </row>
    <row r="10" spans="1:15" x14ac:dyDescent="0.45">
      <c r="A10" s="27" t="s">
        <v>24</v>
      </c>
      <c r="B10" s="27" t="s">
        <v>24</v>
      </c>
      <c r="C10" s="26" t="s">
        <v>24</v>
      </c>
      <c r="D10" s="27" t="s">
        <v>24</v>
      </c>
    </row>
    <row r="11" spans="1:15" x14ac:dyDescent="0.45">
      <c r="A11" s="27" t="s">
        <v>24</v>
      </c>
      <c r="B11" s="27" t="s">
        <v>24</v>
      </c>
      <c r="C11" s="26" t="s">
        <v>24</v>
      </c>
      <c r="D11" s="27" t="s">
        <v>24</v>
      </c>
    </row>
    <row r="12" spans="1:15" x14ac:dyDescent="0.45">
      <c r="A12" s="27" t="s">
        <v>24</v>
      </c>
      <c r="B12" s="27" t="s">
        <v>24</v>
      </c>
      <c r="C12" s="26" t="s">
        <v>24</v>
      </c>
      <c r="D12" s="27" t="s">
        <v>24</v>
      </c>
    </row>
    <row r="13" spans="1:15" x14ac:dyDescent="0.45">
      <c r="A13" s="27" t="s">
        <v>24</v>
      </c>
      <c r="B13" s="27" t="s">
        <v>24</v>
      </c>
      <c r="C13" s="26" t="s">
        <v>24</v>
      </c>
      <c r="D13" s="27" t="s">
        <v>24</v>
      </c>
    </row>
    <row r="14" spans="1:15" x14ac:dyDescent="0.45">
      <c r="A14" s="27" t="s">
        <v>24</v>
      </c>
      <c r="B14" s="27" t="s">
        <v>24</v>
      </c>
      <c r="C14" s="26" t="s">
        <v>24</v>
      </c>
      <c r="D14" s="27" t="s">
        <v>24</v>
      </c>
    </row>
    <row r="15" spans="1:15" x14ac:dyDescent="0.45">
      <c r="A15" s="27" t="s">
        <v>24</v>
      </c>
      <c r="B15" s="27" t="s">
        <v>24</v>
      </c>
      <c r="C15" s="26" t="s">
        <v>24</v>
      </c>
      <c r="D15" s="27" t="s">
        <v>24</v>
      </c>
    </row>
    <row r="16" spans="1:15" x14ac:dyDescent="0.45">
      <c r="A16" s="27" t="s">
        <v>24</v>
      </c>
      <c r="B16" s="27" t="s">
        <v>24</v>
      </c>
      <c r="C16" s="26" t="s">
        <v>24</v>
      </c>
      <c r="D16" s="27" t="s">
        <v>24</v>
      </c>
    </row>
    <row r="17" spans="1:15" x14ac:dyDescent="0.45">
      <c r="A17" s="27" t="s">
        <v>24</v>
      </c>
      <c r="B17" s="27" t="s">
        <v>24</v>
      </c>
      <c r="C17" s="26" t="s">
        <v>24</v>
      </c>
      <c r="D17" s="27" t="s">
        <v>24</v>
      </c>
    </row>
    <row r="18" spans="1:15" x14ac:dyDescent="0.45">
      <c r="A18" s="27" t="s">
        <v>24</v>
      </c>
      <c r="B18" s="27" t="s">
        <v>24</v>
      </c>
      <c r="C18" s="26" t="s">
        <v>24</v>
      </c>
      <c r="D18" s="27" t="s">
        <v>24</v>
      </c>
    </row>
    <row r="19" spans="1:15" x14ac:dyDescent="0.45">
      <c r="A19" s="27" t="s">
        <v>24</v>
      </c>
      <c r="B19" s="27" t="s">
        <v>24</v>
      </c>
      <c r="C19" s="26" t="s">
        <v>24</v>
      </c>
      <c r="D19" s="27" t="s">
        <v>24</v>
      </c>
    </row>
    <row r="20" spans="1:15" x14ac:dyDescent="0.45">
      <c r="A20" s="27" t="s">
        <v>24</v>
      </c>
      <c r="B20" s="27" t="s">
        <v>24</v>
      </c>
      <c r="C20" s="26" t="s">
        <v>24</v>
      </c>
      <c r="D20" s="27" t="s">
        <v>24</v>
      </c>
    </row>
    <row r="21" spans="1:15" x14ac:dyDescent="0.45">
      <c r="A21" s="27" t="s">
        <v>24</v>
      </c>
      <c r="B21" s="27" t="s">
        <v>24</v>
      </c>
      <c r="C21" s="26" t="s">
        <v>24</v>
      </c>
      <c r="D21" s="27" t="s">
        <v>24</v>
      </c>
    </row>
    <row r="22" spans="1:15" x14ac:dyDescent="0.45">
      <c r="A22" s="27" t="s">
        <v>24</v>
      </c>
      <c r="B22" s="27" t="s">
        <v>24</v>
      </c>
      <c r="C22" s="26" t="s">
        <v>24</v>
      </c>
      <c r="D22" s="27" t="s">
        <v>24</v>
      </c>
      <c r="G22" s="27" t="s">
        <v>3</v>
      </c>
      <c r="H22" s="27" t="s">
        <v>564</v>
      </c>
      <c r="I22" s="27" t="s">
        <v>568</v>
      </c>
      <c r="L22" s="27" t="s">
        <v>4</v>
      </c>
      <c r="M22" s="27" t="s">
        <v>564</v>
      </c>
      <c r="N22" s="27" t="s">
        <v>568</v>
      </c>
    </row>
    <row r="23" spans="1:15" x14ac:dyDescent="0.45">
      <c r="A23" s="27" t="s">
        <v>24</v>
      </c>
      <c r="B23" s="27" t="s">
        <v>24</v>
      </c>
      <c r="C23" s="26" t="s">
        <v>24</v>
      </c>
      <c r="D23" s="27" t="s">
        <v>24</v>
      </c>
      <c r="G23" s="27" t="s">
        <v>23</v>
      </c>
      <c r="H23" s="27">
        <f>COUNTIF($C$2:$C$201,G23)</f>
        <v>1</v>
      </c>
      <c r="I23" s="40">
        <v>0.01</v>
      </c>
      <c r="J23" s="43"/>
      <c r="L23" s="27" t="s">
        <v>23</v>
      </c>
      <c r="M23" s="27">
        <f>COUNTIF($D$2:$D$201,L23)</f>
        <v>2</v>
      </c>
      <c r="N23" s="40">
        <f>M23/200</f>
        <v>0.01</v>
      </c>
    </row>
    <row r="24" spans="1:15" x14ac:dyDescent="0.45">
      <c r="A24" s="27" t="s">
        <v>24</v>
      </c>
      <c r="B24" s="27" t="s">
        <v>24</v>
      </c>
      <c r="C24" s="26" t="s">
        <v>24</v>
      </c>
      <c r="D24" s="27" t="s">
        <v>24</v>
      </c>
      <c r="G24" s="27" t="s">
        <v>24</v>
      </c>
      <c r="H24" s="27">
        <f>COUNTIF($C$2:$C$201,G24)</f>
        <v>199</v>
      </c>
      <c r="I24" s="40">
        <v>0.99</v>
      </c>
      <c r="J24" s="43"/>
      <c r="L24" s="27" t="s">
        <v>24</v>
      </c>
      <c r="M24" s="27">
        <f>COUNTIF($D$2:$D$201,L24)</f>
        <v>198</v>
      </c>
      <c r="N24" s="40">
        <f>M24/200</f>
        <v>0.99</v>
      </c>
    </row>
    <row r="25" spans="1:15" x14ac:dyDescent="0.45">
      <c r="A25" s="27" t="s">
        <v>24</v>
      </c>
      <c r="B25" s="27" t="s">
        <v>24</v>
      </c>
      <c r="C25" s="26" t="s">
        <v>24</v>
      </c>
      <c r="D25" s="27" t="s">
        <v>24</v>
      </c>
    </row>
    <row r="26" spans="1:15" x14ac:dyDescent="0.45">
      <c r="A26" s="27" t="s">
        <v>24</v>
      </c>
      <c r="B26" s="27" t="s">
        <v>24</v>
      </c>
      <c r="C26" s="26" t="s">
        <v>24</v>
      </c>
      <c r="D26" s="27" t="s">
        <v>24</v>
      </c>
      <c r="O26" s="10" t="s">
        <v>4</v>
      </c>
    </row>
    <row r="27" spans="1:15" x14ac:dyDescent="0.45">
      <c r="A27" s="27" t="s">
        <v>24</v>
      </c>
      <c r="B27" s="27" t="s">
        <v>24</v>
      </c>
      <c r="C27" s="26" t="s">
        <v>24</v>
      </c>
      <c r="D27" s="27" t="s">
        <v>24</v>
      </c>
      <c r="H27" s="10" t="s">
        <v>3</v>
      </c>
    </row>
    <row r="28" spans="1:15" x14ac:dyDescent="0.45">
      <c r="A28" s="27" t="s">
        <v>24</v>
      </c>
      <c r="B28" s="27" t="s">
        <v>24</v>
      </c>
      <c r="C28" s="26" t="s">
        <v>24</v>
      </c>
      <c r="D28" s="27" t="s">
        <v>24</v>
      </c>
    </row>
    <row r="29" spans="1:15" x14ac:dyDescent="0.45">
      <c r="A29" s="27" t="s">
        <v>24</v>
      </c>
      <c r="B29" s="27" t="s">
        <v>24</v>
      </c>
      <c r="C29" s="26" t="s">
        <v>24</v>
      </c>
      <c r="D29" s="27" t="s">
        <v>24</v>
      </c>
    </row>
    <row r="30" spans="1:15" x14ac:dyDescent="0.45">
      <c r="A30" s="27" t="s">
        <v>24</v>
      </c>
      <c r="B30" s="27" t="s">
        <v>24</v>
      </c>
      <c r="C30" s="26" t="s">
        <v>24</v>
      </c>
      <c r="D30" s="27" t="s">
        <v>24</v>
      </c>
    </row>
    <row r="31" spans="1:15" x14ac:dyDescent="0.45">
      <c r="A31" s="27" t="s">
        <v>24</v>
      </c>
      <c r="B31" s="27" t="s">
        <v>24</v>
      </c>
      <c r="C31" s="26" t="s">
        <v>24</v>
      </c>
      <c r="D31" s="27" t="s">
        <v>24</v>
      </c>
    </row>
    <row r="32" spans="1:15" x14ac:dyDescent="0.45">
      <c r="A32" s="27" t="s">
        <v>24</v>
      </c>
      <c r="B32" s="27" t="s">
        <v>24</v>
      </c>
      <c r="C32" s="26" t="s">
        <v>24</v>
      </c>
      <c r="D32" s="27" t="s">
        <v>24</v>
      </c>
    </row>
    <row r="33" spans="1:4" x14ac:dyDescent="0.45">
      <c r="A33" s="27" t="s">
        <v>24</v>
      </c>
      <c r="B33" s="27" t="s">
        <v>24</v>
      </c>
      <c r="C33" s="26" t="s">
        <v>24</v>
      </c>
      <c r="D33" s="27" t="s">
        <v>24</v>
      </c>
    </row>
    <row r="34" spans="1:4" x14ac:dyDescent="0.45">
      <c r="A34" s="27" t="s">
        <v>24</v>
      </c>
      <c r="B34" s="27" t="s">
        <v>24</v>
      </c>
      <c r="C34" s="26" t="s">
        <v>24</v>
      </c>
      <c r="D34" s="27" t="s">
        <v>24</v>
      </c>
    </row>
    <row r="35" spans="1:4" x14ac:dyDescent="0.45">
      <c r="A35" s="27" t="s">
        <v>24</v>
      </c>
      <c r="B35" s="27" t="s">
        <v>24</v>
      </c>
      <c r="C35" s="26" t="s">
        <v>24</v>
      </c>
      <c r="D35" s="27" t="s">
        <v>24</v>
      </c>
    </row>
    <row r="36" spans="1:4" x14ac:dyDescent="0.45">
      <c r="A36" s="27" t="s">
        <v>24</v>
      </c>
      <c r="B36" s="27" t="s">
        <v>24</v>
      </c>
      <c r="C36" s="26" t="s">
        <v>24</v>
      </c>
      <c r="D36" s="27" t="s">
        <v>24</v>
      </c>
    </row>
    <row r="37" spans="1:4" x14ac:dyDescent="0.45">
      <c r="A37" s="27" t="s">
        <v>24</v>
      </c>
      <c r="B37" s="27" t="s">
        <v>24</v>
      </c>
      <c r="C37" s="26" t="s">
        <v>24</v>
      </c>
      <c r="D37" s="27" t="s">
        <v>24</v>
      </c>
    </row>
    <row r="38" spans="1:4" x14ac:dyDescent="0.45">
      <c r="A38" s="27" t="s">
        <v>24</v>
      </c>
      <c r="B38" s="27" t="s">
        <v>24</v>
      </c>
      <c r="C38" s="26" t="s">
        <v>24</v>
      </c>
      <c r="D38" s="27" t="s">
        <v>24</v>
      </c>
    </row>
    <row r="39" spans="1:4" x14ac:dyDescent="0.45">
      <c r="A39" s="27" t="s">
        <v>24</v>
      </c>
      <c r="B39" s="27" t="s">
        <v>24</v>
      </c>
      <c r="C39" s="26" t="s">
        <v>24</v>
      </c>
      <c r="D39" s="27" t="s">
        <v>24</v>
      </c>
    </row>
    <row r="40" spans="1:4" x14ac:dyDescent="0.45">
      <c r="A40" s="27" t="s">
        <v>24</v>
      </c>
      <c r="B40" s="27" t="s">
        <v>24</v>
      </c>
      <c r="C40" s="26" t="s">
        <v>24</v>
      </c>
      <c r="D40" s="27" t="s">
        <v>24</v>
      </c>
    </row>
    <row r="41" spans="1:4" x14ac:dyDescent="0.45">
      <c r="A41" s="27" t="s">
        <v>24</v>
      </c>
      <c r="B41" s="27" t="s">
        <v>24</v>
      </c>
      <c r="C41" s="26" t="s">
        <v>24</v>
      </c>
      <c r="D41" s="27" t="s">
        <v>24</v>
      </c>
    </row>
    <row r="42" spans="1:4" x14ac:dyDescent="0.45">
      <c r="A42" s="27" t="s">
        <v>24</v>
      </c>
      <c r="B42" s="27" t="s">
        <v>24</v>
      </c>
      <c r="C42" s="26" t="s">
        <v>24</v>
      </c>
      <c r="D42" s="27" t="s">
        <v>24</v>
      </c>
    </row>
    <row r="43" spans="1:4" x14ac:dyDescent="0.45">
      <c r="A43" s="27" t="s">
        <v>24</v>
      </c>
      <c r="B43" s="27" t="s">
        <v>24</v>
      </c>
      <c r="C43" s="26" t="s">
        <v>24</v>
      </c>
      <c r="D43" s="27" t="s">
        <v>24</v>
      </c>
    </row>
    <row r="44" spans="1:4" x14ac:dyDescent="0.45">
      <c r="A44" s="27" t="s">
        <v>24</v>
      </c>
      <c r="B44" s="27" t="s">
        <v>24</v>
      </c>
      <c r="C44" s="26" t="s">
        <v>24</v>
      </c>
      <c r="D44" s="27" t="s">
        <v>24</v>
      </c>
    </row>
    <row r="45" spans="1:4" x14ac:dyDescent="0.45">
      <c r="A45" s="27" t="s">
        <v>24</v>
      </c>
      <c r="B45" s="27" t="s">
        <v>24</v>
      </c>
      <c r="C45" s="26" t="s">
        <v>24</v>
      </c>
      <c r="D45" s="27" t="s">
        <v>24</v>
      </c>
    </row>
    <row r="46" spans="1:4" x14ac:dyDescent="0.45">
      <c r="A46" s="27" t="s">
        <v>24</v>
      </c>
      <c r="B46" s="27" t="s">
        <v>24</v>
      </c>
      <c r="C46" s="26" t="s">
        <v>24</v>
      </c>
      <c r="D46" s="27" t="s">
        <v>24</v>
      </c>
    </row>
    <row r="47" spans="1:4" x14ac:dyDescent="0.45">
      <c r="A47" s="27" t="s">
        <v>24</v>
      </c>
      <c r="B47" s="27" t="s">
        <v>24</v>
      </c>
      <c r="C47" s="26" t="s">
        <v>24</v>
      </c>
      <c r="D47" s="27" t="s">
        <v>24</v>
      </c>
    </row>
    <row r="48" spans="1:4" x14ac:dyDescent="0.45">
      <c r="A48" s="27" t="s">
        <v>24</v>
      </c>
      <c r="B48" s="27" t="s">
        <v>24</v>
      </c>
      <c r="C48" s="26" t="s">
        <v>24</v>
      </c>
      <c r="D48" s="27" t="s">
        <v>24</v>
      </c>
    </row>
    <row r="49" spans="1:4" x14ac:dyDescent="0.45">
      <c r="A49" s="27" t="s">
        <v>24</v>
      </c>
      <c r="B49" s="27" t="s">
        <v>24</v>
      </c>
      <c r="C49" s="26" t="s">
        <v>24</v>
      </c>
      <c r="D49" s="27" t="s">
        <v>24</v>
      </c>
    </row>
    <row r="50" spans="1:4" x14ac:dyDescent="0.45">
      <c r="A50" s="27" t="s">
        <v>24</v>
      </c>
      <c r="B50" s="27" t="s">
        <v>24</v>
      </c>
      <c r="C50" s="26" t="s">
        <v>24</v>
      </c>
      <c r="D50" s="27" t="s">
        <v>24</v>
      </c>
    </row>
    <row r="51" spans="1:4" x14ac:dyDescent="0.45">
      <c r="A51" s="27" t="s">
        <v>24</v>
      </c>
      <c r="B51" s="27" t="s">
        <v>24</v>
      </c>
      <c r="C51" s="26" t="s">
        <v>24</v>
      </c>
      <c r="D51" s="27" t="s">
        <v>24</v>
      </c>
    </row>
    <row r="52" spans="1:4" x14ac:dyDescent="0.45">
      <c r="A52" s="27" t="s">
        <v>24</v>
      </c>
      <c r="B52" s="27" t="s">
        <v>24</v>
      </c>
      <c r="C52" s="26" t="s">
        <v>24</v>
      </c>
      <c r="D52" s="27" t="s">
        <v>24</v>
      </c>
    </row>
    <row r="53" spans="1:4" x14ac:dyDescent="0.45">
      <c r="A53" s="27" t="s">
        <v>24</v>
      </c>
      <c r="B53" s="27" t="s">
        <v>24</v>
      </c>
      <c r="C53" s="26" t="s">
        <v>24</v>
      </c>
      <c r="D53" s="27" t="s">
        <v>24</v>
      </c>
    </row>
    <row r="54" spans="1:4" x14ac:dyDescent="0.45">
      <c r="A54" s="27" t="s">
        <v>24</v>
      </c>
      <c r="B54" s="27" t="s">
        <v>24</v>
      </c>
      <c r="C54" s="26" t="s">
        <v>24</v>
      </c>
      <c r="D54" s="27" t="s">
        <v>24</v>
      </c>
    </row>
    <row r="55" spans="1:4" x14ac:dyDescent="0.45">
      <c r="A55" s="27" t="s">
        <v>24</v>
      </c>
      <c r="B55" s="27" t="s">
        <v>24</v>
      </c>
      <c r="C55" s="27" t="s">
        <v>24</v>
      </c>
      <c r="D55" s="27" t="s">
        <v>24</v>
      </c>
    </row>
    <row r="56" spans="1:4" x14ac:dyDescent="0.45">
      <c r="A56" s="27" t="s">
        <v>24</v>
      </c>
      <c r="B56" s="27" t="s">
        <v>24</v>
      </c>
      <c r="C56" s="27" t="s">
        <v>24</v>
      </c>
      <c r="D56" s="27" t="s">
        <v>24</v>
      </c>
    </row>
    <row r="57" spans="1:4" x14ac:dyDescent="0.45">
      <c r="A57" s="27" t="s">
        <v>23</v>
      </c>
      <c r="B57" s="27" t="s">
        <v>23</v>
      </c>
      <c r="C57" s="27" t="s">
        <v>24</v>
      </c>
      <c r="D57" s="27" t="s">
        <v>24</v>
      </c>
    </row>
    <row r="58" spans="1:4" x14ac:dyDescent="0.45">
      <c r="A58" s="27" t="s">
        <v>24</v>
      </c>
      <c r="B58" s="27" t="s">
        <v>24</v>
      </c>
      <c r="C58" s="27" t="s">
        <v>24</v>
      </c>
      <c r="D58" s="27" t="s">
        <v>24</v>
      </c>
    </row>
    <row r="59" spans="1:4" x14ac:dyDescent="0.45">
      <c r="A59" s="27" t="s">
        <v>24</v>
      </c>
      <c r="B59" s="27" t="s">
        <v>24</v>
      </c>
      <c r="C59" s="27" t="s">
        <v>24</v>
      </c>
      <c r="D59" s="27" t="s">
        <v>24</v>
      </c>
    </row>
    <row r="60" spans="1:4" x14ac:dyDescent="0.45">
      <c r="A60" s="27" t="s">
        <v>24</v>
      </c>
      <c r="B60" s="27" t="s">
        <v>24</v>
      </c>
      <c r="C60" s="27" t="s">
        <v>24</v>
      </c>
      <c r="D60" s="27" t="s">
        <v>24</v>
      </c>
    </row>
    <row r="61" spans="1:4" x14ac:dyDescent="0.45">
      <c r="A61" s="27" t="s">
        <v>24</v>
      </c>
      <c r="B61" s="27" t="s">
        <v>24</v>
      </c>
      <c r="C61" s="27" t="s">
        <v>24</v>
      </c>
      <c r="D61" s="27" t="s">
        <v>24</v>
      </c>
    </row>
    <row r="62" spans="1:4" x14ac:dyDescent="0.45">
      <c r="A62" s="27" t="s">
        <v>24</v>
      </c>
      <c r="B62" s="27" t="s">
        <v>24</v>
      </c>
      <c r="C62" s="27" t="s">
        <v>24</v>
      </c>
      <c r="D62" s="27" t="s">
        <v>24</v>
      </c>
    </row>
    <row r="63" spans="1:4" x14ac:dyDescent="0.45">
      <c r="A63" s="27" t="s">
        <v>24</v>
      </c>
      <c r="B63" s="27" t="s">
        <v>24</v>
      </c>
      <c r="C63" s="27" t="s">
        <v>24</v>
      </c>
      <c r="D63" s="27" t="s">
        <v>24</v>
      </c>
    </row>
    <row r="64" spans="1:4" x14ac:dyDescent="0.45">
      <c r="A64" s="27" t="s">
        <v>24</v>
      </c>
      <c r="B64" s="27" t="s">
        <v>24</v>
      </c>
      <c r="C64" s="27" t="s">
        <v>24</v>
      </c>
      <c r="D64" s="27" t="s">
        <v>24</v>
      </c>
    </row>
    <row r="65" spans="1:4" x14ac:dyDescent="0.45">
      <c r="A65" s="27" t="s">
        <v>24</v>
      </c>
      <c r="B65" s="27" t="s">
        <v>24</v>
      </c>
      <c r="C65" s="27" t="s">
        <v>24</v>
      </c>
      <c r="D65" s="27" t="s">
        <v>24</v>
      </c>
    </row>
    <row r="66" spans="1:4" x14ac:dyDescent="0.45">
      <c r="A66" s="27" t="s">
        <v>24</v>
      </c>
      <c r="B66" s="27" t="s">
        <v>24</v>
      </c>
      <c r="C66" s="27" t="s">
        <v>24</v>
      </c>
      <c r="D66" s="27" t="s">
        <v>24</v>
      </c>
    </row>
    <row r="67" spans="1:4" x14ac:dyDescent="0.45">
      <c r="A67" s="27" t="s">
        <v>24</v>
      </c>
      <c r="B67" s="27" t="s">
        <v>24</v>
      </c>
      <c r="C67" s="27" t="s">
        <v>24</v>
      </c>
      <c r="D67" s="27" t="s">
        <v>24</v>
      </c>
    </row>
    <row r="68" spans="1:4" x14ac:dyDescent="0.45">
      <c r="A68" s="27" t="s">
        <v>24</v>
      </c>
      <c r="B68" s="27" t="s">
        <v>24</v>
      </c>
      <c r="C68" s="27" t="s">
        <v>24</v>
      </c>
      <c r="D68" s="27" t="s">
        <v>24</v>
      </c>
    </row>
    <row r="69" spans="1:4" x14ac:dyDescent="0.45">
      <c r="A69" s="27" t="s">
        <v>24</v>
      </c>
      <c r="B69" s="27" t="s">
        <v>24</v>
      </c>
      <c r="C69" s="27" t="s">
        <v>24</v>
      </c>
      <c r="D69" s="27" t="s">
        <v>24</v>
      </c>
    </row>
    <row r="70" spans="1:4" x14ac:dyDescent="0.45">
      <c r="A70" s="27" t="s">
        <v>24</v>
      </c>
      <c r="B70" s="27" t="s">
        <v>24</v>
      </c>
      <c r="C70" s="27" t="s">
        <v>24</v>
      </c>
      <c r="D70" s="27" t="s">
        <v>24</v>
      </c>
    </row>
    <row r="71" spans="1:4" x14ac:dyDescent="0.45">
      <c r="A71" s="27" t="s">
        <v>24</v>
      </c>
      <c r="B71" s="27" t="s">
        <v>24</v>
      </c>
      <c r="C71" s="27" t="s">
        <v>24</v>
      </c>
      <c r="D71" s="27" t="s">
        <v>24</v>
      </c>
    </row>
    <row r="72" spans="1:4" x14ac:dyDescent="0.45">
      <c r="A72" s="27" t="s">
        <v>24</v>
      </c>
      <c r="B72" s="27" t="s">
        <v>24</v>
      </c>
      <c r="C72" s="27" t="s">
        <v>24</v>
      </c>
      <c r="D72" s="27" t="s">
        <v>24</v>
      </c>
    </row>
    <row r="73" spans="1:4" x14ac:dyDescent="0.45">
      <c r="A73" s="27" t="s">
        <v>24</v>
      </c>
      <c r="B73" s="27" t="s">
        <v>24</v>
      </c>
      <c r="C73" s="27" t="s">
        <v>24</v>
      </c>
      <c r="D73" s="27" t="s">
        <v>24</v>
      </c>
    </row>
    <row r="74" spans="1:4" x14ac:dyDescent="0.45">
      <c r="A74" s="27" t="s">
        <v>24</v>
      </c>
      <c r="B74" s="27" t="s">
        <v>24</v>
      </c>
      <c r="C74" s="27" t="s">
        <v>24</v>
      </c>
      <c r="D74" s="27" t="s">
        <v>24</v>
      </c>
    </row>
    <row r="75" spans="1:4" x14ac:dyDescent="0.45">
      <c r="A75" s="27" t="s">
        <v>24</v>
      </c>
      <c r="B75" s="27" t="s">
        <v>24</v>
      </c>
      <c r="C75" s="27" t="s">
        <v>24</v>
      </c>
      <c r="D75" s="27" t="s">
        <v>24</v>
      </c>
    </row>
    <row r="76" spans="1:4" x14ac:dyDescent="0.45">
      <c r="A76" s="27" t="s">
        <v>24</v>
      </c>
      <c r="B76" s="27" t="s">
        <v>24</v>
      </c>
      <c r="C76" s="27" t="s">
        <v>24</v>
      </c>
      <c r="D76" s="27" t="s">
        <v>24</v>
      </c>
    </row>
    <row r="77" spans="1:4" x14ac:dyDescent="0.45">
      <c r="A77" s="27" t="s">
        <v>24</v>
      </c>
      <c r="B77" s="27" t="s">
        <v>24</v>
      </c>
      <c r="C77" s="27" t="s">
        <v>24</v>
      </c>
      <c r="D77" s="27" t="s">
        <v>24</v>
      </c>
    </row>
    <row r="78" spans="1:4" x14ac:dyDescent="0.45">
      <c r="A78" s="27" t="s">
        <v>24</v>
      </c>
      <c r="B78" s="27" t="s">
        <v>24</v>
      </c>
      <c r="C78" s="27" t="s">
        <v>24</v>
      </c>
      <c r="D78" s="27" t="s">
        <v>24</v>
      </c>
    </row>
    <row r="79" spans="1:4" x14ac:dyDescent="0.45">
      <c r="A79" s="27" t="s">
        <v>24</v>
      </c>
      <c r="B79" s="27" t="s">
        <v>24</v>
      </c>
      <c r="C79" s="27" t="s">
        <v>24</v>
      </c>
      <c r="D79" s="27" t="s">
        <v>24</v>
      </c>
    </row>
    <row r="80" spans="1:4" x14ac:dyDescent="0.45">
      <c r="A80" s="27" t="s">
        <v>23</v>
      </c>
      <c r="B80" s="27" t="s">
        <v>23</v>
      </c>
      <c r="C80" s="27" t="s">
        <v>24</v>
      </c>
      <c r="D80" s="27" t="s">
        <v>24</v>
      </c>
    </row>
    <row r="81" spans="1:4" x14ac:dyDescent="0.45">
      <c r="A81" s="27" t="s">
        <v>24</v>
      </c>
      <c r="B81" s="27" t="s">
        <v>24</v>
      </c>
      <c r="C81" s="27" t="s">
        <v>24</v>
      </c>
      <c r="D81" s="27" t="s">
        <v>24</v>
      </c>
    </row>
    <row r="82" spans="1:4" x14ac:dyDescent="0.45">
      <c r="A82" s="27" t="s">
        <v>24</v>
      </c>
      <c r="B82" s="27" t="s">
        <v>24</v>
      </c>
      <c r="C82" s="27" t="s">
        <v>24</v>
      </c>
      <c r="D82" s="27" t="s">
        <v>24</v>
      </c>
    </row>
    <row r="83" spans="1:4" x14ac:dyDescent="0.45">
      <c r="A83" s="27" t="s">
        <v>23</v>
      </c>
      <c r="B83" s="27" t="s">
        <v>23</v>
      </c>
      <c r="C83" s="27" t="s">
        <v>24</v>
      </c>
      <c r="D83" s="27" t="s">
        <v>23</v>
      </c>
    </row>
    <row r="84" spans="1:4" x14ac:dyDescent="0.45">
      <c r="A84" s="27" t="s">
        <v>24</v>
      </c>
      <c r="B84" s="27" t="s">
        <v>24</v>
      </c>
      <c r="C84" s="27" t="s">
        <v>24</v>
      </c>
      <c r="D84" s="27" t="s">
        <v>24</v>
      </c>
    </row>
    <row r="85" spans="1:4" x14ac:dyDescent="0.45">
      <c r="A85" s="27" t="s">
        <v>24</v>
      </c>
      <c r="B85" s="27" t="s">
        <v>24</v>
      </c>
      <c r="C85" s="27" t="s">
        <v>24</v>
      </c>
      <c r="D85" s="27" t="s">
        <v>24</v>
      </c>
    </row>
    <row r="86" spans="1:4" x14ac:dyDescent="0.45">
      <c r="A86" s="27" t="s">
        <v>24</v>
      </c>
      <c r="B86" s="27" t="s">
        <v>24</v>
      </c>
      <c r="C86" s="27" t="s">
        <v>24</v>
      </c>
      <c r="D86" s="27" t="s">
        <v>24</v>
      </c>
    </row>
    <row r="87" spans="1:4" x14ac:dyDescent="0.45">
      <c r="A87" s="27" t="s">
        <v>24</v>
      </c>
      <c r="B87" s="27" t="s">
        <v>24</v>
      </c>
      <c r="C87" s="27" t="s">
        <v>24</v>
      </c>
      <c r="D87" s="27" t="s">
        <v>24</v>
      </c>
    </row>
    <row r="88" spans="1:4" x14ac:dyDescent="0.45">
      <c r="A88" s="27" t="s">
        <v>24</v>
      </c>
      <c r="B88" s="27" t="s">
        <v>24</v>
      </c>
      <c r="C88" s="27" t="s">
        <v>24</v>
      </c>
      <c r="D88" s="27" t="s">
        <v>24</v>
      </c>
    </row>
    <row r="89" spans="1:4" x14ac:dyDescent="0.45">
      <c r="A89" s="27" t="s">
        <v>23</v>
      </c>
      <c r="B89" s="27" t="s">
        <v>23</v>
      </c>
      <c r="C89" s="27" t="s">
        <v>24</v>
      </c>
      <c r="D89" s="27" t="s">
        <v>24</v>
      </c>
    </row>
    <row r="90" spans="1:4" x14ac:dyDescent="0.45">
      <c r="A90" s="27" t="s">
        <v>23</v>
      </c>
      <c r="B90" s="27" t="s">
        <v>23</v>
      </c>
      <c r="C90" s="27" t="s">
        <v>24</v>
      </c>
      <c r="D90" s="27" t="s">
        <v>24</v>
      </c>
    </row>
    <row r="91" spans="1:4" x14ac:dyDescent="0.45">
      <c r="A91" s="27" t="s">
        <v>24</v>
      </c>
      <c r="B91" s="27" t="s">
        <v>24</v>
      </c>
      <c r="C91" s="27" t="s">
        <v>24</v>
      </c>
      <c r="D91" s="27" t="s">
        <v>24</v>
      </c>
    </row>
    <row r="92" spans="1:4" x14ac:dyDescent="0.45">
      <c r="A92" s="27" t="s">
        <v>24</v>
      </c>
      <c r="B92" s="27" t="s">
        <v>24</v>
      </c>
      <c r="C92" s="27" t="s">
        <v>24</v>
      </c>
      <c r="D92" s="27" t="s">
        <v>24</v>
      </c>
    </row>
    <row r="93" spans="1:4" x14ac:dyDescent="0.45">
      <c r="A93" s="27" t="s">
        <v>24</v>
      </c>
      <c r="B93" s="27" t="s">
        <v>24</v>
      </c>
      <c r="C93" s="27" t="s">
        <v>24</v>
      </c>
      <c r="D93" s="27" t="s">
        <v>24</v>
      </c>
    </row>
    <row r="94" spans="1:4" x14ac:dyDescent="0.45">
      <c r="A94" s="27" t="s">
        <v>24</v>
      </c>
      <c r="B94" s="27" t="s">
        <v>24</v>
      </c>
      <c r="C94" s="27" t="s">
        <v>24</v>
      </c>
      <c r="D94" s="27" t="s">
        <v>24</v>
      </c>
    </row>
    <row r="95" spans="1:4" x14ac:dyDescent="0.45">
      <c r="A95" s="27" t="s">
        <v>24</v>
      </c>
      <c r="B95" s="27" t="s">
        <v>24</v>
      </c>
      <c r="C95" s="27" t="s">
        <v>24</v>
      </c>
      <c r="D95" s="27" t="s">
        <v>24</v>
      </c>
    </row>
    <row r="96" spans="1:4" x14ac:dyDescent="0.45">
      <c r="A96" s="27" t="s">
        <v>24</v>
      </c>
      <c r="B96" s="27" t="s">
        <v>24</v>
      </c>
      <c r="C96" s="27" t="s">
        <v>24</v>
      </c>
      <c r="D96" s="27" t="s">
        <v>24</v>
      </c>
    </row>
    <row r="97" spans="1:4" x14ac:dyDescent="0.45">
      <c r="A97" s="27" t="s">
        <v>24</v>
      </c>
      <c r="B97" s="27" t="s">
        <v>24</v>
      </c>
      <c r="C97" s="27" t="s">
        <v>24</v>
      </c>
      <c r="D97" s="27" t="s">
        <v>24</v>
      </c>
    </row>
    <row r="98" spans="1:4" x14ac:dyDescent="0.45">
      <c r="A98" s="27" t="s">
        <v>24</v>
      </c>
      <c r="B98" s="27" t="s">
        <v>24</v>
      </c>
      <c r="C98" s="27" t="s">
        <v>24</v>
      </c>
      <c r="D98" s="27" t="s">
        <v>24</v>
      </c>
    </row>
    <row r="99" spans="1:4" x14ac:dyDescent="0.45">
      <c r="A99" s="27" t="s">
        <v>24</v>
      </c>
      <c r="B99" s="27" t="s">
        <v>24</v>
      </c>
      <c r="C99" s="27" t="s">
        <v>24</v>
      </c>
      <c r="D99" s="27" t="s">
        <v>24</v>
      </c>
    </row>
    <row r="100" spans="1:4" x14ac:dyDescent="0.45">
      <c r="A100" s="27" t="s">
        <v>24</v>
      </c>
      <c r="B100" s="27" t="s">
        <v>24</v>
      </c>
      <c r="C100" s="27" t="s">
        <v>24</v>
      </c>
      <c r="D100" s="27" t="s">
        <v>24</v>
      </c>
    </row>
    <row r="101" spans="1:4" x14ac:dyDescent="0.45">
      <c r="A101" s="27" t="s">
        <v>24</v>
      </c>
      <c r="B101" s="27" t="s">
        <v>24</v>
      </c>
      <c r="C101" s="27" t="s">
        <v>24</v>
      </c>
      <c r="D101" s="27" t="s">
        <v>24</v>
      </c>
    </row>
    <row r="102" spans="1:4" x14ac:dyDescent="0.45">
      <c r="A102" s="27" t="s">
        <v>24</v>
      </c>
      <c r="B102" s="27" t="s">
        <v>24</v>
      </c>
      <c r="C102" s="27" t="s">
        <v>24</v>
      </c>
      <c r="D102" s="27" t="s">
        <v>24</v>
      </c>
    </row>
    <row r="103" spans="1:4" x14ac:dyDescent="0.45">
      <c r="A103" s="27" t="s">
        <v>24</v>
      </c>
      <c r="B103" s="27" t="s">
        <v>24</v>
      </c>
      <c r="C103" s="27" t="s">
        <v>24</v>
      </c>
      <c r="D103" s="27" t="s">
        <v>24</v>
      </c>
    </row>
    <row r="104" spans="1:4" x14ac:dyDescent="0.45">
      <c r="A104" s="27" t="s">
        <v>24</v>
      </c>
      <c r="B104" s="27" t="s">
        <v>24</v>
      </c>
      <c r="C104" s="27" t="s">
        <v>24</v>
      </c>
      <c r="D104" s="27" t="s">
        <v>24</v>
      </c>
    </row>
    <row r="105" spans="1:4" x14ac:dyDescent="0.45">
      <c r="A105" s="27" t="s">
        <v>24</v>
      </c>
      <c r="B105" s="27" t="s">
        <v>24</v>
      </c>
      <c r="C105" s="27" t="s">
        <v>24</v>
      </c>
      <c r="D105" s="27" t="s">
        <v>24</v>
      </c>
    </row>
    <row r="106" spans="1:4" x14ac:dyDescent="0.45">
      <c r="A106" s="27" t="s">
        <v>24</v>
      </c>
      <c r="B106" s="27" t="s">
        <v>24</v>
      </c>
      <c r="C106" s="27" t="s">
        <v>24</v>
      </c>
      <c r="D106" s="27" t="s">
        <v>24</v>
      </c>
    </row>
    <row r="107" spans="1:4" x14ac:dyDescent="0.45">
      <c r="A107" s="27" t="s">
        <v>24</v>
      </c>
      <c r="B107" s="27" t="s">
        <v>24</v>
      </c>
      <c r="C107" s="27" t="s">
        <v>24</v>
      </c>
      <c r="D107" s="27" t="s">
        <v>24</v>
      </c>
    </row>
    <row r="108" spans="1:4" x14ac:dyDescent="0.45">
      <c r="A108" s="27" t="s">
        <v>24</v>
      </c>
      <c r="B108" s="27" t="s">
        <v>24</v>
      </c>
      <c r="C108" s="27" t="s">
        <v>24</v>
      </c>
      <c r="D108" s="27" t="s">
        <v>24</v>
      </c>
    </row>
    <row r="109" spans="1:4" x14ac:dyDescent="0.45">
      <c r="A109" s="27" t="s">
        <v>23</v>
      </c>
      <c r="B109" s="27" t="s">
        <v>23</v>
      </c>
      <c r="C109" s="27" t="s">
        <v>24</v>
      </c>
      <c r="D109" s="27" t="s">
        <v>24</v>
      </c>
    </row>
    <row r="110" spans="1:4" x14ac:dyDescent="0.45">
      <c r="A110" s="27" t="s">
        <v>24</v>
      </c>
      <c r="B110" s="27" t="s">
        <v>24</v>
      </c>
      <c r="C110" s="27" t="s">
        <v>24</v>
      </c>
      <c r="D110" s="27" t="s">
        <v>24</v>
      </c>
    </row>
    <row r="111" spans="1:4" x14ac:dyDescent="0.45">
      <c r="A111" s="27" t="s">
        <v>24</v>
      </c>
      <c r="B111" s="27" t="s">
        <v>24</v>
      </c>
      <c r="C111" s="27" t="s">
        <v>24</v>
      </c>
      <c r="D111" s="27" t="s">
        <v>24</v>
      </c>
    </row>
    <row r="112" spans="1:4" x14ac:dyDescent="0.45">
      <c r="A112" s="27" t="s">
        <v>24</v>
      </c>
      <c r="B112" s="27" t="s">
        <v>24</v>
      </c>
      <c r="C112" s="27" t="s">
        <v>24</v>
      </c>
      <c r="D112" s="27" t="s">
        <v>24</v>
      </c>
    </row>
    <row r="113" spans="1:4" x14ac:dyDescent="0.45">
      <c r="A113" s="27" t="s">
        <v>24</v>
      </c>
      <c r="B113" s="27" t="s">
        <v>24</v>
      </c>
      <c r="C113" s="27" t="s">
        <v>24</v>
      </c>
      <c r="D113" s="27" t="s">
        <v>24</v>
      </c>
    </row>
    <row r="114" spans="1:4" x14ac:dyDescent="0.45">
      <c r="A114" s="27" t="s">
        <v>24</v>
      </c>
      <c r="B114" s="27" t="s">
        <v>24</v>
      </c>
      <c r="C114" s="27" t="s">
        <v>24</v>
      </c>
      <c r="D114" s="27" t="s">
        <v>24</v>
      </c>
    </row>
    <row r="115" spans="1:4" x14ac:dyDescent="0.45">
      <c r="A115" s="27" t="s">
        <v>24</v>
      </c>
      <c r="B115" s="27" t="s">
        <v>24</v>
      </c>
      <c r="C115" s="27" t="s">
        <v>24</v>
      </c>
      <c r="D115" s="27" t="s">
        <v>24</v>
      </c>
    </row>
    <row r="116" spans="1:4" x14ac:dyDescent="0.45">
      <c r="A116" s="27" t="s">
        <v>23</v>
      </c>
      <c r="B116" s="27" t="s">
        <v>23</v>
      </c>
      <c r="C116" s="27" t="s">
        <v>24</v>
      </c>
      <c r="D116" s="27" t="s">
        <v>24</v>
      </c>
    </row>
    <row r="117" spans="1:4" x14ac:dyDescent="0.45">
      <c r="A117" s="27" t="s">
        <v>23</v>
      </c>
      <c r="B117" s="27" t="s">
        <v>23</v>
      </c>
      <c r="C117" s="27" t="s">
        <v>24</v>
      </c>
      <c r="D117" s="27" t="s">
        <v>24</v>
      </c>
    </row>
    <row r="118" spans="1:4" x14ac:dyDescent="0.45">
      <c r="A118" s="27" t="s">
        <v>24</v>
      </c>
      <c r="B118" s="27" t="s">
        <v>24</v>
      </c>
      <c r="C118" s="27" t="s">
        <v>24</v>
      </c>
      <c r="D118" s="27" t="s">
        <v>24</v>
      </c>
    </row>
    <row r="119" spans="1:4" x14ac:dyDescent="0.45">
      <c r="A119" s="27" t="s">
        <v>24</v>
      </c>
      <c r="B119" s="27" t="s">
        <v>24</v>
      </c>
      <c r="C119" s="27" t="s">
        <v>24</v>
      </c>
      <c r="D119" s="27" t="s">
        <v>24</v>
      </c>
    </row>
    <row r="120" spans="1:4" x14ac:dyDescent="0.45">
      <c r="A120" s="27" t="s">
        <v>24</v>
      </c>
      <c r="B120" s="27" t="s">
        <v>24</v>
      </c>
      <c r="C120" s="27" t="s">
        <v>24</v>
      </c>
      <c r="D120" s="27" t="s">
        <v>24</v>
      </c>
    </row>
    <row r="121" spans="1:4" x14ac:dyDescent="0.45">
      <c r="A121" s="27" t="s">
        <v>24</v>
      </c>
      <c r="B121" s="27" t="s">
        <v>24</v>
      </c>
      <c r="C121" s="27" t="s">
        <v>24</v>
      </c>
      <c r="D121" s="27" t="s">
        <v>24</v>
      </c>
    </row>
    <row r="122" spans="1:4" x14ac:dyDescent="0.45">
      <c r="A122" s="27" t="s">
        <v>24</v>
      </c>
      <c r="B122" s="27" t="s">
        <v>24</v>
      </c>
      <c r="C122" s="27" t="s">
        <v>24</v>
      </c>
      <c r="D122" s="27" t="s">
        <v>24</v>
      </c>
    </row>
    <row r="123" spans="1:4" x14ac:dyDescent="0.45">
      <c r="A123" s="27" t="s">
        <v>24</v>
      </c>
      <c r="B123" s="27" t="s">
        <v>24</v>
      </c>
      <c r="C123" s="27" t="s">
        <v>24</v>
      </c>
      <c r="D123" s="27" t="s">
        <v>24</v>
      </c>
    </row>
    <row r="124" spans="1:4" x14ac:dyDescent="0.45">
      <c r="A124" s="27" t="s">
        <v>24</v>
      </c>
      <c r="B124" s="27" t="s">
        <v>24</v>
      </c>
      <c r="C124" s="27" t="s">
        <v>24</v>
      </c>
      <c r="D124" s="27" t="s">
        <v>24</v>
      </c>
    </row>
    <row r="125" spans="1:4" x14ac:dyDescent="0.45">
      <c r="A125" s="27" t="s">
        <v>24</v>
      </c>
      <c r="B125" s="27" t="s">
        <v>24</v>
      </c>
      <c r="C125" s="27" t="s">
        <v>24</v>
      </c>
      <c r="D125" s="27" t="s">
        <v>24</v>
      </c>
    </row>
    <row r="126" spans="1:4" x14ac:dyDescent="0.45">
      <c r="A126" s="27" t="s">
        <v>24</v>
      </c>
      <c r="B126" s="27" t="s">
        <v>24</v>
      </c>
      <c r="C126" s="27" t="s">
        <v>24</v>
      </c>
      <c r="D126" s="27" t="s">
        <v>24</v>
      </c>
    </row>
    <row r="127" spans="1:4" x14ac:dyDescent="0.45">
      <c r="A127" s="27" t="s">
        <v>23</v>
      </c>
      <c r="B127" s="27" t="s">
        <v>23</v>
      </c>
      <c r="C127" s="27" t="s">
        <v>24</v>
      </c>
      <c r="D127" s="27" t="s">
        <v>24</v>
      </c>
    </row>
    <row r="128" spans="1:4" x14ac:dyDescent="0.45">
      <c r="A128" s="27" t="s">
        <v>24</v>
      </c>
      <c r="B128" s="27" t="s">
        <v>24</v>
      </c>
      <c r="C128" s="27" t="s">
        <v>24</v>
      </c>
      <c r="D128" s="27" t="s">
        <v>24</v>
      </c>
    </row>
    <row r="129" spans="1:4" x14ac:dyDescent="0.45">
      <c r="A129" s="27" t="s">
        <v>24</v>
      </c>
      <c r="B129" s="27" t="s">
        <v>24</v>
      </c>
      <c r="C129" s="27" t="s">
        <v>24</v>
      </c>
      <c r="D129" s="27" t="s">
        <v>24</v>
      </c>
    </row>
    <row r="130" spans="1:4" x14ac:dyDescent="0.45">
      <c r="A130" s="27" t="s">
        <v>23</v>
      </c>
      <c r="B130" s="27" t="s">
        <v>23</v>
      </c>
      <c r="C130" s="27" t="s">
        <v>24</v>
      </c>
      <c r="D130" s="27" t="s">
        <v>24</v>
      </c>
    </row>
    <row r="131" spans="1:4" x14ac:dyDescent="0.45">
      <c r="A131" s="27" t="s">
        <v>24</v>
      </c>
      <c r="B131" s="27" t="s">
        <v>24</v>
      </c>
      <c r="C131" s="27" t="s">
        <v>24</v>
      </c>
      <c r="D131" s="27" t="s">
        <v>24</v>
      </c>
    </row>
    <row r="132" spans="1:4" x14ac:dyDescent="0.45">
      <c r="A132" s="27" t="s">
        <v>24</v>
      </c>
      <c r="B132" s="27" t="s">
        <v>24</v>
      </c>
      <c r="C132" s="27" t="s">
        <v>24</v>
      </c>
      <c r="D132" s="27" t="s">
        <v>24</v>
      </c>
    </row>
    <row r="133" spans="1:4" x14ac:dyDescent="0.45">
      <c r="A133" s="27" t="s">
        <v>24</v>
      </c>
      <c r="B133" s="27" t="s">
        <v>24</v>
      </c>
      <c r="C133" s="27" t="s">
        <v>24</v>
      </c>
      <c r="D133" s="27" t="s">
        <v>24</v>
      </c>
    </row>
    <row r="134" spans="1:4" x14ac:dyDescent="0.45">
      <c r="A134" s="27" t="s">
        <v>24</v>
      </c>
      <c r="B134" s="27" t="s">
        <v>24</v>
      </c>
      <c r="C134" s="27" t="s">
        <v>24</v>
      </c>
      <c r="D134" s="27" t="s">
        <v>24</v>
      </c>
    </row>
    <row r="135" spans="1:4" x14ac:dyDescent="0.45">
      <c r="A135" s="27" t="s">
        <v>24</v>
      </c>
      <c r="B135" s="27" t="s">
        <v>24</v>
      </c>
      <c r="C135" s="27" t="s">
        <v>24</v>
      </c>
      <c r="D135" s="27" t="s">
        <v>24</v>
      </c>
    </row>
    <row r="136" spans="1:4" x14ac:dyDescent="0.45">
      <c r="A136" s="27" t="s">
        <v>24</v>
      </c>
      <c r="B136" s="27" t="s">
        <v>24</v>
      </c>
      <c r="C136" s="27" t="s">
        <v>24</v>
      </c>
      <c r="D136" s="27" t="s">
        <v>24</v>
      </c>
    </row>
    <row r="137" spans="1:4" x14ac:dyDescent="0.45">
      <c r="A137" s="27" t="s">
        <v>24</v>
      </c>
      <c r="B137" s="27" t="s">
        <v>24</v>
      </c>
      <c r="C137" s="27" t="s">
        <v>24</v>
      </c>
      <c r="D137" s="27" t="s">
        <v>24</v>
      </c>
    </row>
    <row r="138" spans="1:4" x14ac:dyDescent="0.45">
      <c r="A138" s="27" t="s">
        <v>24</v>
      </c>
      <c r="B138" s="27" t="s">
        <v>24</v>
      </c>
      <c r="C138" s="27" t="s">
        <v>24</v>
      </c>
      <c r="D138" s="27" t="s">
        <v>24</v>
      </c>
    </row>
    <row r="139" spans="1:4" x14ac:dyDescent="0.45">
      <c r="A139" s="27" t="s">
        <v>23</v>
      </c>
      <c r="B139" s="27" t="s">
        <v>23</v>
      </c>
      <c r="C139" s="27" t="s">
        <v>24</v>
      </c>
      <c r="D139" s="27" t="s">
        <v>24</v>
      </c>
    </row>
    <row r="140" spans="1:4" x14ac:dyDescent="0.45">
      <c r="A140" s="27" t="s">
        <v>24</v>
      </c>
      <c r="B140" s="27" t="s">
        <v>24</v>
      </c>
      <c r="C140" s="27" t="s">
        <v>24</v>
      </c>
      <c r="D140" s="27" t="s">
        <v>24</v>
      </c>
    </row>
    <row r="141" spans="1:4" x14ac:dyDescent="0.45">
      <c r="A141" s="27" t="s">
        <v>24</v>
      </c>
      <c r="B141" s="27" t="s">
        <v>24</v>
      </c>
      <c r="C141" s="27" t="s">
        <v>24</v>
      </c>
      <c r="D141" s="27" t="s">
        <v>24</v>
      </c>
    </row>
    <row r="142" spans="1:4" x14ac:dyDescent="0.45">
      <c r="A142" s="27" t="s">
        <v>23</v>
      </c>
      <c r="B142" s="27" t="s">
        <v>23</v>
      </c>
      <c r="C142" s="27" t="s">
        <v>24</v>
      </c>
      <c r="D142" s="27" t="s">
        <v>24</v>
      </c>
    </row>
    <row r="143" spans="1:4" x14ac:dyDescent="0.45">
      <c r="A143" s="27" t="s">
        <v>24</v>
      </c>
      <c r="B143" s="27" t="s">
        <v>24</v>
      </c>
      <c r="C143" s="27" t="s">
        <v>24</v>
      </c>
      <c r="D143" s="27" t="s">
        <v>24</v>
      </c>
    </row>
    <row r="144" spans="1:4" x14ac:dyDescent="0.45">
      <c r="A144" s="27" t="s">
        <v>24</v>
      </c>
      <c r="B144" s="27" t="s">
        <v>24</v>
      </c>
      <c r="C144" s="27" t="s">
        <v>24</v>
      </c>
      <c r="D144" s="27" t="s">
        <v>24</v>
      </c>
    </row>
    <row r="145" spans="1:4" x14ac:dyDescent="0.45">
      <c r="A145" s="27" t="s">
        <v>24</v>
      </c>
      <c r="B145" s="27" t="s">
        <v>24</v>
      </c>
      <c r="C145" s="27" t="s">
        <v>24</v>
      </c>
      <c r="D145" s="27" t="s">
        <v>24</v>
      </c>
    </row>
    <row r="146" spans="1:4" x14ac:dyDescent="0.45">
      <c r="A146" s="27" t="s">
        <v>24</v>
      </c>
      <c r="B146" s="27" t="s">
        <v>24</v>
      </c>
      <c r="C146" s="27" t="s">
        <v>24</v>
      </c>
      <c r="D146" s="27" t="s">
        <v>24</v>
      </c>
    </row>
    <row r="147" spans="1:4" x14ac:dyDescent="0.45">
      <c r="A147" s="27" t="s">
        <v>24</v>
      </c>
      <c r="B147" s="27" t="s">
        <v>24</v>
      </c>
      <c r="C147" s="27" t="s">
        <v>24</v>
      </c>
      <c r="D147" s="27" t="s">
        <v>24</v>
      </c>
    </row>
    <row r="148" spans="1:4" x14ac:dyDescent="0.45">
      <c r="A148" s="27" t="s">
        <v>24</v>
      </c>
      <c r="B148" s="27" t="s">
        <v>24</v>
      </c>
      <c r="C148" s="27" t="s">
        <v>24</v>
      </c>
      <c r="D148" s="27" t="s">
        <v>24</v>
      </c>
    </row>
    <row r="149" spans="1:4" x14ac:dyDescent="0.45">
      <c r="A149" s="27" t="s">
        <v>24</v>
      </c>
      <c r="B149" s="27" t="s">
        <v>24</v>
      </c>
      <c r="C149" s="27" t="s">
        <v>24</v>
      </c>
      <c r="D149" s="27" t="s">
        <v>24</v>
      </c>
    </row>
    <row r="150" spans="1:4" x14ac:dyDescent="0.45">
      <c r="A150" s="27" t="s">
        <v>24</v>
      </c>
      <c r="B150" s="27" t="s">
        <v>24</v>
      </c>
      <c r="C150" s="27" t="s">
        <v>24</v>
      </c>
      <c r="D150" s="27" t="s">
        <v>24</v>
      </c>
    </row>
    <row r="151" spans="1:4" x14ac:dyDescent="0.45">
      <c r="A151" s="27" t="s">
        <v>24</v>
      </c>
      <c r="B151" s="27" t="s">
        <v>24</v>
      </c>
      <c r="C151" s="27" t="s">
        <v>24</v>
      </c>
      <c r="D151" s="27" t="s">
        <v>24</v>
      </c>
    </row>
    <row r="152" spans="1:4" x14ac:dyDescent="0.45">
      <c r="A152" s="27" t="s">
        <v>24</v>
      </c>
      <c r="B152" s="27" t="s">
        <v>24</v>
      </c>
      <c r="C152" s="27" t="s">
        <v>24</v>
      </c>
      <c r="D152" s="27" t="s">
        <v>24</v>
      </c>
    </row>
    <row r="153" spans="1:4" x14ac:dyDescent="0.45">
      <c r="A153" s="27" t="s">
        <v>24</v>
      </c>
      <c r="B153" s="27" t="s">
        <v>24</v>
      </c>
      <c r="C153" s="27" t="s">
        <v>24</v>
      </c>
      <c r="D153" s="27" t="s">
        <v>24</v>
      </c>
    </row>
    <row r="154" spans="1:4" x14ac:dyDescent="0.45">
      <c r="A154" s="27" t="s">
        <v>24</v>
      </c>
      <c r="B154" s="27" t="s">
        <v>24</v>
      </c>
      <c r="C154" s="27" t="s">
        <v>24</v>
      </c>
      <c r="D154" s="27" t="s">
        <v>24</v>
      </c>
    </row>
    <row r="155" spans="1:4" x14ac:dyDescent="0.45">
      <c r="A155" s="27" t="s">
        <v>24</v>
      </c>
      <c r="B155" s="27" t="s">
        <v>24</v>
      </c>
      <c r="C155" s="27" t="s">
        <v>24</v>
      </c>
      <c r="D155" s="27" t="s">
        <v>24</v>
      </c>
    </row>
    <row r="156" spans="1:4" x14ac:dyDescent="0.45">
      <c r="A156" s="27" t="s">
        <v>24</v>
      </c>
      <c r="B156" s="27" t="s">
        <v>24</v>
      </c>
      <c r="C156" s="27" t="s">
        <v>24</v>
      </c>
      <c r="D156" s="27" t="s">
        <v>24</v>
      </c>
    </row>
    <row r="157" spans="1:4" x14ac:dyDescent="0.45">
      <c r="A157" s="27" t="s">
        <v>24</v>
      </c>
      <c r="B157" s="27" t="s">
        <v>24</v>
      </c>
      <c r="C157" s="27" t="s">
        <v>24</v>
      </c>
      <c r="D157" s="27" t="s">
        <v>24</v>
      </c>
    </row>
    <row r="158" spans="1:4" x14ac:dyDescent="0.45">
      <c r="A158" s="27" t="s">
        <v>24</v>
      </c>
      <c r="B158" s="27" t="s">
        <v>24</v>
      </c>
      <c r="C158" s="27" t="s">
        <v>24</v>
      </c>
      <c r="D158" s="27" t="s">
        <v>24</v>
      </c>
    </row>
    <row r="159" spans="1:4" x14ac:dyDescent="0.45">
      <c r="A159" s="27" t="s">
        <v>23</v>
      </c>
      <c r="B159" s="27" t="s">
        <v>23</v>
      </c>
      <c r="C159" s="27" t="s">
        <v>24</v>
      </c>
      <c r="D159" s="27" t="s">
        <v>24</v>
      </c>
    </row>
    <row r="160" spans="1:4" x14ac:dyDescent="0.45">
      <c r="A160" s="27" t="s">
        <v>24</v>
      </c>
      <c r="B160" s="27" t="s">
        <v>24</v>
      </c>
      <c r="C160" s="27" t="s">
        <v>24</v>
      </c>
      <c r="D160" s="27" t="s">
        <v>24</v>
      </c>
    </row>
    <row r="161" spans="1:4" x14ac:dyDescent="0.45">
      <c r="A161" s="27" t="s">
        <v>24</v>
      </c>
      <c r="B161" s="27" t="s">
        <v>24</v>
      </c>
      <c r="C161" s="27" t="s">
        <v>24</v>
      </c>
      <c r="D161" s="27" t="s">
        <v>24</v>
      </c>
    </row>
    <row r="162" spans="1:4" x14ac:dyDescent="0.45">
      <c r="A162" s="27" t="s">
        <v>24</v>
      </c>
      <c r="B162" s="27" t="s">
        <v>24</v>
      </c>
      <c r="C162" s="27" t="s">
        <v>24</v>
      </c>
      <c r="D162" s="27" t="s">
        <v>24</v>
      </c>
    </row>
    <row r="163" spans="1:4" x14ac:dyDescent="0.45">
      <c r="A163" s="27" t="s">
        <v>24</v>
      </c>
      <c r="B163" s="27" t="s">
        <v>24</v>
      </c>
      <c r="C163" s="27" t="s">
        <v>24</v>
      </c>
      <c r="D163" s="27" t="s">
        <v>24</v>
      </c>
    </row>
    <row r="164" spans="1:4" x14ac:dyDescent="0.45">
      <c r="A164" s="27" t="s">
        <v>24</v>
      </c>
      <c r="B164" s="27" t="s">
        <v>24</v>
      </c>
      <c r="C164" s="27" t="s">
        <v>24</v>
      </c>
      <c r="D164" s="27" t="s">
        <v>24</v>
      </c>
    </row>
    <row r="165" spans="1:4" x14ac:dyDescent="0.45">
      <c r="A165" s="27" t="s">
        <v>24</v>
      </c>
      <c r="B165" s="27" t="s">
        <v>24</v>
      </c>
      <c r="C165" s="27" t="s">
        <v>24</v>
      </c>
      <c r="D165" s="27" t="s">
        <v>24</v>
      </c>
    </row>
    <row r="166" spans="1:4" x14ac:dyDescent="0.45">
      <c r="A166" s="27" t="s">
        <v>24</v>
      </c>
      <c r="B166" s="27" t="s">
        <v>24</v>
      </c>
      <c r="C166" s="27" t="s">
        <v>24</v>
      </c>
      <c r="D166" s="27" t="s">
        <v>24</v>
      </c>
    </row>
    <row r="167" spans="1:4" x14ac:dyDescent="0.45">
      <c r="A167" s="27" t="s">
        <v>23</v>
      </c>
      <c r="B167" s="27" t="s">
        <v>23</v>
      </c>
      <c r="C167" s="27" t="s">
        <v>24</v>
      </c>
      <c r="D167" s="27" t="s">
        <v>24</v>
      </c>
    </row>
    <row r="168" spans="1:4" x14ac:dyDescent="0.45">
      <c r="A168" s="27" t="s">
        <v>24</v>
      </c>
      <c r="B168" s="27" t="s">
        <v>24</v>
      </c>
      <c r="C168" s="27" t="s">
        <v>24</v>
      </c>
      <c r="D168" s="27" t="s">
        <v>24</v>
      </c>
    </row>
    <row r="169" spans="1:4" x14ac:dyDescent="0.45">
      <c r="A169" s="27" t="s">
        <v>24</v>
      </c>
      <c r="B169" s="27" t="s">
        <v>24</v>
      </c>
      <c r="C169" s="27" t="s">
        <v>24</v>
      </c>
      <c r="D169" s="27" t="s">
        <v>24</v>
      </c>
    </row>
    <row r="170" spans="1:4" x14ac:dyDescent="0.45">
      <c r="A170" s="27" t="s">
        <v>24</v>
      </c>
      <c r="B170" s="27" t="s">
        <v>24</v>
      </c>
      <c r="C170" s="27" t="s">
        <v>24</v>
      </c>
      <c r="D170" s="27" t="s">
        <v>24</v>
      </c>
    </row>
    <row r="171" spans="1:4" x14ac:dyDescent="0.45">
      <c r="A171" s="27" t="s">
        <v>24</v>
      </c>
      <c r="B171" s="27" t="s">
        <v>24</v>
      </c>
      <c r="C171" s="27" t="s">
        <v>24</v>
      </c>
      <c r="D171" s="27" t="s">
        <v>24</v>
      </c>
    </row>
    <row r="172" spans="1:4" x14ac:dyDescent="0.45">
      <c r="A172" s="27" t="s">
        <v>24</v>
      </c>
      <c r="B172" s="27" t="s">
        <v>24</v>
      </c>
      <c r="C172" s="27" t="s">
        <v>24</v>
      </c>
      <c r="D172" s="27" t="s">
        <v>24</v>
      </c>
    </row>
    <row r="173" spans="1:4" x14ac:dyDescent="0.45">
      <c r="A173" s="27" t="s">
        <v>24</v>
      </c>
      <c r="B173" s="27" t="s">
        <v>24</v>
      </c>
      <c r="C173" s="27" t="s">
        <v>24</v>
      </c>
      <c r="D173" s="27" t="s">
        <v>24</v>
      </c>
    </row>
    <row r="174" spans="1:4" x14ac:dyDescent="0.45">
      <c r="A174" s="27" t="s">
        <v>24</v>
      </c>
      <c r="B174" s="27" t="s">
        <v>24</v>
      </c>
      <c r="C174" s="27" t="s">
        <v>24</v>
      </c>
      <c r="D174" s="27" t="s">
        <v>24</v>
      </c>
    </row>
    <row r="175" spans="1:4" x14ac:dyDescent="0.45">
      <c r="A175" s="27" t="s">
        <v>24</v>
      </c>
      <c r="B175" s="27" t="s">
        <v>24</v>
      </c>
      <c r="C175" s="27" t="s">
        <v>24</v>
      </c>
      <c r="D175" s="27" t="s">
        <v>24</v>
      </c>
    </row>
    <row r="176" spans="1:4" x14ac:dyDescent="0.45">
      <c r="A176" s="27" t="s">
        <v>24</v>
      </c>
      <c r="B176" s="27" t="s">
        <v>24</v>
      </c>
      <c r="C176" s="27" t="s">
        <v>24</v>
      </c>
      <c r="D176" s="27" t="s">
        <v>24</v>
      </c>
    </row>
    <row r="177" spans="1:4" x14ac:dyDescent="0.45">
      <c r="A177" s="27" t="s">
        <v>24</v>
      </c>
      <c r="B177" s="27" t="s">
        <v>24</v>
      </c>
      <c r="C177" s="27" t="s">
        <v>24</v>
      </c>
      <c r="D177" s="27" t="s">
        <v>24</v>
      </c>
    </row>
    <row r="178" spans="1:4" x14ac:dyDescent="0.45">
      <c r="A178" s="27" t="s">
        <v>24</v>
      </c>
      <c r="B178" s="27" t="s">
        <v>24</v>
      </c>
      <c r="C178" s="27" t="s">
        <v>24</v>
      </c>
      <c r="D178" s="27" t="s">
        <v>24</v>
      </c>
    </row>
    <row r="179" spans="1:4" x14ac:dyDescent="0.45">
      <c r="A179" s="27" t="s">
        <v>24</v>
      </c>
      <c r="B179" s="27" t="s">
        <v>24</v>
      </c>
      <c r="C179" s="27" t="s">
        <v>24</v>
      </c>
      <c r="D179" s="27" t="s">
        <v>24</v>
      </c>
    </row>
    <row r="180" spans="1:4" x14ac:dyDescent="0.45">
      <c r="A180" s="27" t="s">
        <v>24</v>
      </c>
      <c r="B180" s="27" t="s">
        <v>24</v>
      </c>
      <c r="C180" s="27" t="s">
        <v>24</v>
      </c>
      <c r="D180" s="27" t="s">
        <v>24</v>
      </c>
    </row>
    <row r="181" spans="1:4" x14ac:dyDescent="0.45">
      <c r="A181" s="27" t="s">
        <v>24</v>
      </c>
      <c r="B181" s="27" t="s">
        <v>24</v>
      </c>
      <c r="C181" s="27" t="s">
        <v>24</v>
      </c>
      <c r="D181" s="27" t="s">
        <v>24</v>
      </c>
    </row>
    <row r="182" spans="1:4" x14ac:dyDescent="0.45">
      <c r="A182" s="27" t="s">
        <v>24</v>
      </c>
      <c r="B182" s="27" t="s">
        <v>24</v>
      </c>
      <c r="C182" s="27" t="s">
        <v>24</v>
      </c>
      <c r="D182" s="27" t="s">
        <v>24</v>
      </c>
    </row>
    <row r="183" spans="1:4" x14ac:dyDescent="0.45">
      <c r="A183" s="27" t="s">
        <v>24</v>
      </c>
      <c r="B183" s="27" t="s">
        <v>24</v>
      </c>
      <c r="C183" s="27" t="s">
        <v>24</v>
      </c>
      <c r="D183" s="27" t="s">
        <v>24</v>
      </c>
    </row>
    <row r="184" spans="1:4" x14ac:dyDescent="0.45">
      <c r="A184" s="27" t="s">
        <v>24</v>
      </c>
      <c r="B184" s="27" t="s">
        <v>24</v>
      </c>
      <c r="C184" s="27" t="s">
        <v>24</v>
      </c>
      <c r="D184" s="27" t="s">
        <v>24</v>
      </c>
    </row>
    <row r="185" spans="1:4" x14ac:dyDescent="0.45">
      <c r="A185" s="27" t="s">
        <v>24</v>
      </c>
      <c r="B185" s="27" t="s">
        <v>24</v>
      </c>
      <c r="C185" s="27" t="s">
        <v>24</v>
      </c>
      <c r="D185" s="27" t="s">
        <v>24</v>
      </c>
    </row>
    <row r="186" spans="1:4" x14ac:dyDescent="0.45">
      <c r="A186" s="27" t="s">
        <v>23</v>
      </c>
      <c r="B186" s="27" t="s">
        <v>23</v>
      </c>
      <c r="C186" s="27" t="s">
        <v>24</v>
      </c>
      <c r="D186" s="27" t="s">
        <v>24</v>
      </c>
    </row>
    <row r="187" spans="1:4" x14ac:dyDescent="0.45">
      <c r="A187" s="27" t="s">
        <v>23</v>
      </c>
      <c r="B187" s="27" t="s">
        <v>23</v>
      </c>
      <c r="C187" s="27" t="s">
        <v>24</v>
      </c>
      <c r="D187" s="27" t="s">
        <v>23</v>
      </c>
    </row>
    <row r="188" spans="1:4" x14ac:dyDescent="0.45">
      <c r="A188" s="27" t="s">
        <v>23</v>
      </c>
      <c r="B188" s="27" t="s">
        <v>23</v>
      </c>
      <c r="C188" s="27" t="s">
        <v>24</v>
      </c>
      <c r="D188" s="27" t="s">
        <v>24</v>
      </c>
    </row>
    <row r="189" spans="1:4" x14ac:dyDescent="0.45">
      <c r="A189" s="27" t="s">
        <v>23</v>
      </c>
      <c r="B189" s="27" t="s">
        <v>23</v>
      </c>
      <c r="C189" s="27" t="s">
        <v>24</v>
      </c>
      <c r="D189" s="27" t="s">
        <v>24</v>
      </c>
    </row>
    <row r="190" spans="1:4" x14ac:dyDescent="0.45">
      <c r="A190" s="27" t="s">
        <v>24</v>
      </c>
      <c r="B190" s="27" t="s">
        <v>24</v>
      </c>
      <c r="C190" s="27" t="s">
        <v>24</v>
      </c>
      <c r="D190" s="27" t="s">
        <v>24</v>
      </c>
    </row>
    <row r="191" spans="1:4" x14ac:dyDescent="0.45">
      <c r="A191" s="27" t="s">
        <v>24</v>
      </c>
      <c r="B191" s="27" t="s">
        <v>24</v>
      </c>
      <c r="C191" s="27" t="s">
        <v>24</v>
      </c>
      <c r="D191" s="27" t="s">
        <v>24</v>
      </c>
    </row>
    <row r="192" spans="1:4" x14ac:dyDescent="0.45">
      <c r="A192" s="27" t="s">
        <v>24</v>
      </c>
      <c r="B192" s="27" t="s">
        <v>24</v>
      </c>
      <c r="C192" s="27" t="s">
        <v>24</v>
      </c>
      <c r="D192" s="27" t="s">
        <v>24</v>
      </c>
    </row>
    <row r="193" spans="1:4" x14ac:dyDescent="0.45">
      <c r="A193" s="27" t="s">
        <v>24</v>
      </c>
      <c r="B193" s="27" t="s">
        <v>24</v>
      </c>
      <c r="C193" s="27" t="s">
        <v>24</v>
      </c>
      <c r="D193" s="27" t="s">
        <v>24</v>
      </c>
    </row>
    <row r="194" spans="1:4" x14ac:dyDescent="0.45">
      <c r="A194" s="27" t="s">
        <v>24</v>
      </c>
      <c r="B194" s="27" t="s">
        <v>24</v>
      </c>
      <c r="C194" s="27" t="s">
        <v>24</v>
      </c>
      <c r="D194" s="27" t="s">
        <v>24</v>
      </c>
    </row>
    <row r="195" spans="1:4" x14ac:dyDescent="0.45">
      <c r="A195" s="27" t="s">
        <v>24</v>
      </c>
      <c r="B195" s="27" t="s">
        <v>24</v>
      </c>
      <c r="C195" s="27" t="s">
        <v>24</v>
      </c>
      <c r="D195" s="27" t="s">
        <v>24</v>
      </c>
    </row>
    <row r="196" spans="1:4" x14ac:dyDescent="0.45">
      <c r="A196" s="27" t="s">
        <v>23</v>
      </c>
      <c r="B196" s="27" t="s">
        <v>23</v>
      </c>
      <c r="C196" s="27" t="s">
        <v>24</v>
      </c>
      <c r="D196" s="27" t="s">
        <v>24</v>
      </c>
    </row>
    <row r="197" spans="1:4" x14ac:dyDescent="0.45">
      <c r="A197" s="27" t="s">
        <v>23</v>
      </c>
      <c r="B197" s="27" t="s">
        <v>23</v>
      </c>
      <c r="C197" s="27" t="s">
        <v>24</v>
      </c>
      <c r="D197" s="27" t="s">
        <v>24</v>
      </c>
    </row>
    <row r="198" spans="1:4" x14ac:dyDescent="0.45">
      <c r="A198" s="27" t="s">
        <v>23</v>
      </c>
      <c r="B198" s="27" t="s">
        <v>23</v>
      </c>
      <c r="C198" s="27" t="s">
        <v>23</v>
      </c>
      <c r="D198" s="27" t="s">
        <v>24</v>
      </c>
    </row>
    <row r="199" spans="1:4" x14ac:dyDescent="0.45">
      <c r="A199" s="27" t="s">
        <v>24</v>
      </c>
      <c r="B199" s="27" t="s">
        <v>24</v>
      </c>
      <c r="C199" s="27" t="s">
        <v>24</v>
      </c>
      <c r="D199" s="27" t="s">
        <v>24</v>
      </c>
    </row>
    <row r="200" spans="1:4" x14ac:dyDescent="0.45">
      <c r="A200" s="27" t="s">
        <v>24</v>
      </c>
      <c r="B200" s="27" t="s">
        <v>24</v>
      </c>
      <c r="C200" s="27" t="s">
        <v>24</v>
      </c>
      <c r="D200" s="27" t="s">
        <v>24</v>
      </c>
    </row>
    <row r="201" spans="1:4" x14ac:dyDescent="0.45">
      <c r="A201" s="27" t="s">
        <v>24</v>
      </c>
      <c r="B201" s="27" t="s">
        <v>24</v>
      </c>
      <c r="C201" s="27" t="s">
        <v>24</v>
      </c>
      <c r="D201" s="27" t="s">
        <v>24</v>
      </c>
    </row>
  </sheetData>
  <autoFilter ref="A1:D1" xr:uid="{E7983A03-B723-488E-8B16-35C7B3F8BEC5}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6B2F-71D9-4AE8-84DE-8A0C973E4E98}">
  <dimension ref="A1:R201"/>
  <sheetViews>
    <sheetView topLeftCell="E49" workbookViewId="0">
      <selection activeCell="V34" sqref="V34"/>
    </sheetView>
  </sheetViews>
  <sheetFormatPr defaultRowHeight="14.25" x14ac:dyDescent="0.45"/>
  <cols>
    <col min="1" max="1" width="9" bestFit="1" customWidth="1"/>
    <col min="2" max="2" width="12.796875" bestFit="1" customWidth="1"/>
    <col min="3" max="3" width="16.265625" customWidth="1"/>
    <col min="4" max="4" width="23.1328125" bestFit="1" customWidth="1"/>
    <col min="5" max="5" width="24.33203125" bestFit="1" customWidth="1"/>
    <col min="6" max="6" width="8.796875" bestFit="1" customWidth="1"/>
    <col min="10" max="10" width="23.06640625" bestFit="1" customWidth="1"/>
    <col min="15" max="15" width="17.53125" bestFit="1" customWidth="1"/>
    <col min="16" max="16" width="9.9296875" bestFit="1" customWidth="1"/>
  </cols>
  <sheetData>
    <row r="1" spans="1:18" x14ac:dyDescent="0.45">
      <c r="A1" s="24" t="s">
        <v>5</v>
      </c>
      <c r="B1" s="24" t="s">
        <v>6</v>
      </c>
      <c r="C1" s="24" t="s">
        <v>7</v>
      </c>
      <c r="D1" s="24" t="s">
        <v>8</v>
      </c>
      <c r="E1" s="24" t="s">
        <v>9</v>
      </c>
      <c r="F1" s="24" t="s">
        <v>10</v>
      </c>
      <c r="J1" s="27" t="s">
        <v>5</v>
      </c>
      <c r="K1" s="27" t="s">
        <v>564</v>
      </c>
      <c r="L1" s="27" t="s">
        <v>568</v>
      </c>
      <c r="P1" s="27" t="s">
        <v>571</v>
      </c>
      <c r="Q1" s="27" t="s">
        <v>564</v>
      </c>
      <c r="R1" s="27" t="s">
        <v>568</v>
      </c>
    </row>
    <row r="2" spans="1:18" x14ac:dyDescent="0.45">
      <c r="A2" s="25" t="s">
        <v>24</v>
      </c>
      <c r="B2" s="25" t="s">
        <v>24</v>
      </c>
      <c r="C2" s="25" t="s">
        <v>24</v>
      </c>
      <c r="D2" s="25" t="s">
        <v>24</v>
      </c>
      <c r="E2" s="25" t="s">
        <v>23</v>
      </c>
      <c r="F2" s="25" t="s">
        <v>24</v>
      </c>
      <c r="J2" s="27" t="s">
        <v>23</v>
      </c>
      <c r="K2" s="27">
        <f>COUNTIF($A$2:$A$201,J2)</f>
        <v>39</v>
      </c>
      <c r="L2" s="44">
        <f>(K2/200)</f>
        <v>0.19500000000000001</v>
      </c>
      <c r="P2" s="27" t="s">
        <v>23</v>
      </c>
      <c r="Q2" s="27">
        <f>COUNTIF($B$2:$B$201,P2)</f>
        <v>1</v>
      </c>
      <c r="R2" s="44">
        <f>Q2/200</f>
        <v>5.0000000000000001E-3</v>
      </c>
    </row>
    <row r="3" spans="1:18" x14ac:dyDescent="0.45">
      <c r="A3" s="25" t="s">
        <v>24</v>
      </c>
      <c r="B3" s="25" t="s">
        <v>24</v>
      </c>
      <c r="C3" s="25" t="s">
        <v>24</v>
      </c>
      <c r="D3" s="25" t="s">
        <v>24</v>
      </c>
      <c r="E3" s="25" t="s">
        <v>23</v>
      </c>
      <c r="F3" s="25" t="s">
        <v>23</v>
      </c>
      <c r="J3" s="27" t="s">
        <v>24</v>
      </c>
      <c r="K3" s="27">
        <f>COUNTIF($A$2:$A$201,J3)</f>
        <v>161</v>
      </c>
      <c r="L3" s="44">
        <f>(K3/200)</f>
        <v>0.80500000000000005</v>
      </c>
      <c r="P3" s="27" t="s">
        <v>24</v>
      </c>
      <c r="Q3" s="27">
        <f>COUNTIF($B$2:$B$201,P3)</f>
        <v>199</v>
      </c>
      <c r="R3" s="44">
        <f>Q3/200</f>
        <v>0.995</v>
      </c>
    </row>
    <row r="4" spans="1:18" x14ac:dyDescent="0.45">
      <c r="A4" s="25" t="s">
        <v>23</v>
      </c>
      <c r="B4" s="25" t="s">
        <v>24</v>
      </c>
      <c r="C4" s="25" t="s">
        <v>23</v>
      </c>
      <c r="D4" s="25" t="s">
        <v>24</v>
      </c>
      <c r="E4" s="25" t="s">
        <v>23</v>
      </c>
      <c r="F4" s="25" t="s">
        <v>23</v>
      </c>
    </row>
    <row r="5" spans="1:18" x14ac:dyDescent="0.45">
      <c r="A5" s="25" t="s">
        <v>23</v>
      </c>
      <c r="B5" s="25" t="s">
        <v>24</v>
      </c>
      <c r="C5" s="25" t="s">
        <v>23</v>
      </c>
      <c r="D5" s="25" t="s">
        <v>24</v>
      </c>
      <c r="E5" s="25" t="s">
        <v>23</v>
      </c>
      <c r="F5" s="25" t="s">
        <v>23</v>
      </c>
    </row>
    <row r="6" spans="1:18" x14ac:dyDescent="0.45">
      <c r="A6" s="25" t="s">
        <v>24</v>
      </c>
      <c r="B6" s="25" t="s">
        <v>24</v>
      </c>
      <c r="C6" s="25" t="s">
        <v>24</v>
      </c>
      <c r="D6" s="25" t="s">
        <v>24</v>
      </c>
      <c r="E6" s="25" t="s">
        <v>23</v>
      </c>
      <c r="F6" s="25" t="s">
        <v>24</v>
      </c>
      <c r="J6" s="75" t="s">
        <v>5</v>
      </c>
    </row>
    <row r="7" spans="1:18" x14ac:dyDescent="0.45">
      <c r="A7" s="25" t="s">
        <v>24</v>
      </c>
      <c r="B7" s="25" t="s">
        <v>24</v>
      </c>
      <c r="C7" s="25" t="s">
        <v>24</v>
      </c>
      <c r="D7" s="25" t="s">
        <v>24</v>
      </c>
      <c r="E7" s="25" t="s">
        <v>23</v>
      </c>
      <c r="F7" s="25" t="s">
        <v>23</v>
      </c>
      <c r="Q7" t="s">
        <v>710</v>
      </c>
    </row>
    <row r="8" spans="1:18" x14ac:dyDescent="0.45">
      <c r="A8" s="25" t="s">
        <v>24</v>
      </c>
      <c r="B8" s="25" t="s">
        <v>24</v>
      </c>
      <c r="C8" s="25" t="s">
        <v>24</v>
      </c>
      <c r="D8" s="25" t="s">
        <v>24</v>
      </c>
      <c r="E8" s="25" t="s">
        <v>23</v>
      </c>
      <c r="F8" s="25" t="s">
        <v>24</v>
      </c>
    </row>
    <row r="9" spans="1:18" x14ac:dyDescent="0.45">
      <c r="A9" s="25" t="s">
        <v>24</v>
      </c>
      <c r="B9" s="25" t="s">
        <v>24</v>
      </c>
      <c r="C9" s="25" t="s">
        <v>24</v>
      </c>
      <c r="D9" s="25" t="s">
        <v>24</v>
      </c>
      <c r="E9" s="25" t="s">
        <v>23</v>
      </c>
      <c r="F9" s="25" t="s">
        <v>24</v>
      </c>
    </row>
    <row r="10" spans="1:18" x14ac:dyDescent="0.45">
      <c r="A10" s="25" t="s">
        <v>24</v>
      </c>
      <c r="B10" s="25" t="s">
        <v>24</v>
      </c>
      <c r="C10" s="25" t="s">
        <v>24</v>
      </c>
      <c r="D10" s="25" t="s">
        <v>24</v>
      </c>
      <c r="E10" s="25" t="s">
        <v>23</v>
      </c>
      <c r="F10" s="25" t="s">
        <v>23</v>
      </c>
    </row>
    <row r="11" spans="1:18" x14ac:dyDescent="0.45">
      <c r="A11" s="25" t="s">
        <v>23</v>
      </c>
      <c r="B11" s="25" t="s">
        <v>24</v>
      </c>
      <c r="C11" s="25" t="s">
        <v>23</v>
      </c>
      <c r="D11" s="25" t="s">
        <v>24</v>
      </c>
      <c r="E11" s="25" t="s">
        <v>23</v>
      </c>
      <c r="F11" s="25" t="s">
        <v>23</v>
      </c>
    </row>
    <row r="12" spans="1:18" x14ac:dyDescent="0.45">
      <c r="A12" s="25" t="s">
        <v>24</v>
      </c>
      <c r="B12" s="25" t="s">
        <v>24</v>
      </c>
      <c r="C12" s="25" t="s">
        <v>24</v>
      </c>
      <c r="D12" s="25" t="s">
        <v>24</v>
      </c>
      <c r="E12" s="25" t="s">
        <v>23</v>
      </c>
      <c r="F12" s="25" t="s">
        <v>23</v>
      </c>
    </row>
    <row r="13" spans="1:18" x14ac:dyDescent="0.45">
      <c r="A13" s="25" t="s">
        <v>23</v>
      </c>
      <c r="B13" s="25" t="s">
        <v>24</v>
      </c>
      <c r="C13" s="25" t="s">
        <v>23</v>
      </c>
      <c r="D13" s="25" t="s">
        <v>24</v>
      </c>
      <c r="E13" s="25" t="s">
        <v>23</v>
      </c>
      <c r="F13" s="25" t="s">
        <v>23</v>
      </c>
    </row>
    <row r="14" spans="1:18" x14ac:dyDescent="0.45">
      <c r="A14" s="25" t="s">
        <v>23</v>
      </c>
      <c r="B14" s="25" t="s">
        <v>24</v>
      </c>
      <c r="C14" s="25" t="s">
        <v>23</v>
      </c>
      <c r="D14" s="25" t="s">
        <v>24</v>
      </c>
      <c r="E14" s="25" t="s">
        <v>24</v>
      </c>
      <c r="F14" s="25" t="s">
        <v>24</v>
      </c>
    </row>
    <row r="15" spans="1:18" x14ac:dyDescent="0.45">
      <c r="A15" s="25" t="s">
        <v>24</v>
      </c>
      <c r="B15" s="25" t="s">
        <v>24</v>
      </c>
      <c r="C15" s="25" t="s">
        <v>24</v>
      </c>
      <c r="D15" s="25" t="s">
        <v>24</v>
      </c>
      <c r="E15" s="25" t="s">
        <v>23</v>
      </c>
      <c r="F15" s="25" t="s">
        <v>24</v>
      </c>
    </row>
    <row r="16" spans="1:18" x14ac:dyDescent="0.45">
      <c r="A16" s="25" t="s">
        <v>23</v>
      </c>
      <c r="B16" s="25" t="s">
        <v>24</v>
      </c>
      <c r="C16" s="25" t="s">
        <v>23</v>
      </c>
      <c r="D16" s="25" t="s">
        <v>24</v>
      </c>
      <c r="E16" s="25" t="s">
        <v>23</v>
      </c>
      <c r="F16" s="25" t="s">
        <v>23</v>
      </c>
    </row>
    <row r="17" spans="1:17" x14ac:dyDescent="0.45">
      <c r="A17" s="25" t="s">
        <v>23</v>
      </c>
      <c r="B17" s="25" t="s">
        <v>24</v>
      </c>
      <c r="C17" s="25" t="s">
        <v>23</v>
      </c>
      <c r="D17" s="25" t="s">
        <v>24</v>
      </c>
      <c r="E17" s="25" t="s">
        <v>23</v>
      </c>
      <c r="F17" s="25" t="s">
        <v>23</v>
      </c>
    </row>
    <row r="18" spans="1:17" x14ac:dyDescent="0.45">
      <c r="A18" s="25" t="s">
        <v>24</v>
      </c>
      <c r="B18" s="25" t="s">
        <v>24</v>
      </c>
      <c r="C18" s="25" t="s">
        <v>24</v>
      </c>
      <c r="D18" s="25" t="s">
        <v>24</v>
      </c>
      <c r="E18" s="25" t="s">
        <v>23</v>
      </c>
      <c r="F18" s="25" t="s">
        <v>23</v>
      </c>
    </row>
    <row r="19" spans="1:17" x14ac:dyDescent="0.45">
      <c r="A19" s="25" t="s">
        <v>24</v>
      </c>
      <c r="B19" s="25" t="s">
        <v>24</v>
      </c>
      <c r="C19" s="25" t="s">
        <v>24</v>
      </c>
      <c r="D19" s="25" t="s">
        <v>24</v>
      </c>
      <c r="E19" s="25" t="s">
        <v>23</v>
      </c>
      <c r="F19" s="25" t="s">
        <v>23</v>
      </c>
    </row>
    <row r="20" spans="1:17" x14ac:dyDescent="0.45">
      <c r="A20" s="25" t="s">
        <v>24</v>
      </c>
      <c r="B20" s="25" t="s">
        <v>24</v>
      </c>
      <c r="C20" s="25" t="s">
        <v>24</v>
      </c>
      <c r="D20" s="25" t="s">
        <v>24</v>
      </c>
      <c r="E20" s="25" t="s">
        <v>23</v>
      </c>
      <c r="F20" s="25" t="s">
        <v>23</v>
      </c>
    </row>
    <row r="21" spans="1:17" x14ac:dyDescent="0.45">
      <c r="A21" s="25" t="s">
        <v>23</v>
      </c>
      <c r="B21" s="25" t="s">
        <v>24</v>
      </c>
      <c r="C21" s="25" t="s">
        <v>23</v>
      </c>
      <c r="D21" s="25" t="s">
        <v>24</v>
      </c>
      <c r="E21" s="25" t="s">
        <v>23</v>
      </c>
      <c r="F21" s="25" t="s">
        <v>23</v>
      </c>
    </row>
    <row r="22" spans="1:17" x14ac:dyDescent="0.45">
      <c r="A22" s="25" t="s">
        <v>23</v>
      </c>
      <c r="B22" s="25" t="s">
        <v>24</v>
      </c>
      <c r="C22" s="25" t="s">
        <v>23</v>
      </c>
      <c r="D22" s="25" t="s">
        <v>24</v>
      </c>
      <c r="E22" s="25" t="s">
        <v>23</v>
      </c>
      <c r="F22" s="25" t="s">
        <v>23</v>
      </c>
    </row>
    <row r="23" spans="1:17" x14ac:dyDescent="0.45">
      <c r="A23" s="25" t="s">
        <v>24</v>
      </c>
      <c r="B23" s="25" t="s">
        <v>24</v>
      </c>
      <c r="C23" s="25" t="s">
        <v>24</v>
      </c>
      <c r="D23" s="25" t="s">
        <v>24</v>
      </c>
      <c r="E23" s="25" t="s">
        <v>23</v>
      </c>
      <c r="F23" s="25" t="s">
        <v>23</v>
      </c>
    </row>
    <row r="24" spans="1:17" x14ac:dyDescent="0.45">
      <c r="A24" s="25" t="s">
        <v>24</v>
      </c>
      <c r="B24" s="25" t="s">
        <v>24</v>
      </c>
      <c r="C24" s="25" t="s">
        <v>24</v>
      </c>
      <c r="D24" s="25" t="s">
        <v>24</v>
      </c>
      <c r="E24" s="25" t="s">
        <v>23</v>
      </c>
      <c r="F24" s="25" t="s">
        <v>23</v>
      </c>
    </row>
    <row r="25" spans="1:17" x14ac:dyDescent="0.45">
      <c r="A25" s="25" t="s">
        <v>24</v>
      </c>
      <c r="B25" s="25" t="s">
        <v>24</v>
      </c>
      <c r="C25" s="25" t="s">
        <v>24</v>
      </c>
      <c r="D25" s="25" t="s">
        <v>24</v>
      </c>
      <c r="E25" s="25" t="s">
        <v>23</v>
      </c>
      <c r="F25" s="25" t="s">
        <v>23</v>
      </c>
      <c r="J25" s="27" t="s">
        <v>572</v>
      </c>
      <c r="K25" s="27" t="s">
        <v>564</v>
      </c>
      <c r="L25" s="27" t="s">
        <v>568</v>
      </c>
      <c r="O25" s="27" t="s">
        <v>573</v>
      </c>
      <c r="P25" s="27" t="s">
        <v>564</v>
      </c>
      <c r="Q25" s="27" t="s">
        <v>568</v>
      </c>
    </row>
    <row r="26" spans="1:17" x14ac:dyDescent="0.45">
      <c r="A26" s="25" t="s">
        <v>24</v>
      </c>
      <c r="B26" s="25" t="s">
        <v>24</v>
      </c>
      <c r="C26" s="25" t="s">
        <v>24</v>
      </c>
      <c r="D26" s="25" t="s">
        <v>24</v>
      </c>
      <c r="E26" s="25" t="s">
        <v>23</v>
      </c>
      <c r="F26" s="25" t="s">
        <v>23</v>
      </c>
      <c r="J26" s="27" t="s">
        <v>23</v>
      </c>
      <c r="K26" s="27">
        <f>COUNTIF($C$2:$C$201,J26)</f>
        <v>39</v>
      </c>
      <c r="L26" s="44">
        <f>K26/200</f>
        <v>0.19500000000000001</v>
      </c>
      <c r="O26" s="27" t="s">
        <v>23</v>
      </c>
      <c r="P26" s="27">
        <f>COUNTIF($D$2:$D$201,O26)</f>
        <v>1</v>
      </c>
      <c r="Q26" s="44">
        <f>P26/200</f>
        <v>5.0000000000000001E-3</v>
      </c>
    </row>
    <row r="27" spans="1:17" x14ac:dyDescent="0.45">
      <c r="A27" s="25" t="s">
        <v>23</v>
      </c>
      <c r="B27" s="25" t="s">
        <v>24</v>
      </c>
      <c r="C27" s="25" t="s">
        <v>23</v>
      </c>
      <c r="D27" s="25" t="s">
        <v>24</v>
      </c>
      <c r="E27" s="25" t="s">
        <v>23</v>
      </c>
      <c r="F27" s="25" t="s">
        <v>23</v>
      </c>
      <c r="J27" s="27" t="s">
        <v>24</v>
      </c>
      <c r="K27" s="27">
        <f>COUNTIF($C$2:$C$201,J27)</f>
        <v>161</v>
      </c>
      <c r="L27" s="44">
        <f>K27/200</f>
        <v>0.80500000000000005</v>
      </c>
      <c r="O27" s="27" t="s">
        <v>24</v>
      </c>
      <c r="P27" s="27">
        <f>COUNTIF($D$2:$D$201,O27)</f>
        <v>199</v>
      </c>
      <c r="Q27" s="44">
        <f>P27/200</f>
        <v>0.995</v>
      </c>
    </row>
    <row r="28" spans="1:17" x14ac:dyDescent="0.45">
      <c r="A28" s="25" t="s">
        <v>24</v>
      </c>
      <c r="B28" s="25" t="s">
        <v>24</v>
      </c>
      <c r="C28" s="25" t="s">
        <v>24</v>
      </c>
      <c r="D28" s="25" t="s">
        <v>24</v>
      </c>
      <c r="E28" s="25" t="s">
        <v>23</v>
      </c>
      <c r="F28" s="25" t="s">
        <v>24</v>
      </c>
    </row>
    <row r="29" spans="1:17" x14ac:dyDescent="0.45">
      <c r="A29" s="25" t="s">
        <v>24</v>
      </c>
      <c r="B29" s="25" t="s">
        <v>24</v>
      </c>
      <c r="C29" s="25" t="s">
        <v>24</v>
      </c>
      <c r="D29" s="25" t="s">
        <v>24</v>
      </c>
      <c r="E29" s="25" t="s">
        <v>23</v>
      </c>
      <c r="F29" s="25" t="s">
        <v>24</v>
      </c>
    </row>
    <row r="30" spans="1:17" x14ac:dyDescent="0.45">
      <c r="A30" s="25" t="s">
        <v>23</v>
      </c>
      <c r="B30" s="25" t="s">
        <v>24</v>
      </c>
      <c r="C30" s="25" t="s">
        <v>23</v>
      </c>
      <c r="D30" s="25" t="s">
        <v>24</v>
      </c>
      <c r="E30" s="25" t="s">
        <v>23</v>
      </c>
      <c r="F30" s="25" t="s">
        <v>23</v>
      </c>
      <c r="J30" s="10" t="s">
        <v>572</v>
      </c>
      <c r="P30" t="s">
        <v>711</v>
      </c>
    </row>
    <row r="31" spans="1:17" x14ac:dyDescent="0.45">
      <c r="A31" s="25" t="s">
        <v>24</v>
      </c>
      <c r="B31" s="25" t="s">
        <v>24</v>
      </c>
      <c r="C31" s="25" t="s">
        <v>24</v>
      </c>
      <c r="D31" s="25" t="s">
        <v>24</v>
      </c>
      <c r="E31" s="25" t="s">
        <v>23</v>
      </c>
      <c r="F31" s="25" t="s">
        <v>24</v>
      </c>
    </row>
    <row r="32" spans="1:17" x14ac:dyDescent="0.45">
      <c r="A32" s="25" t="s">
        <v>24</v>
      </c>
      <c r="B32" s="25" t="s">
        <v>24</v>
      </c>
      <c r="C32" s="25" t="s">
        <v>24</v>
      </c>
      <c r="D32" s="25" t="s">
        <v>24</v>
      </c>
      <c r="E32" s="25" t="s">
        <v>23</v>
      </c>
      <c r="F32" s="25" t="s">
        <v>24</v>
      </c>
    </row>
    <row r="33" spans="1:17" x14ac:dyDescent="0.45">
      <c r="A33" s="25" t="s">
        <v>24</v>
      </c>
      <c r="B33" s="25" t="s">
        <v>24</v>
      </c>
      <c r="C33" s="25" t="s">
        <v>24</v>
      </c>
      <c r="D33" s="25" t="s">
        <v>24</v>
      </c>
      <c r="E33" s="25" t="s">
        <v>23</v>
      </c>
      <c r="F33" s="25" t="s">
        <v>24</v>
      </c>
    </row>
    <row r="34" spans="1:17" x14ac:dyDescent="0.45">
      <c r="A34" s="25" t="s">
        <v>24</v>
      </c>
      <c r="B34" s="25" t="s">
        <v>24</v>
      </c>
      <c r="C34" s="25" t="s">
        <v>24</v>
      </c>
      <c r="D34" s="25" t="s">
        <v>24</v>
      </c>
      <c r="E34" s="25" t="s">
        <v>23</v>
      </c>
      <c r="F34" s="25" t="s">
        <v>24</v>
      </c>
    </row>
    <row r="35" spans="1:17" x14ac:dyDescent="0.45">
      <c r="A35" s="25" t="s">
        <v>23</v>
      </c>
      <c r="B35" s="25" t="s">
        <v>24</v>
      </c>
      <c r="C35" s="25" t="s">
        <v>23</v>
      </c>
      <c r="D35" s="25" t="s">
        <v>24</v>
      </c>
      <c r="E35" s="25" t="s">
        <v>24</v>
      </c>
      <c r="F35" s="25" t="s">
        <v>24</v>
      </c>
    </row>
    <row r="36" spans="1:17" x14ac:dyDescent="0.45">
      <c r="A36" s="25" t="s">
        <v>23</v>
      </c>
      <c r="B36" s="25" t="s">
        <v>24</v>
      </c>
      <c r="C36" s="25" t="s">
        <v>23</v>
      </c>
      <c r="D36" s="25" t="s">
        <v>24</v>
      </c>
      <c r="E36" s="25" t="s">
        <v>23</v>
      </c>
      <c r="F36" s="25" t="s">
        <v>23</v>
      </c>
    </row>
    <row r="37" spans="1:17" x14ac:dyDescent="0.45">
      <c r="A37" s="25" t="s">
        <v>23</v>
      </c>
      <c r="B37" s="25" t="s">
        <v>24</v>
      </c>
      <c r="C37" s="25" t="s">
        <v>23</v>
      </c>
      <c r="D37" s="25" t="s">
        <v>24</v>
      </c>
      <c r="E37" s="25" t="s">
        <v>24</v>
      </c>
      <c r="F37" s="25" t="s">
        <v>24</v>
      </c>
    </row>
    <row r="38" spans="1:17" x14ac:dyDescent="0.45">
      <c r="A38" s="25" t="s">
        <v>24</v>
      </c>
      <c r="B38" s="25" t="s">
        <v>24</v>
      </c>
      <c r="C38" s="25" t="s">
        <v>24</v>
      </c>
      <c r="D38" s="25" t="s">
        <v>24</v>
      </c>
      <c r="E38" s="25" t="s">
        <v>23</v>
      </c>
      <c r="F38" s="25" t="s">
        <v>23</v>
      </c>
    </row>
    <row r="39" spans="1:17" x14ac:dyDescent="0.45">
      <c r="A39" s="25" t="s">
        <v>24</v>
      </c>
      <c r="B39" s="25" t="s">
        <v>24</v>
      </c>
      <c r="C39" s="25" t="s">
        <v>24</v>
      </c>
      <c r="D39" s="25" t="s">
        <v>24</v>
      </c>
      <c r="E39" s="25" t="s">
        <v>23</v>
      </c>
      <c r="F39" s="25" t="s">
        <v>24</v>
      </c>
    </row>
    <row r="40" spans="1:17" x14ac:dyDescent="0.45">
      <c r="A40" s="25" t="s">
        <v>23</v>
      </c>
      <c r="B40" s="25" t="s">
        <v>24</v>
      </c>
      <c r="C40" s="25" t="s">
        <v>23</v>
      </c>
      <c r="D40" s="25" t="s">
        <v>24</v>
      </c>
      <c r="E40" s="25" t="s">
        <v>23</v>
      </c>
      <c r="F40" s="25" t="s">
        <v>23</v>
      </c>
    </row>
    <row r="41" spans="1:17" x14ac:dyDescent="0.45">
      <c r="A41" s="25" t="s">
        <v>24</v>
      </c>
      <c r="B41" s="25" t="s">
        <v>24</v>
      </c>
      <c r="C41" s="25" t="s">
        <v>24</v>
      </c>
      <c r="D41" s="25" t="s">
        <v>24</v>
      </c>
      <c r="E41" s="25" t="s">
        <v>23</v>
      </c>
      <c r="F41" s="25" t="s">
        <v>24</v>
      </c>
    </row>
    <row r="42" spans="1:17" x14ac:dyDescent="0.45">
      <c r="A42" s="25" t="s">
        <v>23</v>
      </c>
      <c r="B42" s="25" t="s">
        <v>24</v>
      </c>
      <c r="C42" s="25" t="s">
        <v>23</v>
      </c>
      <c r="D42" s="25" t="s">
        <v>24</v>
      </c>
      <c r="E42" s="25" t="s">
        <v>23</v>
      </c>
      <c r="F42" s="25" t="s">
        <v>23</v>
      </c>
    </row>
    <row r="43" spans="1:17" x14ac:dyDescent="0.45">
      <c r="A43" s="25" t="s">
        <v>24</v>
      </c>
      <c r="B43" s="25" t="s">
        <v>24</v>
      </c>
      <c r="C43" s="25" t="s">
        <v>24</v>
      </c>
      <c r="D43" s="25" t="s">
        <v>24</v>
      </c>
      <c r="E43" s="25" t="s">
        <v>23</v>
      </c>
      <c r="F43" s="25" t="s">
        <v>24</v>
      </c>
    </row>
    <row r="44" spans="1:17" x14ac:dyDescent="0.45">
      <c r="A44" s="25" t="s">
        <v>23</v>
      </c>
      <c r="B44" s="25" t="s">
        <v>24</v>
      </c>
      <c r="C44" s="25" t="s">
        <v>23</v>
      </c>
      <c r="D44" s="25" t="s">
        <v>24</v>
      </c>
      <c r="E44" s="25" t="s">
        <v>23</v>
      </c>
      <c r="F44" s="25" t="s">
        <v>23</v>
      </c>
    </row>
    <row r="45" spans="1:17" x14ac:dyDescent="0.45">
      <c r="A45" s="25" t="s">
        <v>24</v>
      </c>
      <c r="B45" s="25" t="s">
        <v>24</v>
      </c>
      <c r="C45" s="25" t="s">
        <v>24</v>
      </c>
      <c r="D45" s="25" t="s">
        <v>24</v>
      </c>
      <c r="E45" s="25" t="s">
        <v>23</v>
      </c>
      <c r="F45" s="25" t="s">
        <v>24</v>
      </c>
    </row>
    <row r="46" spans="1:17" x14ac:dyDescent="0.45">
      <c r="A46" s="25" t="s">
        <v>23</v>
      </c>
      <c r="B46" s="25" t="s">
        <v>24</v>
      </c>
      <c r="C46" s="25" t="s">
        <v>23</v>
      </c>
      <c r="D46" s="25" t="s">
        <v>24</v>
      </c>
      <c r="E46" s="25" t="s">
        <v>24</v>
      </c>
      <c r="F46" s="25" t="s">
        <v>24</v>
      </c>
    </row>
    <row r="47" spans="1:17" x14ac:dyDescent="0.45">
      <c r="A47" s="25" t="s">
        <v>24</v>
      </c>
      <c r="B47" s="25" t="s">
        <v>24</v>
      </c>
      <c r="C47" s="25" t="s">
        <v>24</v>
      </c>
      <c r="D47" s="25" t="s">
        <v>24</v>
      </c>
      <c r="E47" s="25" t="s">
        <v>23</v>
      </c>
      <c r="F47" s="25" t="s">
        <v>23</v>
      </c>
    </row>
    <row r="48" spans="1:17" x14ac:dyDescent="0.45">
      <c r="A48" s="25" t="s">
        <v>23</v>
      </c>
      <c r="B48" s="25" t="s">
        <v>24</v>
      </c>
      <c r="C48" s="25" t="s">
        <v>23</v>
      </c>
      <c r="D48" s="25" t="s">
        <v>24</v>
      </c>
      <c r="E48" s="25" t="s">
        <v>24</v>
      </c>
      <c r="F48" s="25" t="s">
        <v>24</v>
      </c>
      <c r="J48" s="27" t="s">
        <v>574</v>
      </c>
      <c r="K48" s="27" t="s">
        <v>564</v>
      </c>
      <c r="L48" s="27" t="s">
        <v>568</v>
      </c>
      <c r="O48" s="27" t="s">
        <v>575</v>
      </c>
      <c r="P48" s="27" t="s">
        <v>564</v>
      </c>
      <c r="Q48" s="27" t="s">
        <v>568</v>
      </c>
    </row>
    <row r="49" spans="1:17" x14ac:dyDescent="0.45">
      <c r="A49" s="25" t="s">
        <v>24</v>
      </c>
      <c r="B49" s="25" t="s">
        <v>24</v>
      </c>
      <c r="C49" s="25" t="s">
        <v>24</v>
      </c>
      <c r="D49" s="25" t="s">
        <v>24</v>
      </c>
      <c r="E49" s="25" t="s">
        <v>23</v>
      </c>
      <c r="F49" s="25" t="s">
        <v>23</v>
      </c>
      <c r="J49" s="27" t="s">
        <v>23</v>
      </c>
      <c r="K49" s="27">
        <f>COUNTIF($E$2:$E$201,J49)</f>
        <v>178</v>
      </c>
      <c r="L49" s="40">
        <f>K49/200</f>
        <v>0.89</v>
      </c>
      <c r="O49" s="27" t="s">
        <v>23</v>
      </c>
      <c r="P49" s="27">
        <f>COUNTIF($F$2:$F$201,O49)</f>
        <v>93</v>
      </c>
      <c r="Q49" s="44">
        <f>P49/200</f>
        <v>0.46500000000000002</v>
      </c>
    </row>
    <row r="50" spans="1:17" x14ac:dyDescent="0.45">
      <c r="A50" s="25" t="s">
        <v>24</v>
      </c>
      <c r="B50" s="25" t="s">
        <v>24</v>
      </c>
      <c r="C50" s="25" t="s">
        <v>24</v>
      </c>
      <c r="D50" s="25" t="s">
        <v>24</v>
      </c>
      <c r="E50" s="25" t="s">
        <v>23</v>
      </c>
      <c r="F50" s="25" t="s">
        <v>24</v>
      </c>
      <c r="J50" s="27" t="s">
        <v>24</v>
      </c>
      <c r="K50" s="27">
        <f>COUNTIF($E$2:$E$201,J50)</f>
        <v>22</v>
      </c>
      <c r="L50" s="40">
        <f>K50/200</f>
        <v>0.11</v>
      </c>
      <c r="O50" s="27" t="s">
        <v>24</v>
      </c>
      <c r="P50" s="27">
        <f>COUNTIF($F$2:$F$201,O50)</f>
        <v>107</v>
      </c>
      <c r="Q50" s="44">
        <f>P50/200</f>
        <v>0.53500000000000003</v>
      </c>
    </row>
    <row r="51" spans="1:17" x14ac:dyDescent="0.45">
      <c r="A51" s="25" t="s">
        <v>24</v>
      </c>
      <c r="B51" s="25" t="s">
        <v>24</v>
      </c>
      <c r="C51" s="25" t="s">
        <v>24</v>
      </c>
      <c r="D51" s="25" t="s">
        <v>24</v>
      </c>
      <c r="E51" s="25" t="s">
        <v>23</v>
      </c>
      <c r="F51" s="25" t="s">
        <v>23</v>
      </c>
    </row>
    <row r="52" spans="1:17" x14ac:dyDescent="0.45">
      <c r="A52" s="25" t="s">
        <v>24</v>
      </c>
      <c r="B52" s="25" t="s">
        <v>24</v>
      </c>
      <c r="C52" s="25" t="s">
        <v>24</v>
      </c>
      <c r="D52" s="25" t="s">
        <v>24</v>
      </c>
      <c r="E52" s="25" t="s">
        <v>23</v>
      </c>
      <c r="F52" s="25" t="s">
        <v>24</v>
      </c>
    </row>
    <row r="53" spans="1:17" x14ac:dyDescent="0.45">
      <c r="A53" s="25" t="s">
        <v>24</v>
      </c>
      <c r="B53" s="25" t="s">
        <v>24</v>
      </c>
      <c r="C53" s="25" t="s">
        <v>24</v>
      </c>
      <c r="D53" s="25" t="s">
        <v>24</v>
      </c>
      <c r="E53" s="25" t="s">
        <v>23</v>
      </c>
      <c r="F53" s="25" t="s">
        <v>24</v>
      </c>
      <c r="J53" s="10" t="s">
        <v>574</v>
      </c>
    </row>
    <row r="54" spans="1:17" x14ac:dyDescent="0.45">
      <c r="A54" s="25" t="s">
        <v>24</v>
      </c>
      <c r="B54" s="25" t="s">
        <v>24</v>
      </c>
      <c r="C54" s="25" t="s">
        <v>24</v>
      </c>
      <c r="D54" s="25" t="s">
        <v>24</v>
      </c>
      <c r="E54" s="25" t="s">
        <v>23</v>
      </c>
      <c r="F54" s="25" t="s">
        <v>24</v>
      </c>
      <c r="Q54" t="s">
        <v>575</v>
      </c>
    </row>
    <row r="55" spans="1:17" x14ac:dyDescent="0.45">
      <c r="A55" s="25" t="s">
        <v>24</v>
      </c>
      <c r="B55" s="25" t="s">
        <v>24</v>
      </c>
      <c r="C55" s="25" t="s">
        <v>24</v>
      </c>
      <c r="D55" s="25" t="s">
        <v>24</v>
      </c>
      <c r="E55" s="25" t="s">
        <v>23</v>
      </c>
      <c r="F55" s="25" t="s">
        <v>23</v>
      </c>
    </row>
    <row r="56" spans="1:17" x14ac:dyDescent="0.45">
      <c r="A56" s="25" t="s">
        <v>24</v>
      </c>
      <c r="B56" s="25" t="s">
        <v>24</v>
      </c>
      <c r="C56" s="25" t="s">
        <v>24</v>
      </c>
      <c r="D56" s="25" t="s">
        <v>24</v>
      </c>
      <c r="E56" s="25" t="s">
        <v>23</v>
      </c>
      <c r="F56" s="25" t="s">
        <v>24</v>
      </c>
    </row>
    <row r="57" spans="1:17" x14ac:dyDescent="0.45">
      <c r="A57" s="25" t="s">
        <v>24</v>
      </c>
      <c r="B57" s="25" t="s">
        <v>24</v>
      </c>
      <c r="C57" s="25" t="s">
        <v>24</v>
      </c>
      <c r="D57" s="25" t="s">
        <v>24</v>
      </c>
      <c r="E57" s="25" t="s">
        <v>23</v>
      </c>
      <c r="F57" s="25" t="s">
        <v>23</v>
      </c>
    </row>
    <row r="58" spans="1:17" x14ac:dyDescent="0.45">
      <c r="A58" s="25" t="s">
        <v>24</v>
      </c>
      <c r="B58" s="25" t="s">
        <v>24</v>
      </c>
      <c r="C58" s="25" t="s">
        <v>24</v>
      </c>
      <c r="D58" s="25" t="s">
        <v>24</v>
      </c>
      <c r="E58" s="25" t="s">
        <v>23</v>
      </c>
      <c r="F58" s="25" t="s">
        <v>23</v>
      </c>
    </row>
    <row r="59" spans="1:17" x14ac:dyDescent="0.45">
      <c r="A59" s="25" t="s">
        <v>24</v>
      </c>
      <c r="B59" s="25" t="s">
        <v>24</v>
      </c>
      <c r="C59" s="25" t="s">
        <v>24</v>
      </c>
      <c r="D59" s="25" t="s">
        <v>24</v>
      </c>
      <c r="E59" s="25" t="s">
        <v>23</v>
      </c>
      <c r="F59" s="25" t="s">
        <v>23</v>
      </c>
    </row>
    <row r="60" spans="1:17" x14ac:dyDescent="0.45">
      <c r="A60" s="25" t="s">
        <v>24</v>
      </c>
      <c r="B60" s="25" t="s">
        <v>24</v>
      </c>
      <c r="C60" s="25" t="s">
        <v>24</v>
      </c>
      <c r="D60" s="25" t="s">
        <v>24</v>
      </c>
      <c r="E60" s="25" t="s">
        <v>23</v>
      </c>
      <c r="F60" s="25" t="s">
        <v>23</v>
      </c>
    </row>
    <row r="61" spans="1:17" x14ac:dyDescent="0.45">
      <c r="A61" s="25" t="s">
        <v>24</v>
      </c>
      <c r="B61" s="25" t="s">
        <v>24</v>
      </c>
      <c r="C61" s="25" t="s">
        <v>24</v>
      </c>
      <c r="D61" s="25" t="s">
        <v>24</v>
      </c>
      <c r="E61" s="25" t="s">
        <v>23</v>
      </c>
      <c r="F61" s="25" t="s">
        <v>24</v>
      </c>
    </row>
    <row r="62" spans="1:17" x14ac:dyDescent="0.45">
      <c r="A62" s="25" t="s">
        <v>24</v>
      </c>
      <c r="B62" s="25" t="s">
        <v>24</v>
      </c>
      <c r="C62" s="25" t="s">
        <v>24</v>
      </c>
      <c r="D62" s="25" t="s">
        <v>24</v>
      </c>
      <c r="E62" s="25" t="s">
        <v>23</v>
      </c>
      <c r="F62" s="25" t="s">
        <v>24</v>
      </c>
    </row>
    <row r="63" spans="1:17" x14ac:dyDescent="0.45">
      <c r="A63" s="25" t="s">
        <v>24</v>
      </c>
      <c r="B63" s="25" t="s">
        <v>24</v>
      </c>
      <c r="C63" s="25" t="s">
        <v>24</v>
      </c>
      <c r="D63" s="25" t="s">
        <v>24</v>
      </c>
      <c r="E63" s="25" t="s">
        <v>23</v>
      </c>
      <c r="F63" s="25" t="s">
        <v>24</v>
      </c>
    </row>
    <row r="64" spans="1:17" x14ac:dyDescent="0.45">
      <c r="A64" s="25" t="s">
        <v>24</v>
      </c>
      <c r="B64" s="25" t="s">
        <v>24</v>
      </c>
      <c r="C64" s="25" t="s">
        <v>24</v>
      </c>
      <c r="D64" s="25" t="s">
        <v>24</v>
      </c>
      <c r="E64" s="25" t="s">
        <v>23</v>
      </c>
      <c r="F64" s="25" t="s">
        <v>24</v>
      </c>
    </row>
    <row r="65" spans="1:6" x14ac:dyDescent="0.45">
      <c r="A65" s="25" t="s">
        <v>23</v>
      </c>
      <c r="B65" s="25" t="s">
        <v>24</v>
      </c>
      <c r="C65" s="25" t="s">
        <v>23</v>
      </c>
      <c r="D65" s="25" t="s">
        <v>24</v>
      </c>
      <c r="E65" s="25" t="s">
        <v>23</v>
      </c>
      <c r="F65" s="25" t="s">
        <v>23</v>
      </c>
    </row>
    <row r="66" spans="1:6" x14ac:dyDescent="0.45">
      <c r="A66" s="25" t="s">
        <v>24</v>
      </c>
      <c r="B66" s="25" t="s">
        <v>24</v>
      </c>
      <c r="C66" s="25" t="s">
        <v>24</v>
      </c>
      <c r="D66" s="25" t="s">
        <v>24</v>
      </c>
      <c r="E66" s="25" t="s">
        <v>23</v>
      </c>
      <c r="F66" s="25" t="s">
        <v>23</v>
      </c>
    </row>
    <row r="67" spans="1:6" x14ac:dyDescent="0.45">
      <c r="A67" s="25" t="s">
        <v>23</v>
      </c>
      <c r="B67" s="25" t="s">
        <v>24</v>
      </c>
      <c r="C67" s="25" t="s">
        <v>23</v>
      </c>
      <c r="D67" s="25" t="s">
        <v>24</v>
      </c>
      <c r="E67" s="25" t="s">
        <v>24</v>
      </c>
      <c r="F67" s="25" t="s">
        <v>24</v>
      </c>
    </row>
    <row r="68" spans="1:6" x14ac:dyDescent="0.45">
      <c r="A68" s="25" t="s">
        <v>23</v>
      </c>
      <c r="B68" s="25" t="s">
        <v>24</v>
      </c>
      <c r="C68" s="25" t="s">
        <v>23</v>
      </c>
      <c r="D68" s="25" t="s">
        <v>24</v>
      </c>
      <c r="E68" s="25" t="s">
        <v>24</v>
      </c>
      <c r="F68" s="25" t="s">
        <v>24</v>
      </c>
    </row>
    <row r="69" spans="1:6" x14ac:dyDescent="0.45">
      <c r="A69" s="25" t="s">
        <v>24</v>
      </c>
      <c r="B69" s="25" t="s">
        <v>24</v>
      </c>
      <c r="C69" s="25" t="s">
        <v>24</v>
      </c>
      <c r="D69" s="25" t="s">
        <v>24</v>
      </c>
      <c r="E69" s="25" t="s">
        <v>23</v>
      </c>
      <c r="F69" s="25" t="s">
        <v>24</v>
      </c>
    </row>
    <row r="70" spans="1:6" x14ac:dyDescent="0.45">
      <c r="A70" s="25" t="s">
        <v>24</v>
      </c>
      <c r="B70" s="25" t="s">
        <v>24</v>
      </c>
      <c r="C70" s="25" t="s">
        <v>24</v>
      </c>
      <c r="D70" s="25" t="s">
        <v>24</v>
      </c>
      <c r="E70" s="25" t="s">
        <v>23</v>
      </c>
      <c r="F70" s="25" t="s">
        <v>24</v>
      </c>
    </row>
    <row r="71" spans="1:6" x14ac:dyDescent="0.45">
      <c r="A71" s="25" t="s">
        <v>24</v>
      </c>
      <c r="B71" s="25" t="s">
        <v>24</v>
      </c>
      <c r="C71" s="25" t="s">
        <v>24</v>
      </c>
      <c r="D71" s="25" t="s">
        <v>24</v>
      </c>
      <c r="E71" s="25" t="s">
        <v>23</v>
      </c>
      <c r="F71" s="25" t="s">
        <v>24</v>
      </c>
    </row>
    <row r="72" spans="1:6" x14ac:dyDescent="0.45">
      <c r="A72" s="25" t="s">
        <v>24</v>
      </c>
      <c r="B72" s="25" t="s">
        <v>24</v>
      </c>
      <c r="C72" s="25" t="s">
        <v>24</v>
      </c>
      <c r="D72" s="25" t="s">
        <v>24</v>
      </c>
      <c r="E72" s="25" t="s">
        <v>23</v>
      </c>
      <c r="F72" s="25" t="s">
        <v>24</v>
      </c>
    </row>
    <row r="73" spans="1:6" x14ac:dyDescent="0.45">
      <c r="A73" s="25" t="s">
        <v>24</v>
      </c>
      <c r="B73" s="25" t="s">
        <v>24</v>
      </c>
      <c r="C73" s="25" t="s">
        <v>24</v>
      </c>
      <c r="D73" s="25" t="s">
        <v>24</v>
      </c>
      <c r="E73" s="25" t="s">
        <v>23</v>
      </c>
      <c r="F73" s="25" t="s">
        <v>23</v>
      </c>
    </row>
    <row r="74" spans="1:6" x14ac:dyDescent="0.45">
      <c r="A74" s="25" t="s">
        <v>24</v>
      </c>
      <c r="B74" s="25" t="s">
        <v>24</v>
      </c>
      <c r="C74" s="25" t="s">
        <v>24</v>
      </c>
      <c r="D74" s="25" t="s">
        <v>24</v>
      </c>
      <c r="E74" s="25" t="s">
        <v>23</v>
      </c>
      <c r="F74" s="25" t="s">
        <v>23</v>
      </c>
    </row>
    <row r="75" spans="1:6" x14ac:dyDescent="0.45">
      <c r="A75" s="25" t="s">
        <v>24</v>
      </c>
      <c r="B75" s="25" t="s">
        <v>24</v>
      </c>
      <c r="C75" s="25" t="s">
        <v>24</v>
      </c>
      <c r="D75" s="25" t="s">
        <v>24</v>
      </c>
      <c r="E75" s="25" t="s">
        <v>23</v>
      </c>
      <c r="F75" s="25" t="s">
        <v>23</v>
      </c>
    </row>
    <row r="76" spans="1:6" x14ac:dyDescent="0.45">
      <c r="A76" s="25" t="s">
        <v>24</v>
      </c>
      <c r="B76" s="25" t="s">
        <v>24</v>
      </c>
      <c r="C76" s="25" t="s">
        <v>24</v>
      </c>
      <c r="D76" s="25" t="s">
        <v>24</v>
      </c>
      <c r="E76" s="25" t="s">
        <v>23</v>
      </c>
      <c r="F76" s="25" t="s">
        <v>24</v>
      </c>
    </row>
    <row r="77" spans="1:6" x14ac:dyDescent="0.45">
      <c r="A77" s="25" t="s">
        <v>24</v>
      </c>
      <c r="B77" s="25" t="s">
        <v>24</v>
      </c>
      <c r="C77" s="25" t="s">
        <v>24</v>
      </c>
      <c r="D77" s="25" t="s">
        <v>24</v>
      </c>
      <c r="E77" s="25" t="s">
        <v>23</v>
      </c>
      <c r="F77" s="25" t="s">
        <v>23</v>
      </c>
    </row>
    <row r="78" spans="1:6" x14ac:dyDescent="0.45">
      <c r="A78" s="25" t="s">
        <v>24</v>
      </c>
      <c r="B78" s="25" t="s">
        <v>24</v>
      </c>
      <c r="C78" s="25" t="s">
        <v>24</v>
      </c>
      <c r="D78" s="25" t="s">
        <v>24</v>
      </c>
      <c r="E78" s="25" t="s">
        <v>24</v>
      </c>
      <c r="F78" s="25" t="s">
        <v>24</v>
      </c>
    </row>
    <row r="79" spans="1:6" x14ac:dyDescent="0.45">
      <c r="A79" s="25" t="s">
        <v>24</v>
      </c>
      <c r="B79" s="25" t="s">
        <v>24</v>
      </c>
      <c r="C79" s="25" t="s">
        <v>24</v>
      </c>
      <c r="D79" s="25" t="s">
        <v>24</v>
      </c>
      <c r="E79" s="25" t="s">
        <v>23</v>
      </c>
      <c r="F79" s="25" t="s">
        <v>24</v>
      </c>
    </row>
    <row r="80" spans="1:6" x14ac:dyDescent="0.45">
      <c r="A80" s="25" t="s">
        <v>24</v>
      </c>
      <c r="B80" s="25" t="s">
        <v>24</v>
      </c>
      <c r="C80" s="25" t="s">
        <v>24</v>
      </c>
      <c r="D80" s="25" t="s">
        <v>24</v>
      </c>
      <c r="E80" s="25" t="s">
        <v>23</v>
      </c>
      <c r="F80" s="25" t="s">
        <v>23</v>
      </c>
    </row>
    <row r="81" spans="1:6" x14ac:dyDescent="0.45">
      <c r="A81" s="25" t="s">
        <v>24</v>
      </c>
      <c r="B81" s="25" t="s">
        <v>24</v>
      </c>
      <c r="C81" s="25" t="s">
        <v>24</v>
      </c>
      <c r="D81" s="25" t="s">
        <v>24</v>
      </c>
      <c r="E81" s="25" t="s">
        <v>23</v>
      </c>
      <c r="F81" s="25" t="s">
        <v>23</v>
      </c>
    </row>
    <row r="82" spans="1:6" x14ac:dyDescent="0.45">
      <c r="A82" s="25" t="s">
        <v>24</v>
      </c>
      <c r="B82" s="25" t="s">
        <v>24</v>
      </c>
      <c r="C82" s="25" t="s">
        <v>24</v>
      </c>
      <c r="D82" s="25" t="s">
        <v>24</v>
      </c>
      <c r="E82" s="25" t="s">
        <v>23</v>
      </c>
      <c r="F82" s="25" t="s">
        <v>24</v>
      </c>
    </row>
    <row r="83" spans="1:6" x14ac:dyDescent="0.45">
      <c r="A83" s="25" t="s">
        <v>23</v>
      </c>
      <c r="B83" s="25" t="s">
        <v>24</v>
      </c>
      <c r="C83" s="25" t="s">
        <v>23</v>
      </c>
      <c r="D83" s="25" t="s">
        <v>24</v>
      </c>
      <c r="E83" s="25" t="s">
        <v>24</v>
      </c>
      <c r="F83" s="25" t="s">
        <v>24</v>
      </c>
    </row>
    <row r="84" spans="1:6" x14ac:dyDescent="0.45">
      <c r="A84" s="25" t="s">
        <v>24</v>
      </c>
      <c r="B84" s="25" t="s">
        <v>24</v>
      </c>
      <c r="C84" s="25" t="s">
        <v>24</v>
      </c>
      <c r="D84" s="25" t="s">
        <v>24</v>
      </c>
      <c r="E84" s="25" t="s">
        <v>24</v>
      </c>
      <c r="F84" s="25" t="s">
        <v>24</v>
      </c>
    </row>
    <row r="85" spans="1:6" x14ac:dyDescent="0.45">
      <c r="A85" s="25" t="s">
        <v>24</v>
      </c>
      <c r="B85" s="25" t="s">
        <v>24</v>
      </c>
      <c r="C85" s="25" t="s">
        <v>24</v>
      </c>
      <c r="D85" s="25" t="s">
        <v>24</v>
      </c>
      <c r="E85" s="25" t="s">
        <v>24</v>
      </c>
      <c r="F85" s="25" t="s">
        <v>24</v>
      </c>
    </row>
    <row r="86" spans="1:6" x14ac:dyDescent="0.45">
      <c r="A86" s="25" t="s">
        <v>24</v>
      </c>
      <c r="B86" s="25" t="s">
        <v>24</v>
      </c>
      <c r="C86" s="25" t="s">
        <v>24</v>
      </c>
      <c r="D86" s="25" t="s">
        <v>24</v>
      </c>
      <c r="E86" s="25" t="s">
        <v>23</v>
      </c>
      <c r="F86" s="25" t="s">
        <v>23</v>
      </c>
    </row>
    <row r="87" spans="1:6" x14ac:dyDescent="0.45">
      <c r="A87" s="25" t="s">
        <v>24</v>
      </c>
      <c r="B87" s="25" t="s">
        <v>24</v>
      </c>
      <c r="C87" s="25" t="s">
        <v>24</v>
      </c>
      <c r="D87" s="25" t="s">
        <v>24</v>
      </c>
      <c r="E87" s="25" t="s">
        <v>23</v>
      </c>
      <c r="F87" s="25" t="s">
        <v>24</v>
      </c>
    </row>
    <row r="88" spans="1:6" x14ac:dyDescent="0.45">
      <c r="A88" s="25" t="s">
        <v>24</v>
      </c>
      <c r="B88" s="25" t="s">
        <v>24</v>
      </c>
      <c r="C88" s="25" t="s">
        <v>24</v>
      </c>
      <c r="D88" s="25" t="s">
        <v>24</v>
      </c>
      <c r="E88" s="25" t="s">
        <v>23</v>
      </c>
      <c r="F88" s="25" t="s">
        <v>23</v>
      </c>
    </row>
    <row r="89" spans="1:6" x14ac:dyDescent="0.45">
      <c r="A89" s="25" t="s">
        <v>24</v>
      </c>
      <c r="B89" s="25" t="s">
        <v>24</v>
      </c>
      <c r="C89" s="25" t="s">
        <v>24</v>
      </c>
      <c r="D89" s="25" t="s">
        <v>24</v>
      </c>
      <c r="E89" s="25" t="s">
        <v>23</v>
      </c>
      <c r="F89" s="25" t="s">
        <v>24</v>
      </c>
    </row>
    <row r="90" spans="1:6" x14ac:dyDescent="0.45">
      <c r="A90" s="25" t="s">
        <v>23</v>
      </c>
      <c r="B90" s="25" t="s">
        <v>24</v>
      </c>
      <c r="C90" s="25" t="s">
        <v>23</v>
      </c>
      <c r="D90" s="25" t="s">
        <v>24</v>
      </c>
      <c r="E90" s="25" t="s">
        <v>23</v>
      </c>
      <c r="F90" s="25" t="s">
        <v>23</v>
      </c>
    </row>
    <row r="91" spans="1:6" x14ac:dyDescent="0.45">
      <c r="A91" s="25" t="s">
        <v>23</v>
      </c>
      <c r="B91" s="25" t="s">
        <v>24</v>
      </c>
      <c r="C91" s="25" t="s">
        <v>23</v>
      </c>
      <c r="D91" s="25" t="s">
        <v>24</v>
      </c>
      <c r="E91" s="25" t="s">
        <v>23</v>
      </c>
      <c r="F91" s="25" t="s">
        <v>23</v>
      </c>
    </row>
    <row r="92" spans="1:6" x14ac:dyDescent="0.45">
      <c r="A92" s="25" t="s">
        <v>24</v>
      </c>
      <c r="B92" s="25" t="s">
        <v>24</v>
      </c>
      <c r="C92" s="25" t="s">
        <v>24</v>
      </c>
      <c r="D92" s="25" t="s">
        <v>24</v>
      </c>
      <c r="E92" s="25" t="s">
        <v>24</v>
      </c>
      <c r="F92" s="25" t="s">
        <v>24</v>
      </c>
    </row>
    <row r="93" spans="1:6" x14ac:dyDescent="0.45">
      <c r="A93" s="25" t="s">
        <v>24</v>
      </c>
      <c r="B93" s="25" t="s">
        <v>24</v>
      </c>
      <c r="C93" s="25" t="s">
        <v>24</v>
      </c>
      <c r="D93" s="25" t="s">
        <v>24</v>
      </c>
      <c r="E93" s="25" t="s">
        <v>23</v>
      </c>
      <c r="F93" s="25" t="s">
        <v>24</v>
      </c>
    </row>
    <row r="94" spans="1:6" x14ac:dyDescent="0.45">
      <c r="A94" s="25" t="s">
        <v>24</v>
      </c>
      <c r="B94" s="25" t="s">
        <v>24</v>
      </c>
      <c r="C94" s="25" t="s">
        <v>24</v>
      </c>
      <c r="D94" s="25" t="s">
        <v>24</v>
      </c>
      <c r="E94" s="25" t="s">
        <v>23</v>
      </c>
      <c r="F94" s="25" t="s">
        <v>24</v>
      </c>
    </row>
    <row r="95" spans="1:6" x14ac:dyDescent="0.45">
      <c r="A95" s="25" t="s">
        <v>24</v>
      </c>
      <c r="B95" s="25" t="s">
        <v>24</v>
      </c>
      <c r="C95" s="25" t="s">
        <v>24</v>
      </c>
      <c r="D95" s="25" t="s">
        <v>24</v>
      </c>
      <c r="E95" s="25" t="s">
        <v>23</v>
      </c>
      <c r="F95" s="25" t="s">
        <v>23</v>
      </c>
    </row>
    <row r="96" spans="1:6" x14ac:dyDescent="0.45">
      <c r="A96" s="25" t="s">
        <v>24</v>
      </c>
      <c r="B96" s="25" t="s">
        <v>24</v>
      </c>
      <c r="C96" s="25" t="s">
        <v>24</v>
      </c>
      <c r="D96" s="25" t="s">
        <v>24</v>
      </c>
      <c r="E96" s="25" t="s">
        <v>23</v>
      </c>
      <c r="F96" s="25" t="s">
        <v>24</v>
      </c>
    </row>
    <row r="97" spans="1:6" x14ac:dyDescent="0.45">
      <c r="A97" s="25" t="s">
        <v>24</v>
      </c>
      <c r="B97" s="25" t="s">
        <v>24</v>
      </c>
      <c r="C97" s="25" t="s">
        <v>24</v>
      </c>
      <c r="D97" s="25" t="s">
        <v>24</v>
      </c>
      <c r="E97" s="25" t="s">
        <v>23</v>
      </c>
      <c r="F97" s="25" t="s">
        <v>24</v>
      </c>
    </row>
    <row r="98" spans="1:6" x14ac:dyDescent="0.45">
      <c r="A98" s="25" t="s">
        <v>24</v>
      </c>
      <c r="B98" s="25" t="s">
        <v>24</v>
      </c>
      <c r="C98" s="25" t="s">
        <v>24</v>
      </c>
      <c r="D98" s="25" t="s">
        <v>24</v>
      </c>
      <c r="E98" s="25" t="s">
        <v>23</v>
      </c>
      <c r="F98" s="25" t="s">
        <v>24</v>
      </c>
    </row>
    <row r="99" spans="1:6" x14ac:dyDescent="0.45">
      <c r="A99" s="25" t="s">
        <v>24</v>
      </c>
      <c r="B99" s="25" t="s">
        <v>24</v>
      </c>
      <c r="C99" s="25" t="s">
        <v>24</v>
      </c>
      <c r="D99" s="25" t="s">
        <v>24</v>
      </c>
      <c r="E99" s="25" t="s">
        <v>23</v>
      </c>
      <c r="F99" s="25" t="s">
        <v>24</v>
      </c>
    </row>
    <row r="100" spans="1:6" x14ac:dyDescent="0.45">
      <c r="A100" s="25" t="s">
        <v>24</v>
      </c>
      <c r="B100" s="25" t="s">
        <v>24</v>
      </c>
      <c r="C100" s="25" t="s">
        <v>24</v>
      </c>
      <c r="D100" s="25" t="s">
        <v>24</v>
      </c>
      <c r="E100" s="25" t="s">
        <v>23</v>
      </c>
      <c r="F100" s="25" t="s">
        <v>23</v>
      </c>
    </row>
    <row r="101" spans="1:6" x14ac:dyDescent="0.45">
      <c r="A101" s="25" t="s">
        <v>24</v>
      </c>
      <c r="B101" s="25" t="s">
        <v>24</v>
      </c>
      <c r="C101" s="25" t="s">
        <v>24</v>
      </c>
      <c r="D101" s="25" t="s">
        <v>24</v>
      </c>
      <c r="E101" s="25" t="s">
        <v>23</v>
      </c>
      <c r="F101" s="25" t="s">
        <v>23</v>
      </c>
    </row>
    <row r="102" spans="1:6" x14ac:dyDescent="0.45">
      <c r="A102" s="25" t="s">
        <v>23</v>
      </c>
      <c r="B102" s="25" t="s">
        <v>24</v>
      </c>
      <c r="C102" s="25" t="s">
        <v>23</v>
      </c>
      <c r="D102" s="25" t="s">
        <v>24</v>
      </c>
      <c r="E102" s="25" t="s">
        <v>23</v>
      </c>
      <c r="F102" s="25" t="s">
        <v>23</v>
      </c>
    </row>
    <row r="103" spans="1:6" x14ac:dyDescent="0.45">
      <c r="A103" s="25" t="s">
        <v>23</v>
      </c>
      <c r="B103" s="25" t="s">
        <v>24</v>
      </c>
      <c r="C103" s="25" t="s">
        <v>23</v>
      </c>
      <c r="D103" s="25" t="s">
        <v>24</v>
      </c>
      <c r="E103" s="25" t="s">
        <v>23</v>
      </c>
      <c r="F103" s="25" t="s">
        <v>23</v>
      </c>
    </row>
    <row r="104" spans="1:6" x14ac:dyDescent="0.45">
      <c r="A104" s="25" t="s">
        <v>24</v>
      </c>
      <c r="B104" s="25" t="s">
        <v>24</v>
      </c>
      <c r="C104" s="25" t="s">
        <v>24</v>
      </c>
      <c r="D104" s="25" t="s">
        <v>24</v>
      </c>
      <c r="E104" s="25" t="s">
        <v>23</v>
      </c>
      <c r="F104" s="25" t="s">
        <v>23</v>
      </c>
    </row>
    <row r="105" spans="1:6" x14ac:dyDescent="0.45">
      <c r="A105" s="25" t="s">
        <v>24</v>
      </c>
      <c r="B105" s="25" t="s">
        <v>24</v>
      </c>
      <c r="C105" s="25" t="s">
        <v>24</v>
      </c>
      <c r="D105" s="25" t="s">
        <v>24</v>
      </c>
      <c r="E105" s="25" t="s">
        <v>23</v>
      </c>
      <c r="F105" s="25" t="s">
        <v>23</v>
      </c>
    </row>
    <row r="106" spans="1:6" x14ac:dyDescent="0.45">
      <c r="A106" s="25" t="s">
        <v>23</v>
      </c>
      <c r="B106" s="25" t="s">
        <v>24</v>
      </c>
      <c r="C106" s="25" t="s">
        <v>23</v>
      </c>
      <c r="D106" s="25" t="s">
        <v>24</v>
      </c>
      <c r="E106" s="25" t="s">
        <v>24</v>
      </c>
      <c r="F106" s="25" t="s">
        <v>24</v>
      </c>
    </row>
    <row r="107" spans="1:6" x14ac:dyDescent="0.45">
      <c r="A107" s="25" t="s">
        <v>23</v>
      </c>
      <c r="B107" s="25" t="s">
        <v>24</v>
      </c>
      <c r="C107" s="25" t="s">
        <v>23</v>
      </c>
      <c r="D107" s="25" t="s">
        <v>24</v>
      </c>
      <c r="E107" s="25" t="s">
        <v>23</v>
      </c>
      <c r="F107" s="25" t="s">
        <v>23</v>
      </c>
    </row>
    <row r="108" spans="1:6" x14ac:dyDescent="0.45">
      <c r="A108" s="25" t="s">
        <v>23</v>
      </c>
      <c r="B108" s="25" t="s">
        <v>24</v>
      </c>
      <c r="C108" s="25" t="s">
        <v>23</v>
      </c>
      <c r="D108" s="25" t="s">
        <v>24</v>
      </c>
      <c r="E108" s="25" t="s">
        <v>23</v>
      </c>
      <c r="F108" s="25" t="s">
        <v>23</v>
      </c>
    </row>
    <row r="109" spans="1:6" x14ac:dyDescent="0.45">
      <c r="A109" s="25" t="s">
        <v>24</v>
      </c>
      <c r="B109" s="25" t="s">
        <v>24</v>
      </c>
      <c r="C109" s="25" t="s">
        <v>24</v>
      </c>
      <c r="D109" s="25" t="s">
        <v>24</v>
      </c>
      <c r="E109" s="25" t="s">
        <v>23</v>
      </c>
      <c r="F109" s="25" t="s">
        <v>23</v>
      </c>
    </row>
    <row r="110" spans="1:6" x14ac:dyDescent="0.45">
      <c r="A110" s="25" t="s">
        <v>23</v>
      </c>
      <c r="B110" s="25" t="s">
        <v>24</v>
      </c>
      <c r="C110" s="25" t="s">
        <v>23</v>
      </c>
      <c r="D110" s="25" t="s">
        <v>24</v>
      </c>
      <c r="E110" s="25" t="s">
        <v>23</v>
      </c>
      <c r="F110" s="25" t="s">
        <v>23</v>
      </c>
    </row>
    <row r="111" spans="1:6" x14ac:dyDescent="0.45">
      <c r="A111" s="25" t="s">
        <v>23</v>
      </c>
      <c r="B111" s="25" t="s">
        <v>24</v>
      </c>
      <c r="C111" s="25" t="s">
        <v>23</v>
      </c>
      <c r="D111" s="25" t="s">
        <v>24</v>
      </c>
      <c r="E111" s="25" t="s">
        <v>23</v>
      </c>
      <c r="F111" s="25" t="s">
        <v>23</v>
      </c>
    </row>
    <row r="112" spans="1:6" x14ac:dyDescent="0.45">
      <c r="A112" s="25" t="s">
        <v>23</v>
      </c>
      <c r="B112" s="25" t="s">
        <v>24</v>
      </c>
      <c r="C112" s="25" t="s">
        <v>23</v>
      </c>
      <c r="D112" s="25" t="s">
        <v>24</v>
      </c>
      <c r="E112" s="25" t="s">
        <v>23</v>
      </c>
      <c r="F112" s="25" t="s">
        <v>23</v>
      </c>
    </row>
    <row r="113" spans="1:6" x14ac:dyDescent="0.45">
      <c r="A113" s="25" t="s">
        <v>23</v>
      </c>
      <c r="B113" s="25" t="s">
        <v>24</v>
      </c>
      <c r="C113" s="25" t="s">
        <v>23</v>
      </c>
      <c r="D113" s="25" t="s">
        <v>24</v>
      </c>
      <c r="E113" s="25" t="s">
        <v>23</v>
      </c>
      <c r="F113" s="25" t="s">
        <v>23</v>
      </c>
    </row>
    <row r="114" spans="1:6" x14ac:dyDescent="0.45">
      <c r="A114" s="25" t="s">
        <v>24</v>
      </c>
      <c r="B114" s="25" t="s">
        <v>24</v>
      </c>
      <c r="C114" s="25" t="s">
        <v>24</v>
      </c>
      <c r="D114" s="25" t="s">
        <v>24</v>
      </c>
      <c r="E114" s="25" t="s">
        <v>24</v>
      </c>
      <c r="F114" s="25" t="s">
        <v>24</v>
      </c>
    </row>
    <row r="115" spans="1:6" x14ac:dyDescent="0.45">
      <c r="A115" s="25" t="s">
        <v>24</v>
      </c>
      <c r="B115" s="25" t="s">
        <v>24</v>
      </c>
      <c r="C115" s="25" t="s">
        <v>24</v>
      </c>
      <c r="D115" s="25" t="s">
        <v>24</v>
      </c>
      <c r="E115" s="25" t="s">
        <v>23</v>
      </c>
      <c r="F115" s="25" t="s">
        <v>24</v>
      </c>
    </row>
    <row r="116" spans="1:6" x14ac:dyDescent="0.45">
      <c r="A116" s="25" t="s">
        <v>24</v>
      </c>
      <c r="B116" s="25" t="s">
        <v>24</v>
      </c>
      <c r="C116" s="25" t="s">
        <v>24</v>
      </c>
      <c r="D116" s="25" t="s">
        <v>24</v>
      </c>
      <c r="E116" s="25" t="s">
        <v>23</v>
      </c>
      <c r="F116" s="25" t="s">
        <v>23</v>
      </c>
    </row>
    <row r="117" spans="1:6" x14ac:dyDescent="0.45">
      <c r="A117" s="25" t="s">
        <v>24</v>
      </c>
      <c r="B117" s="25" t="s">
        <v>24</v>
      </c>
      <c r="C117" s="25" t="s">
        <v>24</v>
      </c>
      <c r="D117" s="25" t="s">
        <v>24</v>
      </c>
      <c r="E117" s="25" t="s">
        <v>23</v>
      </c>
      <c r="F117" s="25" t="s">
        <v>23</v>
      </c>
    </row>
    <row r="118" spans="1:6" x14ac:dyDescent="0.45">
      <c r="A118" s="25" t="s">
        <v>24</v>
      </c>
      <c r="B118" s="25" t="s">
        <v>24</v>
      </c>
      <c r="C118" s="25" t="s">
        <v>24</v>
      </c>
      <c r="D118" s="25" t="s">
        <v>24</v>
      </c>
      <c r="E118" s="25" t="s">
        <v>23</v>
      </c>
      <c r="F118" s="25" t="s">
        <v>23</v>
      </c>
    </row>
    <row r="119" spans="1:6" x14ac:dyDescent="0.45">
      <c r="A119" s="25" t="s">
        <v>24</v>
      </c>
      <c r="B119" s="25" t="s">
        <v>24</v>
      </c>
      <c r="C119" s="25" t="s">
        <v>24</v>
      </c>
      <c r="D119" s="25" t="s">
        <v>24</v>
      </c>
      <c r="E119" s="25" t="s">
        <v>23</v>
      </c>
      <c r="F119" s="25" t="s">
        <v>24</v>
      </c>
    </row>
    <row r="120" spans="1:6" x14ac:dyDescent="0.45">
      <c r="A120" s="25" t="s">
        <v>24</v>
      </c>
      <c r="B120" s="25" t="s">
        <v>24</v>
      </c>
      <c r="C120" s="25" t="s">
        <v>24</v>
      </c>
      <c r="D120" s="25" t="s">
        <v>24</v>
      </c>
      <c r="E120" s="25" t="s">
        <v>23</v>
      </c>
      <c r="F120" s="25" t="s">
        <v>24</v>
      </c>
    </row>
    <row r="121" spans="1:6" x14ac:dyDescent="0.45">
      <c r="A121" s="25" t="s">
        <v>24</v>
      </c>
      <c r="B121" s="25" t="s">
        <v>24</v>
      </c>
      <c r="C121" s="25" t="s">
        <v>24</v>
      </c>
      <c r="D121" s="25" t="s">
        <v>24</v>
      </c>
      <c r="E121" s="25" t="s">
        <v>23</v>
      </c>
      <c r="F121" s="25" t="s">
        <v>23</v>
      </c>
    </row>
    <row r="122" spans="1:6" x14ac:dyDescent="0.45">
      <c r="A122" s="25" t="s">
        <v>24</v>
      </c>
      <c r="B122" s="25" t="s">
        <v>24</v>
      </c>
      <c r="C122" s="25" t="s">
        <v>24</v>
      </c>
      <c r="D122" s="25" t="s">
        <v>24</v>
      </c>
      <c r="E122" s="25" t="s">
        <v>23</v>
      </c>
      <c r="F122" s="25" t="s">
        <v>24</v>
      </c>
    </row>
    <row r="123" spans="1:6" x14ac:dyDescent="0.45">
      <c r="A123" s="25" t="s">
        <v>24</v>
      </c>
      <c r="B123" s="25" t="s">
        <v>24</v>
      </c>
      <c r="C123" s="25" t="s">
        <v>24</v>
      </c>
      <c r="D123" s="25" t="s">
        <v>24</v>
      </c>
      <c r="E123" s="25" t="s">
        <v>23</v>
      </c>
      <c r="F123" s="25" t="s">
        <v>24</v>
      </c>
    </row>
    <row r="124" spans="1:6" x14ac:dyDescent="0.45">
      <c r="A124" s="25" t="s">
        <v>24</v>
      </c>
      <c r="B124" s="25" t="s">
        <v>24</v>
      </c>
      <c r="C124" s="25" t="s">
        <v>24</v>
      </c>
      <c r="D124" s="25" t="s">
        <v>24</v>
      </c>
      <c r="E124" s="25" t="s">
        <v>23</v>
      </c>
      <c r="F124" s="25" t="s">
        <v>24</v>
      </c>
    </row>
    <row r="125" spans="1:6" x14ac:dyDescent="0.45">
      <c r="A125" s="25" t="s">
        <v>24</v>
      </c>
      <c r="B125" s="25" t="s">
        <v>24</v>
      </c>
      <c r="C125" s="25" t="s">
        <v>24</v>
      </c>
      <c r="D125" s="25" t="s">
        <v>24</v>
      </c>
      <c r="E125" s="25" t="s">
        <v>23</v>
      </c>
      <c r="F125" s="25" t="s">
        <v>24</v>
      </c>
    </row>
    <row r="126" spans="1:6" x14ac:dyDescent="0.45">
      <c r="A126" s="25" t="s">
        <v>24</v>
      </c>
      <c r="B126" s="25" t="s">
        <v>24</v>
      </c>
      <c r="C126" s="25" t="s">
        <v>24</v>
      </c>
      <c r="D126" s="25" t="s">
        <v>24</v>
      </c>
      <c r="E126" s="25" t="s">
        <v>23</v>
      </c>
      <c r="F126" s="25" t="s">
        <v>24</v>
      </c>
    </row>
    <row r="127" spans="1:6" x14ac:dyDescent="0.45">
      <c r="A127" s="25" t="s">
        <v>23</v>
      </c>
      <c r="B127" s="25" t="s">
        <v>24</v>
      </c>
      <c r="C127" s="25" t="s">
        <v>23</v>
      </c>
      <c r="D127" s="25" t="s">
        <v>24</v>
      </c>
      <c r="E127" s="25" t="s">
        <v>23</v>
      </c>
      <c r="F127" s="25" t="s">
        <v>23</v>
      </c>
    </row>
    <row r="128" spans="1:6" x14ac:dyDescent="0.45">
      <c r="A128" s="25" t="s">
        <v>24</v>
      </c>
      <c r="B128" s="25" t="s">
        <v>24</v>
      </c>
      <c r="C128" s="25" t="s">
        <v>24</v>
      </c>
      <c r="D128" s="25" t="s">
        <v>24</v>
      </c>
      <c r="E128" s="25" t="s">
        <v>23</v>
      </c>
      <c r="F128" s="25" t="s">
        <v>23</v>
      </c>
    </row>
    <row r="129" spans="1:6" x14ac:dyDescent="0.45">
      <c r="A129" s="25" t="s">
        <v>24</v>
      </c>
      <c r="B129" s="25" t="s">
        <v>24</v>
      </c>
      <c r="C129" s="25" t="s">
        <v>24</v>
      </c>
      <c r="D129" s="25" t="s">
        <v>24</v>
      </c>
      <c r="E129" s="25" t="s">
        <v>23</v>
      </c>
      <c r="F129" s="25" t="s">
        <v>24</v>
      </c>
    </row>
    <row r="130" spans="1:6" x14ac:dyDescent="0.45">
      <c r="A130" s="25" t="s">
        <v>24</v>
      </c>
      <c r="B130" s="25" t="s">
        <v>24</v>
      </c>
      <c r="C130" s="25" t="s">
        <v>24</v>
      </c>
      <c r="D130" s="25" t="s">
        <v>24</v>
      </c>
      <c r="E130" s="25" t="s">
        <v>24</v>
      </c>
      <c r="F130" s="25" t="s">
        <v>24</v>
      </c>
    </row>
    <row r="131" spans="1:6" x14ac:dyDescent="0.45">
      <c r="A131" s="25" t="s">
        <v>24</v>
      </c>
      <c r="B131" s="25" t="s">
        <v>23</v>
      </c>
      <c r="C131" s="25" t="s">
        <v>23</v>
      </c>
      <c r="D131" s="25" t="s">
        <v>23</v>
      </c>
      <c r="E131" s="25" t="s">
        <v>23</v>
      </c>
      <c r="F131" s="25" t="s">
        <v>23</v>
      </c>
    </row>
    <row r="132" spans="1:6" x14ac:dyDescent="0.45">
      <c r="A132" s="25" t="s">
        <v>24</v>
      </c>
      <c r="B132" s="25" t="s">
        <v>24</v>
      </c>
      <c r="C132" s="25" t="s">
        <v>24</v>
      </c>
      <c r="D132" s="25" t="s">
        <v>24</v>
      </c>
      <c r="E132" s="25" t="s">
        <v>23</v>
      </c>
      <c r="F132" s="25" t="s">
        <v>23</v>
      </c>
    </row>
    <row r="133" spans="1:6" x14ac:dyDescent="0.45">
      <c r="A133" s="25" t="s">
        <v>24</v>
      </c>
      <c r="B133" s="25" t="s">
        <v>24</v>
      </c>
      <c r="C133" s="25" t="s">
        <v>24</v>
      </c>
      <c r="D133" s="25" t="s">
        <v>24</v>
      </c>
      <c r="E133" s="25" t="s">
        <v>23</v>
      </c>
      <c r="F133" s="25" t="s">
        <v>23</v>
      </c>
    </row>
    <row r="134" spans="1:6" x14ac:dyDescent="0.45">
      <c r="A134" s="25" t="s">
        <v>24</v>
      </c>
      <c r="B134" s="25" t="s">
        <v>24</v>
      </c>
      <c r="C134" s="25" t="s">
        <v>24</v>
      </c>
      <c r="D134" s="25" t="s">
        <v>24</v>
      </c>
      <c r="E134" s="25" t="s">
        <v>23</v>
      </c>
      <c r="F134" s="25" t="s">
        <v>23</v>
      </c>
    </row>
    <row r="135" spans="1:6" x14ac:dyDescent="0.45">
      <c r="A135" s="25" t="s">
        <v>24</v>
      </c>
      <c r="B135" s="25" t="s">
        <v>24</v>
      </c>
      <c r="C135" s="25" t="s">
        <v>24</v>
      </c>
      <c r="D135" s="25" t="s">
        <v>24</v>
      </c>
      <c r="E135" s="25" t="s">
        <v>23</v>
      </c>
      <c r="F135" s="25" t="s">
        <v>23</v>
      </c>
    </row>
    <row r="136" spans="1:6" x14ac:dyDescent="0.45">
      <c r="A136" s="25" t="s">
        <v>24</v>
      </c>
      <c r="B136" s="25" t="s">
        <v>24</v>
      </c>
      <c r="C136" s="25" t="s">
        <v>24</v>
      </c>
      <c r="D136" s="25" t="s">
        <v>24</v>
      </c>
      <c r="E136" s="25" t="s">
        <v>23</v>
      </c>
      <c r="F136" s="25" t="s">
        <v>23</v>
      </c>
    </row>
    <row r="137" spans="1:6" x14ac:dyDescent="0.45">
      <c r="A137" s="25" t="s">
        <v>24</v>
      </c>
      <c r="B137" s="25" t="s">
        <v>24</v>
      </c>
      <c r="C137" s="25" t="s">
        <v>24</v>
      </c>
      <c r="D137" s="25" t="s">
        <v>24</v>
      </c>
      <c r="E137" s="25" t="s">
        <v>23</v>
      </c>
      <c r="F137" s="25" t="s">
        <v>23</v>
      </c>
    </row>
    <row r="138" spans="1:6" x14ac:dyDescent="0.45">
      <c r="A138" s="25" t="s">
        <v>24</v>
      </c>
      <c r="B138" s="25" t="s">
        <v>24</v>
      </c>
      <c r="C138" s="25" t="s">
        <v>24</v>
      </c>
      <c r="D138" s="25" t="s">
        <v>24</v>
      </c>
      <c r="E138" s="25" t="s">
        <v>23</v>
      </c>
      <c r="F138" s="25" t="s">
        <v>24</v>
      </c>
    </row>
    <row r="139" spans="1:6" x14ac:dyDescent="0.45">
      <c r="A139" s="25" t="s">
        <v>24</v>
      </c>
      <c r="B139" s="25" t="s">
        <v>24</v>
      </c>
      <c r="C139" s="25" t="s">
        <v>24</v>
      </c>
      <c r="D139" s="25" t="s">
        <v>24</v>
      </c>
      <c r="E139" s="25" t="s">
        <v>23</v>
      </c>
      <c r="F139" s="25" t="s">
        <v>23</v>
      </c>
    </row>
    <row r="140" spans="1:6" x14ac:dyDescent="0.45">
      <c r="A140" s="25" t="s">
        <v>24</v>
      </c>
      <c r="B140" s="25" t="s">
        <v>24</v>
      </c>
      <c r="C140" s="25" t="s">
        <v>24</v>
      </c>
      <c r="D140" s="25" t="s">
        <v>24</v>
      </c>
      <c r="E140" s="25" t="s">
        <v>24</v>
      </c>
      <c r="F140" s="25" t="s">
        <v>24</v>
      </c>
    </row>
    <row r="141" spans="1:6" x14ac:dyDescent="0.45">
      <c r="A141" s="25" t="s">
        <v>24</v>
      </c>
      <c r="B141" s="25" t="s">
        <v>24</v>
      </c>
      <c r="C141" s="25" t="s">
        <v>24</v>
      </c>
      <c r="D141" s="25" t="s">
        <v>24</v>
      </c>
      <c r="E141" s="25" t="s">
        <v>23</v>
      </c>
      <c r="F141" s="25" t="s">
        <v>24</v>
      </c>
    </row>
    <row r="142" spans="1:6" x14ac:dyDescent="0.45">
      <c r="A142" s="25" t="s">
        <v>24</v>
      </c>
      <c r="B142" s="25" t="s">
        <v>24</v>
      </c>
      <c r="C142" s="25" t="s">
        <v>24</v>
      </c>
      <c r="D142" s="25" t="s">
        <v>24</v>
      </c>
      <c r="E142" s="25" t="s">
        <v>23</v>
      </c>
      <c r="F142" s="25" t="s">
        <v>23</v>
      </c>
    </row>
    <row r="143" spans="1:6" x14ac:dyDescent="0.45">
      <c r="A143" s="25" t="s">
        <v>24</v>
      </c>
      <c r="B143" s="25" t="s">
        <v>24</v>
      </c>
      <c r="C143" s="25" t="s">
        <v>24</v>
      </c>
      <c r="D143" s="25" t="s">
        <v>24</v>
      </c>
      <c r="E143" s="25" t="s">
        <v>23</v>
      </c>
      <c r="F143" s="25" t="s">
        <v>24</v>
      </c>
    </row>
    <row r="144" spans="1:6" x14ac:dyDescent="0.45">
      <c r="A144" s="25" t="s">
        <v>23</v>
      </c>
      <c r="B144" s="25" t="s">
        <v>24</v>
      </c>
      <c r="C144" s="25" t="s">
        <v>23</v>
      </c>
      <c r="D144" s="25" t="s">
        <v>24</v>
      </c>
      <c r="E144" s="25" t="s">
        <v>24</v>
      </c>
      <c r="F144" s="25" t="s">
        <v>24</v>
      </c>
    </row>
    <row r="145" spans="1:6" x14ac:dyDescent="0.45">
      <c r="A145" s="25" t="s">
        <v>24</v>
      </c>
      <c r="B145" s="25" t="s">
        <v>24</v>
      </c>
      <c r="C145" s="25" t="s">
        <v>24</v>
      </c>
      <c r="D145" s="25" t="s">
        <v>24</v>
      </c>
      <c r="E145" s="25" t="s">
        <v>23</v>
      </c>
      <c r="F145" s="25" t="s">
        <v>24</v>
      </c>
    </row>
    <row r="146" spans="1:6" x14ac:dyDescent="0.45">
      <c r="A146" s="25" t="s">
        <v>24</v>
      </c>
      <c r="B146" s="25" t="s">
        <v>24</v>
      </c>
      <c r="C146" s="25" t="s">
        <v>24</v>
      </c>
      <c r="D146" s="25" t="s">
        <v>24</v>
      </c>
      <c r="E146" s="25" t="s">
        <v>23</v>
      </c>
      <c r="F146" s="25" t="s">
        <v>24</v>
      </c>
    </row>
    <row r="147" spans="1:6" x14ac:dyDescent="0.45">
      <c r="A147" s="25" t="s">
        <v>24</v>
      </c>
      <c r="B147" s="25" t="s">
        <v>24</v>
      </c>
      <c r="C147" s="25" t="s">
        <v>24</v>
      </c>
      <c r="D147" s="25" t="s">
        <v>24</v>
      </c>
      <c r="E147" s="25" t="s">
        <v>23</v>
      </c>
      <c r="F147" s="25" t="s">
        <v>23</v>
      </c>
    </row>
    <row r="148" spans="1:6" x14ac:dyDescent="0.45">
      <c r="A148" s="25" t="s">
        <v>24</v>
      </c>
      <c r="B148" s="25" t="s">
        <v>24</v>
      </c>
      <c r="C148" s="25" t="s">
        <v>24</v>
      </c>
      <c r="D148" s="25" t="s">
        <v>24</v>
      </c>
      <c r="E148" s="25" t="s">
        <v>23</v>
      </c>
      <c r="F148" s="25" t="s">
        <v>24</v>
      </c>
    </row>
    <row r="149" spans="1:6" x14ac:dyDescent="0.45">
      <c r="A149" s="25" t="s">
        <v>24</v>
      </c>
      <c r="B149" s="25" t="s">
        <v>24</v>
      </c>
      <c r="C149" s="25" t="s">
        <v>24</v>
      </c>
      <c r="D149" s="25" t="s">
        <v>24</v>
      </c>
      <c r="E149" s="25" t="s">
        <v>23</v>
      </c>
      <c r="F149" s="25" t="s">
        <v>23</v>
      </c>
    </row>
    <row r="150" spans="1:6" x14ac:dyDescent="0.45">
      <c r="A150" s="25" t="s">
        <v>24</v>
      </c>
      <c r="B150" s="25" t="s">
        <v>24</v>
      </c>
      <c r="C150" s="25" t="s">
        <v>24</v>
      </c>
      <c r="D150" s="25" t="s">
        <v>24</v>
      </c>
      <c r="E150" s="25" t="s">
        <v>23</v>
      </c>
      <c r="F150" s="25" t="s">
        <v>24</v>
      </c>
    </row>
    <row r="151" spans="1:6" x14ac:dyDescent="0.45">
      <c r="A151" s="25" t="s">
        <v>24</v>
      </c>
      <c r="B151" s="25" t="s">
        <v>24</v>
      </c>
      <c r="C151" s="25" t="s">
        <v>24</v>
      </c>
      <c r="D151" s="25" t="s">
        <v>24</v>
      </c>
      <c r="E151" s="25" t="s">
        <v>23</v>
      </c>
      <c r="F151" s="25" t="s">
        <v>24</v>
      </c>
    </row>
    <row r="152" spans="1:6" x14ac:dyDescent="0.45">
      <c r="A152" s="25" t="s">
        <v>24</v>
      </c>
      <c r="B152" s="25" t="s">
        <v>24</v>
      </c>
      <c r="C152" s="25" t="s">
        <v>24</v>
      </c>
      <c r="D152" s="25" t="s">
        <v>24</v>
      </c>
      <c r="E152" s="25" t="s">
        <v>23</v>
      </c>
      <c r="F152" s="25" t="s">
        <v>24</v>
      </c>
    </row>
    <row r="153" spans="1:6" x14ac:dyDescent="0.45">
      <c r="A153" s="25" t="s">
        <v>24</v>
      </c>
      <c r="B153" s="25" t="s">
        <v>24</v>
      </c>
      <c r="C153" s="25" t="s">
        <v>24</v>
      </c>
      <c r="D153" s="25" t="s">
        <v>24</v>
      </c>
      <c r="E153" s="25" t="s">
        <v>23</v>
      </c>
      <c r="F153" s="25" t="s">
        <v>24</v>
      </c>
    </row>
    <row r="154" spans="1:6" x14ac:dyDescent="0.45">
      <c r="A154" s="25" t="s">
        <v>24</v>
      </c>
      <c r="B154" s="25" t="s">
        <v>24</v>
      </c>
      <c r="C154" s="25" t="s">
        <v>24</v>
      </c>
      <c r="D154" s="25" t="s">
        <v>24</v>
      </c>
      <c r="E154" s="25" t="s">
        <v>23</v>
      </c>
      <c r="F154" s="25" t="s">
        <v>23</v>
      </c>
    </row>
    <row r="155" spans="1:6" x14ac:dyDescent="0.45">
      <c r="A155" s="25" t="s">
        <v>24</v>
      </c>
      <c r="B155" s="25" t="s">
        <v>24</v>
      </c>
      <c r="C155" s="25" t="s">
        <v>24</v>
      </c>
      <c r="D155" s="25" t="s">
        <v>24</v>
      </c>
      <c r="E155" s="25" t="s">
        <v>23</v>
      </c>
      <c r="F155" s="25" t="s">
        <v>24</v>
      </c>
    </row>
    <row r="156" spans="1:6" x14ac:dyDescent="0.45">
      <c r="A156" s="25" t="s">
        <v>24</v>
      </c>
      <c r="B156" s="25" t="s">
        <v>24</v>
      </c>
      <c r="C156" s="25" t="s">
        <v>24</v>
      </c>
      <c r="D156" s="25" t="s">
        <v>24</v>
      </c>
      <c r="E156" s="25" t="s">
        <v>23</v>
      </c>
      <c r="F156" s="25" t="s">
        <v>24</v>
      </c>
    </row>
    <row r="157" spans="1:6" x14ac:dyDescent="0.45">
      <c r="A157" s="25" t="s">
        <v>24</v>
      </c>
      <c r="B157" s="25" t="s">
        <v>24</v>
      </c>
      <c r="C157" s="25" t="s">
        <v>24</v>
      </c>
      <c r="D157" s="25" t="s">
        <v>24</v>
      </c>
      <c r="E157" s="25" t="s">
        <v>23</v>
      </c>
      <c r="F157" s="25" t="s">
        <v>23</v>
      </c>
    </row>
    <row r="158" spans="1:6" x14ac:dyDescent="0.45">
      <c r="A158" s="25" t="s">
        <v>24</v>
      </c>
      <c r="B158" s="25" t="s">
        <v>24</v>
      </c>
      <c r="C158" s="25" t="s">
        <v>24</v>
      </c>
      <c r="D158" s="25" t="s">
        <v>24</v>
      </c>
      <c r="E158" s="25" t="s">
        <v>23</v>
      </c>
      <c r="F158" s="25" t="s">
        <v>24</v>
      </c>
    </row>
    <row r="159" spans="1:6" x14ac:dyDescent="0.45">
      <c r="A159" s="25" t="s">
        <v>24</v>
      </c>
      <c r="B159" s="25" t="s">
        <v>24</v>
      </c>
      <c r="C159" s="25" t="s">
        <v>24</v>
      </c>
      <c r="D159" s="25" t="s">
        <v>24</v>
      </c>
      <c r="E159" s="25" t="s">
        <v>23</v>
      </c>
      <c r="F159" s="25" t="s">
        <v>23</v>
      </c>
    </row>
    <row r="160" spans="1:6" x14ac:dyDescent="0.45">
      <c r="A160" s="25" t="s">
        <v>24</v>
      </c>
      <c r="B160" s="25" t="s">
        <v>24</v>
      </c>
      <c r="C160" s="25" t="s">
        <v>24</v>
      </c>
      <c r="D160" s="25" t="s">
        <v>24</v>
      </c>
      <c r="E160" s="25" t="s">
        <v>23</v>
      </c>
      <c r="F160" s="25" t="s">
        <v>24</v>
      </c>
    </row>
    <row r="161" spans="1:6" x14ac:dyDescent="0.45">
      <c r="A161" s="25" t="s">
        <v>23</v>
      </c>
      <c r="B161" s="25" t="s">
        <v>24</v>
      </c>
      <c r="C161" s="25" t="s">
        <v>23</v>
      </c>
      <c r="D161" s="25" t="s">
        <v>24</v>
      </c>
      <c r="E161" s="25" t="s">
        <v>24</v>
      </c>
      <c r="F161" s="25" t="s">
        <v>24</v>
      </c>
    </row>
    <row r="162" spans="1:6" x14ac:dyDescent="0.45">
      <c r="A162" s="25" t="s">
        <v>23</v>
      </c>
      <c r="B162" s="25" t="s">
        <v>24</v>
      </c>
      <c r="C162" s="25" t="s">
        <v>24</v>
      </c>
      <c r="D162" s="25" t="s">
        <v>24</v>
      </c>
      <c r="E162" s="25" t="s">
        <v>23</v>
      </c>
      <c r="F162" s="25" t="s">
        <v>23</v>
      </c>
    </row>
    <row r="163" spans="1:6" x14ac:dyDescent="0.45">
      <c r="A163" s="25" t="s">
        <v>24</v>
      </c>
      <c r="B163" s="25" t="s">
        <v>24</v>
      </c>
      <c r="C163" s="25" t="s">
        <v>24</v>
      </c>
      <c r="D163" s="25" t="s">
        <v>24</v>
      </c>
      <c r="E163" s="25" t="s">
        <v>23</v>
      </c>
      <c r="F163" s="25" t="s">
        <v>24</v>
      </c>
    </row>
    <row r="164" spans="1:6" x14ac:dyDescent="0.45">
      <c r="A164" s="25" t="s">
        <v>24</v>
      </c>
      <c r="B164" s="25" t="s">
        <v>24</v>
      </c>
      <c r="C164" s="25" t="s">
        <v>24</v>
      </c>
      <c r="D164" s="25" t="s">
        <v>24</v>
      </c>
      <c r="E164" s="25" t="s">
        <v>23</v>
      </c>
      <c r="F164" s="25" t="s">
        <v>24</v>
      </c>
    </row>
    <row r="165" spans="1:6" x14ac:dyDescent="0.45">
      <c r="A165" s="25" t="s">
        <v>24</v>
      </c>
      <c r="B165" s="25" t="s">
        <v>24</v>
      </c>
      <c r="C165" s="25" t="s">
        <v>24</v>
      </c>
      <c r="D165" s="25" t="s">
        <v>24</v>
      </c>
      <c r="E165" s="25" t="s">
        <v>23</v>
      </c>
      <c r="F165" s="25" t="s">
        <v>23</v>
      </c>
    </row>
    <row r="166" spans="1:6" x14ac:dyDescent="0.45">
      <c r="A166" s="25" t="s">
        <v>24</v>
      </c>
      <c r="B166" s="25" t="s">
        <v>24</v>
      </c>
      <c r="C166" s="25" t="s">
        <v>24</v>
      </c>
      <c r="D166" s="25" t="s">
        <v>24</v>
      </c>
      <c r="E166" s="25" t="s">
        <v>24</v>
      </c>
      <c r="F166" s="25" t="s">
        <v>24</v>
      </c>
    </row>
    <row r="167" spans="1:6" x14ac:dyDescent="0.45">
      <c r="A167" s="25" t="s">
        <v>24</v>
      </c>
      <c r="B167" s="25" t="s">
        <v>24</v>
      </c>
      <c r="C167" s="25" t="s">
        <v>24</v>
      </c>
      <c r="D167" s="25" t="s">
        <v>24</v>
      </c>
      <c r="E167" s="25" t="s">
        <v>23</v>
      </c>
      <c r="F167" s="25" t="s">
        <v>24</v>
      </c>
    </row>
    <row r="168" spans="1:6" x14ac:dyDescent="0.45">
      <c r="A168" s="25" t="s">
        <v>24</v>
      </c>
      <c r="B168" s="25" t="s">
        <v>24</v>
      </c>
      <c r="C168" s="25" t="s">
        <v>24</v>
      </c>
      <c r="D168" s="25" t="s">
        <v>24</v>
      </c>
      <c r="E168" s="25" t="s">
        <v>23</v>
      </c>
      <c r="F168" s="25" t="s">
        <v>24</v>
      </c>
    </row>
    <row r="169" spans="1:6" x14ac:dyDescent="0.45">
      <c r="A169" s="25" t="s">
        <v>24</v>
      </c>
      <c r="B169" s="25" t="s">
        <v>24</v>
      </c>
      <c r="C169" s="25" t="s">
        <v>24</v>
      </c>
      <c r="D169" s="25" t="s">
        <v>24</v>
      </c>
      <c r="E169" s="25" t="s">
        <v>23</v>
      </c>
      <c r="F169" s="25" t="s">
        <v>24</v>
      </c>
    </row>
    <row r="170" spans="1:6" x14ac:dyDescent="0.45">
      <c r="A170" s="25" t="s">
        <v>24</v>
      </c>
      <c r="B170" s="25" t="s">
        <v>24</v>
      </c>
      <c r="C170" s="25" t="s">
        <v>24</v>
      </c>
      <c r="D170" s="25" t="s">
        <v>24</v>
      </c>
      <c r="E170" s="25" t="s">
        <v>23</v>
      </c>
      <c r="F170" s="25" t="s">
        <v>24</v>
      </c>
    </row>
    <row r="171" spans="1:6" x14ac:dyDescent="0.45">
      <c r="A171" s="25" t="s">
        <v>24</v>
      </c>
      <c r="B171" s="25" t="s">
        <v>24</v>
      </c>
      <c r="C171" s="25" t="s">
        <v>24</v>
      </c>
      <c r="D171" s="25" t="s">
        <v>24</v>
      </c>
      <c r="E171" s="25" t="s">
        <v>23</v>
      </c>
      <c r="F171" s="25" t="s">
        <v>23</v>
      </c>
    </row>
    <row r="172" spans="1:6" x14ac:dyDescent="0.45">
      <c r="A172" s="25" t="s">
        <v>24</v>
      </c>
      <c r="B172" s="25" t="s">
        <v>24</v>
      </c>
      <c r="C172" s="25" t="s">
        <v>24</v>
      </c>
      <c r="D172" s="25" t="s">
        <v>24</v>
      </c>
      <c r="E172" s="25" t="s">
        <v>23</v>
      </c>
      <c r="F172" s="25" t="s">
        <v>24</v>
      </c>
    </row>
    <row r="173" spans="1:6" x14ac:dyDescent="0.45">
      <c r="A173" s="25" t="s">
        <v>23</v>
      </c>
      <c r="B173" s="25" t="s">
        <v>24</v>
      </c>
      <c r="C173" s="25" t="s">
        <v>23</v>
      </c>
      <c r="D173" s="25" t="s">
        <v>24</v>
      </c>
      <c r="E173" s="25" t="s">
        <v>23</v>
      </c>
      <c r="F173" s="25" t="s">
        <v>23</v>
      </c>
    </row>
    <row r="174" spans="1:6" x14ac:dyDescent="0.45">
      <c r="A174" s="25" t="s">
        <v>24</v>
      </c>
      <c r="B174" s="25" t="s">
        <v>24</v>
      </c>
      <c r="C174" s="25" t="s">
        <v>24</v>
      </c>
      <c r="D174" s="25" t="s">
        <v>24</v>
      </c>
      <c r="E174" s="25" t="s">
        <v>23</v>
      </c>
      <c r="F174" s="25" t="s">
        <v>24</v>
      </c>
    </row>
    <row r="175" spans="1:6" x14ac:dyDescent="0.45">
      <c r="A175" s="25" t="s">
        <v>24</v>
      </c>
      <c r="B175" s="25" t="s">
        <v>24</v>
      </c>
      <c r="C175" s="25" t="s">
        <v>24</v>
      </c>
      <c r="D175" s="25" t="s">
        <v>24</v>
      </c>
      <c r="E175" s="25" t="s">
        <v>23</v>
      </c>
      <c r="F175" s="25" t="s">
        <v>24</v>
      </c>
    </row>
    <row r="176" spans="1:6" x14ac:dyDescent="0.45">
      <c r="A176" s="25" t="s">
        <v>24</v>
      </c>
      <c r="B176" s="25" t="s">
        <v>24</v>
      </c>
      <c r="C176" s="25" t="s">
        <v>24</v>
      </c>
      <c r="D176" s="25" t="s">
        <v>24</v>
      </c>
      <c r="E176" s="25" t="s">
        <v>23</v>
      </c>
      <c r="F176" s="25" t="s">
        <v>24</v>
      </c>
    </row>
    <row r="177" spans="1:6" x14ac:dyDescent="0.45">
      <c r="A177" s="25" t="s">
        <v>24</v>
      </c>
      <c r="B177" s="25" t="s">
        <v>24</v>
      </c>
      <c r="C177" s="25" t="s">
        <v>24</v>
      </c>
      <c r="D177" s="25" t="s">
        <v>24</v>
      </c>
      <c r="E177" s="25" t="s">
        <v>23</v>
      </c>
      <c r="F177" s="25" t="s">
        <v>23</v>
      </c>
    </row>
    <row r="178" spans="1:6" x14ac:dyDescent="0.45">
      <c r="A178" s="25" t="s">
        <v>24</v>
      </c>
      <c r="B178" s="25" t="s">
        <v>24</v>
      </c>
      <c r="C178" s="25" t="s">
        <v>24</v>
      </c>
      <c r="D178" s="25" t="s">
        <v>24</v>
      </c>
      <c r="E178" s="25" t="s">
        <v>23</v>
      </c>
      <c r="F178" s="25" t="s">
        <v>24</v>
      </c>
    </row>
    <row r="179" spans="1:6" x14ac:dyDescent="0.45">
      <c r="A179" s="25" t="s">
        <v>24</v>
      </c>
      <c r="B179" s="25" t="s">
        <v>24</v>
      </c>
      <c r="C179" s="25" t="s">
        <v>24</v>
      </c>
      <c r="D179" s="25" t="s">
        <v>24</v>
      </c>
      <c r="E179" s="25" t="s">
        <v>23</v>
      </c>
      <c r="F179" s="25" t="s">
        <v>24</v>
      </c>
    </row>
    <row r="180" spans="1:6" x14ac:dyDescent="0.45">
      <c r="A180" s="25" t="s">
        <v>24</v>
      </c>
      <c r="B180" s="25" t="s">
        <v>24</v>
      </c>
      <c r="C180" s="25" t="s">
        <v>24</v>
      </c>
      <c r="D180" s="25" t="s">
        <v>24</v>
      </c>
      <c r="E180" s="25" t="s">
        <v>23</v>
      </c>
      <c r="F180" s="25" t="s">
        <v>24</v>
      </c>
    </row>
    <row r="181" spans="1:6" x14ac:dyDescent="0.45">
      <c r="A181" s="25" t="s">
        <v>24</v>
      </c>
      <c r="B181" s="25" t="s">
        <v>24</v>
      </c>
      <c r="C181" s="25" t="s">
        <v>24</v>
      </c>
      <c r="D181" s="25" t="s">
        <v>24</v>
      </c>
      <c r="E181" s="25" t="s">
        <v>23</v>
      </c>
      <c r="F181" s="25" t="s">
        <v>24</v>
      </c>
    </row>
    <row r="182" spans="1:6" x14ac:dyDescent="0.45">
      <c r="A182" s="25" t="s">
        <v>24</v>
      </c>
      <c r="B182" s="25" t="s">
        <v>24</v>
      </c>
      <c r="C182" s="25" t="s">
        <v>24</v>
      </c>
      <c r="D182" s="25" t="s">
        <v>24</v>
      </c>
      <c r="E182" s="25" t="s">
        <v>23</v>
      </c>
      <c r="F182" s="25" t="s">
        <v>24</v>
      </c>
    </row>
    <row r="183" spans="1:6" x14ac:dyDescent="0.45">
      <c r="A183" s="25" t="s">
        <v>24</v>
      </c>
      <c r="B183" s="25" t="s">
        <v>24</v>
      </c>
      <c r="C183" s="25" t="s">
        <v>24</v>
      </c>
      <c r="D183" s="25" t="s">
        <v>24</v>
      </c>
      <c r="E183" s="25" t="s">
        <v>23</v>
      </c>
      <c r="F183" s="25" t="s">
        <v>23</v>
      </c>
    </row>
    <row r="184" spans="1:6" x14ac:dyDescent="0.45">
      <c r="A184" s="25" t="s">
        <v>24</v>
      </c>
      <c r="B184" s="25" t="s">
        <v>24</v>
      </c>
      <c r="C184" s="25" t="s">
        <v>24</v>
      </c>
      <c r="D184" s="25" t="s">
        <v>24</v>
      </c>
      <c r="E184" s="25" t="s">
        <v>23</v>
      </c>
      <c r="F184" s="25" t="s">
        <v>23</v>
      </c>
    </row>
    <row r="185" spans="1:6" x14ac:dyDescent="0.45">
      <c r="A185" s="25" t="s">
        <v>24</v>
      </c>
      <c r="B185" s="25" t="s">
        <v>24</v>
      </c>
      <c r="C185" s="25" t="s">
        <v>24</v>
      </c>
      <c r="D185" s="25" t="s">
        <v>24</v>
      </c>
      <c r="E185" s="25" t="s">
        <v>23</v>
      </c>
      <c r="F185" s="25" t="s">
        <v>23</v>
      </c>
    </row>
    <row r="186" spans="1:6" x14ac:dyDescent="0.45">
      <c r="A186" s="25" t="s">
        <v>24</v>
      </c>
      <c r="B186" s="25" t="s">
        <v>24</v>
      </c>
      <c r="C186" s="25" t="s">
        <v>24</v>
      </c>
      <c r="D186" s="25" t="s">
        <v>24</v>
      </c>
      <c r="E186" s="25" t="s">
        <v>23</v>
      </c>
      <c r="F186" s="25" t="s">
        <v>23</v>
      </c>
    </row>
    <row r="187" spans="1:6" x14ac:dyDescent="0.45">
      <c r="A187" s="25" t="s">
        <v>24</v>
      </c>
      <c r="B187" s="25" t="s">
        <v>24</v>
      </c>
      <c r="C187" s="25" t="s">
        <v>24</v>
      </c>
      <c r="D187" s="25" t="s">
        <v>24</v>
      </c>
      <c r="E187" s="25" t="s">
        <v>24</v>
      </c>
      <c r="F187" s="25" t="s">
        <v>24</v>
      </c>
    </row>
    <row r="188" spans="1:6" x14ac:dyDescent="0.45">
      <c r="A188" s="25" t="s">
        <v>24</v>
      </c>
      <c r="B188" s="25" t="s">
        <v>24</v>
      </c>
      <c r="C188" s="25" t="s">
        <v>24</v>
      </c>
      <c r="D188" s="25" t="s">
        <v>24</v>
      </c>
      <c r="E188" s="25" t="s">
        <v>24</v>
      </c>
      <c r="F188" s="25" t="s">
        <v>24</v>
      </c>
    </row>
    <row r="189" spans="1:6" x14ac:dyDescent="0.45">
      <c r="A189" s="25" t="s">
        <v>24</v>
      </c>
      <c r="B189" s="25" t="s">
        <v>24</v>
      </c>
      <c r="C189" s="25" t="s">
        <v>24</v>
      </c>
      <c r="D189" s="25" t="s">
        <v>24</v>
      </c>
      <c r="E189" s="25" t="s">
        <v>23</v>
      </c>
      <c r="F189" s="25" t="s">
        <v>24</v>
      </c>
    </row>
    <row r="190" spans="1:6" x14ac:dyDescent="0.45">
      <c r="A190" s="25" t="s">
        <v>24</v>
      </c>
      <c r="B190" s="25" t="s">
        <v>24</v>
      </c>
      <c r="C190" s="25" t="s">
        <v>24</v>
      </c>
      <c r="D190" s="25" t="s">
        <v>24</v>
      </c>
      <c r="E190" s="25" t="s">
        <v>23</v>
      </c>
      <c r="F190" s="25" t="s">
        <v>24</v>
      </c>
    </row>
    <row r="191" spans="1:6" x14ac:dyDescent="0.45">
      <c r="A191" s="25" t="s">
        <v>24</v>
      </c>
      <c r="B191" s="25" t="s">
        <v>24</v>
      </c>
      <c r="C191" s="25" t="s">
        <v>24</v>
      </c>
      <c r="D191" s="25" t="s">
        <v>24</v>
      </c>
      <c r="E191" s="25" t="s">
        <v>23</v>
      </c>
      <c r="F191" s="25" t="s">
        <v>24</v>
      </c>
    </row>
    <row r="192" spans="1:6" x14ac:dyDescent="0.45">
      <c r="A192" s="25" t="s">
        <v>24</v>
      </c>
      <c r="B192" s="25" t="s">
        <v>24</v>
      </c>
      <c r="C192" s="25" t="s">
        <v>24</v>
      </c>
      <c r="D192" s="25" t="s">
        <v>24</v>
      </c>
      <c r="E192" s="25" t="s">
        <v>23</v>
      </c>
      <c r="F192" s="25" t="s">
        <v>24</v>
      </c>
    </row>
    <row r="193" spans="1:6" x14ac:dyDescent="0.45">
      <c r="A193" s="25" t="s">
        <v>24</v>
      </c>
      <c r="B193" s="25" t="s">
        <v>24</v>
      </c>
      <c r="C193" s="25" t="s">
        <v>24</v>
      </c>
      <c r="D193" s="25" t="s">
        <v>24</v>
      </c>
      <c r="E193" s="25" t="s">
        <v>23</v>
      </c>
      <c r="F193" s="25" t="s">
        <v>24</v>
      </c>
    </row>
    <row r="194" spans="1:6" x14ac:dyDescent="0.45">
      <c r="A194" s="25" t="s">
        <v>24</v>
      </c>
      <c r="B194" s="25" t="s">
        <v>24</v>
      </c>
      <c r="C194" s="25" t="s">
        <v>24</v>
      </c>
      <c r="D194" s="25" t="s">
        <v>24</v>
      </c>
      <c r="E194" s="25" t="s">
        <v>23</v>
      </c>
      <c r="F194" s="25" t="s">
        <v>24</v>
      </c>
    </row>
    <row r="195" spans="1:6" x14ac:dyDescent="0.45">
      <c r="A195" s="25" t="s">
        <v>24</v>
      </c>
      <c r="B195" s="25" t="s">
        <v>24</v>
      </c>
      <c r="C195" s="25" t="s">
        <v>24</v>
      </c>
      <c r="D195" s="25" t="s">
        <v>24</v>
      </c>
      <c r="E195" s="25" t="s">
        <v>24</v>
      </c>
      <c r="F195" s="25" t="s">
        <v>24</v>
      </c>
    </row>
    <row r="196" spans="1:6" x14ac:dyDescent="0.45">
      <c r="A196" s="25" t="s">
        <v>24</v>
      </c>
      <c r="B196" s="25" t="s">
        <v>24</v>
      </c>
      <c r="C196" s="25" t="s">
        <v>24</v>
      </c>
      <c r="D196" s="25" t="s">
        <v>24</v>
      </c>
      <c r="E196" s="25" t="s">
        <v>23</v>
      </c>
      <c r="F196" s="25" t="s">
        <v>24</v>
      </c>
    </row>
    <row r="197" spans="1:6" x14ac:dyDescent="0.45">
      <c r="A197" s="25" t="s">
        <v>24</v>
      </c>
      <c r="B197" s="25" t="s">
        <v>24</v>
      </c>
      <c r="C197" s="25" t="s">
        <v>24</v>
      </c>
      <c r="D197" s="25" t="s">
        <v>24</v>
      </c>
      <c r="E197" s="25" t="s">
        <v>23</v>
      </c>
      <c r="F197" s="25" t="s">
        <v>23</v>
      </c>
    </row>
    <row r="198" spans="1:6" x14ac:dyDescent="0.45">
      <c r="A198" s="25" t="s">
        <v>24</v>
      </c>
      <c r="B198" s="25" t="s">
        <v>24</v>
      </c>
      <c r="C198" s="25" t="s">
        <v>24</v>
      </c>
      <c r="D198" s="25" t="s">
        <v>24</v>
      </c>
      <c r="E198" s="25" t="s">
        <v>23</v>
      </c>
      <c r="F198" s="25" t="s">
        <v>24</v>
      </c>
    </row>
    <row r="199" spans="1:6" x14ac:dyDescent="0.45">
      <c r="A199" s="25" t="s">
        <v>24</v>
      </c>
      <c r="B199" s="25" t="s">
        <v>24</v>
      </c>
      <c r="C199" s="25" t="s">
        <v>24</v>
      </c>
      <c r="D199" s="25" t="s">
        <v>24</v>
      </c>
      <c r="E199" s="25" t="s">
        <v>23</v>
      </c>
      <c r="F199" s="25" t="s">
        <v>23</v>
      </c>
    </row>
    <row r="200" spans="1:6" x14ac:dyDescent="0.45">
      <c r="A200" s="25" t="s">
        <v>24</v>
      </c>
      <c r="B200" s="25" t="s">
        <v>24</v>
      </c>
      <c r="C200" s="25" t="s">
        <v>24</v>
      </c>
      <c r="D200" s="25" t="s">
        <v>24</v>
      </c>
      <c r="E200" s="25" t="s">
        <v>23</v>
      </c>
      <c r="F200" s="25" t="s">
        <v>23</v>
      </c>
    </row>
    <row r="201" spans="1:6" x14ac:dyDescent="0.45">
      <c r="A201" s="25" t="s">
        <v>24</v>
      </c>
      <c r="B201" s="25" t="s">
        <v>24</v>
      </c>
      <c r="C201" s="25" t="s">
        <v>24</v>
      </c>
      <c r="D201" s="25" t="s">
        <v>24</v>
      </c>
      <c r="E201" s="25" t="s">
        <v>23</v>
      </c>
      <c r="F201" s="25" t="s">
        <v>23</v>
      </c>
    </row>
  </sheetData>
  <autoFilter ref="A1:F1" xr:uid="{2F3F6B2F-71D9-4AE8-84DE-8A0C973E4E98}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B3C57-69A2-4651-877D-355A3606A301}">
  <dimension ref="A1:P201"/>
  <sheetViews>
    <sheetView topLeftCell="D1" zoomScaleNormal="100" workbookViewId="0">
      <selection activeCell="N57" sqref="N57"/>
    </sheetView>
  </sheetViews>
  <sheetFormatPr defaultRowHeight="14.25" x14ac:dyDescent="0.45"/>
  <cols>
    <col min="1" max="1" width="34.3984375" bestFit="1" customWidth="1"/>
    <col min="2" max="2" width="22.86328125" bestFit="1" customWidth="1"/>
    <col min="3" max="3" width="24.6640625" bestFit="1" customWidth="1"/>
    <col min="4" max="4" width="28.1328125" bestFit="1" customWidth="1"/>
    <col min="8" max="8" width="15.06640625" customWidth="1"/>
    <col min="14" max="14" width="30.19921875" bestFit="1" customWidth="1"/>
    <col min="15" max="15" width="10.86328125" customWidth="1"/>
  </cols>
  <sheetData>
    <row r="1" spans="1:16" x14ac:dyDescent="0.45">
      <c r="A1" s="28" t="s">
        <v>401</v>
      </c>
      <c r="B1" s="24" t="s">
        <v>11</v>
      </c>
      <c r="C1" s="24" t="s">
        <v>12</v>
      </c>
      <c r="D1" s="24" t="s">
        <v>13</v>
      </c>
      <c r="H1" s="27" t="s">
        <v>576</v>
      </c>
      <c r="I1" s="27" t="s">
        <v>564</v>
      </c>
      <c r="J1" s="27" t="s">
        <v>568</v>
      </c>
      <c r="N1" s="27" t="s">
        <v>11</v>
      </c>
      <c r="O1" s="27" t="s">
        <v>564</v>
      </c>
      <c r="P1" s="27" t="s">
        <v>568</v>
      </c>
    </row>
    <row r="2" spans="1:16" x14ac:dyDescent="0.45">
      <c r="A2" s="26" t="s">
        <v>398</v>
      </c>
      <c r="B2" s="25" t="s">
        <v>24</v>
      </c>
      <c r="C2" s="25" t="s">
        <v>24</v>
      </c>
      <c r="D2" s="25" t="s">
        <v>24</v>
      </c>
      <c r="H2" s="27" t="s">
        <v>400</v>
      </c>
      <c r="I2" s="27">
        <f>COUNTIF($A$2:$A$201, H2)</f>
        <v>72</v>
      </c>
      <c r="J2" s="40">
        <f>I2/200</f>
        <v>0.36</v>
      </c>
      <c r="N2" s="27" t="s">
        <v>23</v>
      </c>
      <c r="O2" s="27">
        <f>COUNTIF($B$2:$B$201,N2)</f>
        <v>50</v>
      </c>
      <c r="P2" s="40">
        <f>O2/200</f>
        <v>0.25</v>
      </c>
    </row>
    <row r="3" spans="1:16" x14ac:dyDescent="0.45">
      <c r="A3" s="38" t="s">
        <v>400</v>
      </c>
      <c r="B3" s="25" t="s">
        <v>24</v>
      </c>
      <c r="C3" s="25" t="s">
        <v>24</v>
      </c>
      <c r="D3" s="25" t="s">
        <v>24</v>
      </c>
      <c r="H3" s="27" t="s">
        <v>398</v>
      </c>
      <c r="I3" s="27">
        <f t="shared" ref="I3:I4" si="0">COUNTIF($A$2:$A$201, H3)</f>
        <v>118</v>
      </c>
      <c r="J3" s="40">
        <f t="shared" ref="J3:J4" si="1">I3/200</f>
        <v>0.59</v>
      </c>
      <c r="N3" s="27" t="s">
        <v>24</v>
      </c>
      <c r="O3" s="27">
        <f>COUNTIF($B$2:$B$201,N3)</f>
        <v>150</v>
      </c>
      <c r="P3" s="40">
        <f>O3/200</f>
        <v>0.75</v>
      </c>
    </row>
    <row r="4" spans="1:16" x14ac:dyDescent="0.45">
      <c r="A4" s="26" t="s">
        <v>400</v>
      </c>
      <c r="B4" s="25" t="s">
        <v>24</v>
      </c>
      <c r="C4" s="25" t="s">
        <v>24</v>
      </c>
      <c r="D4" s="25" t="s">
        <v>24</v>
      </c>
      <c r="H4" s="27" t="s">
        <v>399</v>
      </c>
      <c r="I4" s="27">
        <f t="shared" si="0"/>
        <v>10</v>
      </c>
      <c r="J4" s="40">
        <f t="shared" si="1"/>
        <v>0.05</v>
      </c>
    </row>
    <row r="5" spans="1:16" x14ac:dyDescent="0.45">
      <c r="A5" s="38" t="s">
        <v>398</v>
      </c>
      <c r="B5" s="25" t="s">
        <v>24</v>
      </c>
      <c r="C5" s="25" t="s">
        <v>24</v>
      </c>
      <c r="D5" s="25" t="s">
        <v>24</v>
      </c>
      <c r="H5" s="27" t="s">
        <v>577</v>
      </c>
      <c r="I5" s="27">
        <f>SUM(I2:I4)</f>
        <v>200</v>
      </c>
      <c r="J5" s="40">
        <f>SUM(J2:J4)</f>
        <v>1</v>
      </c>
    </row>
    <row r="6" spans="1:16" x14ac:dyDescent="0.45">
      <c r="A6" s="38" t="s">
        <v>399</v>
      </c>
      <c r="B6" s="25" t="s">
        <v>23</v>
      </c>
      <c r="C6" s="25" t="s">
        <v>24</v>
      </c>
      <c r="D6" s="25" t="s">
        <v>24</v>
      </c>
      <c r="N6" t="s">
        <v>11</v>
      </c>
    </row>
    <row r="7" spans="1:16" x14ac:dyDescent="0.45">
      <c r="A7" s="26" t="s">
        <v>398</v>
      </c>
      <c r="B7" s="25" t="s">
        <v>23</v>
      </c>
      <c r="C7" s="25" t="s">
        <v>24</v>
      </c>
      <c r="D7" s="25" t="s">
        <v>24</v>
      </c>
    </row>
    <row r="8" spans="1:16" x14ac:dyDescent="0.45">
      <c r="A8" s="26" t="s">
        <v>398</v>
      </c>
      <c r="B8" s="25" t="s">
        <v>23</v>
      </c>
      <c r="C8" s="25" t="s">
        <v>24</v>
      </c>
      <c r="D8" s="25" t="s">
        <v>24</v>
      </c>
      <c r="H8" s="10" t="s">
        <v>576</v>
      </c>
    </row>
    <row r="9" spans="1:16" x14ac:dyDescent="0.45">
      <c r="A9" s="26" t="s">
        <v>398</v>
      </c>
      <c r="B9" s="25" t="s">
        <v>24</v>
      </c>
      <c r="C9" s="25" t="s">
        <v>24</v>
      </c>
      <c r="D9" s="25" t="s">
        <v>24</v>
      </c>
    </row>
    <row r="10" spans="1:16" x14ac:dyDescent="0.45">
      <c r="A10" s="26" t="s">
        <v>399</v>
      </c>
      <c r="B10" s="25" t="s">
        <v>24</v>
      </c>
      <c r="C10" s="25" t="s">
        <v>24</v>
      </c>
      <c r="D10" s="25" t="s">
        <v>24</v>
      </c>
    </row>
    <row r="11" spans="1:16" x14ac:dyDescent="0.45">
      <c r="A11" s="26" t="s">
        <v>400</v>
      </c>
      <c r="B11" s="25" t="s">
        <v>24</v>
      </c>
      <c r="C11" s="25" t="s">
        <v>24</v>
      </c>
      <c r="D11" s="25" t="s">
        <v>24</v>
      </c>
    </row>
    <row r="12" spans="1:16" x14ac:dyDescent="0.45">
      <c r="A12" s="26" t="s">
        <v>399</v>
      </c>
      <c r="B12" s="25" t="s">
        <v>23</v>
      </c>
      <c r="C12" s="25" t="s">
        <v>24</v>
      </c>
      <c r="D12" s="25" t="s">
        <v>24</v>
      </c>
    </row>
    <row r="13" spans="1:16" x14ac:dyDescent="0.45">
      <c r="A13" s="26" t="s">
        <v>400</v>
      </c>
      <c r="B13" s="25" t="s">
        <v>23</v>
      </c>
      <c r="C13" s="25" t="s">
        <v>24</v>
      </c>
      <c r="D13" s="25" t="s">
        <v>24</v>
      </c>
    </row>
    <row r="14" spans="1:16" x14ac:dyDescent="0.45">
      <c r="A14" s="26" t="s">
        <v>400</v>
      </c>
      <c r="B14" s="25" t="s">
        <v>23</v>
      </c>
      <c r="C14" s="25" t="s">
        <v>24</v>
      </c>
      <c r="D14" s="25" t="s">
        <v>24</v>
      </c>
    </row>
    <row r="15" spans="1:16" x14ac:dyDescent="0.45">
      <c r="A15" s="26" t="s">
        <v>399</v>
      </c>
      <c r="B15" s="25" t="s">
        <v>24</v>
      </c>
      <c r="C15" s="25" t="s">
        <v>24</v>
      </c>
      <c r="D15" s="25" t="s">
        <v>24</v>
      </c>
    </row>
    <row r="16" spans="1:16" x14ac:dyDescent="0.45">
      <c r="A16" s="26" t="s">
        <v>400</v>
      </c>
      <c r="B16" s="25" t="s">
        <v>23</v>
      </c>
      <c r="C16" s="25" t="s">
        <v>24</v>
      </c>
      <c r="D16" s="25" t="s">
        <v>24</v>
      </c>
    </row>
    <row r="17" spans="1:16" x14ac:dyDescent="0.45">
      <c r="A17" s="26" t="s">
        <v>400</v>
      </c>
      <c r="B17" s="25" t="s">
        <v>23</v>
      </c>
      <c r="C17" s="25" t="s">
        <v>24</v>
      </c>
      <c r="D17" s="25" t="s">
        <v>24</v>
      </c>
    </row>
    <row r="18" spans="1:16" x14ac:dyDescent="0.45">
      <c r="A18" s="26" t="s">
        <v>399</v>
      </c>
      <c r="B18" s="25" t="s">
        <v>24</v>
      </c>
      <c r="C18" s="25" t="s">
        <v>24</v>
      </c>
      <c r="D18" s="25" t="s">
        <v>24</v>
      </c>
    </row>
    <row r="19" spans="1:16" x14ac:dyDescent="0.45">
      <c r="A19" s="26" t="s">
        <v>398</v>
      </c>
      <c r="B19" s="25" t="s">
        <v>23</v>
      </c>
      <c r="C19" s="25" t="s">
        <v>24</v>
      </c>
      <c r="D19" s="25" t="s">
        <v>24</v>
      </c>
    </row>
    <row r="20" spans="1:16" x14ac:dyDescent="0.45">
      <c r="A20" s="26" t="s">
        <v>398</v>
      </c>
      <c r="B20" s="25" t="s">
        <v>24</v>
      </c>
      <c r="C20" s="25" t="s">
        <v>24</v>
      </c>
      <c r="D20" s="25" t="s">
        <v>24</v>
      </c>
    </row>
    <row r="21" spans="1:16" x14ac:dyDescent="0.45">
      <c r="A21" s="26" t="s">
        <v>400</v>
      </c>
      <c r="B21" s="25" t="s">
        <v>24</v>
      </c>
      <c r="C21" s="25" t="s">
        <v>24</v>
      </c>
      <c r="D21" s="25" t="s">
        <v>24</v>
      </c>
    </row>
    <row r="22" spans="1:16" x14ac:dyDescent="0.45">
      <c r="A22" s="26" t="s">
        <v>400</v>
      </c>
      <c r="B22" s="25" t="s">
        <v>24</v>
      </c>
      <c r="C22" s="25" t="s">
        <v>24</v>
      </c>
      <c r="D22" s="25" t="s">
        <v>24</v>
      </c>
    </row>
    <row r="23" spans="1:16" x14ac:dyDescent="0.45">
      <c r="A23" s="26" t="s">
        <v>398</v>
      </c>
      <c r="B23" s="25" t="s">
        <v>23</v>
      </c>
      <c r="C23" s="25" t="s">
        <v>24</v>
      </c>
      <c r="D23" s="25" t="s">
        <v>24</v>
      </c>
    </row>
    <row r="24" spans="1:16" x14ac:dyDescent="0.45">
      <c r="A24" s="26" t="s">
        <v>398</v>
      </c>
      <c r="B24" s="25" t="s">
        <v>24</v>
      </c>
      <c r="C24" s="25" t="s">
        <v>24</v>
      </c>
      <c r="D24" s="25" t="s">
        <v>24</v>
      </c>
    </row>
    <row r="25" spans="1:16" x14ac:dyDescent="0.45">
      <c r="A25" s="26" t="s">
        <v>398</v>
      </c>
      <c r="B25" s="25" t="s">
        <v>24</v>
      </c>
      <c r="C25" s="25" t="s">
        <v>24</v>
      </c>
      <c r="D25" s="25" t="s">
        <v>24</v>
      </c>
    </row>
    <row r="26" spans="1:16" x14ac:dyDescent="0.45">
      <c r="A26" s="26" t="s">
        <v>398</v>
      </c>
      <c r="B26" s="25" t="s">
        <v>24</v>
      </c>
      <c r="C26" s="25" t="s">
        <v>24</v>
      </c>
      <c r="D26" s="25" t="s">
        <v>24</v>
      </c>
    </row>
    <row r="27" spans="1:16" x14ac:dyDescent="0.45">
      <c r="A27" s="26" t="s">
        <v>400</v>
      </c>
      <c r="B27" s="25" t="s">
        <v>23</v>
      </c>
      <c r="C27" s="25" t="s">
        <v>23</v>
      </c>
      <c r="D27" s="25" t="s">
        <v>24</v>
      </c>
    </row>
    <row r="28" spans="1:16" x14ac:dyDescent="0.45">
      <c r="A28" s="26" t="s">
        <v>398</v>
      </c>
      <c r="B28" s="25" t="s">
        <v>23</v>
      </c>
      <c r="C28" s="25" t="s">
        <v>24</v>
      </c>
      <c r="D28" s="25" t="s">
        <v>24</v>
      </c>
    </row>
    <row r="29" spans="1:16" x14ac:dyDescent="0.45">
      <c r="A29" s="26" t="s">
        <v>398</v>
      </c>
      <c r="B29" s="25" t="s">
        <v>24</v>
      </c>
      <c r="C29" s="25" t="s">
        <v>24</v>
      </c>
      <c r="D29" s="25" t="s">
        <v>24</v>
      </c>
      <c r="H29" s="27" t="s">
        <v>578</v>
      </c>
      <c r="I29" s="27" t="s">
        <v>564</v>
      </c>
      <c r="J29" s="27" t="s">
        <v>568</v>
      </c>
      <c r="N29" s="25" t="s">
        <v>579</v>
      </c>
      <c r="O29" s="25" t="s">
        <v>564</v>
      </c>
      <c r="P29" s="25" t="s">
        <v>568</v>
      </c>
    </row>
    <row r="30" spans="1:16" x14ac:dyDescent="0.45">
      <c r="A30" s="26" t="s">
        <v>400</v>
      </c>
      <c r="B30" s="25" t="s">
        <v>24</v>
      </c>
      <c r="C30" s="25" t="s">
        <v>24</v>
      </c>
      <c r="D30" s="25" t="s">
        <v>24</v>
      </c>
      <c r="H30" s="27" t="s">
        <v>23</v>
      </c>
      <c r="I30" s="27">
        <f>COUNTIF($C$2:$C$201,H30)</f>
        <v>4</v>
      </c>
      <c r="J30" s="40">
        <f>I30/200</f>
        <v>0.02</v>
      </c>
      <c r="N30" s="25" t="s">
        <v>23</v>
      </c>
      <c r="O30" s="25">
        <f>COUNTIF($D$2:$D$201,N30)</f>
        <v>6</v>
      </c>
      <c r="P30" s="39">
        <f>O30/200</f>
        <v>0.03</v>
      </c>
    </row>
    <row r="31" spans="1:16" x14ac:dyDescent="0.45">
      <c r="A31" s="26" t="s">
        <v>398</v>
      </c>
      <c r="B31" s="25" t="s">
        <v>24</v>
      </c>
      <c r="C31" s="25" t="s">
        <v>24</v>
      </c>
      <c r="D31" s="25" t="s">
        <v>24</v>
      </c>
      <c r="H31" s="27" t="s">
        <v>24</v>
      </c>
      <c r="I31" s="27">
        <f>COUNTIF($C$2:$C$201,H31)</f>
        <v>196</v>
      </c>
      <c r="J31" s="40">
        <f>I31/200</f>
        <v>0.98</v>
      </c>
      <c r="N31" s="25" t="s">
        <v>24</v>
      </c>
      <c r="O31" s="25">
        <f>COUNTIF($D$2:$D$201,N31)</f>
        <v>194</v>
      </c>
      <c r="P31" s="39">
        <f>O31/200</f>
        <v>0.97</v>
      </c>
    </row>
    <row r="32" spans="1:16" x14ac:dyDescent="0.45">
      <c r="A32" s="26" t="s">
        <v>398</v>
      </c>
      <c r="B32" s="25" t="s">
        <v>23</v>
      </c>
      <c r="C32" s="25" t="s">
        <v>24</v>
      </c>
      <c r="D32" s="25" t="s">
        <v>24</v>
      </c>
    </row>
    <row r="33" spans="1:14" x14ac:dyDescent="0.45">
      <c r="A33" s="26" t="s">
        <v>400</v>
      </c>
      <c r="B33" s="25" t="s">
        <v>23</v>
      </c>
      <c r="C33" s="25" t="s">
        <v>24</v>
      </c>
      <c r="D33" s="25" t="s">
        <v>24</v>
      </c>
      <c r="N33" t="s">
        <v>579</v>
      </c>
    </row>
    <row r="34" spans="1:14" x14ac:dyDescent="0.45">
      <c r="A34" s="26" t="s">
        <v>398</v>
      </c>
      <c r="B34" s="25" t="s">
        <v>24</v>
      </c>
      <c r="C34" s="25" t="s">
        <v>24</v>
      </c>
      <c r="D34" s="25" t="s">
        <v>24</v>
      </c>
    </row>
    <row r="35" spans="1:14" x14ac:dyDescent="0.45">
      <c r="A35" s="26" t="s">
        <v>400</v>
      </c>
      <c r="B35" s="25" t="s">
        <v>23</v>
      </c>
      <c r="C35" s="25" t="s">
        <v>24</v>
      </c>
      <c r="D35" s="25" t="s">
        <v>24</v>
      </c>
      <c r="H35" t="s">
        <v>578</v>
      </c>
    </row>
    <row r="36" spans="1:14" x14ac:dyDescent="0.45">
      <c r="A36" s="26" t="s">
        <v>400</v>
      </c>
      <c r="B36" s="25" t="s">
        <v>23</v>
      </c>
      <c r="C36" s="25" t="s">
        <v>23</v>
      </c>
      <c r="D36" s="25" t="s">
        <v>24</v>
      </c>
    </row>
    <row r="37" spans="1:14" x14ac:dyDescent="0.45">
      <c r="A37" s="26" t="s">
        <v>400</v>
      </c>
      <c r="B37" s="25" t="s">
        <v>23</v>
      </c>
      <c r="C37" s="25" t="s">
        <v>24</v>
      </c>
      <c r="D37" s="25" t="s">
        <v>23</v>
      </c>
    </row>
    <row r="38" spans="1:14" x14ac:dyDescent="0.45">
      <c r="A38" s="26" t="s">
        <v>398</v>
      </c>
      <c r="B38" s="25" t="s">
        <v>24</v>
      </c>
      <c r="C38" s="25" t="s">
        <v>24</v>
      </c>
      <c r="D38" s="25" t="s">
        <v>24</v>
      </c>
    </row>
    <row r="39" spans="1:14" x14ac:dyDescent="0.45">
      <c r="A39" s="26" t="s">
        <v>398</v>
      </c>
      <c r="B39" s="25" t="s">
        <v>24</v>
      </c>
      <c r="C39" s="25" t="s">
        <v>24</v>
      </c>
      <c r="D39" s="25" t="s">
        <v>24</v>
      </c>
    </row>
    <row r="40" spans="1:14" x14ac:dyDescent="0.45">
      <c r="A40" s="26" t="s">
        <v>400</v>
      </c>
      <c r="B40" s="25" t="s">
        <v>23</v>
      </c>
      <c r="C40" s="25" t="s">
        <v>24</v>
      </c>
      <c r="D40" s="25" t="s">
        <v>24</v>
      </c>
    </row>
    <row r="41" spans="1:14" x14ac:dyDescent="0.45">
      <c r="A41" s="26" t="s">
        <v>398</v>
      </c>
      <c r="B41" s="25" t="s">
        <v>23</v>
      </c>
      <c r="C41" s="25" t="s">
        <v>24</v>
      </c>
      <c r="D41" s="25" t="s">
        <v>24</v>
      </c>
    </row>
    <row r="42" spans="1:14" x14ac:dyDescent="0.45">
      <c r="A42" s="26" t="s">
        <v>400</v>
      </c>
      <c r="B42" s="25" t="s">
        <v>23</v>
      </c>
      <c r="C42" s="25" t="s">
        <v>23</v>
      </c>
      <c r="D42" s="25" t="s">
        <v>23</v>
      </c>
    </row>
    <row r="43" spans="1:14" x14ac:dyDescent="0.45">
      <c r="A43" s="26" t="s">
        <v>399</v>
      </c>
      <c r="B43" s="25" t="s">
        <v>24</v>
      </c>
      <c r="C43" s="25" t="s">
        <v>24</v>
      </c>
      <c r="D43" s="25" t="s">
        <v>24</v>
      </c>
    </row>
    <row r="44" spans="1:14" x14ac:dyDescent="0.45">
      <c r="A44" s="26" t="s">
        <v>400</v>
      </c>
      <c r="B44" s="25" t="s">
        <v>23</v>
      </c>
      <c r="C44" s="25" t="s">
        <v>24</v>
      </c>
      <c r="D44" s="25" t="s">
        <v>24</v>
      </c>
    </row>
    <row r="45" spans="1:14" x14ac:dyDescent="0.45">
      <c r="A45" s="26" t="s">
        <v>398</v>
      </c>
      <c r="B45" s="25" t="s">
        <v>23</v>
      </c>
      <c r="C45" s="25" t="s">
        <v>24</v>
      </c>
      <c r="D45" s="25" t="s">
        <v>24</v>
      </c>
    </row>
    <row r="46" spans="1:14" x14ac:dyDescent="0.45">
      <c r="A46" s="26" t="s">
        <v>400</v>
      </c>
      <c r="B46" s="25" t="s">
        <v>23</v>
      </c>
      <c r="C46" s="25" t="s">
        <v>24</v>
      </c>
      <c r="D46" s="25" t="s">
        <v>24</v>
      </c>
    </row>
    <row r="47" spans="1:14" x14ac:dyDescent="0.45">
      <c r="A47" s="26" t="s">
        <v>398</v>
      </c>
      <c r="B47" s="25" t="s">
        <v>24</v>
      </c>
      <c r="C47" s="25" t="s">
        <v>24</v>
      </c>
      <c r="D47" s="25" t="s">
        <v>24</v>
      </c>
    </row>
    <row r="48" spans="1:14" x14ac:dyDescent="0.45">
      <c r="A48" s="26" t="s">
        <v>398</v>
      </c>
      <c r="B48" s="25" t="s">
        <v>24</v>
      </c>
      <c r="C48" s="25" t="s">
        <v>24</v>
      </c>
      <c r="D48" s="25" t="s">
        <v>24</v>
      </c>
    </row>
    <row r="49" spans="1:4" x14ac:dyDescent="0.45">
      <c r="A49" s="26" t="s">
        <v>398</v>
      </c>
      <c r="B49" s="25" t="s">
        <v>23</v>
      </c>
      <c r="C49" s="25" t="s">
        <v>24</v>
      </c>
      <c r="D49" s="25" t="s">
        <v>24</v>
      </c>
    </row>
    <row r="50" spans="1:4" x14ac:dyDescent="0.45">
      <c r="A50" s="26" t="s">
        <v>399</v>
      </c>
      <c r="B50" s="25" t="s">
        <v>23</v>
      </c>
      <c r="C50" s="25" t="s">
        <v>24</v>
      </c>
      <c r="D50" s="25" t="s">
        <v>24</v>
      </c>
    </row>
    <row r="51" spans="1:4" x14ac:dyDescent="0.45">
      <c r="A51" s="26" t="s">
        <v>398</v>
      </c>
      <c r="B51" s="25" t="s">
        <v>24</v>
      </c>
      <c r="C51" s="25" t="s">
        <v>24</v>
      </c>
      <c r="D51" s="25" t="s">
        <v>24</v>
      </c>
    </row>
    <row r="52" spans="1:4" x14ac:dyDescent="0.45">
      <c r="A52" s="26" t="s">
        <v>400</v>
      </c>
      <c r="B52" s="25" t="s">
        <v>24</v>
      </c>
      <c r="C52" s="25" t="s">
        <v>24</v>
      </c>
      <c r="D52" s="25" t="s">
        <v>24</v>
      </c>
    </row>
    <row r="53" spans="1:4" x14ac:dyDescent="0.45">
      <c r="A53" s="26" t="s">
        <v>400</v>
      </c>
      <c r="B53" s="25" t="s">
        <v>23</v>
      </c>
      <c r="C53" s="25" t="s">
        <v>24</v>
      </c>
      <c r="D53" s="25" t="s">
        <v>24</v>
      </c>
    </row>
    <row r="54" spans="1:4" x14ac:dyDescent="0.45">
      <c r="A54" s="26" t="s">
        <v>400</v>
      </c>
      <c r="B54" s="25" t="s">
        <v>23</v>
      </c>
      <c r="C54" s="25" t="s">
        <v>24</v>
      </c>
      <c r="D54" s="25" t="s">
        <v>24</v>
      </c>
    </row>
    <row r="55" spans="1:4" x14ac:dyDescent="0.45">
      <c r="A55" s="32" t="s">
        <v>400</v>
      </c>
      <c r="B55" s="25" t="s">
        <v>23</v>
      </c>
      <c r="C55" s="25" t="s">
        <v>24</v>
      </c>
      <c r="D55" s="25" t="s">
        <v>24</v>
      </c>
    </row>
    <row r="56" spans="1:4" x14ac:dyDescent="0.45">
      <c r="A56" s="32" t="s">
        <v>398</v>
      </c>
      <c r="B56" s="25" t="s">
        <v>24</v>
      </c>
      <c r="C56" s="25" t="s">
        <v>24</v>
      </c>
      <c r="D56" s="25" t="s">
        <v>24</v>
      </c>
    </row>
    <row r="57" spans="1:4" x14ac:dyDescent="0.45">
      <c r="A57" s="32" t="s">
        <v>398</v>
      </c>
      <c r="B57" s="25" t="s">
        <v>24</v>
      </c>
      <c r="C57" s="25" t="s">
        <v>24</v>
      </c>
      <c r="D57" s="25" t="s">
        <v>24</v>
      </c>
    </row>
    <row r="58" spans="1:4" x14ac:dyDescent="0.45">
      <c r="A58" s="32" t="s">
        <v>400</v>
      </c>
      <c r="B58" s="25" t="s">
        <v>23</v>
      </c>
      <c r="C58" s="25" t="s">
        <v>24</v>
      </c>
      <c r="D58" s="25" t="s">
        <v>24</v>
      </c>
    </row>
    <row r="59" spans="1:4" x14ac:dyDescent="0.45">
      <c r="A59" s="32" t="s">
        <v>398</v>
      </c>
      <c r="B59" s="25" t="s">
        <v>24</v>
      </c>
      <c r="C59" s="25" t="s">
        <v>24</v>
      </c>
      <c r="D59" s="25" t="s">
        <v>24</v>
      </c>
    </row>
    <row r="60" spans="1:4" x14ac:dyDescent="0.45">
      <c r="A60" s="32" t="s">
        <v>400</v>
      </c>
      <c r="B60" s="25" t="s">
        <v>23</v>
      </c>
      <c r="C60" s="25" t="s">
        <v>24</v>
      </c>
      <c r="D60" s="25" t="s">
        <v>24</v>
      </c>
    </row>
    <row r="61" spans="1:4" x14ac:dyDescent="0.45">
      <c r="A61" s="32" t="s">
        <v>398</v>
      </c>
      <c r="B61" s="25" t="s">
        <v>24</v>
      </c>
      <c r="C61" s="25" t="s">
        <v>24</v>
      </c>
      <c r="D61" s="25" t="s">
        <v>24</v>
      </c>
    </row>
    <row r="62" spans="1:4" x14ac:dyDescent="0.45">
      <c r="A62" s="32" t="s">
        <v>398</v>
      </c>
      <c r="B62" s="25" t="s">
        <v>24</v>
      </c>
      <c r="C62" s="25" t="s">
        <v>24</v>
      </c>
      <c r="D62" s="25" t="s">
        <v>24</v>
      </c>
    </row>
    <row r="63" spans="1:4" x14ac:dyDescent="0.45">
      <c r="A63" s="32" t="s">
        <v>400</v>
      </c>
      <c r="B63" s="25" t="s">
        <v>24</v>
      </c>
      <c r="C63" s="25" t="s">
        <v>24</v>
      </c>
      <c r="D63" s="25" t="s">
        <v>24</v>
      </c>
    </row>
    <row r="64" spans="1:4" x14ac:dyDescent="0.45">
      <c r="A64" s="32" t="s">
        <v>400</v>
      </c>
      <c r="B64" s="25" t="s">
        <v>24</v>
      </c>
      <c r="C64" s="25" t="s">
        <v>24</v>
      </c>
      <c r="D64" s="25" t="s">
        <v>24</v>
      </c>
    </row>
    <row r="65" spans="1:4" x14ac:dyDescent="0.45">
      <c r="A65" s="32" t="s">
        <v>400</v>
      </c>
      <c r="B65" s="25" t="s">
        <v>24</v>
      </c>
      <c r="C65" s="25" t="s">
        <v>24</v>
      </c>
      <c r="D65" s="25" t="s">
        <v>24</v>
      </c>
    </row>
    <row r="66" spans="1:4" x14ac:dyDescent="0.45">
      <c r="A66" s="32" t="s">
        <v>400</v>
      </c>
      <c r="B66" s="25" t="s">
        <v>24</v>
      </c>
      <c r="C66" s="25" t="s">
        <v>24</v>
      </c>
      <c r="D66" s="25" t="s">
        <v>24</v>
      </c>
    </row>
    <row r="67" spans="1:4" x14ac:dyDescent="0.45">
      <c r="A67" s="32" t="s">
        <v>400</v>
      </c>
      <c r="B67" s="25" t="s">
        <v>24</v>
      </c>
      <c r="C67" s="25" t="s">
        <v>24</v>
      </c>
      <c r="D67" s="25" t="s">
        <v>24</v>
      </c>
    </row>
    <row r="68" spans="1:4" x14ac:dyDescent="0.45">
      <c r="A68" s="32" t="s">
        <v>400</v>
      </c>
      <c r="B68" s="25" t="s">
        <v>24</v>
      </c>
      <c r="C68" s="25" t="s">
        <v>24</v>
      </c>
      <c r="D68" s="25" t="s">
        <v>24</v>
      </c>
    </row>
    <row r="69" spans="1:4" x14ac:dyDescent="0.45">
      <c r="A69" s="32" t="s">
        <v>398</v>
      </c>
      <c r="B69" s="25" t="s">
        <v>24</v>
      </c>
      <c r="C69" s="25" t="s">
        <v>24</v>
      </c>
      <c r="D69" s="25" t="s">
        <v>24</v>
      </c>
    </row>
    <row r="70" spans="1:4" x14ac:dyDescent="0.45">
      <c r="A70" s="32" t="s">
        <v>398</v>
      </c>
      <c r="B70" s="25" t="s">
        <v>23</v>
      </c>
      <c r="C70" s="25" t="s">
        <v>24</v>
      </c>
      <c r="D70" s="25" t="s">
        <v>24</v>
      </c>
    </row>
    <row r="71" spans="1:4" x14ac:dyDescent="0.45">
      <c r="A71" s="32" t="s">
        <v>398</v>
      </c>
      <c r="B71" s="25" t="s">
        <v>24</v>
      </c>
      <c r="C71" s="25" t="s">
        <v>24</v>
      </c>
      <c r="D71" s="25" t="s">
        <v>24</v>
      </c>
    </row>
    <row r="72" spans="1:4" x14ac:dyDescent="0.45">
      <c r="A72" s="32" t="s">
        <v>398</v>
      </c>
      <c r="B72" s="25" t="s">
        <v>24</v>
      </c>
      <c r="C72" s="25" t="s">
        <v>24</v>
      </c>
      <c r="D72" s="25" t="s">
        <v>24</v>
      </c>
    </row>
    <row r="73" spans="1:4" x14ac:dyDescent="0.45">
      <c r="A73" s="32" t="s">
        <v>398</v>
      </c>
      <c r="B73" s="25" t="s">
        <v>24</v>
      </c>
      <c r="C73" s="25" t="s">
        <v>24</v>
      </c>
      <c r="D73" s="25" t="s">
        <v>24</v>
      </c>
    </row>
    <row r="74" spans="1:4" x14ac:dyDescent="0.45">
      <c r="A74" s="32" t="s">
        <v>399</v>
      </c>
      <c r="B74" s="25" t="s">
        <v>24</v>
      </c>
      <c r="C74" s="25" t="s">
        <v>24</v>
      </c>
      <c r="D74" s="25" t="s">
        <v>24</v>
      </c>
    </row>
    <row r="75" spans="1:4" x14ac:dyDescent="0.45">
      <c r="A75" s="32" t="s">
        <v>398</v>
      </c>
      <c r="B75" s="25" t="s">
        <v>24</v>
      </c>
      <c r="C75" s="25" t="s">
        <v>24</v>
      </c>
      <c r="D75" s="25" t="s">
        <v>24</v>
      </c>
    </row>
    <row r="76" spans="1:4" x14ac:dyDescent="0.45">
      <c r="A76" s="32" t="s">
        <v>400</v>
      </c>
      <c r="B76" s="25" t="s">
        <v>24</v>
      </c>
      <c r="C76" s="25" t="s">
        <v>24</v>
      </c>
      <c r="D76" s="25" t="s">
        <v>24</v>
      </c>
    </row>
    <row r="77" spans="1:4" x14ac:dyDescent="0.45">
      <c r="A77" s="32" t="s">
        <v>398</v>
      </c>
      <c r="B77" s="25" t="s">
        <v>24</v>
      </c>
      <c r="C77" s="25" t="s">
        <v>23</v>
      </c>
      <c r="D77" s="25" t="s">
        <v>24</v>
      </c>
    </row>
    <row r="78" spans="1:4" x14ac:dyDescent="0.45">
      <c r="A78" s="32" t="s">
        <v>400</v>
      </c>
      <c r="B78" s="25" t="s">
        <v>23</v>
      </c>
      <c r="C78" s="25" t="s">
        <v>24</v>
      </c>
      <c r="D78" s="25" t="s">
        <v>24</v>
      </c>
    </row>
    <row r="79" spans="1:4" x14ac:dyDescent="0.45">
      <c r="A79" s="32" t="s">
        <v>398</v>
      </c>
      <c r="B79" s="25" t="s">
        <v>24</v>
      </c>
      <c r="C79" s="25" t="s">
        <v>24</v>
      </c>
      <c r="D79" s="25" t="s">
        <v>24</v>
      </c>
    </row>
    <row r="80" spans="1:4" x14ac:dyDescent="0.45">
      <c r="A80" s="32" t="s">
        <v>398</v>
      </c>
      <c r="B80" s="25" t="s">
        <v>24</v>
      </c>
      <c r="C80" s="25" t="s">
        <v>24</v>
      </c>
      <c r="D80" s="25" t="s">
        <v>24</v>
      </c>
    </row>
    <row r="81" spans="1:4" x14ac:dyDescent="0.45">
      <c r="A81" s="32" t="s">
        <v>400</v>
      </c>
      <c r="B81" s="25" t="s">
        <v>24</v>
      </c>
      <c r="C81" s="25" t="s">
        <v>24</v>
      </c>
      <c r="D81" s="25" t="s">
        <v>24</v>
      </c>
    </row>
    <row r="82" spans="1:4" x14ac:dyDescent="0.45">
      <c r="A82" s="27" t="s">
        <v>398</v>
      </c>
      <c r="B82" s="25" t="s">
        <v>24</v>
      </c>
      <c r="C82" s="25" t="s">
        <v>24</v>
      </c>
      <c r="D82" s="25" t="s">
        <v>24</v>
      </c>
    </row>
    <row r="83" spans="1:4" x14ac:dyDescent="0.45">
      <c r="A83" s="27" t="s">
        <v>400</v>
      </c>
      <c r="B83" s="25" t="s">
        <v>24</v>
      </c>
      <c r="C83" s="25" t="s">
        <v>24</v>
      </c>
      <c r="D83" s="25" t="s">
        <v>23</v>
      </c>
    </row>
    <row r="84" spans="1:4" x14ac:dyDescent="0.45">
      <c r="A84" s="27" t="s">
        <v>400</v>
      </c>
      <c r="B84" s="25" t="s">
        <v>24</v>
      </c>
      <c r="C84" s="25" t="s">
        <v>24</v>
      </c>
      <c r="D84" s="25" t="s">
        <v>24</v>
      </c>
    </row>
    <row r="85" spans="1:4" x14ac:dyDescent="0.45">
      <c r="A85" s="27" t="s">
        <v>400</v>
      </c>
      <c r="B85" s="25" t="s">
        <v>24</v>
      </c>
      <c r="C85" s="25" t="s">
        <v>24</v>
      </c>
      <c r="D85" s="25" t="s">
        <v>24</v>
      </c>
    </row>
    <row r="86" spans="1:4" x14ac:dyDescent="0.45">
      <c r="A86" s="27" t="s">
        <v>400</v>
      </c>
      <c r="B86" s="25" t="s">
        <v>24</v>
      </c>
      <c r="C86" s="25" t="s">
        <v>24</v>
      </c>
      <c r="D86" s="25" t="s">
        <v>24</v>
      </c>
    </row>
    <row r="87" spans="1:4" x14ac:dyDescent="0.45">
      <c r="A87" s="27" t="s">
        <v>398</v>
      </c>
      <c r="B87" s="25" t="s">
        <v>24</v>
      </c>
      <c r="C87" s="25" t="s">
        <v>24</v>
      </c>
      <c r="D87" s="25" t="s">
        <v>24</v>
      </c>
    </row>
    <row r="88" spans="1:4" x14ac:dyDescent="0.45">
      <c r="A88" s="27" t="s">
        <v>400</v>
      </c>
      <c r="B88" s="25" t="s">
        <v>24</v>
      </c>
      <c r="C88" s="25" t="s">
        <v>24</v>
      </c>
      <c r="D88" s="25" t="s">
        <v>24</v>
      </c>
    </row>
    <row r="89" spans="1:4" x14ac:dyDescent="0.45">
      <c r="A89" s="27" t="s">
        <v>398</v>
      </c>
      <c r="B89" s="25" t="s">
        <v>24</v>
      </c>
      <c r="C89" s="25" t="s">
        <v>24</v>
      </c>
      <c r="D89" s="25" t="s">
        <v>24</v>
      </c>
    </row>
    <row r="90" spans="1:4" x14ac:dyDescent="0.45">
      <c r="A90" s="27" t="s">
        <v>400</v>
      </c>
      <c r="B90" s="25" t="s">
        <v>24</v>
      </c>
      <c r="C90" s="25" t="s">
        <v>24</v>
      </c>
      <c r="D90" s="25" t="s">
        <v>24</v>
      </c>
    </row>
    <row r="91" spans="1:4" x14ac:dyDescent="0.45">
      <c r="A91" s="27" t="s">
        <v>398</v>
      </c>
      <c r="B91" s="25" t="s">
        <v>24</v>
      </c>
      <c r="C91" s="25" t="s">
        <v>24</v>
      </c>
      <c r="D91" s="25" t="s">
        <v>24</v>
      </c>
    </row>
    <row r="92" spans="1:4" x14ac:dyDescent="0.45">
      <c r="A92" s="27" t="s">
        <v>398</v>
      </c>
      <c r="B92" s="25" t="s">
        <v>23</v>
      </c>
      <c r="C92" s="25" t="s">
        <v>24</v>
      </c>
      <c r="D92" s="25" t="s">
        <v>24</v>
      </c>
    </row>
    <row r="93" spans="1:4" x14ac:dyDescent="0.45">
      <c r="A93" s="27" t="s">
        <v>398</v>
      </c>
      <c r="B93" s="25" t="s">
        <v>24</v>
      </c>
      <c r="C93" s="25" t="s">
        <v>24</v>
      </c>
      <c r="D93" s="25" t="s">
        <v>24</v>
      </c>
    </row>
    <row r="94" spans="1:4" x14ac:dyDescent="0.45">
      <c r="A94" s="27" t="s">
        <v>398</v>
      </c>
      <c r="B94" s="25" t="s">
        <v>24</v>
      </c>
      <c r="C94" s="25" t="s">
        <v>24</v>
      </c>
      <c r="D94" s="25" t="s">
        <v>24</v>
      </c>
    </row>
    <row r="95" spans="1:4" x14ac:dyDescent="0.45">
      <c r="A95" s="27" t="s">
        <v>400</v>
      </c>
      <c r="B95" s="25" t="s">
        <v>24</v>
      </c>
      <c r="C95" s="25" t="s">
        <v>24</v>
      </c>
      <c r="D95" s="25" t="s">
        <v>24</v>
      </c>
    </row>
    <row r="96" spans="1:4" x14ac:dyDescent="0.45">
      <c r="A96" s="27" t="s">
        <v>400</v>
      </c>
      <c r="B96" s="25" t="s">
        <v>23</v>
      </c>
      <c r="C96" s="25" t="s">
        <v>24</v>
      </c>
      <c r="D96" s="25" t="s">
        <v>24</v>
      </c>
    </row>
    <row r="97" spans="1:4" x14ac:dyDescent="0.45">
      <c r="A97" s="27" t="s">
        <v>398</v>
      </c>
      <c r="B97" s="25" t="s">
        <v>24</v>
      </c>
      <c r="C97" s="25" t="s">
        <v>24</v>
      </c>
      <c r="D97" s="25" t="s">
        <v>24</v>
      </c>
    </row>
    <row r="98" spans="1:4" x14ac:dyDescent="0.45">
      <c r="A98" s="27" t="s">
        <v>398</v>
      </c>
      <c r="B98" s="25" t="s">
        <v>24</v>
      </c>
      <c r="C98" s="25" t="s">
        <v>24</v>
      </c>
      <c r="D98" s="25" t="s">
        <v>24</v>
      </c>
    </row>
    <row r="99" spans="1:4" x14ac:dyDescent="0.45">
      <c r="A99" s="27" t="s">
        <v>398</v>
      </c>
      <c r="B99" s="25" t="s">
        <v>24</v>
      </c>
      <c r="C99" s="25" t="s">
        <v>24</v>
      </c>
      <c r="D99" s="25" t="s">
        <v>24</v>
      </c>
    </row>
    <row r="100" spans="1:4" x14ac:dyDescent="0.45">
      <c r="A100" s="27" t="s">
        <v>398</v>
      </c>
      <c r="B100" s="25" t="s">
        <v>24</v>
      </c>
      <c r="C100" s="25" t="s">
        <v>24</v>
      </c>
      <c r="D100" s="25" t="s">
        <v>24</v>
      </c>
    </row>
    <row r="101" spans="1:4" x14ac:dyDescent="0.45">
      <c r="A101" s="27" t="s">
        <v>398</v>
      </c>
      <c r="B101" s="25" t="s">
        <v>24</v>
      </c>
      <c r="C101" s="25" t="s">
        <v>24</v>
      </c>
      <c r="D101" s="25" t="s">
        <v>24</v>
      </c>
    </row>
    <row r="102" spans="1:4" x14ac:dyDescent="0.45">
      <c r="A102" s="27" t="s">
        <v>400</v>
      </c>
      <c r="B102" s="25" t="s">
        <v>23</v>
      </c>
      <c r="C102" s="25" t="s">
        <v>24</v>
      </c>
      <c r="D102" s="25" t="s">
        <v>24</v>
      </c>
    </row>
    <row r="103" spans="1:4" x14ac:dyDescent="0.45">
      <c r="A103" s="27" t="s">
        <v>400</v>
      </c>
      <c r="B103" s="25" t="s">
        <v>24</v>
      </c>
      <c r="C103" s="25" t="s">
        <v>24</v>
      </c>
      <c r="D103" s="25" t="s">
        <v>24</v>
      </c>
    </row>
    <row r="104" spans="1:4" x14ac:dyDescent="0.45">
      <c r="A104" s="27" t="s">
        <v>400</v>
      </c>
      <c r="B104" s="25" t="s">
        <v>24</v>
      </c>
      <c r="C104" s="25" t="s">
        <v>24</v>
      </c>
      <c r="D104" s="25" t="s">
        <v>24</v>
      </c>
    </row>
    <row r="105" spans="1:4" x14ac:dyDescent="0.45">
      <c r="A105" s="27" t="s">
        <v>398</v>
      </c>
      <c r="B105" s="25" t="s">
        <v>24</v>
      </c>
      <c r="C105" s="25" t="s">
        <v>24</v>
      </c>
      <c r="D105" s="25" t="s">
        <v>24</v>
      </c>
    </row>
    <row r="106" spans="1:4" x14ac:dyDescent="0.45">
      <c r="A106" s="27" t="s">
        <v>400</v>
      </c>
      <c r="B106" s="25" t="s">
        <v>24</v>
      </c>
      <c r="C106" s="25" t="s">
        <v>24</v>
      </c>
      <c r="D106" s="25" t="s">
        <v>24</v>
      </c>
    </row>
    <row r="107" spans="1:4" x14ac:dyDescent="0.45">
      <c r="A107" s="27" t="s">
        <v>400</v>
      </c>
      <c r="B107" s="25" t="s">
        <v>24</v>
      </c>
      <c r="C107" s="25" t="s">
        <v>24</v>
      </c>
      <c r="D107" s="25" t="s">
        <v>23</v>
      </c>
    </row>
    <row r="108" spans="1:4" x14ac:dyDescent="0.45">
      <c r="A108" s="27" t="s">
        <v>398</v>
      </c>
      <c r="B108" s="25" t="s">
        <v>24</v>
      </c>
      <c r="C108" s="25" t="s">
        <v>24</v>
      </c>
      <c r="D108" s="25" t="s">
        <v>23</v>
      </c>
    </row>
    <row r="109" spans="1:4" x14ac:dyDescent="0.45">
      <c r="A109" s="27" t="s">
        <v>400</v>
      </c>
      <c r="B109" s="25" t="s">
        <v>23</v>
      </c>
      <c r="C109" s="25" t="s">
        <v>24</v>
      </c>
      <c r="D109" s="25" t="s">
        <v>24</v>
      </c>
    </row>
    <row r="110" spans="1:4" x14ac:dyDescent="0.45">
      <c r="A110" s="27" t="s">
        <v>400</v>
      </c>
      <c r="B110" s="25" t="s">
        <v>24</v>
      </c>
      <c r="C110" s="25" t="s">
        <v>24</v>
      </c>
      <c r="D110" s="25" t="s">
        <v>24</v>
      </c>
    </row>
    <row r="111" spans="1:4" x14ac:dyDescent="0.45">
      <c r="A111" s="27" t="s">
        <v>400</v>
      </c>
      <c r="B111" s="25" t="s">
        <v>23</v>
      </c>
      <c r="C111" s="25" t="s">
        <v>24</v>
      </c>
      <c r="D111" s="25" t="s">
        <v>24</v>
      </c>
    </row>
    <row r="112" spans="1:4" x14ac:dyDescent="0.45">
      <c r="A112" s="27" t="s">
        <v>400</v>
      </c>
      <c r="B112" s="25" t="s">
        <v>23</v>
      </c>
      <c r="C112" s="25" t="s">
        <v>24</v>
      </c>
      <c r="D112" s="25" t="s">
        <v>24</v>
      </c>
    </row>
    <row r="113" spans="1:4" x14ac:dyDescent="0.45">
      <c r="A113" s="27" t="s">
        <v>398</v>
      </c>
      <c r="B113" s="25" t="s">
        <v>23</v>
      </c>
      <c r="C113" s="25" t="s">
        <v>24</v>
      </c>
      <c r="D113" s="25" t="s">
        <v>24</v>
      </c>
    </row>
    <row r="114" spans="1:4" x14ac:dyDescent="0.45">
      <c r="A114" s="27" t="s">
        <v>398</v>
      </c>
      <c r="B114" s="25" t="s">
        <v>23</v>
      </c>
      <c r="C114" s="25" t="s">
        <v>24</v>
      </c>
      <c r="D114" s="25" t="s">
        <v>24</v>
      </c>
    </row>
    <row r="115" spans="1:4" x14ac:dyDescent="0.45">
      <c r="A115" s="27" t="s">
        <v>398</v>
      </c>
      <c r="B115" s="25" t="s">
        <v>24</v>
      </c>
      <c r="C115" s="25" t="s">
        <v>24</v>
      </c>
      <c r="D115" s="25" t="s">
        <v>24</v>
      </c>
    </row>
    <row r="116" spans="1:4" x14ac:dyDescent="0.45">
      <c r="A116" s="27" t="s">
        <v>398</v>
      </c>
      <c r="B116" s="25" t="s">
        <v>24</v>
      </c>
      <c r="C116" s="25" t="s">
        <v>24</v>
      </c>
      <c r="D116" s="25" t="s">
        <v>24</v>
      </c>
    </row>
    <row r="117" spans="1:4" x14ac:dyDescent="0.45">
      <c r="A117" s="27" t="s">
        <v>398</v>
      </c>
      <c r="B117" s="25" t="s">
        <v>24</v>
      </c>
      <c r="C117" s="25" t="s">
        <v>24</v>
      </c>
      <c r="D117" s="25" t="s">
        <v>24</v>
      </c>
    </row>
    <row r="118" spans="1:4" x14ac:dyDescent="0.45">
      <c r="A118" s="27" t="s">
        <v>398</v>
      </c>
      <c r="B118" s="25" t="s">
        <v>24</v>
      </c>
      <c r="C118" s="25" t="s">
        <v>24</v>
      </c>
      <c r="D118" s="25" t="s">
        <v>24</v>
      </c>
    </row>
    <row r="119" spans="1:4" x14ac:dyDescent="0.45">
      <c r="A119" s="27" t="s">
        <v>398</v>
      </c>
      <c r="B119" s="25" t="s">
        <v>23</v>
      </c>
      <c r="C119" s="25" t="s">
        <v>24</v>
      </c>
      <c r="D119" s="25" t="s">
        <v>24</v>
      </c>
    </row>
    <row r="120" spans="1:4" x14ac:dyDescent="0.45">
      <c r="A120" s="27" t="s">
        <v>398</v>
      </c>
      <c r="B120" s="25" t="s">
        <v>24</v>
      </c>
      <c r="C120" s="25" t="s">
        <v>24</v>
      </c>
      <c r="D120" s="25" t="s">
        <v>24</v>
      </c>
    </row>
    <row r="121" spans="1:4" x14ac:dyDescent="0.45">
      <c r="A121" s="27" t="s">
        <v>399</v>
      </c>
      <c r="B121" s="25" t="s">
        <v>24</v>
      </c>
      <c r="C121" s="25" t="s">
        <v>24</v>
      </c>
      <c r="D121" s="25" t="s">
        <v>24</v>
      </c>
    </row>
    <row r="122" spans="1:4" x14ac:dyDescent="0.45">
      <c r="A122" s="27" t="s">
        <v>398</v>
      </c>
      <c r="B122" s="25" t="s">
        <v>24</v>
      </c>
      <c r="C122" s="25" t="s">
        <v>24</v>
      </c>
      <c r="D122" s="25" t="s">
        <v>24</v>
      </c>
    </row>
    <row r="123" spans="1:4" x14ac:dyDescent="0.45">
      <c r="A123" s="27" t="s">
        <v>400</v>
      </c>
      <c r="B123" s="25" t="s">
        <v>24</v>
      </c>
      <c r="C123" s="25" t="s">
        <v>24</v>
      </c>
      <c r="D123" s="25" t="s">
        <v>24</v>
      </c>
    </row>
    <row r="124" spans="1:4" x14ac:dyDescent="0.45">
      <c r="A124" s="27" t="s">
        <v>398</v>
      </c>
      <c r="B124" s="25" t="s">
        <v>24</v>
      </c>
      <c r="C124" s="25" t="s">
        <v>24</v>
      </c>
      <c r="D124" s="25" t="s">
        <v>24</v>
      </c>
    </row>
    <row r="125" spans="1:4" x14ac:dyDescent="0.45">
      <c r="A125" s="27" t="s">
        <v>398</v>
      </c>
      <c r="B125" s="25" t="s">
        <v>24</v>
      </c>
      <c r="C125" s="25" t="s">
        <v>24</v>
      </c>
      <c r="D125" s="25" t="s">
        <v>24</v>
      </c>
    </row>
    <row r="126" spans="1:4" x14ac:dyDescent="0.45">
      <c r="A126" s="27" t="s">
        <v>400</v>
      </c>
      <c r="B126" s="25" t="s">
        <v>24</v>
      </c>
      <c r="C126" s="25" t="s">
        <v>24</v>
      </c>
      <c r="D126" s="25" t="s">
        <v>24</v>
      </c>
    </row>
    <row r="127" spans="1:4" x14ac:dyDescent="0.45">
      <c r="A127" s="27" t="s">
        <v>400</v>
      </c>
      <c r="B127" s="25" t="s">
        <v>24</v>
      </c>
      <c r="C127" s="25" t="s">
        <v>24</v>
      </c>
      <c r="D127" s="25" t="s">
        <v>24</v>
      </c>
    </row>
    <row r="128" spans="1:4" x14ac:dyDescent="0.45">
      <c r="A128" s="27" t="s">
        <v>400</v>
      </c>
      <c r="B128" s="25" t="s">
        <v>24</v>
      </c>
      <c r="C128" s="25" t="s">
        <v>24</v>
      </c>
      <c r="D128" s="25" t="s">
        <v>24</v>
      </c>
    </row>
    <row r="129" spans="1:4" x14ac:dyDescent="0.45">
      <c r="A129" s="27" t="s">
        <v>398</v>
      </c>
      <c r="B129" s="25" t="s">
        <v>24</v>
      </c>
      <c r="C129" s="25" t="s">
        <v>24</v>
      </c>
      <c r="D129" s="25" t="s">
        <v>24</v>
      </c>
    </row>
    <row r="130" spans="1:4" x14ac:dyDescent="0.45">
      <c r="A130" s="27" t="s">
        <v>398</v>
      </c>
      <c r="B130" s="25" t="s">
        <v>23</v>
      </c>
      <c r="C130" s="25" t="s">
        <v>24</v>
      </c>
      <c r="D130" s="25" t="s">
        <v>24</v>
      </c>
    </row>
    <row r="131" spans="1:4" x14ac:dyDescent="0.45">
      <c r="A131" s="27" t="s">
        <v>400</v>
      </c>
      <c r="B131" s="25" t="s">
        <v>23</v>
      </c>
      <c r="C131" s="25" t="s">
        <v>24</v>
      </c>
      <c r="D131" s="25" t="s">
        <v>24</v>
      </c>
    </row>
    <row r="132" spans="1:4" x14ac:dyDescent="0.45">
      <c r="A132" s="27" t="s">
        <v>398</v>
      </c>
      <c r="B132" s="25" t="s">
        <v>24</v>
      </c>
      <c r="C132" s="25" t="s">
        <v>24</v>
      </c>
      <c r="D132" s="25" t="s">
        <v>24</v>
      </c>
    </row>
    <row r="133" spans="1:4" x14ac:dyDescent="0.45">
      <c r="A133" s="27" t="s">
        <v>398</v>
      </c>
      <c r="B133" s="25" t="s">
        <v>24</v>
      </c>
      <c r="C133" s="25" t="s">
        <v>24</v>
      </c>
      <c r="D133" s="25" t="s">
        <v>24</v>
      </c>
    </row>
    <row r="134" spans="1:4" x14ac:dyDescent="0.45">
      <c r="A134" s="27" t="s">
        <v>400</v>
      </c>
      <c r="B134" s="25" t="s">
        <v>24</v>
      </c>
      <c r="C134" s="25" t="s">
        <v>24</v>
      </c>
      <c r="D134" s="25" t="s">
        <v>24</v>
      </c>
    </row>
    <row r="135" spans="1:4" x14ac:dyDescent="0.45">
      <c r="A135" s="27" t="s">
        <v>398</v>
      </c>
      <c r="B135" s="25" t="s">
        <v>24</v>
      </c>
      <c r="C135" s="25" t="s">
        <v>24</v>
      </c>
      <c r="D135" s="25" t="s">
        <v>24</v>
      </c>
    </row>
    <row r="136" spans="1:4" x14ac:dyDescent="0.45">
      <c r="A136" s="27" t="s">
        <v>398</v>
      </c>
      <c r="B136" s="25" t="s">
        <v>23</v>
      </c>
      <c r="C136" s="25" t="s">
        <v>24</v>
      </c>
      <c r="D136" s="25" t="s">
        <v>24</v>
      </c>
    </row>
    <row r="137" spans="1:4" x14ac:dyDescent="0.45">
      <c r="A137" s="27" t="s">
        <v>400</v>
      </c>
      <c r="B137" s="25" t="s">
        <v>24</v>
      </c>
      <c r="C137" s="25" t="s">
        <v>24</v>
      </c>
      <c r="D137" s="25" t="s">
        <v>24</v>
      </c>
    </row>
    <row r="138" spans="1:4" x14ac:dyDescent="0.45">
      <c r="A138" s="27" t="s">
        <v>398</v>
      </c>
      <c r="B138" s="25" t="s">
        <v>24</v>
      </c>
      <c r="C138" s="25" t="s">
        <v>24</v>
      </c>
      <c r="D138" s="25" t="s">
        <v>24</v>
      </c>
    </row>
    <row r="139" spans="1:4" x14ac:dyDescent="0.45">
      <c r="A139" s="27" t="s">
        <v>400</v>
      </c>
      <c r="B139" s="25" t="s">
        <v>24</v>
      </c>
      <c r="C139" s="25" t="s">
        <v>24</v>
      </c>
      <c r="D139" s="25" t="s">
        <v>24</v>
      </c>
    </row>
    <row r="140" spans="1:4" x14ac:dyDescent="0.45">
      <c r="A140" s="27" t="s">
        <v>398</v>
      </c>
      <c r="B140" s="25" t="s">
        <v>24</v>
      </c>
      <c r="C140" s="25" t="s">
        <v>24</v>
      </c>
      <c r="D140" s="25" t="s">
        <v>24</v>
      </c>
    </row>
    <row r="141" spans="1:4" x14ac:dyDescent="0.45">
      <c r="A141" s="27" t="s">
        <v>398</v>
      </c>
      <c r="B141" s="25" t="s">
        <v>24</v>
      </c>
      <c r="C141" s="25" t="s">
        <v>24</v>
      </c>
      <c r="D141" s="25" t="s">
        <v>24</v>
      </c>
    </row>
    <row r="142" spans="1:4" x14ac:dyDescent="0.45">
      <c r="A142" s="27" t="s">
        <v>398</v>
      </c>
      <c r="B142" s="25" t="s">
        <v>23</v>
      </c>
      <c r="C142" s="25" t="s">
        <v>24</v>
      </c>
      <c r="D142" s="25" t="s">
        <v>24</v>
      </c>
    </row>
    <row r="143" spans="1:4" x14ac:dyDescent="0.45">
      <c r="A143" s="27" t="s">
        <v>398</v>
      </c>
      <c r="B143" s="25" t="s">
        <v>24</v>
      </c>
      <c r="C143" s="25" t="s">
        <v>24</v>
      </c>
      <c r="D143" s="25" t="s">
        <v>24</v>
      </c>
    </row>
    <row r="144" spans="1:4" x14ac:dyDescent="0.45">
      <c r="A144" s="27" t="s">
        <v>400</v>
      </c>
      <c r="B144" s="25" t="s">
        <v>23</v>
      </c>
      <c r="C144" s="25" t="s">
        <v>24</v>
      </c>
      <c r="D144" s="25" t="s">
        <v>24</v>
      </c>
    </row>
    <row r="145" spans="1:4" x14ac:dyDescent="0.45">
      <c r="A145" s="27" t="s">
        <v>398</v>
      </c>
      <c r="B145" s="25" t="s">
        <v>23</v>
      </c>
      <c r="C145" s="25" t="s">
        <v>24</v>
      </c>
      <c r="D145" s="25" t="s">
        <v>24</v>
      </c>
    </row>
    <row r="146" spans="1:4" x14ac:dyDescent="0.45">
      <c r="A146" s="27" t="s">
        <v>400</v>
      </c>
      <c r="B146" s="25" t="s">
        <v>24</v>
      </c>
      <c r="C146" s="25" t="s">
        <v>24</v>
      </c>
      <c r="D146" s="25" t="s">
        <v>24</v>
      </c>
    </row>
    <row r="147" spans="1:4" x14ac:dyDescent="0.45">
      <c r="A147" s="27" t="s">
        <v>400</v>
      </c>
      <c r="B147" s="25" t="s">
        <v>24</v>
      </c>
      <c r="C147" s="25" t="s">
        <v>24</v>
      </c>
      <c r="D147" s="25" t="s">
        <v>24</v>
      </c>
    </row>
    <row r="148" spans="1:4" x14ac:dyDescent="0.45">
      <c r="A148" s="27" t="s">
        <v>398</v>
      </c>
      <c r="B148" s="25" t="s">
        <v>24</v>
      </c>
      <c r="C148" s="25" t="s">
        <v>24</v>
      </c>
      <c r="D148" s="25" t="s">
        <v>24</v>
      </c>
    </row>
    <row r="149" spans="1:4" x14ac:dyDescent="0.45">
      <c r="A149" s="27" t="s">
        <v>398</v>
      </c>
      <c r="B149" s="25" t="s">
        <v>24</v>
      </c>
      <c r="C149" s="25" t="s">
        <v>24</v>
      </c>
      <c r="D149" s="25" t="s">
        <v>24</v>
      </c>
    </row>
    <row r="150" spans="1:4" x14ac:dyDescent="0.45">
      <c r="A150" s="27" t="s">
        <v>400</v>
      </c>
      <c r="B150" s="25" t="s">
        <v>24</v>
      </c>
      <c r="C150" s="25" t="s">
        <v>24</v>
      </c>
      <c r="D150" s="25" t="s">
        <v>24</v>
      </c>
    </row>
    <row r="151" spans="1:4" x14ac:dyDescent="0.45">
      <c r="A151" s="27" t="s">
        <v>398</v>
      </c>
      <c r="B151" s="25" t="s">
        <v>24</v>
      </c>
      <c r="C151" s="25" t="s">
        <v>24</v>
      </c>
      <c r="D151" s="25" t="s">
        <v>24</v>
      </c>
    </row>
    <row r="152" spans="1:4" x14ac:dyDescent="0.45">
      <c r="A152" s="27" t="s">
        <v>398</v>
      </c>
      <c r="B152" s="25" t="s">
        <v>24</v>
      </c>
      <c r="C152" s="25" t="s">
        <v>24</v>
      </c>
      <c r="D152" s="25" t="s">
        <v>24</v>
      </c>
    </row>
    <row r="153" spans="1:4" x14ac:dyDescent="0.45">
      <c r="A153" s="27" t="s">
        <v>398</v>
      </c>
      <c r="B153" s="25" t="s">
        <v>24</v>
      </c>
      <c r="C153" s="25" t="s">
        <v>24</v>
      </c>
      <c r="D153" s="25" t="s">
        <v>24</v>
      </c>
    </row>
    <row r="154" spans="1:4" x14ac:dyDescent="0.45">
      <c r="A154" s="27" t="s">
        <v>398</v>
      </c>
      <c r="B154" s="25" t="s">
        <v>24</v>
      </c>
      <c r="C154" s="25" t="s">
        <v>24</v>
      </c>
      <c r="D154" s="25" t="s">
        <v>24</v>
      </c>
    </row>
    <row r="155" spans="1:4" x14ac:dyDescent="0.45">
      <c r="A155" s="27" t="s">
        <v>398</v>
      </c>
      <c r="B155" s="25" t="s">
        <v>24</v>
      </c>
      <c r="C155" s="25" t="s">
        <v>24</v>
      </c>
      <c r="D155" s="25" t="s">
        <v>24</v>
      </c>
    </row>
    <row r="156" spans="1:4" x14ac:dyDescent="0.45">
      <c r="A156" s="27" t="s">
        <v>398</v>
      </c>
      <c r="B156" s="25" t="s">
        <v>24</v>
      </c>
      <c r="C156" s="25" t="s">
        <v>24</v>
      </c>
      <c r="D156" s="25" t="s">
        <v>24</v>
      </c>
    </row>
    <row r="157" spans="1:4" x14ac:dyDescent="0.45">
      <c r="A157" s="27" t="s">
        <v>398</v>
      </c>
      <c r="B157" s="25" t="s">
        <v>24</v>
      </c>
      <c r="C157" s="25" t="s">
        <v>24</v>
      </c>
      <c r="D157" s="25" t="s">
        <v>24</v>
      </c>
    </row>
    <row r="158" spans="1:4" x14ac:dyDescent="0.45">
      <c r="A158" s="27" t="s">
        <v>400</v>
      </c>
      <c r="B158" s="25" t="s">
        <v>24</v>
      </c>
      <c r="C158" s="25" t="s">
        <v>24</v>
      </c>
      <c r="D158" s="25" t="s">
        <v>24</v>
      </c>
    </row>
    <row r="159" spans="1:4" x14ac:dyDescent="0.45">
      <c r="A159" s="27" t="s">
        <v>398</v>
      </c>
      <c r="B159" s="25" t="s">
        <v>24</v>
      </c>
      <c r="C159" s="25" t="s">
        <v>24</v>
      </c>
      <c r="D159" s="25" t="s">
        <v>24</v>
      </c>
    </row>
    <row r="160" spans="1:4" x14ac:dyDescent="0.45">
      <c r="A160" s="27" t="s">
        <v>398</v>
      </c>
      <c r="B160" s="25" t="s">
        <v>24</v>
      </c>
      <c r="C160" s="25" t="s">
        <v>24</v>
      </c>
      <c r="D160" s="25" t="s">
        <v>24</v>
      </c>
    </row>
    <row r="161" spans="1:4" x14ac:dyDescent="0.45">
      <c r="A161" s="27" t="s">
        <v>398</v>
      </c>
      <c r="B161" s="25" t="s">
        <v>23</v>
      </c>
      <c r="C161" s="25" t="s">
        <v>24</v>
      </c>
      <c r="D161" s="25" t="s">
        <v>24</v>
      </c>
    </row>
    <row r="162" spans="1:4" x14ac:dyDescent="0.45">
      <c r="A162" s="27" t="s">
        <v>400</v>
      </c>
      <c r="B162" s="25" t="s">
        <v>24</v>
      </c>
      <c r="C162" s="25" t="s">
        <v>24</v>
      </c>
      <c r="D162" s="25" t="s">
        <v>24</v>
      </c>
    </row>
    <row r="163" spans="1:4" x14ac:dyDescent="0.45">
      <c r="A163" s="27" t="s">
        <v>398</v>
      </c>
      <c r="B163" s="25" t="s">
        <v>24</v>
      </c>
      <c r="C163" s="25" t="s">
        <v>24</v>
      </c>
      <c r="D163" s="25" t="s">
        <v>24</v>
      </c>
    </row>
    <row r="164" spans="1:4" x14ac:dyDescent="0.45">
      <c r="A164" s="27" t="s">
        <v>398</v>
      </c>
      <c r="B164" s="25" t="s">
        <v>24</v>
      </c>
      <c r="C164" s="25" t="s">
        <v>24</v>
      </c>
      <c r="D164" s="25" t="s">
        <v>24</v>
      </c>
    </row>
    <row r="165" spans="1:4" x14ac:dyDescent="0.45">
      <c r="A165" s="27" t="s">
        <v>400</v>
      </c>
      <c r="B165" s="25" t="s">
        <v>24</v>
      </c>
      <c r="C165" s="25" t="s">
        <v>24</v>
      </c>
      <c r="D165" s="25" t="s">
        <v>24</v>
      </c>
    </row>
    <row r="166" spans="1:4" x14ac:dyDescent="0.45">
      <c r="A166" s="27" t="s">
        <v>398</v>
      </c>
      <c r="B166" s="25" t="s">
        <v>23</v>
      </c>
      <c r="C166" s="25" t="s">
        <v>24</v>
      </c>
      <c r="D166" s="25" t="s">
        <v>24</v>
      </c>
    </row>
    <row r="167" spans="1:4" x14ac:dyDescent="0.45">
      <c r="A167" s="27" t="s">
        <v>398</v>
      </c>
      <c r="B167" s="25" t="s">
        <v>24</v>
      </c>
      <c r="C167" s="25" t="s">
        <v>24</v>
      </c>
      <c r="D167" s="25" t="s">
        <v>24</v>
      </c>
    </row>
    <row r="168" spans="1:4" x14ac:dyDescent="0.45">
      <c r="A168" s="27" t="s">
        <v>398</v>
      </c>
      <c r="B168" s="25" t="s">
        <v>24</v>
      </c>
      <c r="C168" s="25" t="s">
        <v>24</v>
      </c>
      <c r="D168" s="25" t="s">
        <v>24</v>
      </c>
    </row>
    <row r="169" spans="1:4" x14ac:dyDescent="0.45">
      <c r="A169" s="27" t="s">
        <v>398</v>
      </c>
      <c r="B169" s="25" t="s">
        <v>24</v>
      </c>
      <c r="C169" s="25" t="s">
        <v>24</v>
      </c>
      <c r="D169" s="25" t="s">
        <v>24</v>
      </c>
    </row>
    <row r="170" spans="1:4" x14ac:dyDescent="0.45">
      <c r="A170" s="27" t="s">
        <v>398</v>
      </c>
      <c r="B170" s="25" t="s">
        <v>24</v>
      </c>
      <c r="C170" s="25" t="s">
        <v>24</v>
      </c>
      <c r="D170" s="25" t="s">
        <v>24</v>
      </c>
    </row>
    <row r="171" spans="1:4" x14ac:dyDescent="0.45">
      <c r="A171" s="27" t="s">
        <v>398</v>
      </c>
      <c r="B171" s="25" t="s">
        <v>24</v>
      </c>
      <c r="C171" s="25" t="s">
        <v>24</v>
      </c>
      <c r="D171" s="25" t="s">
        <v>24</v>
      </c>
    </row>
    <row r="172" spans="1:4" x14ac:dyDescent="0.45">
      <c r="A172" s="27" t="s">
        <v>398</v>
      </c>
      <c r="B172" s="25" t="s">
        <v>24</v>
      </c>
      <c r="C172" s="25" t="s">
        <v>24</v>
      </c>
      <c r="D172" s="25" t="s">
        <v>24</v>
      </c>
    </row>
    <row r="173" spans="1:4" x14ac:dyDescent="0.45">
      <c r="A173" s="27" t="s">
        <v>398</v>
      </c>
      <c r="B173" s="25" t="s">
        <v>24</v>
      </c>
      <c r="C173" s="25" t="s">
        <v>24</v>
      </c>
      <c r="D173" s="25" t="s">
        <v>23</v>
      </c>
    </row>
    <row r="174" spans="1:4" x14ac:dyDescent="0.45">
      <c r="A174" s="27" t="s">
        <v>398</v>
      </c>
      <c r="B174" s="25" t="s">
        <v>24</v>
      </c>
      <c r="C174" s="25" t="s">
        <v>24</v>
      </c>
      <c r="D174" s="25" t="s">
        <v>24</v>
      </c>
    </row>
    <row r="175" spans="1:4" x14ac:dyDescent="0.45">
      <c r="A175" s="27" t="s">
        <v>398</v>
      </c>
      <c r="B175" s="25" t="s">
        <v>23</v>
      </c>
      <c r="C175" s="25" t="s">
        <v>24</v>
      </c>
      <c r="D175" s="25" t="s">
        <v>24</v>
      </c>
    </row>
    <row r="176" spans="1:4" x14ac:dyDescent="0.45">
      <c r="A176" s="27" t="s">
        <v>398</v>
      </c>
      <c r="B176" s="25" t="s">
        <v>24</v>
      </c>
      <c r="C176" s="25" t="s">
        <v>24</v>
      </c>
      <c r="D176" s="25" t="s">
        <v>24</v>
      </c>
    </row>
    <row r="177" spans="1:4" x14ac:dyDescent="0.45">
      <c r="A177" s="27" t="s">
        <v>398</v>
      </c>
      <c r="B177" s="25" t="s">
        <v>24</v>
      </c>
      <c r="C177" s="25" t="s">
        <v>24</v>
      </c>
      <c r="D177" s="25" t="s">
        <v>24</v>
      </c>
    </row>
    <row r="178" spans="1:4" x14ac:dyDescent="0.45">
      <c r="A178" s="27" t="s">
        <v>398</v>
      </c>
      <c r="B178" s="25" t="s">
        <v>24</v>
      </c>
      <c r="C178" s="25" t="s">
        <v>24</v>
      </c>
      <c r="D178" s="25" t="s">
        <v>24</v>
      </c>
    </row>
    <row r="179" spans="1:4" x14ac:dyDescent="0.45">
      <c r="A179" s="27" t="s">
        <v>398</v>
      </c>
      <c r="B179" s="25" t="s">
        <v>24</v>
      </c>
      <c r="C179" s="25" t="s">
        <v>24</v>
      </c>
      <c r="D179" s="25" t="s">
        <v>24</v>
      </c>
    </row>
    <row r="180" spans="1:4" x14ac:dyDescent="0.45">
      <c r="A180" s="27" t="s">
        <v>398</v>
      </c>
      <c r="B180" s="25" t="s">
        <v>24</v>
      </c>
      <c r="C180" s="25" t="s">
        <v>24</v>
      </c>
      <c r="D180" s="25" t="s">
        <v>24</v>
      </c>
    </row>
    <row r="181" spans="1:4" x14ac:dyDescent="0.45">
      <c r="A181" s="27" t="s">
        <v>398</v>
      </c>
      <c r="B181" s="25" t="s">
        <v>24</v>
      </c>
      <c r="C181" s="25" t="s">
        <v>24</v>
      </c>
      <c r="D181" s="25" t="s">
        <v>24</v>
      </c>
    </row>
    <row r="182" spans="1:4" x14ac:dyDescent="0.45">
      <c r="A182" s="27" t="s">
        <v>398</v>
      </c>
      <c r="B182" s="25" t="s">
        <v>24</v>
      </c>
      <c r="C182" s="25" t="s">
        <v>24</v>
      </c>
      <c r="D182" s="25" t="s">
        <v>24</v>
      </c>
    </row>
    <row r="183" spans="1:4" x14ac:dyDescent="0.45">
      <c r="A183" s="27" t="s">
        <v>398</v>
      </c>
      <c r="B183" s="25" t="s">
        <v>24</v>
      </c>
      <c r="C183" s="25" t="s">
        <v>24</v>
      </c>
      <c r="D183" s="25" t="s">
        <v>24</v>
      </c>
    </row>
    <row r="184" spans="1:4" x14ac:dyDescent="0.45">
      <c r="A184" s="27" t="s">
        <v>400</v>
      </c>
      <c r="B184" s="25" t="s">
        <v>24</v>
      </c>
      <c r="C184" s="25" t="s">
        <v>24</v>
      </c>
      <c r="D184" s="25" t="s">
        <v>24</v>
      </c>
    </row>
    <row r="185" spans="1:4" x14ac:dyDescent="0.45">
      <c r="A185" s="27" t="s">
        <v>400</v>
      </c>
      <c r="B185" s="25" t="s">
        <v>24</v>
      </c>
      <c r="C185" s="25" t="s">
        <v>24</v>
      </c>
      <c r="D185" s="25" t="s">
        <v>24</v>
      </c>
    </row>
    <row r="186" spans="1:4" x14ac:dyDescent="0.45">
      <c r="A186" s="27" t="s">
        <v>400</v>
      </c>
      <c r="B186" s="25" t="s">
        <v>24</v>
      </c>
      <c r="C186" s="25" t="s">
        <v>24</v>
      </c>
      <c r="D186" s="25" t="s">
        <v>24</v>
      </c>
    </row>
    <row r="187" spans="1:4" x14ac:dyDescent="0.45">
      <c r="A187" s="27" t="s">
        <v>400</v>
      </c>
      <c r="B187" s="25" t="s">
        <v>24</v>
      </c>
      <c r="C187" s="25" t="s">
        <v>24</v>
      </c>
      <c r="D187" s="25" t="s">
        <v>24</v>
      </c>
    </row>
    <row r="188" spans="1:4" x14ac:dyDescent="0.45">
      <c r="A188" s="27" t="s">
        <v>398</v>
      </c>
      <c r="B188" s="25" t="s">
        <v>24</v>
      </c>
      <c r="C188" s="25" t="s">
        <v>24</v>
      </c>
      <c r="D188" s="25" t="s">
        <v>24</v>
      </c>
    </row>
    <row r="189" spans="1:4" x14ac:dyDescent="0.45">
      <c r="A189" s="27" t="s">
        <v>398</v>
      </c>
      <c r="B189" s="25" t="s">
        <v>24</v>
      </c>
      <c r="C189" s="25" t="s">
        <v>24</v>
      </c>
      <c r="D189" s="25" t="s">
        <v>24</v>
      </c>
    </row>
    <row r="190" spans="1:4" x14ac:dyDescent="0.45">
      <c r="A190" s="27" t="s">
        <v>400</v>
      </c>
      <c r="B190" s="25" t="s">
        <v>24</v>
      </c>
      <c r="C190" s="25" t="s">
        <v>24</v>
      </c>
      <c r="D190" s="25" t="s">
        <v>24</v>
      </c>
    </row>
    <row r="191" spans="1:4" x14ac:dyDescent="0.45">
      <c r="A191" s="27" t="s">
        <v>398</v>
      </c>
      <c r="B191" s="25" t="s">
        <v>24</v>
      </c>
      <c r="C191" s="25" t="s">
        <v>24</v>
      </c>
      <c r="D191" s="25" t="s">
        <v>24</v>
      </c>
    </row>
    <row r="192" spans="1:4" x14ac:dyDescent="0.45">
      <c r="A192" s="27" t="s">
        <v>400</v>
      </c>
      <c r="B192" s="25" t="s">
        <v>24</v>
      </c>
      <c r="C192" s="25" t="s">
        <v>24</v>
      </c>
      <c r="D192" s="25" t="s">
        <v>24</v>
      </c>
    </row>
    <row r="193" spans="1:4" x14ac:dyDescent="0.45">
      <c r="A193" s="27" t="s">
        <v>399</v>
      </c>
      <c r="B193" s="25" t="s">
        <v>24</v>
      </c>
      <c r="C193" s="25" t="s">
        <v>24</v>
      </c>
      <c r="D193" s="25" t="s">
        <v>24</v>
      </c>
    </row>
    <row r="194" spans="1:4" x14ac:dyDescent="0.45">
      <c r="A194" s="27" t="s">
        <v>398</v>
      </c>
      <c r="B194" s="25" t="s">
        <v>24</v>
      </c>
      <c r="C194" s="25" t="s">
        <v>24</v>
      </c>
      <c r="D194" s="25" t="s">
        <v>24</v>
      </c>
    </row>
    <row r="195" spans="1:4" x14ac:dyDescent="0.45">
      <c r="A195" s="27" t="s">
        <v>398</v>
      </c>
      <c r="B195" s="25" t="s">
        <v>24</v>
      </c>
      <c r="C195" s="25" t="s">
        <v>24</v>
      </c>
      <c r="D195" s="25" t="s">
        <v>24</v>
      </c>
    </row>
    <row r="196" spans="1:4" x14ac:dyDescent="0.45">
      <c r="A196" s="27" t="s">
        <v>398</v>
      </c>
      <c r="B196" s="25" t="s">
        <v>24</v>
      </c>
      <c r="C196" s="25" t="s">
        <v>24</v>
      </c>
      <c r="D196" s="25" t="s">
        <v>24</v>
      </c>
    </row>
    <row r="197" spans="1:4" x14ac:dyDescent="0.45">
      <c r="A197" s="27" t="s">
        <v>398</v>
      </c>
      <c r="B197" s="25" t="s">
        <v>24</v>
      </c>
      <c r="C197" s="25" t="s">
        <v>24</v>
      </c>
      <c r="D197" s="25" t="s">
        <v>24</v>
      </c>
    </row>
    <row r="198" spans="1:4" x14ac:dyDescent="0.45">
      <c r="A198" s="27" t="s">
        <v>398</v>
      </c>
      <c r="B198" s="25" t="s">
        <v>24</v>
      </c>
      <c r="C198" s="25" t="s">
        <v>24</v>
      </c>
      <c r="D198" s="25" t="s">
        <v>24</v>
      </c>
    </row>
    <row r="199" spans="1:4" x14ac:dyDescent="0.45">
      <c r="A199" s="27" t="s">
        <v>398</v>
      </c>
      <c r="B199" s="25" t="s">
        <v>24</v>
      </c>
      <c r="C199" s="25" t="s">
        <v>24</v>
      </c>
      <c r="D199" s="25" t="s">
        <v>24</v>
      </c>
    </row>
    <row r="200" spans="1:4" x14ac:dyDescent="0.45">
      <c r="A200" s="27" t="s">
        <v>398</v>
      </c>
      <c r="B200" s="25" t="s">
        <v>24</v>
      </c>
      <c r="C200" s="25" t="s">
        <v>24</v>
      </c>
      <c r="D200" s="25" t="s">
        <v>24</v>
      </c>
    </row>
    <row r="201" spans="1:4" x14ac:dyDescent="0.45">
      <c r="A201" s="27" t="s">
        <v>398</v>
      </c>
      <c r="B201" s="25" t="s">
        <v>24</v>
      </c>
      <c r="C201" s="25" t="s">
        <v>24</v>
      </c>
      <c r="D201" s="25" t="s">
        <v>24</v>
      </c>
    </row>
  </sheetData>
  <autoFilter ref="A1:D1" xr:uid="{E2EB3C57-69A2-4651-877D-355A3606A301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6D840-32C5-4E64-B78B-716A59D8ED56}">
  <dimension ref="A1:AJ201"/>
  <sheetViews>
    <sheetView topLeftCell="N148" zoomScaleNormal="100" workbookViewId="0">
      <selection activeCell="AA66" sqref="AA66"/>
    </sheetView>
  </sheetViews>
  <sheetFormatPr defaultRowHeight="14.25" x14ac:dyDescent="0.45"/>
  <cols>
    <col min="1" max="1" width="12.19921875" customWidth="1"/>
    <col min="2" max="2" width="9.59765625" bestFit="1" customWidth="1"/>
    <col min="3" max="3" width="10.46484375" bestFit="1" customWidth="1"/>
    <col min="4" max="4" width="11.86328125" bestFit="1" customWidth="1"/>
    <col min="5" max="5" width="9.73046875" bestFit="1" customWidth="1"/>
    <col min="6" max="6" width="19.46484375" bestFit="1" customWidth="1"/>
    <col min="7" max="7" width="13" bestFit="1" customWidth="1"/>
    <col min="8" max="8" width="9.59765625" bestFit="1" customWidth="1"/>
    <col min="9" max="9" width="10.46484375" bestFit="1" customWidth="1"/>
    <col min="10" max="10" width="15.06640625" bestFit="1" customWidth="1"/>
    <col min="11" max="11" width="10.46484375" bestFit="1" customWidth="1"/>
    <col min="12" max="12" width="9.59765625" bestFit="1" customWidth="1"/>
    <col min="13" max="13" width="13.46484375" bestFit="1" customWidth="1"/>
    <col min="14" max="14" width="10.46484375" bestFit="1" customWidth="1"/>
    <col min="15" max="15" width="14.06640625" bestFit="1" customWidth="1"/>
    <col min="17" max="17" width="20.3984375" customWidth="1"/>
    <col min="18" max="18" width="7.9296875" customWidth="1"/>
    <col min="19" max="19" width="8.9296875" bestFit="1" customWidth="1"/>
    <col min="20" max="20" width="19.9296875" bestFit="1" customWidth="1"/>
    <col min="21" max="21" width="7.1328125" bestFit="1" customWidth="1"/>
    <col min="22" max="22" width="11.53125" customWidth="1"/>
    <col min="23" max="23" width="10.796875" customWidth="1"/>
    <col min="24" max="24" width="11.6640625" bestFit="1" customWidth="1"/>
    <col min="25" max="25" width="12.3984375" bestFit="1" customWidth="1"/>
    <col min="26" max="26" width="9.33203125" bestFit="1" customWidth="1"/>
    <col min="27" max="27" width="13.33203125" bestFit="1" customWidth="1"/>
    <col min="30" max="30" width="10.46484375" bestFit="1" customWidth="1"/>
  </cols>
  <sheetData>
    <row r="1" spans="1:36" x14ac:dyDescent="0.45">
      <c r="A1" s="33" t="s">
        <v>27</v>
      </c>
      <c r="B1" s="33" t="s">
        <v>28</v>
      </c>
      <c r="C1" s="33" t="s">
        <v>29</v>
      </c>
      <c r="D1" s="33" t="s">
        <v>30</v>
      </c>
      <c r="E1" s="33" t="s">
        <v>31</v>
      </c>
      <c r="F1" s="33" t="s">
        <v>32</v>
      </c>
      <c r="G1" s="33" t="s">
        <v>33</v>
      </c>
      <c r="H1" s="33" t="s">
        <v>34</v>
      </c>
      <c r="I1" s="33" t="s">
        <v>35</v>
      </c>
      <c r="J1" s="33" t="s">
        <v>36</v>
      </c>
      <c r="K1" s="33" t="s">
        <v>37</v>
      </c>
      <c r="L1" s="33" t="s">
        <v>38</v>
      </c>
      <c r="M1" s="33" t="s">
        <v>39</v>
      </c>
      <c r="N1" s="33" t="s">
        <v>40</v>
      </c>
      <c r="O1" s="33" t="s">
        <v>490</v>
      </c>
    </row>
    <row r="2" spans="1:36" x14ac:dyDescent="0.45">
      <c r="A2" s="27" t="s">
        <v>400</v>
      </c>
      <c r="B2" s="27" t="s">
        <v>489</v>
      </c>
      <c r="C2" s="27" t="s">
        <v>400</v>
      </c>
      <c r="D2" s="27" t="s">
        <v>400</v>
      </c>
      <c r="E2" s="27" t="s">
        <v>489</v>
      </c>
      <c r="F2" s="27" t="s">
        <v>489</v>
      </c>
      <c r="G2" s="27" t="s">
        <v>49</v>
      </c>
      <c r="H2" s="27" t="s">
        <v>400</v>
      </c>
      <c r="I2" s="27" t="s">
        <v>489</v>
      </c>
      <c r="J2" s="27" t="s">
        <v>50</v>
      </c>
      <c r="K2" s="27" t="s">
        <v>50</v>
      </c>
      <c r="L2" s="27" t="s">
        <v>489</v>
      </c>
      <c r="M2" s="27" t="s">
        <v>489</v>
      </c>
      <c r="N2" s="27" t="s">
        <v>50</v>
      </c>
      <c r="O2" s="27" t="s">
        <v>489</v>
      </c>
    </row>
    <row r="3" spans="1:36" x14ac:dyDescent="0.45">
      <c r="A3" s="27" t="s">
        <v>400</v>
      </c>
      <c r="B3" s="27" t="s">
        <v>489</v>
      </c>
      <c r="C3" s="27" t="s">
        <v>400</v>
      </c>
      <c r="D3" s="27" t="s">
        <v>489</v>
      </c>
      <c r="E3" s="27" t="s">
        <v>489</v>
      </c>
      <c r="F3" s="27" t="s">
        <v>489</v>
      </c>
      <c r="G3" s="27" t="s">
        <v>50</v>
      </c>
      <c r="H3" s="27" t="s">
        <v>400</v>
      </c>
      <c r="I3" s="27" t="s">
        <v>489</v>
      </c>
      <c r="J3" s="27" t="s">
        <v>50</v>
      </c>
      <c r="K3" s="27" t="s">
        <v>50</v>
      </c>
      <c r="L3" s="27" t="s">
        <v>489</v>
      </c>
      <c r="M3" s="27" t="s">
        <v>489</v>
      </c>
      <c r="N3" s="27" t="s">
        <v>50</v>
      </c>
      <c r="O3" s="27" t="s">
        <v>489</v>
      </c>
      <c r="R3" s="137" t="s">
        <v>581</v>
      </c>
      <c r="S3" s="137"/>
      <c r="T3" s="137"/>
      <c r="U3" s="137"/>
      <c r="V3" s="137"/>
      <c r="AC3" s="1"/>
      <c r="AD3" s="1"/>
      <c r="AE3" s="1"/>
      <c r="AF3" s="1"/>
      <c r="AG3" s="1"/>
    </row>
    <row r="4" spans="1:36" x14ac:dyDescent="0.45">
      <c r="A4" s="27" t="s">
        <v>400</v>
      </c>
      <c r="B4" s="27" t="s">
        <v>489</v>
      </c>
      <c r="C4" s="27" t="s">
        <v>400</v>
      </c>
      <c r="D4" s="27" t="s">
        <v>400</v>
      </c>
      <c r="E4" s="27" t="s">
        <v>489</v>
      </c>
      <c r="F4" s="27" t="s">
        <v>489</v>
      </c>
      <c r="G4" s="27" t="s">
        <v>49</v>
      </c>
      <c r="H4" s="27" t="s">
        <v>400</v>
      </c>
      <c r="I4" s="27" t="s">
        <v>489</v>
      </c>
      <c r="J4" s="27" t="s">
        <v>50</v>
      </c>
      <c r="K4" s="27" t="s">
        <v>49</v>
      </c>
      <c r="L4" s="27" t="s">
        <v>489</v>
      </c>
      <c r="M4" s="27" t="s">
        <v>489</v>
      </c>
      <c r="N4" s="27" t="s">
        <v>50</v>
      </c>
      <c r="O4" s="27" t="s">
        <v>50</v>
      </c>
      <c r="Q4" s="27"/>
      <c r="R4" s="46" t="s">
        <v>67</v>
      </c>
      <c r="S4" s="46" t="s">
        <v>489</v>
      </c>
      <c r="T4" s="46" t="s">
        <v>400</v>
      </c>
      <c r="U4" s="46" t="s">
        <v>50</v>
      </c>
      <c r="V4" s="46" t="s">
        <v>49</v>
      </c>
      <c r="X4" s="76"/>
      <c r="AD4" s="126" t="s">
        <v>580</v>
      </c>
      <c r="AE4" s="132"/>
      <c r="AF4" s="132"/>
      <c r="AG4" s="132"/>
      <c r="AH4" s="132"/>
      <c r="AI4" s="132"/>
      <c r="AJ4" s="127"/>
    </row>
    <row r="5" spans="1:36" x14ac:dyDescent="0.45">
      <c r="A5" s="27" t="s">
        <v>400</v>
      </c>
      <c r="B5" s="27" t="s">
        <v>489</v>
      </c>
      <c r="C5" s="27" t="s">
        <v>400</v>
      </c>
      <c r="D5" s="27" t="s">
        <v>400</v>
      </c>
      <c r="E5" s="27" t="s">
        <v>489</v>
      </c>
      <c r="F5" s="27" t="s">
        <v>50</v>
      </c>
      <c r="G5" s="27" t="s">
        <v>49</v>
      </c>
      <c r="H5" s="27" t="s">
        <v>400</v>
      </c>
      <c r="I5" s="27" t="s">
        <v>489</v>
      </c>
      <c r="J5" s="27" t="s">
        <v>50</v>
      </c>
      <c r="K5" s="27" t="s">
        <v>49</v>
      </c>
      <c r="L5" s="27" t="s">
        <v>400</v>
      </c>
      <c r="M5" s="27" t="s">
        <v>489</v>
      </c>
      <c r="N5" s="27" t="s">
        <v>50</v>
      </c>
      <c r="O5" s="27" t="s">
        <v>489</v>
      </c>
      <c r="Q5" s="46" t="s">
        <v>27</v>
      </c>
      <c r="R5" s="47">
        <f>COUNTIF($A$2:$A$201,R4)</f>
        <v>0</v>
      </c>
      <c r="S5" s="47">
        <f t="shared" ref="S5:V5" si="0">COUNTIF($A$2:$A$201,S4)</f>
        <v>24</v>
      </c>
      <c r="T5" s="47">
        <f t="shared" si="0"/>
        <v>176</v>
      </c>
      <c r="U5" s="47">
        <f t="shared" si="0"/>
        <v>0</v>
      </c>
      <c r="V5" s="47">
        <f t="shared" si="0"/>
        <v>0</v>
      </c>
      <c r="X5" s="77"/>
      <c r="AD5" s="25"/>
      <c r="AE5" s="25"/>
      <c r="AF5" s="25"/>
      <c r="AG5" s="25"/>
      <c r="AH5" s="25"/>
      <c r="AI5" s="25"/>
      <c r="AJ5" s="25"/>
    </row>
    <row r="6" spans="1:36" x14ac:dyDescent="0.45">
      <c r="A6" s="27" t="s">
        <v>400</v>
      </c>
      <c r="B6" s="27" t="s">
        <v>489</v>
      </c>
      <c r="C6" s="27" t="s">
        <v>400</v>
      </c>
      <c r="D6" s="27" t="s">
        <v>400</v>
      </c>
      <c r="E6" s="27" t="s">
        <v>489</v>
      </c>
      <c r="F6" s="27" t="s">
        <v>50</v>
      </c>
      <c r="G6" s="27" t="s">
        <v>50</v>
      </c>
      <c r="H6" s="27" t="s">
        <v>400</v>
      </c>
      <c r="I6" s="27" t="s">
        <v>49</v>
      </c>
      <c r="J6" s="27" t="s">
        <v>49</v>
      </c>
      <c r="K6" s="27" t="s">
        <v>49</v>
      </c>
      <c r="L6" s="27" t="s">
        <v>400</v>
      </c>
      <c r="M6" s="27" t="s">
        <v>489</v>
      </c>
      <c r="N6" s="27" t="s">
        <v>489</v>
      </c>
      <c r="O6" s="27" t="s">
        <v>400</v>
      </c>
      <c r="Q6" s="46" t="s">
        <v>28</v>
      </c>
      <c r="R6" s="47">
        <f>COUNTIF($B$2:$B$201,R4)</f>
        <v>0</v>
      </c>
      <c r="S6" s="47">
        <f t="shared" ref="S6:V6" si="1">COUNTIF($B$2:$B$201,S4)</f>
        <v>167</v>
      </c>
      <c r="T6" s="47">
        <f t="shared" si="1"/>
        <v>8</v>
      </c>
      <c r="U6" s="47">
        <f t="shared" si="1"/>
        <v>25</v>
      </c>
      <c r="V6" s="47">
        <f t="shared" si="1"/>
        <v>0</v>
      </c>
      <c r="X6" s="77"/>
      <c r="AD6" s="27" t="s">
        <v>67</v>
      </c>
      <c r="AE6" s="25"/>
      <c r="AF6" s="25"/>
      <c r="AG6" s="25"/>
      <c r="AH6" s="25"/>
      <c r="AI6" s="25"/>
      <c r="AJ6" s="25"/>
    </row>
    <row r="7" spans="1:36" x14ac:dyDescent="0.45">
      <c r="A7" s="27" t="s">
        <v>400</v>
      </c>
      <c r="B7" s="27" t="s">
        <v>489</v>
      </c>
      <c r="C7" s="27" t="s">
        <v>400</v>
      </c>
      <c r="D7" s="27" t="s">
        <v>400</v>
      </c>
      <c r="E7" s="27" t="s">
        <v>489</v>
      </c>
      <c r="F7" s="27" t="s">
        <v>50</v>
      </c>
      <c r="G7" s="27" t="s">
        <v>49</v>
      </c>
      <c r="H7" s="27" t="s">
        <v>489</v>
      </c>
      <c r="I7" s="27" t="s">
        <v>49</v>
      </c>
      <c r="J7" s="27" t="s">
        <v>50</v>
      </c>
      <c r="K7" s="27" t="s">
        <v>50</v>
      </c>
      <c r="L7" s="27" t="s">
        <v>400</v>
      </c>
      <c r="M7" s="27" t="s">
        <v>489</v>
      </c>
      <c r="N7" s="27" t="s">
        <v>50</v>
      </c>
      <c r="O7" s="27" t="s">
        <v>489</v>
      </c>
      <c r="Q7" s="46" t="s">
        <v>29</v>
      </c>
      <c r="R7" s="47">
        <f>COUNTIF($C$2:$C$201,R4)</f>
        <v>10</v>
      </c>
      <c r="S7" s="47">
        <f t="shared" ref="S7:V7" si="2">COUNTIF($C$2:$C$201,S4)</f>
        <v>95</v>
      </c>
      <c r="T7" s="47">
        <f t="shared" si="2"/>
        <v>91</v>
      </c>
      <c r="U7" s="47">
        <f t="shared" si="2"/>
        <v>3</v>
      </c>
      <c r="V7" s="47">
        <f t="shared" si="2"/>
        <v>1</v>
      </c>
      <c r="X7" s="77"/>
      <c r="AD7" s="27" t="s">
        <v>489</v>
      </c>
      <c r="AE7" s="25"/>
      <c r="AF7" s="25"/>
      <c r="AG7" s="25"/>
      <c r="AH7" s="25"/>
      <c r="AI7" s="25"/>
      <c r="AJ7" s="25"/>
    </row>
    <row r="8" spans="1:36" x14ac:dyDescent="0.45">
      <c r="A8" s="27" t="s">
        <v>400</v>
      </c>
      <c r="B8" s="27" t="s">
        <v>50</v>
      </c>
      <c r="C8" s="27" t="s">
        <v>489</v>
      </c>
      <c r="D8" s="27" t="s">
        <v>50</v>
      </c>
      <c r="E8" s="27" t="s">
        <v>489</v>
      </c>
      <c r="F8" s="27" t="s">
        <v>50</v>
      </c>
      <c r="G8" s="27" t="s">
        <v>50</v>
      </c>
      <c r="H8" s="27" t="s">
        <v>489</v>
      </c>
      <c r="I8" s="27" t="s">
        <v>50</v>
      </c>
      <c r="J8" s="27" t="s">
        <v>67</v>
      </c>
      <c r="K8" s="27" t="s">
        <v>67</v>
      </c>
      <c r="L8" s="27" t="s">
        <v>489</v>
      </c>
      <c r="M8" s="27" t="s">
        <v>489</v>
      </c>
      <c r="N8" s="27" t="s">
        <v>67</v>
      </c>
      <c r="O8" s="27" t="s">
        <v>50</v>
      </c>
      <c r="Q8" s="46" t="s">
        <v>30</v>
      </c>
      <c r="R8" s="47">
        <f>COUNTIF($D$2:$D$201,R4)</f>
        <v>3</v>
      </c>
      <c r="S8" s="47">
        <f t="shared" ref="S8:V8" si="3">COUNTIF($D$2:$D$201,S4)</f>
        <v>174</v>
      </c>
      <c r="T8" s="47">
        <f t="shared" si="3"/>
        <v>10</v>
      </c>
      <c r="U8" s="47">
        <f t="shared" si="3"/>
        <v>10</v>
      </c>
      <c r="V8" s="47">
        <f t="shared" si="3"/>
        <v>3</v>
      </c>
      <c r="X8" s="77"/>
      <c r="AD8" s="27" t="s">
        <v>400</v>
      </c>
      <c r="AE8" s="25"/>
      <c r="AF8" s="25"/>
      <c r="AG8" s="25"/>
      <c r="AH8" s="25"/>
      <c r="AI8" s="25"/>
      <c r="AJ8" s="25"/>
    </row>
    <row r="9" spans="1:36" x14ac:dyDescent="0.45">
      <c r="A9" s="27" t="s">
        <v>400</v>
      </c>
      <c r="B9" s="27" t="s">
        <v>489</v>
      </c>
      <c r="C9" s="27" t="s">
        <v>400</v>
      </c>
      <c r="D9" s="27" t="s">
        <v>400</v>
      </c>
      <c r="E9" s="27" t="s">
        <v>489</v>
      </c>
      <c r="F9" s="27" t="s">
        <v>50</v>
      </c>
      <c r="G9" s="27" t="s">
        <v>50</v>
      </c>
      <c r="H9" s="27" t="s">
        <v>400</v>
      </c>
      <c r="I9" s="27" t="s">
        <v>489</v>
      </c>
      <c r="J9" s="27" t="s">
        <v>50</v>
      </c>
      <c r="K9" s="27" t="s">
        <v>50</v>
      </c>
      <c r="L9" s="27" t="s">
        <v>400</v>
      </c>
      <c r="M9" s="27" t="s">
        <v>489</v>
      </c>
      <c r="N9" s="27" t="s">
        <v>50</v>
      </c>
      <c r="O9" s="27" t="s">
        <v>50</v>
      </c>
      <c r="Q9" s="46" t="s">
        <v>31</v>
      </c>
      <c r="R9" s="47">
        <f>COUNTIF($E$2:$E$201,R4)</f>
        <v>0</v>
      </c>
      <c r="S9" s="47">
        <f t="shared" ref="S9:V9" si="4">COUNTIF($E$2:$E$201,S4)</f>
        <v>190</v>
      </c>
      <c r="T9" s="47">
        <f t="shared" si="4"/>
        <v>8</v>
      </c>
      <c r="U9" s="47">
        <f t="shared" si="4"/>
        <v>2</v>
      </c>
      <c r="V9" s="47">
        <f t="shared" si="4"/>
        <v>0</v>
      </c>
      <c r="X9" s="77"/>
      <c r="AD9" s="27" t="s">
        <v>50</v>
      </c>
      <c r="AE9" s="25"/>
      <c r="AF9" s="25"/>
      <c r="AG9" s="25"/>
      <c r="AH9" s="25"/>
      <c r="AI9" s="25"/>
      <c r="AJ9" s="25"/>
    </row>
    <row r="10" spans="1:36" x14ac:dyDescent="0.45">
      <c r="A10" s="27" t="s">
        <v>400</v>
      </c>
      <c r="B10" s="27" t="s">
        <v>489</v>
      </c>
      <c r="C10" s="27" t="s">
        <v>400</v>
      </c>
      <c r="D10" s="27" t="s">
        <v>489</v>
      </c>
      <c r="E10" s="27" t="s">
        <v>489</v>
      </c>
      <c r="F10" s="27" t="s">
        <v>50</v>
      </c>
      <c r="G10" s="27" t="s">
        <v>50</v>
      </c>
      <c r="H10" s="27" t="s">
        <v>400</v>
      </c>
      <c r="I10" s="27" t="s">
        <v>489</v>
      </c>
      <c r="J10" s="27" t="s">
        <v>50</v>
      </c>
      <c r="K10" s="27" t="s">
        <v>50</v>
      </c>
      <c r="L10" s="27" t="s">
        <v>400</v>
      </c>
      <c r="M10" s="27" t="s">
        <v>489</v>
      </c>
      <c r="N10" s="27" t="s">
        <v>50</v>
      </c>
      <c r="O10" s="27" t="s">
        <v>50</v>
      </c>
      <c r="Q10" s="46" t="s">
        <v>32</v>
      </c>
      <c r="R10" s="47">
        <f>COUNTIF($F$2:$F$201,R4)</f>
        <v>1</v>
      </c>
      <c r="S10" s="47">
        <f t="shared" ref="S10:V10" si="5">COUNTIF($F$2:$F$201,S4)</f>
        <v>14</v>
      </c>
      <c r="T10" s="47">
        <f t="shared" si="5"/>
        <v>0</v>
      </c>
      <c r="U10" s="47">
        <f t="shared" si="5"/>
        <v>174</v>
      </c>
      <c r="V10" s="47">
        <f t="shared" si="5"/>
        <v>11</v>
      </c>
      <c r="X10" s="77"/>
      <c r="AD10" s="27" t="s">
        <v>49</v>
      </c>
      <c r="AE10" s="25"/>
      <c r="AF10" s="25"/>
      <c r="AG10" s="25"/>
      <c r="AH10" s="25"/>
      <c r="AI10" s="25"/>
      <c r="AJ10" s="25"/>
    </row>
    <row r="11" spans="1:36" x14ac:dyDescent="0.45">
      <c r="A11" s="27" t="s">
        <v>400</v>
      </c>
      <c r="B11" s="27" t="s">
        <v>489</v>
      </c>
      <c r="C11" s="27" t="s">
        <v>400</v>
      </c>
      <c r="D11" s="27" t="s">
        <v>50</v>
      </c>
      <c r="E11" s="27" t="s">
        <v>489</v>
      </c>
      <c r="F11" s="27" t="s">
        <v>50</v>
      </c>
      <c r="G11" s="27" t="s">
        <v>50</v>
      </c>
      <c r="H11" s="27" t="s">
        <v>400</v>
      </c>
      <c r="I11" s="27" t="s">
        <v>49</v>
      </c>
      <c r="J11" s="27" t="s">
        <v>50</v>
      </c>
      <c r="K11" s="27" t="s">
        <v>50</v>
      </c>
      <c r="L11" s="27" t="s">
        <v>400</v>
      </c>
      <c r="M11" s="27" t="s">
        <v>489</v>
      </c>
      <c r="N11" s="27" t="s">
        <v>49</v>
      </c>
      <c r="O11" s="27" t="s">
        <v>50</v>
      </c>
      <c r="Q11" s="46" t="s">
        <v>33</v>
      </c>
      <c r="R11" s="47">
        <f>COUNTIF($G$2:$G$201,R4)</f>
        <v>0</v>
      </c>
      <c r="S11" s="47">
        <f t="shared" ref="S11:V11" si="6">COUNTIF($G$2:$G$201,S4)</f>
        <v>59</v>
      </c>
      <c r="T11" s="47">
        <f t="shared" si="6"/>
        <v>0</v>
      </c>
      <c r="U11" s="47">
        <f t="shared" si="6"/>
        <v>119</v>
      </c>
      <c r="V11" s="47">
        <f t="shared" si="6"/>
        <v>22</v>
      </c>
      <c r="X11" s="77"/>
    </row>
    <row r="12" spans="1:36" x14ac:dyDescent="0.45">
      <c r="A12" s="27" t="s">
        <v>400</v>
      </c>
      <c r="B12" s="27" t="s">
        <v>489</v>
      </c>
      <c r="C12" s="27" t="s">
        <v>400</v>
      </c>
      <c r="D12" s="27" t="s">
        <v>50</v>
      </c>
      <c r="E12" s="27" t="s">
        <v>400</v>
      </c>
      <c r="F12" s="27" t="s">
        <v>50</v>
      </c>
      <c r="G12" s="27" t="s">
        <v>50</v>
      </c>
      <c r="H12" s="27" t="s">
        <v>400</v>
      </c>
      <c r="I12" s="27" t="s">
        <v>49</v>
      </c>
      <c r="J12" s="27" t="s">
        <v>50</v>
      </c>
      <c r="K12" s="27" t="s">
        <v>50</v>
      </c>
      <c r="L12" s="27" t="s">
        <v>400</v>
      </c>
      <c r="M12" s="27" t="s">
        <v>400</v>
      </c>
      <c r="N12" s="27" t="s">
        <v>50</v>
      </c>
      <c r="O12" s="27" t="s">
        <v>50</v>
      </c>
      <c r="Q12" s="46" t="s">
        <v>34</v>
      </c>
      <c r="R12" s="47">
        <f>COUNTIF($H$2:$H$201,R4)</f>
        <v>0</v>
      </c>
      <c r="S12" s="47">
        <f t="shared" ref="S12:V12" si="7">COUNTIF($H$2:$H$201,S4)</f>
        <v>113</v>
      </c>
      <c r="T12" s="47">
        <f t="shared" si="7"/>
        <v>81</v>
      </c>
      <c r="U12" s="47">
        <f t="shared" si="7"/>
        <v>6</v>
      </c>
      <c r="V12" s="47">
        <f t="shared" si="7"/>
        <v>0</v>
      </c>
      <c r="X12" s="77"/>
    </row>
    <row r="13" spans="1:36" x14ac:dyDescent="0.45">
      <c r="A13" s="27" t="s">
        <v>400</v>
      </c>
      <c r="B13" s="27" t="s">
        <v>489</v>
      </c>
      <c r="C13" s="27" t="s">
        <v>400</v>
      </c>
      <c r="D13" s="27" t="s">
        <v>49</v>
      </c>
      <c r="E13" s="27" t="s">
        <v>489</v>
      </c>
      <c r="F13" s="27" t="s">
        <v>49</v>
      </c>
      <c r="G13" s="27" t="s">
        <v>49</v>
      </c>
      <c r="H13" s="27" t="s">
        <v>489</v>
      </c>
      <c r="I13" s="27" t="s">
        <v>49</v>
      </c>
      <c r="J13" s="27" t="s">
        <v>50</v>
      </c>
      <c r="K13" s="27" t="s">
        <v>67</v>
      </c>
      <c r="L13" s="27" t="s">
        <v>400</v>
      </c>
      <c r="M13" s="27" t="s">
        <v>489</v>
      </c>
      <c r="N13" s="27" t="s">
        <v>50</v>
      </c>
      <c r="O13" s="27" t="s">
        <v>50</v>
      </c>
      <c r="Q13" s="46" t="s">
        <v>35</v>
      </c>
      <c r="R13" s="47">
        <f>COUNTIF($I$2:$I$201,R4)</f>
        <v>5</v>
      </c>
      <c r="S13" s="47">
        <f t="shared" ref="S13:V13" si="8">COUNTIF($I$2:$I$201,S4)</f>
        <v>14</v>
      </c>
      <c r="T13" s="47">
        <f t="shared" si="8"/>
        <v>0</v>
      </c>
      <c r="U13" s="47">
        <f t="shared" si="8"/>
        <v>69</v>
      </c>
      <c r="V13" s="47">
        <f t="shared" si="8"/>
        <v>112</v>
      </c>
      <c r="X13" s="77"/>
    </row>
    <row r="14" spans="1:36" x14ac:dyDescent="0.45">
      <c r="A14" s="27" t="s">
        <v>400</v>
      </c>
      <c r="B14" s="27" t="s">
        <v>489</v>
      </c>
      <c r="C14" s="27" t="s">
        <v>400</v>
      </c>
      <c r="D14" s="27" t="s">
        <v>50</v>
      </c>
      <c r="E14" s="27" t="s">
        <v>489</v>
      </c>
      <c r="F14" s="27" t="s">
        <v>50</v>
      </c>
      <c r="G14" s="27" t="s">
        <v>50</v>
      </c>
      <c r="H14" s="27" t="s">
        <v>489</v>
      </c>
      <c r="I14" s="27" t="s">
        <v>50</v>
      </c>
      <c r="J14" s="27" t="s">
        <v>67</v>
      </c>
      <c r="K14" s="27" t="s">
        <v>67</v>
      </c>
      <c r="L14" s="27" t="s">
        <v>400</v>
      </c>
      <c r="M14" s="27" t="s">
        <v>489</v>
      </c>
      <c r="N14" s="27" t="s">
        <v>49</v>
      </c>
      <c r="O14" s="27" t="s">
        <v>50</v>
      </c>
      <c r="Q14" s="46" t="s">
        <v>36</v>
      </c>
      <c r="R14" s="47">
        <f>COUNTIF($J$2:$J$201,R4)</f>
        <v>19</v>
      </c>
      <c r="S14" s="47">
        <f t="shared" ref="S14:V14" si="9">COUNTIF($J$2:$J$201,S4)</f>
        <v>0</v>
      </c>
      <c r="T14" s="47">
        <f t="shared" si="9"/>
        <v>0</v>
      </c>
      <c r="U14" s="47">
        <f t="shared" si="9"/>
        <v>85</v>
      </c>
      <c r="V14" s="47">
        <f t="shared" si="9"/>
        <v>96</v>
      </c>
      <c r="X14" s="77"/>
    </row>
    <row r="15" spans="1:36" x14ac:dyDescent="0.45">
      <c r="A15" s="27" t="s">
        <v>400</v>
      </c>
      <c r="B15" s="27" t="s">
        <v>489</v>
      </c>
      <c r="C15" s="27" t="s">
        <v>400</v>
      </c>
      <c r="D15" s="27" t="s">
        <v>489</v>
      </c>
      <c r="E15" s="27" t="s">
        <v>400</v>
      </c>
      <c r="F15" s="27" t="s">
        <v>50</v>
      </c>
      <c r="G15" s="27" t="s">
        <v>50</v>
      </c>
      <c r="H15" s="27" t="s">
        <v>489</v>
      </c>
      <c r="I15" s="27" t="s">
        <v>50</v>
      </c>
      <c r="J15" s="27" t="s">
        <v>50</v>
      </c>
      <c r="K15" s="27" t="s">
        <v>50</v>
      </c>
      <c r="L15" s="27" t="s">
        <v>400</v>
      </c>
      <c r="M15" s="27" t="s">
        <v>400</v>
      </c>
      <c r="N15" s="27" t="s">
        <v>50</v>
      </c>
      <c r="O15" s="27" t="s">
        <v>50</v>
      </c>
      <c r="Q15" s="46" t="s">
        <v>37</v>
      </c>
      <c r="R15" s="47">
        <f>COUNTIF($K$2:$K$201,R4)</f>
        <v>47</v>
      </c>
      <c r="S15" s="47">
        <f t="shared" ref="S15:V15" si="10">COUNTIF($K$2:$K$201,S4)</f>
        <v>0</v>
      </c>
      <c r="T15" s="47">
        <f t="shared" si="10"/>
        <v>0</v>
      </c>
      <c r="U15" s="47">
        <f t="shared" si="10"/>
        <v>16</v>
      </c>
      <c r="V15" s="47">
        <f t="shared" si="10"/>
        <v>137</v>
      </c>
      <c r="X15" s="77"/>
    </row>
    <row r="16" spans="1:36" x14ac:dyDescent="0.45">
      <c r="A16" s="27" t="s">
        <v>400</v>
      </c>
      <c r="B16" s="27" t="s">
        <v>489</v>
      </c>
      <c r="C16" s="27" t="s">
        <v>489</v>
      </c>
      <c r="D16" s="27" t="s">
        <v>50</v>
      </c>
      <c r="E16" s="27" t="s">
        <v>489</v>
      </c>
      <c r="F16" s="27" t="s">
        <v>50</v>
      </c>
      <c r="G16" s="27" t="s">
        <v>50</v>
      </c>
      <c r="H16" s="27" t="s">
        <v>50</v>
      </c>
      <c r="I16" s="27" t="s">
        <v>50</v>
      </c>
      <c r="J16" s="27" t="s">
        <v>67</v>
      </c>
      <c r="K16" s="27" t="s">
        <v>67</v>
      </c>
      <c r="L16" s="27" t="s">
        <v>489</v>
      </c>
      <c r="M16" s="27" t="s">
        <v>489</v>
      </c>
      <c r="N16" s="27" t="s">
        <v>49</v>
      </c>
      <c r="O16" s="27" t="s">
        <v>49</v>
      </c>
      <c r="Q16" s="46" t="s">
        <v>38</v>
      </c>
      <c r="R16" s="47">
        <f>COUNTIF($L$2:$L$201,R4)</f>
        <v>0</v>
      </c>
      <c r="S16" s="47">
        <f t="shared" ref="S16:V16" si="11">COUNTIF($L$2:$L$201,S4)</f>
        <v>66</v>
      </c>
      <c r="T16" s="47">
        <f t="shared" si="11"/>
        <v>134</v>
      </c>
      <c r="U16" s="47">
        <f t="shared" si="11"/>
        <v>0</v>
      </c>
      <c r="V16" s="47">
        <f t="shared" si="11"/>
        <v>0</v>
      </c>
      <c r="X16" s="77"/>
    </row>
    <row r="17" spans="1:28" x14ac:dyDescent="0.45">
      <c r="A17" s="27" t="s">
        <v>400</v>
      </c>
      <c r="B17" s="27" t="s">
        <v>50</v>
      </c>
      <c r="C17" s="27" t="s">
        <v>400</v>
      </c>
      <c r="D17" s="27" t="s">
        <v>489</v>
      </c>
      <c r="E17" s="27" t="s">
        <v>50</v>
      </c>
      <c r="F17" s="27" t="s">
        <v>49</v>
      </c>
      <c r="G17" s="27" t="s">
        <v>50</v>
      </c>
      <c r="H17" s="27" t="s">
        <v>50</v>
      </c>
      <c r="I17" s="27" t="s">
        <v>67</v>
      </c>
      <c r="J17" s="27" t="s">
        <v>67</v>
      </c>
      <c r="K17" s="27" t="s">
        <v>67</v>
      </c>
      <c r="L17" s="27" t="s">
        <v>489</v>
      </c>
      <c r="M17" s="27" t="s">
        <v>50</v>
      </c>
      <c r="N17" s="27" t="s">
        <v>67</v>
      </c>
      <c r="O17" s="27" t="s">
        <v>67</v>
      </c>
      <c r="Q17" s="46" t="s">
        <v>39</v>
      </c>
      <c r="R17" s="47">
        <f>COUNTIF($M$2:$M$201,R4)</f>
        <v>0</v>
      </c>
      <c r="S17" s="47">
        <f t="shared" ref="S17:V17" si="12">COUNTIF($M$2:$M$201,S4)</f>
        <v>162</v>
      </c>
      <c r="T17" s="47">
        <f t="shared" si="12"/>
        <v>28</v>
      </c>
      <c r="U17" s="47">
        <f t="shared" si="12"/>
        <v>3</v>
      </c>
      <c r="V17" s="47">
        <f t="shared" si="12"/>
        <v>7</v>
      </c>
      <c r="X17" s="77"/>
    </row>
    <row r="18" spans="1:28" x14ac:dyDescent="0.45">
      <c r="A18" s="27" t="s">
        <v>400</v>
      </c>
      <c r="B18" s="27" t="s">
        <v>489</v>
      </c>
      <c r="C18" s="27" t="s">
        <v>400</v>
      </c>
      <c r="D18" s="27" t="s">
        <v>489</v>
      </c>
      <c r="E18" s="27" t="s">
        <v>489</v>
      </c>
      <c r="F18" s="27" t="s">
        <v>50</v>
      </c>
      <c r="G18" s="27" t="s">
        <v>50</v>
      </c>
      <c r="H18" s="27" t="s">
        <v>400</v>
      </c>
      <c r="I18" s="27" t="s">
        <v>49</v>
      </c>
      <c r="J18" s="27" t="s">
        <v>50</v>
      </c>
      <c r="K18" s="27" t="s">
        <v>50</v>
      </c>
      <c r="L18" s="27" t="s">
        <v>400</v>
      </c>
      <c r="M18" s="27" t="s">
        <v>489</v>
      </c>
      <c r="N18" s="27" t="s">
        <v>50</v>
      </c>
      <c r="O18" s="27" t="s">
        <v>50</v>
      </c>
      <c r="Q18" s="46" t="s">
        <v>40</v>
      </c>
      <c r="R18" s="47">
        <f>COUNTIF($N$2:$N$201,R4)</f>
        <v>7</v>
      </c>
      <c r="S18" s="47">
        <f t="shared" ref="S18:V18" si="13">COUNTIF($N$2:$N$201,S4)</f>
        <v>1</v>
      </c>
      <c r="T18" s="47">
        <f t="shared" si="13"/>
        <v>0</v>
      </c>
      <c r="U18" s="47">
        <f t="shared" si="13"/>
        <v>26</v>
      </c>
      <c r="V18" s="47">
        <f t="shared" si="13"/>
        <v>166</v>
      </c>
      <c r="X18" s="77"/>
    </row>
    <row r="19" spans="1:28" x14ac:dyDescent="0.45">
      <c r="A19" s="27" t="s">
        <v>400</v>
      </c>
      <c r="B19" s="27" t="s">
        <v>489</v>
      </c>
      <c r="C19" s="27" t="s">
        <v>489</v>
      </c>
      <c r="D19" s="27" t="s">
        <v>50</v>
      </c>
      <c r="E19" s="27" t="s">
        <v>489</v>
      </c>
      <c r="F19" s="27" t="s">
        <v>50</v>
      </c>
      <c r="G19" s="27" t="s">
        <v>49</v>
      </c>
      <c r="H19" s="27" t="s">
        <v>50</v>
      </c>
      <c r="I19" s="27" t="s">
        <v>49</v>
      </c>
      <c r="J19" s="27" t="s">
        <v>67</v>
      </c>
      <c r="K19" s="27" t="s">
        <v>67</v>
      </c>
      <c r="L19" s="27" t="s">
        <v>489</v>
      </c>
      <c r="M19" s="27" t="s">
        <v>50</v>
      </c>
      <c r="N19" s="27" t="s">
        <v>49</v>
      </c>
      <c r="O19" s="27" t="s">
        <v>489</v>
      </c>
      <c r="Q19" s="46" t="s">
        <v>490</v>
      </c>
      <c r="R19" s="47">
        <f>COUNTIF($O$2:$O$201,R4)</f>
        <v>11</v>
      </c>
      <c r="S19" s="47">
        <f t="shared" ref="S19:V19" si="14">COUNTIF($O$2:$O$201,S4)</f>
        <v>17</v>
      </c>
      <c r="T19" s="47">
        <f t="shared" si="14"/>
        <v>1</v>
      </c>
      <c r="U19" s="47">
        <f t="shared" si="14"/>
        <v>67</v>
      </c>
      <c r="V19" s="47">
        <f t="shared" si="14"/>
        <v>104</v>
      </c>
      <c r="X19" s="77"/>
    </row>
    <row r="20" spans="1:28" x14ac:dyDescent="0.45">
      <c r="A20" s="27" t="s">
        <v>400</v>
      </c>
      <c r="B20" s="27" t="s">
        <v>489</v>
      </c>
      <c r="C20" s="27" t="s">
        <v>400</v>
      </c>
      <c r="D20" s="27" t="s">
        <v>489</v>
      </c>
      <c r="E20" s="27" t="s">
        <v>400</v>
      </c>
      <c r="F20" s="27" t="s">
        <v>50</v>
      </c>
      <c r="G20" s="27" t="s">
        <v>49</v>
      </c>
      <c r="H20" s="27" t="s">
        <v>400</v>
      </c>
      <c r="I20" s="27" t="s">
        <v>489</v>
      </c>
      <c r="J20" s="27" t="s">
        <v>50</v>
      </c>
      <c r="K20" s="27" t="s">
        <v>49</v>
      </c>
      <c r="L20" s="27" t="s">
        <v>400</v>
      </c>
      <c r="M20" s="27" t="s">
        <v>489</v>
      </c>
      <c r="N20" s="27" t="s">
        <v>50</v>
      </c>
      <c r="O20" s="27" t="s">
        <v>50</v>
      </c>
      <c r="Q20" s="48" t="s">
        <v>577</v>
      </c>
      <c r="R20" s="27">
        <f>SUM(R5:R19)</f>
        <v>103</v>
      </c>
      <c r="S20" s="27">
        <f t="shared" ref="S20:V20" si="15">SUM(S5:S19)</f>
        <v>1096</v>
      </c>
      <c r="T20" s="27">
        <f t="shared" si="15"/>
        <v>537</v>
      </c>
      <c r="U20" s="27">
        <f t="shared" si="15"/>
        <v>605</v>
      </c>
      <c r="V20" s="45">
        <f t="shared" si="15"/>
        <v>659</v>
      </c>
      <c r="W20" s="51"/>
      <c r="X20" s="77"/>
      <c r="Y20" s="51"/>
      <c r="Z20" s="51"/>
      <c r="AA20" s="51"/>
      <c r="AB20" s="51"/>
    </row>
    <row r="21" spans="1:28" x14ac:dyDescent="0.45">
      <c r="A21" s="27" t="s">
        <v>489</v>
      </c>
      <c r="B21" s="27" t="s">
        <v>489</v>
      </c>
      <c r="C21" s="27" t="s">
        <v>400</v>
      </c>
      <c r="D21" s="27" t="s">
        <v>489</v>
      </c>
      <c r="E21" s="27" t="s">
        <v>489</v>
      </c>
      <c r="F21" s="27" t="s">
        <v>50</v>
      </c>
      <c r="G21" s="27" t="s">
        <v>49</v>
      </c>
      <c r="H21" s="27" t="s">
        <v>400</v>
      </c>
      <c r="I21" s="27" t="s">
        <v>50</v>
      </c>
      <c r="J21" s="27" t="s">
        <v>50</v>
      </c>
      <c r="K21" s="27" t="s">
        <v>49</v>
      </c>
      <c r="L21" s="27" t="s">
        <v>489</v>
      </c>
      <c r="M21" s="27" t="s">
        <v>400</v>
      </c>
      <c r="N21" s="27" t="s">
        <v>50</v>
      </c>
      <c r="O21" s="27" t="s">
        <v>50</v>
      </c>
      <c r="Q21" s="25"/>
      <c r="R21" s="125">
        <f>SUM(R20:V20)</f>
        <v>3000</v>
      </c>
      <c r="S21" s="125"/>
      <c r="T21" s="125"/>
      <c r="U21" s="125"/>
      <c r="V21" s="126"/>
    </row>
    <row r="22" spans="1:28" x14ac:dyDescent="0.45">
      <c r="A22" s="27" t="s">
        <v>489</v>
      </c>
      <c r="B22" s="27" t="s">
        <v>489</v>
      </c>
      <c r="C22" s="27" t="s">
        <v>400</v>
      </c>
      <c r="D22" s="27" t="s">
        <v>489</v>
      </c>
      <c r="E22" s="27" t="s">
        <v>489</v>
      </c>
      <c r="F22" s="27" t="s">
        <v>50</v>
      </c>
      <c r="G22" s="27" t="s">
        <v>50</v>
      </c>
      <c r="H22" s="27" t="s">
        <v>400</v>
      </c>
      <c r="I22" s="27" t="s">
        <v>50</v>
      </c>
      <c r="J22" s="27" t="s">
        <v>50</v>
      </c>
      <c r="K22" s="27" t="s">
        <v>49</v>
      </c>
      <c r="L22" s="27" t="s">
        <v>489</v>
      </c>
      <c r="M22" s="27" t="s">
        <v>489</v>
      </c>
      <c r="N22" s="27" t="s">
        <v>50</v>
      </c>
      <c r="O22" s="27" t="s">
        <v>50</v>
      </c>
    </row>
    <row r="23" spans="1:28" x14ac:dyDescent="0.45">
      <c r="A23" s="27" t="s">
        <v>400</v>
      </c>
      <c r="B23" s="27" t="s">
        <v>489</v>
      </c>
      <c r="C23" s="27" t="s">
        <v>489</v>
      </c>
      <c r="D23" s="27" t="s">
        <v>489</v>
      </c>
      <c r="E23" s="27" t="s">
        <v>489</v>
      </c>
      <c r="F23" s="27" t="s">
        <v>50</v>
      </c>
      <c r="G23" s="27" t="s">
        <v>489</v>
      </c>
      <c r="H23" s="27" t="s">
        <v>400</v>
      </c>
      <c r="I23" s="27" t="s">
        <v>49</v>
      </c>
      <c r="J23" s="27" t="s">
        <v>50</v>
      </c>
      <c r="K23" s="27" t="s">
        <v>49</v>
      </c>
      <c r="L23" s="27" t="s">
        <v>400</v>
      </c>
      <c r="M23" s="27" t="s">
        <v>489</v>
      </c>
      <c r="N23" s="27" t="s">
        <v>50</v>
      </c>
      <c r="O23" s="27" t="s">
        <v>49</v>
      </c>
    </row>
    <row r="24" spans="1:28" x14ac:dyDescent="0.45">
      <c r="A24" s="27" t="s">
        <v>400</v>
      </c>
      <c r="B24" s="27" t="s">
        <v>489</v>
      </c>
      <c r="C24" s="27" t="s">
        <v>400</v>
      </c>
      <c r="D24" s="27" t="s">
        <v>489</v>
      </c>
      <c r="E24" s="27" t="s">
        <v>489</v>
      </c>
      <c r="F24" s="27" t="s">
        <v>50</v>
      </c>
      <c r="G24" s="27" t="s">
        <v>489</v>
      </c>
      <c r="H24" s="27" t="s">
        <v>489</v>
      </c>
      <c r="I24" s="27" t="s">
        <v>50</v>
      </c>
      <c r="J24" s="27" t="s">
        <v>50</v>
      </c>
      <c r="K24" s="27" t="s">
        <v>49</v>
      </c>
      <c r="L24" s="27" t="s">
        <v>400</v>
      </c>
      <c r="M24" s="27" t="s">
        <v>489</v>
      </c>
      <c r="N24" s="27" t="s">
        <v>50</v>
      </c>
      <c r="O24" s="27" t="s">
        <v>49</v>
      </c>
      <c r="Q24" s="25"/>
      <c r="R24" s="136" t="s">
        <v>582</v>
      </c>
      <c r="S24" s="136"/>
      <c r="T24" s="136"/>
      <c r="U24" s="136"/>
      <c r="V24" s="136"/>
      <c r="W24" s="33"/>
    </row>
    <row r="25" spans="1:28" x14ac:dyDescent="0.45">
      <c r="A25" s="27" t="s">
        <v>400</v>
      </c>
      <c r="B25" s="27" t="s">
        <v>489</v>
      </c>
      <c r="C25" s="27" t="s">
        <v>400</v>
      </c>
      <c r="D25" s="27" t="s">
        <v>489</v>
      </c>
      <c r="E25" s="27" t="s">
        <v>489</v>
      </c>
      <c r="F25" s="27" t="s">
        <v>50</v>
      </c>
      <c r="G25" s="27" t="s">
        <v>50</v>
      </c>
      <c r="H25" s="27" t="s">
        <v>400</v>
      </c>
      <c r="I25" s="27" t="s">
        <v>49</v>
      </c>
      <c r="J25" s="27" t="s">
        <v>50</v>
      </c>
      <c r="K25" s="27" t="s">
        <v>49</v>
      </c>
      <c r="L25" s="27" t="s">
        <v>400</v>
      </c>
      <c r="M25" s="27" t="s">
        <v>489</v>
      </c>
      <c r="N25" s="27" t="s">
        <v>50</v>
      </c>
      <c r="O25" s="27" t="s">
        <v>50</v>
      </c>
      <c r="Q25" s="25"/>
      <c r="R25" s="46" t="s">
        <v>67</v>
      </c>
      <c r="S25" s="46" t="s">
        <v>489</v>
      </c>
      <c r="T25" s="46" t="s">
        <v>400</v>
      </c>
      <c r="U25" s="46" t="s">
        <v>50</v>
      </c>
      <c r="V25" s="46" t="s">
        <v>49</v>
      </c>
      <c r="W25" s="48" t="s">
        <v>577</v>
      </c>
    </row>
    <row r="26" spans="1:28" x14ac:dyDescent="0.45">
      <c r="A26" s="27" t="s">
        <v>400</v>
      </c>
      <c r="B26" s="27" t="s">
        <v>489</v>
      </c>
      <c r="C26" s="27" t="s">
        <v>400</v>
      </c>
      <c r="D26" s="27" t="s">
        <v>489</v>
      </c>
      <c r="E26" s="27" t="s">
        <v>489</v>
      </c>
      <c r="F26" s="27" t="s">
        <v>50</v>
      </c>
      <c r="G26" s="27" t="s">
        <v>50</v>
      </c>
      <c r="H26" s="27" t="s">
        <v>400</v>
      </c>
      <c r="I26" s="27" t="s">
        <v>49</v>
      </c>
      <c r="J26" s="27" t="s">
        <v>50</v>
      </c>
      <c r="K26" s="27" t="s">
        <v>67</v>
      </c>
      <c r="L26" s="27" t="s">
        <v>400</v>
      </c>
      <c r="M26" s="27" t="s">
        <v>400</v>
      </c>
      <c r="N26" s="27" t="s">
        <v>50</v>
      </c>
      <c r="O26" s="27" t="s">
        <v>50</v>
      </c>
      <c r="Q26" s="46" t="s">
        <v>27</v>
      </c>
      <c r="R26" s="49">
        <f t="shared" ref="R26:V40" si="16">R5/200</f>
        <v>0</v>
      </c>
      <c r="S26" s="49">
        <f t="shared" si="16"/>
        <v>0.12</v>
      </c>
      <c r="T26" s="49">
        <f t="shared" si="16"/>
        <v>0.88</v>
      </c>
      <c r="U26" s="49">
        <f t="shared" si="16"/>
        <v>0</v>
      </c>
      <c r="V26" s="49">
        <f t="shared" si="16"/>
        <v>0</v>
      </c>
      <c r="W26" s="50">
        <f>SUM(R26:V26)</f>
        <v>1</v>
      </c>
    </row>
    <row r="27" spans="1:28" x14ac:dyDescent="0.45">
      <c r="A27" s="27" t="s">
        <v>489</v>
      </c>
      <c r="B27" s="27" t="s">
        <v>50</v>
      </c>
      <c r="C27" s="27" t="s">
        <v>489</v>
      </c>
      <c r="D27" s="27" t="s">
        <v>50</v>
      </c>
      <c r="E27" s="27" t="s">
        <v>489</v>
      </c>
      <c r="F27" s="27" t="s">
        <v>67</v>
      </c>
      <c r="G27" s="27" t="s">
        <v>49</v>
      </c>
      <c r="H27" s="27" t="s">
        <v>400</v>
      </c>
      <c r="I27" s="27" t="s">
        <v>49</v>
      </c>
      <c r="J27" s="27" t="s">
        <v>50</v>
      </c>
      <c r="K27" s="27" t="s">
        <v>67</v>
      </c>
      <c r="L27" s="27" t="s">
        <v>489</v>
      </c>
      <c r="M27" s="27" t="s">
        <v>400</v>
      </c>
      <c r="N27" s="27" t="s">
        <v>50</v>
      </c>
      <c r="O27" s="27" t="s">
        <v>49</v>
      </c>
      <c r="Q27" s="46" t="s">
        <v>28</v>
      </c>
      <c r="R27" s="49">
        <f t="shared" si="16"/>
        <v>0</v>
      </c>
      <c r="S27" s="49">
        <f t="shared" si="16"/>
        <v>0.83499999999999996</v>
      </c>
      <c r="T27" s="49">
        <f t="shared" si="16"/>
        <v>0.04</v>
      </c>
      <c r="U27" s="49">
        <f t="shared" si="16"/>
        <v>0.125</v>
      </c>
      <c r="V27" s="49">
        <f t="shared" si="16"/>
        <v>0</v>
      </c>
      <c r="W27" s="50">
        <f t="shared" ref="W27:W40" si="17">SUM(R27:V27)</f>
        <v>1</v>
      </c>
    </row>
    <row r="28" spans="1:28" x14ac:dyDescent="0.45">
      <c r="A28" s="27" t="s">
        <v>400</v>
      </c>
      <c r="B28" s="27" t="s">
        <v>489</v>
      </c>
      <c r="C28" s="27" t="s">
        <v>489</v>
      </c>
      <c r="D28" s="27" t="s">
        <v>50</v>
      </c>
      <c r="E28" s="27" t="s">
        <v>489</v>
      </c>
      <c r="F28" s="27" t="s">
        <v>50</v>
      </c>
      <c r="G28" s="27" t="s">
        <v>489</v>
      </c>
      <c r="H28" s="27" t="s">
        <v>400</v>
      </c>
      <c r="I28" s="27" t="s">
        <v>50</v>
      </c>
      <c r="J28" s="27" t="s">
        <v>50</v>
      </c>
      <c r="K28" s="27" t="s">
        <v>49</v>
      </c>
      <c r="L28" s="27" t="s">
        <v>400</v>
      </c>
      <c r="M28" s="27" t="s">
        <v>489</v>
      </c>
      <c r="N28" s="27" t="s">
        <v>50</v>
      </c>
      <c r="O28" s="27" t="s">
        <v>489</v>
      </c>
      <c r="Q28" s="46" t="s">
        <v>29</v>
      </c>
      <c r="R28" s="49">
        <f t="shared" si="16"/>
        <v>0.05</v>
      </c>
      <c r="S28" s="49">
        <f t="shared" si="16"/>
        <v>0.47499999999999998</v>
      </c>
      <c r="T28" s="49">
        <f t="shared" si="16"/>
        <v>0.45500000000000002</v>
      </c>
      <c r="U28" s="49">
        <f t="shared" si="16"/>
        <v>1.4999999999999999E-2</v>
      </c>
      <c r="V28" s="49">
        <f t="shared" si="16"/>
        <v>5.0000000000000001E-3</v>
      </c>
      <c r="W28" s="50">
        <f t="shared" si="17"/>
        <v>1</v>
      </c>
    </row>
    <row r="29" spans="1:28" x14ac:dyDescent="0.45">
      <c r="A29" s="27" t="s">
        <v>400</v>
      </c>
      <c r="B29" s="27" t="s">
        <v>489</v>
      </c>
      <c r="C29" s="27" t="s">
        <v>400</v>
      </c>
      <c r="D29" s="27" t="s">
        <v>489</v>
      </c>
      <c r="E29" s="27" t="s">
        <v>489</v>
      </c>
      <c r="F29" s="27" t="s">
        <v>50</v>
      </c>
      <c r="G29" s="27" t="s">
        <v>489</v>
      </c>
      <c r="H29" s="27" t="s">
        <v>400</v>
      </c>
      <c r="I29" s="27" t="s">
        <v>50</v>
      </c>
      <c r="J29" s="27" t="s">
        <v>50</v>
      </c>
      <c r="K29" s="27" t="s">
        <v>49</v>
      </c>
      <c r="L29" s="27" t="s">
        <v>400</v>
      </c>
      <c r="M29" s="27" t="s">
        <v>489</v>
      </c>
      <c r="N29" s="27" t="s">
        <v>50</v>
      </c>
      <c r="O29" s="27" t="s">
        <v>49</v>
      </c>
      <c r="Q29" s="46" t="s">
        <v>30</v>
      </c>
      <c r="R29" s="49">
        <f t="shared" si="16"/>
        <v>1.4999999999999999E-2</v>
      </c>
      <c r="S29" s="49">
        <f t="shared" si="16"/>
        <v>0.87</v>
      </c>
      <c r="T29" s="49">
        <f t="shared" si="16"/>
        <v>0.05</v>
      </c>
      <c r="U29" s="49">
        <f t="shared" si="16"/>
        <v>0.05</v>
      </c>
      <c r="V29" s="49">
        <f t="shared" si="16"/>
        <v>1.4999999999999999E-2</v>
      </c>
      <c r="W29" s="50">
        <f t="shared" si="17"/>
        <v>1</v>
      </c>
    </row>
    <row r="30" spans="1:28" x14ac:dyDescent="0.45">
      <c r="A30" s="27" t="s">
        <v>489</v>
      </c>
      <c r="B30" s="27" t="s">
        <v>489</v>
      </c>
      <c r="C30" s="27" t="s">
        <v>400</v>
      </c>
      <c r="D30" s="27" t="s">
        <v>489</v>
      </c>
      <c r="E30" s="27" t="s">
        <v>489</v>
      </c>
      <c r="F30" s="27" t="s">
        <v>50</v>
      </c>
      <c r="G30" s="27" t="s">
        <v>50</v>
      </c>
      <c r="H30" s="27" t="s">
        <v>400</v>
      </c>
      <c r="I30" s="27" t="s">
        <v>50</v>
      </c>
      <c r="J30" s="27" t="s">
        <v>67</v>
      </c>
      <c r="K30" s="27" t="s">
        <v>67</v>
      </c>
      <c r="L30" s="27" t="s">
        <v>489</v>
      </c>
      <c r="M30" s="27" t="s">
        <v>400</v>
      </c>
      <c r="N30" s="27" t="s">
        <v>67</v>
      </c>
      <c r="O30" s="27" t="s">
        <v>67</v>
      </c>
      <c r="Q30" s="46" t="s">
        <v>31</v>
      </c>
      <c r="R30" s="49">
        <f t="shared" si="16"/>
        <v>0</v>
      </c>
      <c r="S30" s="49">
        <f t="shared" si="16"/>
        <v>0.95</v>
      </c>
      <c r="T30" s="49">
        <f t="shared" si="16"/>
        <v>0.04</v>
      </c>
      <c r="U30" s="49">
        <f t="shared" si="16"/>
        <v>0.01</v>
      </c>
      <c r="V30" s="49">
        <f t="shared" si="16"/>
        <v>0</v>
      </c>
      <c r="W30" s="50">
        <f t="shared" si="17"/>
        <v>1</v>
      </c>
    </row>
    <row r="31" spans="1:28" x14ac:dyDescent="0.45">
      <c r="A31" s="27" t="s">
        <v>400</v>
      </c>
      <c r="B31" s="27" t="s">
        <v>489</v>
      </c>
      <c r="C31" s="27" t="s">
        <v>400</v>
      </c>
      <c r="D31" s="27" t="s">
        <v>489</v>
      </c>
      <c r="E31" s="27" t="s">
        <v>400</v>
      </c>
      <c r="F31" s="27" t="s">
        <v>50</v>
      </c>
      <c r="G31" s="27" t="s">
        <v>50</v>
      </c>
      <c r="H31" s="27" t="s">
        <v>489</v>
      </c>
      <c r="I31" s="27" t="s">
        <v>50</v>
      </c>
      <c r="J31" s="27" t="s">
        <v>50</v>
      </c>
      <c r="K31" s="27" t="s">
        <v>67</v>
      </c>
      <c r="L31" s="27" t="s">
        <v>400</v>
      </c>
      <c r="M31" s="27" t="s">
        <v>489</v>
      </c>
      <c r="N31" s="27" t="s">
        <v>49</v>
      </c>
      <c r="O31" s="27" t="s">
        <v>50</v>
      </c>
      <c r="Q31" s="46" t="s">
        <v>32</v>
      </c>
      <c r="R31" s="49">
        <f t="shared" si="16"/>
        <v>5.0000000000000001E-3</v>
      </c>
      <c r="S31" s="49">
        <f t="shared" si="16"/>
        <v>7.0000000000000007E-2</v>
      </c>
      <c r="T31" s="49">
        <f t="shared" si="16"/>
        <v>0</v>
      </c>
      <c r="U31" s="49">
        <f t="shared" si="16"/>
        <v>0.87</v>
      </c>
      <c r="V31" s="49">
        <f t="shared" si="16"/>
        <v>5.5E-2</v>
      </c>
      <c r="W31" s="50">
        <f t="shared" si="17"/>
        <v>1</v>
      </c>
    </row>
    <row r="32" spans="1:28" x14ac:dyDescent="0.45">
      <c r="A32" s="27" t="s">
        <v>400</v>
      </c>
      <c r="B32" s="27" t="s">
        <v>489</v>
      </c>
      <c r="C32" s="27" t="s">
        <v>400</v>
      </c>
      <c r="D32" s="27" t="s">
        <v>489</v>
      </c>
      <c r="E32" s="27" t="s">
        <v>489</v>
      </c>
      <c r="F32" s="27" t="s">
        <v>50</v>
      </c>
      <c r="G32" s="27" t="s">
        <v>489</v>
      </c>
      <c r="H32" s="27" t="s">
        <v>400</v>
      </c>
      <c r="I32" s="27" t="s">
        <v>49</v>
      </c>
      <c r="J32" s="27" t="s">
        <v>67</v>
      </c>
      <c r="K32" s="27" t="s">
        <v>67</v>
      </c>
      <c r="L32" s="27" t="s">
        <v>400</v>
      </c>
      <c r="M32" s="27" t="s">
        <v>489</v>
      </c>
      <c r="N32" s="27" t="s">
        <v>49</v>
      </c>
      <c r="O32" s="27" t="s">
        <v>49</v>
      </c>
      <c r="Q32" s="46" t="s">
        <v>33</v>
      </c>
      <c r="R32" s="49">
        <f t="shared" si="16"/>
        <v>0</v>
      </c>
      <c r="S32" s="49">
        <f t="shared" si="16"/>
        <v>0.29499999999999998</v>
      </c>
      <c r="T32" s="49">
        <f t="shared" si="16"/>
        <v>0</v>
      </c>
      <c r="U32" s="49">
        <f t="shared" si="16"/>
        <v>0.59499999999999997</v>
      </c>
      <c r="V32" s="49">
        <f t="shared" si="16"/>
        <v>0.11</v>
      </c>
      <c r="W32" s="50">
        <f t="shared" si="17"/>
        <v>0.99999999999999989</v>
      </c>
    </row>
    <row r="33" spans="1:23" x14ac:dyDescent="0.45">
      <c r="A33" s="27" t="s">
        <v>400</v>
      </c>
      <c r="B33" s="27" t="s">
        <v>489</v>
      </c>
      <c r="C33" s="27" t="s">
        <v>400</v>
      </c>
      <c r="D33" s="27" t="s">
        <v>489</v>
      </c>
      <c r="E33" s="27" t="s">
        <v>489</v>
      </c>
      <c r="F33" s="27" t="s">
        <v>489</v>
      </c>
      <c r="G33" s="27" t="s">
        <v>50</v>
      </c>
      <c r="H33" s="27" t="s">
        <v>400</v>
      </c>
      <c r="I33" s="27" t="s">
        <v>49</v>
      </c>
      <c r="J33" s="27" t="s">
        <v>49</v>
      </c>
      <c r="K33" s="27" t="s">
        <v>67</v>
      </c>
      <c r="L33" s="27" t="s">
        <v>400</v>
      </c>
      <c r="M33" s="27" t="s">
        <v>489</v>
      </c>
      <c r="N33" s="27" t="s">
        <v>49</v>
      </c>
      <c r="O33" s="27" t="s">
        <v>50</v>
      </c>
      <c r="Q33" s="46" t="s">
        <v>34</v>
      </c>
      <c r="R33" s="49">
        <f t="shared" si="16"/>
        <v>0</v>
      </c>
      <c r="S33" s="49">
        <f t="shared" si="16"/>
        <v>0.56499999999999995</v>
      </c>
      <c r="T33" s="49">
        <f t="shared" si="16"/>
        <v>0.40500000000000003</v>
      </c>
      <c r="U33" s="49">
        <f t="shared" si="16"/>
        <v>0.03</v>
      </c>
      <c r="V33" s="49">
        <f t="shared" si="16"/>
        <v>0</v>
      </c>
      <c r="W33" s="50">
        <f t="shared" si="17"/>
        <v>1</v>
      </c>
    </row>
    <row r="34" spans="1:23" x14ac:dyDescent="0.45">
      <c r="A34" s="27" t="s">
        <v>400</v>
      </c>
      <c r="B34" s="27" t="s">
        <v>489</v>
      </c>
      <c r="C34" s="27" t="s">
        <v>489</v>
      </c>
      <c r="D34" s="27" t="s">
        <v>489</v>
      </c>
      <c r="E34" s="27" t="s">
        <v>400</v>
      </c>
      <c r="F34" s="27" t="s">
        <v>50</v>
      </c>
      <c r="G34" s="27" t="s">
        <v>489</v>
      </c>
      <c r="H34" s="27" t="s">
        <v>400</v>
      </c>
      <c r="I34" s="27" t="s">
        <v>50</v>
      </c>
      <c r="J34" s="27" t="s">
        <v>50</v>
      </c>
      <c r="K34" s="27" t="s">
        <v>49</v>
      </c>
      <c r="L34" s="27" t="s">
        <v>400</v>
      </c>
      <c r="M34" s="27" t="s">
        <v>489</v>
      </c>
      <c r="N34" s="27" t="s">
        <v>49</v>
      </c>
      <c r="O34" s="27" t="s">
        <v>50</v>
      </c>
      <c r="Q34" s="46" t="s">
        <v>35</v>
      </c>
      <c r="R34" s="49">
        <f t="shared" si="16"/>
        <v>2.5000000000000001E-2</v>
      </c>
      <c r="S34" s="49">
        <f t="shared" si="16"/>
        <v>7.0000000000000007E-2</v>
      </c>
      <c r="T34" s="49">
        <f t="shared" si="16"/>
        <v>0</v>
      </c>
      <c r="U34" s="49">
        <f t="shared" si="16"/>
        <v>0.34499999999999997</v>
      </c>
      <c r="V34" s="49">
        <f t="shared" si="16"/>
        <v>0.56000000000000005</v>
      </c>
      <c r="W34" s="50">
        <f t="shared" si="17"/>
        <v>1</v>
      </c>
    </row>
    <row r="35" spans="1:23" x14ac:dyDescent="0.45">
      <c r="A35" s="27" t="s">
        <v>489</v>
      </c>
      <c r="B35" s="27" t="s">
        <v>489</v>
      </c>
      <c r="C35" s="27" t="s">
        <v>400</v>
      </c>
      <c r="D35" s="27" t="s">
        <v>489</v>
      </c>
      <c r="E35" s="27" t="s">
        <v>489</v>
      </c>
      <c r="F35" s="27" t="s">
        <v>50</v>
      </c>
      <c r="G35" s="27" t="s">
        <v>489</v>
      </c>
      <c r="H35" s="27" t="s">
        <v>400</v>
      </c>
      <c r="I35" s="27" t="s">
        <v>50</v>
      </c>
      <c r="J35" s="27" t="s">
        <v>49</v>
      </c>
      <c r="K35" s="27" t="s">
        <v>67</v>
      </c>
      <c r="L35" s="27" t="s">
        <v>489</v>
      </c>
      <c r="M35" s="27" t="s">
        <v>489</v>
      </c>
      <c r="N35" s="27" t="s">
        <v>49</v>
      </c>
      <c r="O35" s="27" t="s">
        <v>49</v>
      </c>
      <c r="Q35" s="46" t="s">
        <v>36</v>
      </c>
      <c r="R35" s="49">
        <f t="shared" si="16"/>
        <v>9.5000000000000001E-2</v>
      </c>
      <c r="S35" s="49">
        <f t="shared" si="16"/>
        <v>0</v>
      </c>
      <c r="T35" s="49">
        <f t="shared" si="16"/>
        <v>0</v>
      </c>
      <c r="U35" s="49">
        <f t="shared" si="16"/>
        <v>0.42499999999999999</v>
      </c>
      <c r="V35" s="49">
        <f t="shared" si="16"/>
        <v>0.48</v>
      </c>
      <c r="W35" s="50">
        <f t="shared" si="17"/>
        <v>1</v>
      </c>
    </row>
    <row r="36" spans="1:23" x14ac:dyDescent="0.45">
      <c r="A36" s="27" t="s">
        <v>489</v>
      </c>
      <c r="B36" s="27" t="s">
        <v>489</v>
      </c>
      <c r="C36" s="27" t="s">
        <v>400</v>
      </c>
      <c r="D36" s="27" t="s">
        <v>489</v>
      </c>
      <c r="E36" s="27" t="s">
        <v>489</v>
      </c>
      <c r="F36" s="27" t="s">
        <v>50</v>
      </c>
      <c r="G36" s="27" t="s">
        <v>489</v>
      </c>
      <c r="H36" s="27" t="s">
        <v>400</v>
      </c>
      <c r="I36" s="27" t="s">
        <v>49</v>
      </c>
      <c r="J36" s="27" t="s">
        <v>49</v>
      </c>
      <c r="K36" s="27" t="s">
        <v>67</v>
      </c>
      <c r="L36" s="27" t="s">
        <v>489</v>
      </c>
      <c r="M36" s="27" t="s">
        <v>489</v>
      </c>
      <c r="N36" s="27" t="s">
        <v>49</v>
      </c>
      <c r="O36" s="27" t="s">
        <v>49</v>
      </c>
      <c r="Q36" s="46" t="s">
        <v>37</v>
      </c>
      <c r="R36" s="49">
        <f t="shared" si="16"/>
        <v>0.23499999999999999</v>
      </c>
      <c r="S36" s="49">
        <f t="shared" si="16"/>
        <v>0</v>
      </c>
      <c r="T36" s="49">
        <f t="shared" si="16"/>
        <v>0</v>
      </c>
      <c r="U36" s="49">
        <f t="shared" si="16"/>
        <v>0.08</v>
      </c>
      <c r="V36" s="49">
        <f t="shared" si="16"/>
        <v>0.68500000000000005</v>
      </c>
      <c r="W36" s="50">
        <f t="shared" si="17"/>
        <v>1</v>
      </c>
    </row>
    <row r="37" spans="1:23" x14ac:dyDescent="0.45">
      <c r="A37" s="27" t="s">
        <v>489</v>
      </c>
      <c r="B37" s="27" t="s">
        <v>489</v>
      </c>
      <c r="C37" s="27" t="s">
        <v>400</v>
      </c>
      <c r="D37" s="27" t="s">
        <v>489</v>
      </c>
      <c r="E37" s="27" t="s">
        <v>489</v>
      </c>
      <c r="F37" s="27" t="s">
        <v>50</v>
      </c>
      <c r="G37" s="27" t="s">
        <v>489</v>
      </c>
      <c r="H37" s="27" t="s">
        <v>400</v>
      </c>
      <c r="I37" s="27" t="s">
        <v>50</v>
      </c>
      <c r="J37" s="27" t="s">
        <v>67</v>
      </c>
      <c r="K37" s="27" t="s">
        <v>67</v>
      </c>
      <c r="L37" s="27" t="s">
        <v>489</v>
      </c>
      <c r="M37" s="27" t="s">
        <v>50</v>
      </c>
      <c r="N37" s="27" t="s">
        <v>49</v>
      </c>
      <c r="O37" s="27" t="s">
        <v>67</v>
      </c>
      <c r="Q37" s="46" t="s">
        <v>38</v>
      </c>
      <c r="R37" s="49">
        <f t="shared" si="16"/>
        <v>0</v>
      </c>
      <c r="S37" s="49">
        <f t="shared" si="16"/>
        <v>0.33</v>
      </c>
      <c r="T37" s="49">
        <f t="shared" si="16"/>
        <v>0.67</v>
      </c>
      <c r="U37" s="49">
        <f t="shared" si="16"/>
        <v>0</v>
      </c>
      <c r="V37" s="49">
        <f t="shared" si="16"/>
        <v>0</v>
      </c>
      <c r="W37" s="50">
        <f t="shared" si="17"/>
        <v>1</v>
      </c>
    </row>
    <row r="38" spans="1:23" x14ac:dyDescent="0.45">
      <c r="A38" s="27" t="s">
        <v>400</v>
      </c>
      <c r="B38" s="27" t="s">
        <v>489</v>
      </c>
      <c r="C38" s="27" t="s">
        <v>400</v>
      </c>
      <c r="D38" s="27" t="s">
        <v>489</v>
      </c>
      <c r="E38" s="27" t="s">
        <v>400</v>
      </c>
      <c r="F38" s="27" t="s">
        <v>50</v>
      </c>
      <c r="G38" s="27" t="s">
        <v>50</v>
      </c>
      <c r="H38" s="27" t="s">
        <v>400</v>
      </c>
      <c r="I38" s="27" t="s">
        <v>50</v>
      </c>
      <c r="J38" s="27" t="s">
        <v>50</v>
      </c>
      <c r="K38" s="27" t="s">
        <v>49</v>
      </c>
      <c r="L38" s="27" t="s">
        <v>489</v>
      </c>
      <c r="M38" s="27" t="s">
        <v>489</v>
      </c>
      <c r="N38" s="27" t="s">
        <v>50</v>
      </c>
      <c r="O38" s="27" t="s">
        <v>50</v>
      </c>
      <c r="Q38" s="46" t="s">
        <v>39</v>
      </c>
      <c r="R38" s="49">
        <f t="shared" si="16"/>
        <v>0</v>
      </c>
      <c r="S38" s="49">
        <f t="shared" si="16"/>
        <v>0.81</v>
      </c>
      <c r="T38" s="49">
        <f t="shared" si="16"/>
        <v>0.14000000000000001</v>
      </c>
      <c r="U38" s="49">
        <f t="shared" si="16"/>
        <v>1.4999999999999999E-2</v>
      </c>
      <c r="V38" s="49">
        <f t="shared" si="16"/>
        <v>3.5000000000000003E-2</v>
      </c>
      <c r="W38" s="50">
        <f t="shared" si="17"/>
        <v>1</v>
      </c>
    </row>
    <row r="39" spans="1:23" x14ac:dyDescent="0.45">
      <c r="A39" s="27" t="s">
        <v>400</v>
      </c>
      <c r="B39" s="27" t="s">
        <v>489</v>
      </c>
      <c r="C39" s="27" t="s">
        <v>400</v>
      </c>
      <c r="D39" s="27" t="s">
        <v>489</v>
      </c>
      <c r="E39" s="27" t="s">
        <v>400</v>
      </c>
      <c r="F39" s="27" t="s">
        <v>50</v>
      </c>
      <c r="G39" s="27" t="s">
        <v>489</v>
      </c>
      <c r="H39" s="27" t="s">
        <v>400</v>
      </c>
      <c r="I39" s="27" t="s">
        <v>50</v>
      </c>
      <c r="J39" s="27" t="s">
        <v>50</v>
      </c>
      <c r="K39" s="27" t="s">
        <v>49</v>
      </c>
      <c r="L39" s="27" t="s">
        <v>400</v>
      </c>
      <c r="M39" s="27" t="s">
        <v>489</v>
      </c>
      <c r="N39" s="27" t="s">
        <v>50</v>
      </c>
      <c r="O39" s="27" t="s">
        <v>50</v>
      </c>
      <c r="Q39" s="46" t="s">
        <v>40</v>
      </c>
      <c r="R39" s="49">
        <f t="shared" si="16"/>
        <v>3.5000000000000003E-2</v>
      </c>
      <c r="S39" s="49">
        <f t="shared" si="16"/>
        <v>5.0000000000000001E-3</v>
      </c>
      <c r="T39" s="49">
        <f t="shared" si="16"/>
        <v>0</v>
      </c>
      <c r="U39" s="49">
        <f t="shared" si="16"/>
        <v>0.13</v>
      </c>
      <c r="V39" s="49">
        <f t="shared" si="16"/>
        <v>0.83</v>
      </c>
      <c r="W39" s="50">
        <f t="shared" si="17"/>
        <v>1</v>
      </c>
    </row>
    <row r="40" spans="1:23" x14ac:dyDescent="0.45">
      <c r="A40" s="27" t="s">
        <v>400</v>
      </c>
      <c r="B40" s="27" t="s">
        <v>489</v>
      </c>
      <c r="C40" s="27" t="s">
        <v>400</v>
      </c>
      <c r="D40" s="27" t="s">
        <v>489</v>
      </c>
      <c r="E40" s="27" t="s">
        <v>489</v>
      </c>
      <c r="F40" s="27" t="s">
        <v>50</v>
      </c>
      <c r="G40" s="27" t="s">
        <v>50</v>
      </c>
      <c r="H40" s="27" t="s">
        <v>489</v>
      </c>
      <c r="I40" s="27" t="s">
        <v>49</v>
      </c>
      <c r="J40" s="27" t="s">
        <v>49</v>
      </c>
      <c r="K40" s="27" t="s">
        <v>67</v>
      </c>
      <c r="L40" s="27" t="s">
        <v>489</v>
      </c>
      <c r="M40" s="27" t="s">
        <v>489</v>
      </c>
      <c r="N40" s="27" t="s">
        <v>49</v>
      </c>
      <c r="O40" s="27" t="s">
        <v>49</v>
      </c>
      <c r="Q40" s="46" t="s">
        <v>490</v>
      </c>
      <c r="R40" s="49">
        <f t="shared" si="16"/>
        <v>5.5E-2</v>
      </c>
      <c r="S40" s="49">
        <f t="shared" si="16"/>
        <v>8.5000000000000006E-2</v>
      </c>
      <c r="T40" s="49">
        <f t="shared" si="16"/>
        <v>5.0000000000000001E-3</v>
      </c>
      <c r="U40" s="49">
        <f t="shared" si="16"/>
        <v>0.33500000000000002</v>
      </c>
      <c r="V40" s="49">
        <f t="shared" si="16"/>
        <v>0.52</v>
      </c>
      <c r="W40" s="50">
        <f t="shared" si="17"/>
        <v>1</v>
      </c>
    </row>
    <row r="41" spans="1:23" x14ac:dyDescent="0.45">
      <c r="A41" s="27" t="s">
        <v>400</v>
      </c>
      <c r="B41" s="27" t="s">
        <v>50</v>
      </c>
      <c r="C41" s="27" t="s">
        <v>400</v>
      </c>
      <c r="D41" s="27" t="s">
        <v>489</v>
      </c>
      <c r="E41" s="27" t="s">
        <v>489</v>
      </c>
      <c r="F41" s="27" t="s">
        <v>50</v>
      </c>
      <c r="G41" s="27" t="s">
        <v>49</v>
      </c>
      <c r="H41" s="27" t="s">
        <v>489</v>
      </c>
      <c r="I41" s="27" t="s">
        <v>67</v>
      </c>
      <c r="J41" s="27" t="s">
        <v>67</v>
      </c>
      <c r="K41" s="27" t="s">
        <v>67</v>
      </c>
      <c r="L41" s="27" t="s">
        <v>489</v>
      </c>
      <c r="M41" s="27" t="s">
        <v>489</v>
      </c>
      <c r="N41" s="27" t="s">
        <v>67</v>
      </c>
      <c r="O41" s="27" t="s">
        <v>50</v>
      </c>
    </row>
    <row r="42" spans="1:23" x14ac:dyDescent="0.45">
      <c r="A42" s="27" t="s">
        <v>489</v>
      </c>
      <c r="B42" s="27" t="s">
        <v>489</v>
      </c>
      <c r="C42" s="27" t="s">
        <v>489</v>
      </c>
      <c r="D42" s="27" t="s">
        <v>489</v>
      </c>
      <c r="E42" s="27" t="s">
        <v>489</v>
      </c>
      <c r="F42" s="27" t="s">
        <v>50</v>
      </c>
      <c r="G42" s="27" t="s">
        <v>489</v>
      </c>
      <c r="H42" s="27" t="s">
        <v>400</v>
      </c>
      <c r="I42" s="27" t="s">
        <v>49</v>
      </c>
      <c r="J42" s="27" t="s">
        <v>67</v>
      </c>
      <c r="K42" s="27" t="s">
        <v>67</v>
      </c>
      <c r="L42" s="27" t="s">
        <v>489</v>
      </c>
      <c r="M42" s="27" t="s">
        <v>489</v>
      </c>
      <c r="N42" s="27" t="s">
        <v>49</v>
      </c>
      <c r="O42" s="27" t="s">
        <v>67</v>
      </c>
      <c r="W42" t="s">
        <v>580</v>
      </c>
    </row>
    <row r="43" spans="1:23" x14ac:dyDescent="0.45">
      <c r="A43" s="27" t="s">
        <v>400</v>
      </c>
      <c r="B43" s="27" t="s">
        <v>489</v>
      </c>
      <c r="C43" s="27" t="s">
        <v>400</v>
      </c>
      <c r="D43" s="27" t="s">
        <v>489</v>
      </c>
      <c r="E43" s="27" t="s">
        <v>400</v>
      </c>
      <c r="F43" s="27" t="s">
        <v>489</v>
      </c>
      <c r="G43" s="27" t="s">
        <v>50</v>
      </c>
      <c r="H43" s="27" t="s">
        <v>400</v>
      </c>
      <c r="I43" s="27" t="s">
        <v>50</v>
      </c>
      <c r="J43" s="27" t="s">
        <v>67</v>
      </c>
      <c r="K43" s="27" t="s">
        <v>67</v>
      </c>
      <c r="L43" s="27" t="s">
        <v>400</v>
      </c>
      <c r="M43" s="27" t="s">
        <v>489</v>
      </c>
      <c r="N43" s="27" t="s">
        <v>49</v>
      </c>
      <c r="O43" s="27" t="s">
        <v>489</v>
      </c>
    </row>
    <row r="44" spans="1:23" x14ac:dyDescent="0.45">
      <c r="A44" s="27" t="s">
        <v>400</v>
      </c>
      <c r="B44" s="27" t="s">
        <v>489</v>
      </c>
      <c r="C44" s="27" t="s">
        <v>489</v>
      </c>
      <c r="D44" s="27" t="s">
        <v>489</v>
      </c>
      <c r="E44" s="27" t="s">
        <v>489</v>
      </c>
      <c r="F44" s="27" t="s">
        <v>489</v>
      </c>
      <c r="G44" s="27" t="s">
        <v>49</v>
      </c>
      <c r="H44" s="27" t="s">
        <v>400</v>
      </c>
      <c r="I44" s="27" t="s">
        <v>49</v>
      </c>
      <c r="J44" s="27" t="s">
        <v>50</v>
      </c>
      <c r="K44" s="27" t="s">
        <v>50</v>
      </c>
      <c r="L44" s="27" t="s">
        <v>489</v>
      </c>
      <c r="M44" s="27" t="s">
        <v>489</v>
      </c>
      <c r="N44" s="27" t="s">
        <v>49</v>
      </c>
      <c r="O44" s="27" t="s">
        <v>50</v>
      </c>
    </row>
    <row r="45" spans="1:23" x14ac:dyDescent="0.45">
      <c r="A45" s="27" t="s">
        <v>400</v>
      </c>
      <c r="B45" s="27" t="s">
        <v>489</v>
      </c>
      <c r="C45" s="27" t="s">
        <v>400</v>
      </c>
      <c r="D45" s="27" t="s">
        <v>489</v>
      </c>
      <c r="E45" s="27" t="s">
        <v>489</v>
      </c>
      <c r="F45" s="27" t="s">
        <v>50</v>
      </c>
      <c r="G45" s="27" t="s">
        <v>49</v>
      </c>
      <c r="H45" s="27" t="s">
        <v>489</v>
      </c>
      <c r="I45" s="27" t="s">
        <v>50</v>
      </c>
      <c r="J45" s="27" t="s">
        <v>49</v>
      </c>
      <c r="K45" s="27" t="s">
        <v>49</v>
      </c>
      <c r="L45" s="27" t="s">
        <v>400</v>
      </c>
      <c r="M45" s="27" t="s">
        <v>489</v>
      </c>
      <c r="N45" s="27" t="s">
        <v>49</v>
      </c>
      <c r="O45" s="27" t="s">
        <v>489</v>
      </c>
    </row>
    <row r="46" spans="1:23" x14ac:dyDescent="0.45">
      <c r="A46" s="27" t="s">
        <v>489</v>
      </c>
      <c r="B46" s="27" t="s">
        <v>489</v>
      </c>
      <c r="C46" s="27" t="s">
        <v>400</v>
      </c>
      <c r="D46" s="27" t="s">
        <v>489</v>
      </c>
      <c r="E46" s="27" t="s">
        <v>489</v>
      </c>
      <c r="F46" s="27" t="s">
        <v>50</v>
      </c>
      <c r="G46" s="27" t="s">
        <v>49</v>
      </c>
      <c r="H46" s="27" t="s">
        <v>400</v>
      </c>
      <c r="I46" s="27" t="s">
        <v>50</v>
      </c>
      <c r="J46" s="27" t="s">
        <v>49</v>
      </c>
      <c r="K46" s="27" t="s">
        <v>49</v>
      </c>
      <c r="L46" s="27" t="s">
        <v>489</v>
      </c>
      <c r="M46" s="27" t="s">
        <v>489</v>
      </c>
      <c r="N46" s="27" t="s">
        <v>49</v>
      </c>
      <c r="O46" s="27" t="s">
        <v>49</v>
      </c>
    </row>
    <row r="47" spans="1:23" x14ac:dyDescent="0.45">
      <c r="A47" s="27" t="s">
        <v>400</v>
      </c>
      <c r="B47" s="27" t="s">
        <v>489</v>
      </c>
      <c r="C47" s="27" t="s">
        <v>489</v>
      </c>
      <c r="D47" s="27" t="s">
        <v>489</v>
      </c>
      <c r="E47" s="27" t="s">
        <v>489</v>
      </c>
      <c r="F47" s="27" t="s">
        <v>50</v>
      </c>
      <c r="G47" s="27" t="s">
        <v>49</v>
      </c>
      <c r="H47" s="27" t="s">
        <v>400</v>
      </c>
      <c r="I47" s="27" t="s">
        <v>49</v>
      </c>
      <c r="J47" s="27" t="s">
        <v>49</v>
      </c>
      <c r="K47" s="27" t="s">
        <v>49</v>
      </c>
      <c r="L47" s="27" t="s">
        <v>489</v>
      </c>
      <c r="M47" s="27" t="s">
        <v>489</v>
      </c>
      <c r="N47" s="27" t="s">
        <v>49</v>
      </c>
      <c r="O47" s="27" t="s">
        <v>49</v>
      </c>
    </row>
    <row r="48" spans="1:23" x14ac:dyDescent="0.45">
      <c r="A48" s="27" t="s">
        <v>400</v>
      </c>
      <c r="B48" s="27" t="s">
        <v>489</v>
      </c>
      <c r="C48" s="27" t="s">
        <v>400</v>
      </c>
      <c r="D48" s="27" t="s">
        <v>489</v>
      </c>
      <c r="E48" s="27" t="s">
        <v>489</v>
      </c>
      <c r="F48" s="27" t="s">
        <v>489</v>
      </c>
      <c r="G48" s="27" t="s">
        <v>49</v>
      </c>
      <c r="H48" s="27" t="s">
        <v>489</v>
      </c>
      <c r="I48" s="27" t="s">
        <v>50</v>
      </c>
      <c r="J48" s="27" t="s">
        <v>50</v>
      </c>
      <c r="K48" s="27" t="s">
        <v>49</v>
      </c>
      <c r="L48" s="27" t="s">
        <v>489</v>
      </c>
      <c r="M48" s="27" t="s">
        <v>489</v>
      </c>
      <c r="N48" s="27" t="s">
        <v>50</v>
      </c>
      <c r="O48" s="27" t="s">
        <v>49</v>
      </c>
    </row>
    <row r="49" spans="1:15" x14ac:dyDescent="0.45">
      <c r="A49" s="27" t="s">
        <v>400</v>
      </c>
      <c r="B49" s="27" t="s">
        <v>489</v>
      </c>
      <c r="C49" s="27" t="s">
        <v>400</v>
      </c>
      <c r="D49" s="27" t="s">
        <v>489</v>
      </c>
      <c r="E49" s="27" t="s">
        <v>489</v>
      </c>
      <c r="F49" s="27" t="s">
        <v>489</v>
      </c>
      <c r="G49" s="27" t="s">
        <v>50</v>
      </c>
      <c r="H49" s="27" t="s">
        <v>400</v>
      </c>
      <c r="I49" s="27" t="s">
        <v>49</v>
      </c>
      <c r="J49" s="27" t="s">
        <v>49</v>
      </c>
      <c r="K49" s="27" t="s">
        <v>49</v>
      </c>
      <c r="L49" s="27" t="s">
        <v>400</v>
      </c>
      <c r="M49" s="27" t="s">
        <v>489</v>
      </c>
      <c r="N49" s="27" t="s">
        <v>49</v>
      </c>
      <c r="O49" s="27" t="s">
        <v>489</v>
      </c>
    </row>
    <row r="50" spans="1:15" x14ac:dyDescent="0.45">
      <c r="A50" s="27" t="s">
        <v>400</v>
      </c>
      <c r="B50" s="27" t="s">
        <v>489</v>
      </c>
      <c r="C50" s="27" t="s">
        <v>400</v>
      </c>
      <c r="D50" s="27" t="s">
        <v>489</v>
      </c>
      <c r="E50" s="27" t="s">
        <v>489</v>
      </c>
      <c r="F50" s="27" t="s">
        <v>489</v>
      </c>
      <c r="G50" s="27" t="s">
        <v>50</v>
      </c>
      <c r="H50" s="27" t="s">
        <v>489</v>
      </c>
      <c r="I50" s="27" t="s">
        <v>50</v>
      </c>
      <c r="J50" s="27" t="s">
        <v>50</v>
      </c>
      <c r="K50" s="27" t="s">
        <v>49</v>
      </c>
      <c r="L50" s="27" t="s">
        <v>400</v>
      </c>
      <c r="M50" s="27" t="s">
        <v>489</v>
      </c>
      <c r="N50" s="27" t="s">
        <v>49</v>
      </c>
      <c r="O50" s="27" t="s">
        <v>49</v>
      </c>
    </row>
    <row r="51" spans="1:15" x14ac:dyDescent="0.45">
      <c r="A51" s="27" t="s">
        <v>400</v>
      </c>
      <c r="B51" s="27" t="s">
        <v>489</v>
      </c>
      <c r="C51" s="27" t="s">
        <v>489</v>
      </c>
      <c r="D51" s="27" t="s">
        <v>400</v>
      </c>
      <c r="E51" s="27" t="s">
        <v>489</v>
      </c>
      <c r="F51" s="27" t="s">
        <v>50</v>
      </c>
      <c r="G51" s="27" t="s">
        <v>50</v>
      </c>
      <c r="H51" s="27" t="s">
        <v>400</v>
      </c>
      <c r="I51" s="27" t="s">
        <v>50</v>
      </c>
      <c r="J51" s="27" t="s">
        <v>49</v>
      </c>
      <c r="K51" s="27" t="s">
        <v>49</v>
      </c>
      <c r="L51" s="27" t="s">
        <v>400</v>
      </c>
      <c r="M51" s="27" t="s">
        <v>489</v>
      </c>
      <c r="N51" s="27" t="s">
        <v>49</v>
      </c>
      <c r="O51" s="27" t="s">
        <v>50</v>
      </c>
    </row>
    <row r="52" spans="1:15" x14ac:dyDescent="0.45">
      <c r="A52" s="27" t="s">
        <v>400</v>
      </c>
      <c r="B52" s="27" t="s">
        <v>489</v>
      </c>
      <c r="C52" s="27" t="s">
        <v>489</v>
      </c>
      <c r="D52" s="27" t="s">
        <v>489</v>
      </c>
      <c r="E52" s="27" t="s">
        <v>489</v>
      </c>
      <c r="F52" s="27" t="s">
        <v>50</v>
      </c>
      <c r="G52" s="27" t="s">
        <v>50</v>
      </c>
      <c r="H52" s="27" t="s">
        <v>489</v>
      </c>
      <c r="I52" s="27" t="s">
        <v>67</v>
      </c>
      <c r="J52" s="27" t="s">
        <v>49</v>
      </c>
      <c r="K52" s="27" t="s">
        <v>67</v>
      </c>
      <c r="L52" s="27" t="s">
        <v>400</v>
      </c>
      <c r="M52" s="27" t="s">
        <v>489</v>
      </c>
      <c r="N52" s="27" t="s">
        <v>49</v>
      </c>
      <c r="O52" s="27" t="s">
        <v>49</v>
      </c>
    </row>
    <row r="53" spans="1:15" x14ac:dyDescent="0.45">
      <c r="A53" s="27" t="s">
        <v>400</v>
      </c>
      <c r="B53" s="27" t="s">
        <v>489</v>
      </c>
      <c r="C53" s="27" t="s">
        <v>489</v>
      </c>
      <c r="D53" s="27" t="s">
        <v>489</v>
      </c>
      <c r="E53" s="27" t="s">
        <v>489</v>
      </c>
      <c r="F53" s="27" t="s">
        <v>50</v>
      </c>
      <c r="G53" s="27" t="s">
        <v>50</v>
      </c>
      <c r="H53" s="27" t="s">
        <v>489</v>
      </c>
      <c r="I53" s="27" t="s">
        <v>67</v>
      </c>
      <c r="J53" s="27" t="s">
        <v>67</v>
      </c>
      <c r="K53" s="27" t="s">
        <v>67</v>
      </c>
      <c r="L53" s="27" t="s">
        <v>400</v>
      </c>
      <c r="M53" s="27" t="s">
        <v>489</v>
      </c>
      <c r="N53" s="27" t="s">
        <v>49</v>
      </c>
      <c r="O53" s="27" t="s">
        <v>49</v>
      </c>
    </row>
    <row r="54" spans="1:15" x14ac:dyDescent="0.45">
      <c r="A54" s="27" t="s">
        <v>400</v>
      </c>
      <c r="B54" s="27" t="s">
        <v>489</v>
      </c>
      <c r="C54" s="27" t="s">
        <v>400</v>
      </c>
      <c r="D54" s="27" t="s">
        <v>489</v>
      </c>
      <c r="E54" s="27" t="s">
        <v>489</v>
      </c>
      <c r="F54" s="27" t="s">
        <v>50</v>
      </c>
      <c r="G54" s="27" t="s">
        <v>50</v>
      </c>
      <c r="H54" s="27" t="s">
        <v>489</v>
      </c>
      <c r="I54" s="27" t="s">
        <v>49</v>
      </c>
      <c r="J54" s="27" t="s">
        <v>49</v>
      </c>
      <c r="K54" s="27" t="s">
        <v>49</v>
      </c>
      <c r="L54" s="27" t="s">
        <v>400</v>
      </c>
      <c r="M54" s="27" t="s">
        <v>489</v>
      </c>
      <c r="N54" s="27" t="s">
        <v>49</v>
      </c>
      <c r="O54" s="27" t="s">
        <v>67</v>
      </c>
    </row>
    <row r="55" spans="1:15" x14ac:dyDescent="0.45">
      <c r="A55" s="27" t="s">
        <v>400</v>
      </c>
      <c r="B55" s="27" t="s">
        <v>489</v>
      </c>
      <c r="C55" s="27" t="s">
        <v>489</v>
      </c>
      <c r="D55" s="27" t="s">
        <v>489</v>
      </c>
      <c r="E55" s="27" t="s">
        <v>489</v>
      </c>
      <c r="F55" s="27" t="s">
        <v>50</v>
      </c>
      <c r="G55" s="27" t="s">
        <v>50</v>
      </c>
      <c r="H55" s="27" t="s">
        <v>489</v>
      </c>
      <c r="I55" s="27" t="s">
        <v>49</v>
      </c>
      <c r="J55" s="27" t="s">
        <v>49</v>
      </c>
      <c r="K55" s="27" t="s">
        <v>67</v>
      </c>
      <c r="L55" s="27" t="s">
        <v>400</v>
      </c>
      <c r="M55" s="27" t="s">
        <v>489</v>
      </c>
      <c r="N55" s="27" t="s">
        <v>49</v>
      </c>
      <c r="O55" s="27" t="s">
        <v>49</v>
      </c>
    </row>
    <row r="56" spans="1:15" x14ac:dyDescent="0.45">
      <c r="A56" s="27" t="s">
        <v>400</v>
      </c>
      <c r="B56" s="27" t="s">
        <v>489</v>
      </c>
      <c r="C56" s="27" t="s">
        <v>489</v>
      </c>
      <c r="D56" s="27" t="s">
        <v>489</v>
      </c>
      <c r="E56" s="27" t="s">
        <v>489</v>
      </c>
      <c r="F56" s="27" t="s">
        <v>50</v>
      </c>
      <c r="G56" s="27" t="s">
        <v>50</v>
      </c>
      <c r="H56" s="27" t="s">
        <v>489</v>
      </c>
      <c r="I56" s="27" t="s">
        <v>49</v>
      </c>
      <c r="J56" s="27" t="s">
        <v>49</v>
      </c>
      <c r="K56" s="27" t="s">
        <v>49</v>
      </c>
      <c r="L56" s="27" t="s">
        <v>400</v>
      </c>
      <c r="M56" s="27" t="s">
        <v>489</v>
      </c>
      <c r="N56" s="27" t="s">
        <v>49</v>
      </c>
      <c r="O56" s="27" t="s">
        <v>49</v>
      </c>
    </row>
    <row r="57" spans="1:15" x14ac:dyDescent="0.45">
      <c r="A57" s="27" t="s">
        <v>400</v>
      </c>
      <c r="B57" s="27" t="s">
        <v>489</v>
      </c>
      <c r="C57" s="27" t="s">
        <v>50</v>
      </c>
      <c r="D57" s="27" t="s">
        <v>50</v>
      </c>
      <c r="E57" s="27" t="s">
        <v>489</v>
      </c>
      <c r="F57" s="27" t="s">
        <v>50</v>
      </c>
      <c r="G57" s="27" t="s">
        <v>489</v>
      </c>
      <c r="H57" s="27" t="s">
        <v>489</v>
      </c>
      <c r="I57" s="27" t="s">
        <v>49</v>
      </c>
      <c r="J57" s="27" t="s">
        <v>49</v>
      </c>
      <c r="K57" s="27" t="s">
        <v>49</v>
      </c>
      <c r="L57" s="27" t="s">
        <v>400</v>
      </c>
      <c r="M57" s="27" t="s">
        <v>400</v>
      </c>
      <c r="N57" s="27" t="s">
        <v>49</v>
      </c>
      <c r="O57" s="27" t="s">
        <v>49</v>
      </c>
    </row>
    <row r="58" spans="1:15" x14ac:dyDescent="0.45">
      <c r="A58" s="27" t="s">
        <v>400</v>
      </c>
      <c r="B58" s="27" t="s">
        <v>489</v>
      </c>
      <c r="C58" s="27" t="s">
        <v>400</v>
      </c>
      <c r="D58" s="27" t="s">
        <v>489</v>
      </c>
      <c r="E58" s="27" t="s">
        <v>489</v>
      </c>
      <c r="F58" s="27" t="s">
        <v>50</v>
      </c>
      <c r="G58" s="27" t="s">
        <v>489</v>
      </c>
      <c r="H58" s="27" t="s">
        <v>400</v>
      </c>
      <c r="I58" s="27" t="s">
        <v>50</v>
      </c>
      <c r="J58" s="27" t="s">
        <v>67</v>
      </c>
      <c r="K58" s="27" t="s">
        <v>49</v>
      </c>
      <c r="L58" s="27" t="s">
        <v>489</v>
      </c>
      <c r="M58" s="27" t="s">
        <v>489</v>
      </c>
      <c r="N58" s="27" t="s">
        <v>49</v>
      </c>
      <c r="O58" s="27" t="s">
        <v>489</v>
      </c>
    </row>
    <row r="59" spans="1:15" x14ac:dyDescent="0.45">
      <c r="A59" s="27" t="s">
        <v>400</v>
      </c>
      <c r="B59" s="27" t="s">
        <v>489</v>
      </c>
      <c r="C59" s="27" t="s">
        <v>489</v>
      </c>
      <c r="D59" s="27" t="s">
        <v>489</v>
      </c>
      <c r="E59" s="27" t="s">
        <v>489</v>
      </c>
      <c r="F59" s="27" t="s">
        <v>50</v>
      </c>
      <c r="G59" s="27" t="s">
        <v>50</v>
      </c>
      <c r="H59" s="27" t="s">
        <v>489</v>
      </c>
      <c r="I59" s="27" t="s">
        <v>49</v>
      </c>
      <c r="J59" s="27" t="s">
        <v>49</v>
      </c>
      <c r="K59" s="27" t="s">
        <v>49</v>
      </c>
      <c r="L59" s="27" t="s">
        <v>400</v>
      </c>
      <c r="M59" s="27" t="s">
        <v>400</v>
      </c>
      <c r="N59" s="27" t="s">
        <v>49</v>
      </c>
      <c r="O59" s="27" t="s">
        <v>50</v>
      </c>
    </row>
    <row r="60" spans="1:15" x14ac:dyDescent="0.45">
      <c r="A60" s="27" t="s">
        <v>400</v>
      </c>
      <c r="B60" s="27" t="s">
        <v>489</v>
      </c>
      <c r="C60" s="27" t="s">
        <v>489</v>
      </c>
      <c r="D60" s="27" t="s">
        <v>489</v>
      </c>
      <c r="E60" s="27" t="s">
        <v>489</v>
      </c>
      <c r="F60" s="27" t="s">
        <v>50</v>
      </c>
      <c r="G60" s="27" t="s">
        <v>50</v>
      </c>
      <c r="H60" s="27" t="s">
        <v>489</v>
      </c>
      <c r="I60" s="27" t="s">
        <v>49</v>
      </c>
      <c r="J60" s="27" t="s">
        <v>49</v>
      </c>
      <c r="K60" s="27" t="s">
        <v>49</v>
      </c>
      <c r="L60" s="27" t="s">
        <v>400</v>
      </c>
      <c r="M60" s="27" t="s">
        <v>489</v>
      </c>
      <c r="N60" s="27" t="s">
        <v>49</v>
      </c>
      <c r="O60" s="27" t="s">
        <v>49</v>
      </c>
    </row>
    <row r="61" spans="1:15" x14ac:dyDescent="0.45">
      <c r="A61" s="27" t="s">
        <v>400</v>
      </c>
      <c r="B61" s="27" t="s">
        <v>489</v>
      </c>
      <c r="C61" s="27" t="s">
        <v>489</v>
      </c>
      <c r="D61" s="27" t="s">
        <v>489</v>
      </c>
      <c r="E61" s="27" t="s">
        <v>489</v>
      </c>
      <c r="F61" s="27" t="s">
        <v>50</v>
      </c>
      <c r="G61" s="27" t="s">
        <v>50</v>
      </c>
      <c r="H61" s="27" t="s">
        <v>489</v>
      </c>
      <c r="I61" s="27" t="s">
        <v>50</v>
      </c>
      <c r="J61" s="27" t="s">
        <v>49</v>
      </c>
      <c r="K61" s="27" t="s">
        <v>49</v>
      </c>
      <c r="L61" s="27" t="s">
        <v>400</v>
      </c>
      <c r="M61" s="27" t="s">
        <v>489</v>
      </c>
      <c r="N61" s="27" t="s">
        <v>49</v>
      </c>
      <c r="O61" s="27" t="s">
        <v>50</v>
      </c>
    </row>
    <row r="62" spans="1:15" x14ac:dyDescent="0.45">
      <c r="A62" s="27" t="s">
        <v>400</v>
      </c>
      <c r="B62" s="27" t="s">
        <v>489</v>
      </c>
      <c r="C62" s="27" t="s">
        <v>489</v>
      </c>
      <c r="D62" s="27" t="s">
        <v>489</v>
      </c>
      <c r="E62" s="27" t="s">
        <v>489</v>
      </c>
      <c r="F62" s="27" t="s">
        <v>50</v>
      </c>
      <c r="G62" s="27" t="s">
        <v>489</v>
      </c>
      <c r="H62" s="27" t="s">
        <v>489</v>
      </c>
      <c r="I62" s="27" t="s">
        <v>49</v>
      </c>
      <c r="J62" s="27" t="s">
        <v>50</v>
      </c>
      <c r="K62" s="27" t="s">
        <v>49</v>
      </c>
      <c r="L62" s="27" t="s">
        <v>400</v>
      </c>
      <c r="M62" s="27" t="s">
        <v>400</v>
      </c>
      <c r="N62" s="27" t="s">
        <v>49</v>
      </c>
      <c r="O62" s="27" t="s">
        <v>50</v>
      </c>
    </row>
    <row r="63" spans="1:15" x14ac:dyDescent="0.45">
      <c r="A63" s="27" t="s">
        <v>400</v>
      </c>
      <c r="B63" s="27" t="s">
        <v>50</v>
      </c>
      <c r="C63" s="27" t="s">
        <v>489</v>
      </c>
      <c r="D63" s="27" t="s">
        <v>489</v>
      </c>
      <c r="E63" s="27" t="s">
        <v>489</v>
      </c>
      <c r="F63" s="27" t="s">
        <v>50</v>
      </c>
      <c r="G63" s="27" t="s">
        <v>50</v>
      </c>
      <c r="H63" s="27" t="s">
        <v>489</v>
      </c>
      <c r="I63" s="27" t="s">
        <v>49</v>
      </c>
      <c r="J63" s="27" t="s">
        <v>50</v>
      </c>
      <c r="K63" s="27" t="s">
        <v>67</v>
      </c>
      <c r="L63" s="27" t="s">
        <v>400</v>
      </c>
      <c r="M63" s="27" t="s">
        <v>400</v>
      </c>
      <c r="N63" s="27" t="s">
        <v>49</v>
      </c>
      <c r="O63" s="27" t="s">
        <v>49</v>
      </c>
    </row>
    <row r="64" spans="1:15" x14ac:dyDescent="0.45">
      <c r="A64" s="27" t="s">
        <v>400</v>
      </c>
      <c r="B64" s="27" t="s">
        <v>489</v>
      </c>
      <c r="C64" s="27" t="s">
        <v>400</v>
      </c>
      <c r="D64" s="27" t="s">
        <v>489</v>
      </c>
      <c r="E64" s="27" t="s">
        <v>489</v>
      </c>
      <c r="F64" s="27" t="s">
        <v>50</v>
      </c>
      <c r="G64" s="27" t="s">
        <v>50</v>
      </c>
      <c r="H64" s="27" t="s">
        <v>489</v>
      </c>
      <c r="I64" s="27" t="s">
        <v>49</v>
      </c>
      <c r="J64" s="27" t="s">
        <v>49</v>
      </c>
      <c r="K64" s="27" t="s">
        <v>49</v>
      </c>
      <c r="L64" s="27" t="s">
        <v>400</v>
      </c>
      <c r="M64" s="27" t="s">
        <v>489</v>
      </c>
      <c r="N64" s="27" t="s">
        <v>49</v>
      </c>
      <c r="O64" s="27" t="s">
        <v>49</v>
      </c>
    </row>
    <row r="65" spans="1:15" x14ac:dyDescent="0.45">
      <c r="A65" s="27" t="s">
        <v>400</v>
      </c>
      <c r="B65" s="27" t="s">
        <v>489</v>
      </c>
      <c r="C65" s="27" t="s">
        <v>489</v>
      </c>
      <c r="D65" s="27" t="s">
        <v>489</v>
      </c>
      <c r="E65" s="27" t="s">
        <v>489</v>
      </c>
      <c r="F65" s="27" t="s">
        <v>50</v>
      </c>
      <c r="G65" s="27" t="s">
        <v>50</v>
      </c>
      <c r="H65" s="27" t="s">
        <v>489</v>
      </c>
      <c r="I65" s="27" t="s">
        <v>50</v>
      </c>
      <c r="J65" s="27" t="s">
        <v>49</v>
      </c>
      <c r="K65" s="27" t="s">
        <v>49</v>
      </c>
      <c r="L65" s="27" t="s">
        <v>489</v>
      </c>
      <c r="M65" s="27" t="s">
        <v>489</v>
      </c>
      <c r="N65" s="27" t="s">
        <v>49</v>
      </c>
      <c r="O65" s="27" t="s">
        <v>50</v>
      </c>
    </row>
    <row r="66" spans="1:15" x14ac:dyDescent="0.45">
      <c r="A66" s="27" t="s">
        <v>400</v>
      </c>
      <c r="B66" s="27" t="s">
        <v>50</v>
      </c>
      <c r="C66" s="27" t="s">
        <v>489</v>
      </c>
      <c r="D66" s="27" t="s">
        <v>489</v>
      </c>
      <c r="E66" s="27" t="s">
        <v>489</v>
      </c>
      <c r="F66" s="27" t="s">
        <v>50</v>
      </c>
      <c r="G66" s="27" t="s">
        <v>50</v>
      </c>
      <c r="H66" s="27" t="s">
        <v>489</v>
      </c>
      <c r="I66" s="27" t="s">
        <v>67</v>
      </c>
      <c r="J66" s="27" t="s">
        <v>67</v>
      </c>
      <c r="K66" s="27" t="s">
        <v>67</v>
      </c>
      <c r="L66" s="27" t="s">
        <v>489</v>
      </c>
      <c r="M66" s="27" t="s">
        <v>489</v>
      </c>
      <c r="N66" s="27" t="s">
        <v>67</v>
      </c>
      <c r="O66" s="27" t="s">
        <v>67</v>
      </c>
    </row>
    <row r="67" spans="1:15" x14ac:dyDescent="0.45">
      <c r="A67" s="27" t="s">
        <v>489</v>
      </c>
      <c r="B67" s="27" t="s">
        <v>489</v>
      </c>
      <c r="C67" s="27" t="s">
        <v>400</v>
      </c>
      <c r="D67" s="27" t="s">
        <v>489</v>
      </c>
      <c r="E67" s="27" t="s">
        <v>489</v>
      </c>
      <c r="F67" s="27" t="s">
        <v>50</v>
      </c>
      <c r="G67" s="27" t="s">
        <v>50</v>
      </c>
      <c r="H67" s="27" t="s">
        <v>400</v>
      </c>
      <c r="I67" s="27" t="s">
        <v>49</v>
      </c>
      <c r="J67" s="27" t="s">
        <v>49</v>
      </c>
      <c r="K67" s="27" t="s">
        <v>49</v>
      </c>
      <c r="L67" s="27" t="s">
        <v>489</v>
      </c>
      <c r="M67" s="27" t="s">
        <v>49</v>
      </c>
      <c r="N67" s="27" t="s">
        <v>49</v>
      </c>
      <c r="O67" s="27" t="s">
        <v>49</v>
      </c>
    </row>
    <row r="68" spans="1:15" x14ac:dyDescent="0.45">
      <c r="A68" s="27" t="s">
        <v>489</v>
      </c>
      <c r="B68" s="27" t="s">
        <v>489</v>
      </c>
      <c r="C68" s="27" t="s">
        <v>489</v>
      </c>
      <c r="D68" s="27" t="s">
        <v>489</v>
      </c>
      <c r="E68" s="27" t="s">
        <v>489</v>
      </c>
      <c r="F68" s="27" t="s">
        <v>50</v>
      </c>
      <c r="G68" s="27" t="s">
        <v>489</v>
      </c>
      <c r="H68" s="27" t="s">
        <v>489</v>
      </c>
      <c r="I68" s="27" t="s">
        <v>49</v>
      </c>
      <c r="J68" s="27" t="s">
        <v>49</v>
      </c>
      <c r="K68" s="27" t="s">
        <v>49</v>
      </c>
      <c r="L68" s="27" t="s">
        <v>489</v>
      </c>
      <c r="M68" s="27" t="s">
        <v>489</v>
      </c>
      <c r="N68" s="27" t="s">
        <v>49</v>
      </c>
      <c r="O68" s="27" t="s">
        <v>49</v>
      </c>
    </row>
    <row r="69" spans="1:15" x14ac:dyDescent="0.45">
      <c r="A69" s="27" t="s">
        <v>400</v>
      </c>
      <c r="B69" s="27" t="s">
        <v>489</v>
      </c>
      <c r="C69" s="27" t="s">
        <v>400</v>
      </c>
      <c r="D69" s="27" t="s">
        <v>489</v>
      </c>
      <c r="E69" s="27" t="s">
        <v>489</v>
      </c>
      <c r="F69" s="27" t="s">
        <v>50</v>
      </c>
      <c r="G69" s="27" t="s">
        <v>489</v>
      </c>
      <c r="H69" s="27" t="s">
        <v>400</v>
      </c>
      <c r="I69" s="27" t="s">
        <v>489</v>
      </c>
      <c r="J69" s="27" t="s">
        <v>50</v>
      </c>
      <c r="K69" s="27" t="s">
        <v>50</v>
      </c>
      <c r="L69" s="27" t="s">
        <v>400</v>
      </c>
      <c r="M69" s="27" t="s">
        <v>400</v>
      </c>
      <c r="N69" s="27" t="s">
        <v>50</v>
      </c>
      <c r="O69" s="27" t="s">
        <v>49</v>
      </c>
    </row>
    <row r="70" spans="1:15" x14ac:dyDescent="0.45">
      <c r="A70" s="27" t="s">
        <v>400</v>
      </c>
      <c r="B70" s="27" t="s">
        <v>489</v>
      </c>
      <c r="C70" s="27" t="s">
        <v>400</v>
      </c>
      <c r="D70" s="27" t="s">
        <v>489</v>
      </c>
      <c r="E70" s="27" t="s">
        <v>489</v>
      </c>
      <c r="F70" s="27" t="s">
        <v>50</v>
      </c>
      <c r="G70" s="27" t="s">
        <v>50</v>
      </c>
      <c r="H70" s="27" t="s">
        <v>400</v>
      </c>
      <c r="I70" s="27" t="s">
        <v>489</v>
      </c>
      <c r="J70" s="27" t="s">
        <v>50</v>
      </c>
      <c r="K70" s="27" t="s">
        <v>49</v>
      </c>
      <c r="L70" s="27" t="s">
        <v>400</v>
      </c>
      <c r="M70" s="27" t="s">
        <v>489</v>
      </c>
      <c r="N70" s="27" t="s">
        <v>49</v>
      </c>
      <c r="O70" s="27" t="s">
        <v>50</v>
      </c>
    </row>
    <row r="71" spans="1:15" x14ac:dyDescent="0.45">
      <c r="A71" s="27" t="s">
        <v>400</v>
      </c>
      <c r="B71" s="27" t="s">
        <v>489</v>
      </c>
      <c r="C71" s="27" t="s">
        <v>400</v>
      </c>
      <c r="D71" s="27" t="s">
        <v>489</v>
      </c>
      <c r="E71" s="27" t="s">
        <v>489</v>
      </c>
      <c r="F71" s="27" t="s">
        <v>50</v>
      </c>
      <c r="G71" s="27" t="s">
        <v>489</v>
      </c>
      <c r="H71" s="27" t="s">
        <v>400</v>
      </c>
      <c r="I71" s="27" t="s">
        <v>489</v>
      </c>
      <c r="J71" s="27" t="s">
        <v>50</v>
      </c>
      <c r="K71" s="27" t="s">
        <v>49</v>
      </c>
      <c r="L71" s="27" t="s">
        <v>400</v>
      </c>
      <c r="M71" s="27" t="s">
        <v>489</v>
      </c>
      <c r="N71" s="27" t="s">
        <v>49</v>
      </c>
      <c r="O71" s="27" t="s">
        <v>49</v>
      </c>
    </row>
    <row r="72" spans="1:15" x14ac:dyDescent="0.45">
      <c r="A72" s="27" t="s">
        <v>400</v>
      </c>
      <c r="B72" s="27" t="s">
        <v>400</v>
      </c>
      <c r="C72" s="27" t="s">
        <v>400</v>
      </c>
      <c r="D72" s="27" t="s">
        <v>489</v>
      </c>
      <c r="E72" s="27" t="s">
        <v>489</v>
      </c>
      <c r="F72" s="27" t="s">
        <v>50</v>
      </c>
      <c r="G72" s="27" t="s">
        <v>489</v>
      </c>
      <c r="H72" s="27" t="s">
        <v>400</v>
      </c>
      <c r="I72" s="27" t="s">
        <v>489</v>
      </c>
      <c r="J72" s="27" t="s">
        <v>50</v>
      </c>
      <c r="K72" s="27" t="s">
        <v>49</v>
      </c>
      <c r="L72" s="27" t="s">
        <v>400</v>
      </c>
      <c r="M72" s="27" t="s">
        <v>489</v>
      </c>
      <c r="N72" s="27" t="s">
        <v>49</v>
      </c>
      <c r="O72" s="27" t="s">
        <v>49</v>
      </c>
    </row>
    <row r="73" spans="1:15" x14ac:dyDescent="0.45">
      <c r="A73" s="27" t="s">
        <v>400</v>
      </c>
      <c r="B73" s="27" t="s">
        <v>489</v>
      </c>
      <c r="C73" s="27" t="s">
        <v>400</v>
      </c>
      <c r="D73" s="27" t="s">
        <v>489</v>
      </c>
      <c r="E73" s="27" t="s">
        <v>489</v>
      </c>
      <c r="F73" s="27" t="s">
        <v>50</v>
      </c>
      <c r="G73" s="27" t="s">
        <v>489</v>
      </c>
      <c r="H73" s="27" t="s">
        <v>400</v>
      </c>
      <c r="I73" s="27" t="s">
        <v>50</v>
      </c>
      <c r="J73" s="27" t="s">
        <v>50</v>
      </c>
      <c r="K73" s="27" t="s">
        <v>49</v>
      </c>
      <c r="L73" s="27" t="s">
        <v>489</v>
      </c>
      <c r="M73" s="27" t="s">
        <v>489</v>
      </c>
      <c r="N73" s="27" t="s">
        <v>49</v>
      </c>
      <c r="O73" s="27" t="s">
        <v>49</v>
      </c>
    </row>
    <row r="74" spans="1:15" x14ac:dyDescent="0.45">
      <c r="A74" s="27" t="s">
        <v>400</v>
      </c>
      <c r="B74" s="27" t="s">
        <v>489</v>
      </c>
      <c r="C74" s="27" t="s">
        <v>400</v>
      </c>
      <c r="D74" s="27" t="s">
        <v>489</v>
      </c>
      <c r="E74" s="27" t="s">
        <v>489</v>
      </c>
      <c r="F74" s="27" t="s">
        <v>50</v>
      </c>
      <c r="G74" s="27" t="s">
        <v>489</v>
      </c>
      <c r="H74" s="27" t="s">
        <v>400</v>
      </c>
      <c r="I74" s="27" t="s">
        <v>50</v>
      </c>
      <c r="J74" s="27" t="s">
        <v>49</v>
      </c>
      <c r="K74" s="27" t="s">
        <v>49</v>
      </c>
      <c r="L74" s="27" t="s">
        <v>489</v>
      </c>
      <c r="M74" s="27" t="s">
        <v>400</v>
      </c>
      <c r="N74" s="27" t="s">
        <v>49</v>
      </c>
      <c r="O74" s="27" t="s">
        <v>67</v>
      </c>
    </row>
    <row r="75" spans="1:15" x14ac:dyDescent="0.45">
      <c r="A75" s="27" t="s">
        <v>400</v>
      </c>
      <c r="B75" s="27" t="s">
        <v>50</v>
      </c>
      <c r="C75" s="27" t="s">
        <v>489</v>
      </c>
      <c r="D75" s="27" t="s">
        <v>489</v>
      </c>
      <c r="E75" s="27" t="s">
        <v>489</v>
      </c>
      <c r="F75" s="27" t="s">
        <v>50</v>
      </c>
      <c r="G75" s="27" t="s">
        <v>50</v>
      </c>
      <c r="H75" s="27" t="s">
        <v>489</v>
      </c>
      <c r="I75" s="27" t="s">
        <v>49</v>
      </c>
      <c r="J75" s="27" t="s">
        <v>49</v>
      </c>
      <c r="K75" s="27" t="s">
        <v>49</v>
      </c>
      <c r="L75" s="27" t="s">
        <v>489</v>
      </c>
      <c r="M75" s="27" t="s">
        <v>489</v>
      </c>
      <c r="N75" s="27" t="s">
        <v>49</v>
      </c>
      <c r="O75" s="27" t="s">
        <v>49</v>
      </c>
    </row>
    <row r="76" spans="1:15" x14ac:dyDescent="0.45">
      <c r="A76" s="27" t="s">
        <v>400</v>
      </c>
      <c r="B76" s="27" t="s">
        <v>489</v>
      </c>
      <c r="C76" s="27" t="s">
        <v>489</v>
      </c>
      <c r="D76" s="27" t="s">
        <v>489</v>
      </c>
      <c r="E76" s="27" t="s">
        <v>489</v>
      </c>
      <c r="F76" s="27" t="s">
        <v>50</v>
      </c>
      <c r="G76" s="27" t="s">
        <v>50</v>
      </c>
      <c r="H76" s="27" t="s">
        <v>489</v>
      </c>
      <c r="I76" s="27" t="s">
        <v>49</v>
      </c>
      <c r="J76" s="27" t="s">
        <v>49</v>
      </c>
      <c r="K76" s="27" t="s">
        <v>49</v>
      </c>
      <c r="L76" s="27" t="s">
        <v>489</v>
      </c>
      <c r="M76" s="27" t="s">
        <v>489</v>
      </c>
      <c r="N76" s="27" t="s">
        <v>49</v>
      </c>
      <c r="O76" s="27" t="s">
        <v>49</v>
      </c>
    </row>
    <row r="77" spans="1:15" x14ac:dyDescent="0.45">
      <c r="A77" s="27" t="s">
        <v>400</v>
      </c>
      <c r="B77" s="27" t="s">
        <v>489</v>
      </c>
      <c r="C77" s="27" t="s">
        <v>489</v>
      </c>
      <c r="D77" s="27" t="s">
        <v>489</v>
      </c>
      <c r="E77" s="27" t="s">
        <v>489</v>
      </c>
      <c r="F77" s="27" t="s">
        <v>50</v>
      </c>
      <c r="G77" s="27" t="s">
        <v>50</v>
      </c>
      <c r="H77" s="27" t="s">
        <v>489</v>
      </c>
      <c r="I77" s="27" t="s">
        <v>49</v>
      </c>
      <c r="J77" s="27" t="s">
        <v>49</v>
      </c>
      <c r="K77" s="27" t="s">
        <v>49</v>
      </c>
      <c r="L77" s="27" t="s">
        <v>400</v>
      </c>
      <c r="M77" s="27" t="s">
        <v>489</v>
      </c>
      <c r="N77" s="27" t="s">
        <v>49</v>
      </c>
      <c r="O77" s="27" t="s">
        <v>50</v>
      </c>
    </row>
    <row r="78" spans="1:15" x14ac:dyDescent="0.45">
      <c r="A78" s="27" t="s">
        <v>400</v>
      </c>
      <c r="B78" s="27" t="s">
        <v>50</v>
      </c>
      <c r="C78" s="27" t="s">
        <v>67</v>
      </c>
      <c r="D78" s="27" t="s">
        <v>489</v>
      </c>
      <c r="E78" s="27" t="s">
        <v>489</v>
      </c>
      <c r="F78" s="27" t="s">
        <v>49</v>
      </c>
      <c r="G78" s="27" t="s">
        <v>49</v>
      </c>
      <c r="H78" s="27" t="s">
        <v>50</v>
      </c>
      <c r="I78" s="27" t="s">
        <v>49</v>
      </c>
      <c r="J78" s="27" t="s">
        <v>49</v>
      </c>
      <c r="K78" s="27" t="s">
        <v>49</v>
      </c>
      <c r="L78" s="27" t="s">
        <v>489</v>
      </c>
      <c r="M78" s="27" t="s">
        <v>49</v>
      </c>
      <c r="N78" s="27" t="s">
        <v>49</v>
      </c>
      <c r="O78" s="27" t="s">
        <v>49</v>
      </c>
    </row>
    <row r="79" spans="1:15" x14ac:dyDescent="0.45">
      <c r="A79" s="27" t="s">
        <v>400</v>
      </c>
      <c r="B79" s="27" t="s">
        <v>489</v>
      </c>
      <c r="C79" s="27" t="s">
        <v>489</v>
      </c>
      <c r="D79" s="27" t="s">
        <v>489</v>
      </c>
      <c r="E79" s="27" t="s">
        <v>489</v>
      </c>
      <c r="F79" s="27" t="s">
        <v>50</v>
      </c>
      <c r="G79" s="27" t="s">
        <v>50</v>
      </c>
      <c r="H79" s="27" t="s">
        <v>489</v>
      </c>
      <c r="I79" s="27" t="s">
        <v>49</v>
      </c>
      <c r="J79" s="27" t="s">
        <v>50</v>
      </c>
      <c r="K79" s="27" t="s">
        <v>49</v>
      </c>
      <c r="L79" s="27" t="s">
        <v>400</v>
      </c>
      <c r="M79" s="27" t="s">
        <v>489</v>
      </c>
      <c r="N79" s="27" t="s">
        <v>49</v>
      </c>
      <c r="O79" s="27" t="s">
        <v>49</v>
      </c>
    </row>
    <row r="80" spans="1:15" x14ac:dyDescent="0.45">
      <c r="A80" s="27" t="s">
        <v>400</v>
      </c>
      <c r="B80" s="27" t="s">
        <v>489</v>
      </c>
      <c r="C80" s="27" t="s">
        <v>489</v>
      </c>
      <c r="D80" s="27" t="s">
        <v>489</v>
      </c>
      <c r="E80" s="27" t="s">
        <v>489</v>
      </c>
      <c r="F80" s="27" t="s">
        <v>50</v>
      </c>
      <c r="G80" s="27" t="s">
        <v>50</v>
      </c>
      <c r="H80" s="27" t="s">
        <v>489</v>
      </c>
      <c r="I80" s="27" t="s">
        <v>49</v>
      </c>
      <c r="J80" s="27" t="s">
        <v>49</v>
      </c>
      <c r="K80" s="27" t="s">
        <v>49</v>
      </c>
      <c r="L80" s="27" t="s">
        <v>400</v>
      </c>
      <c r="M80" s="27" t="s">
        <v>400</v>
      </c>
      <c r="N80" s="27" t="s">
        <v>49</v>
      </c>
      <c r="O80" s="27" t="s">
        <v>50</v>
      </c>
    </row>
    <row r="81" spans="1:15" x14ac:dyDescent="0.45">
      <c r="A81" s="27" t="s">
        <v>400</v>
      </c>
      <c r="B81" s="27" t="s">
        <v>489</v>
      </c>
      <c r="C81" s="27" t="s">
        <v>400</v>
      </c>
      <c r="D81" s="27" t="s">
        <v>489</v>
      </c>
      <c r="E81" s="27" t="s">
        <v>489</v>
      </c>
      <c r="F81" s="27" t="s">
        <v>50</v>
      </c>
      <c r="G81" s="27" t="s">
        <v>50</v>
      </c>
      <c r="H81" s="27" t="s">
        <v>489</v>
      </c>
      <c r="I81" s="27" t="s">
        <v>49</v>
      </c>
      <c r="J81" s="27" t="s">
        <v>49</v>
      </c>
      <c r="K81" s="27" t="s">
        <v>49</v>
      </c>
      <c r="L81" s="27" t="s">
        <v>489</v>
      </c>
      <c r="M81" s="27" t="s">
        <v>489</v>
      </c>
      <c r="N81" s="27" t="s">
        <v>49</v>
      </c>
      <c r="O81" s="27" t="s">
        <v>49</v>
      </c>
    </row>
    <row r="82" spans="1:15" x14ac:dyDescent="0.45">
      <c r="A82" s="27" t="s">
        <v>400</v>
      </c>
      <c r="B82" s="27" t="s">
        <v>489</v>
      </c>
      <c r="C82" s="27" t="s">
        <v>400</v>
      </c>
      <c r="D82" s="27" t="s">
        <v>489</v>
      </c>
      <c r="E82" s="27" t="s">
        <v>489</v>
      </c>
      <c r="F82" s="27" t="s">
        <v>50</v>
      </c>
      <c r="G82" s="27" t="s">
        <v>50</v>
      </c>
      <c r="H82" s="27" t="s">
        <v>489</v>
      </c>
      <c r="I82" s="27" t="s">
        <v>49</v>
      </c>
      <c r="J82" s="27" t="s">
        <v>49</v>
      </c>
      <c r="K82" s="27" t="s">
        <v>49</v>
      </c>
      <c r="L82" s="27" t="s">
        <v>400</v>
      </c>
      <c r="M82" s="27" t="s">
        <v>489</v>
      </c>
      <c r="N82" s="27" t="s">
        <v>49</v>
      </c>
      <c r="O82" s="27" t="s">
        <v>49</v>
      </c>
    </row>
    <row r="83" spans="1:15" x14ac:dyDescent="0.45">
      <c r="A83" s="27" t="s">
        <v>400</v>
      </c>
      <c r="B83" s="27" t="s">
        <v>489</v>
      </c>
      <c r="C83" s="27" t="s">
        <v>67</v>
      </c>
      <c r="D83" s="27" t="s">
        <v>489</v>
      </c>
      <c r="E83" s="27" t="s">
        <v>489</v>
      </c>
      <c r="F83" s="27" t="s">
        <v>49</v>
      </c>
      <c r="G83" s="27" t="s">
        <v>50</v>
      </c>
      <c r="H83" s="27" t="s">
        <v>489</v>
      </c>
      <c r="I83" s="27" t="s">
        <v>49</v>
      </c>
      <c r="J83" s="27" t="s">
        <v>49</v>
      </c>
      <c r="K83" s="27" t="s">
        <v>49</v>
      </c>
      <c r="L83" s="27" t="s">
        <v>489</v>
      </c>
      <c r="M83" s="27" t="s">
        <v>49</v>
      </c>
      <c r="N83" s="27" t="s">
        <v>49</v>
      </c>
      <c r="O83" s="27" t="s">
        <v>49</v>
      </c>
    </row>
    <row r="84" spans="1:15" x14ac:dyDescent="0.45">
      <c r="A84" s="27" t="s">
        <v>400</v>
      </c>
      <c r="B84" s="27" t="s">
        <v>50</v>
      </c>
      <c r="C84" s="27" t="s">
        <v>67</v>
      </c>
      <c r="D84" s="27" t="s">
        <v>489</v>
      </c>
      <c r="E84" s="27" t="s">
        <v>489</v>
      </c>
      <c r="F84" s="27" t="s">
        <v>50</v>
      </c>
      <c r="G84" s="27" t="s">
        <v>50</v>
      </c>
      <c r="H84" s="27" t="s">
        <v>50</v>
      </c>
      <c r="I84" s="27" t="s">
        <v>49</v>
      </c>
      <c r="J84" s="27" t="s">
        <v>49</v>
      </c>
      <c r="K84" s="27" t="s">
        <v>49</v>
      </c>
      <c r="L84" s="27" t="s">
        <v>400</v>
      </c>
      <c r="M84" s="27" t="s">
        <v>400</v>
      </c>
      <c r="N84" s="27" t="s">
        <v>49</v>
      </c>
      <c r="O84" s="27" t="s">
        <v>49</v>
      </c>
    </row>
    <row r="85" spans="1:15" x14ac:dyDescent="0.45">
      <c r="A85" s="27" t="s">
        <v>400</v>
      </c>
      <c r="B85" s="27" t="s">
        <v>50</v>
      </c>
      <c r="C85" s="27" t="s">
        <v>50</v>
      </c>
      <c r="D85" s="27" t="s">
        <v>489</v>
      </c>
      <c r="E85" s="27" t="s">
        <v>489</v>
      </c>
      <c r="F85" s="27" t="s">
        <v>49</v>
      </c>
      <c r="G85" s="27" t="s">
        <v>50</v>
      </c>
      <c r="H85" s="27" t="s">
        <v>50</v>
      </c>
      <c r="I85" s="27" t="s">
        <v>49</v>
      </c>
      <c r="J85" s="27" t="s">
        <v>49</v>
      </c>
      <c r="K85" s="27" t="s">
        <v>49</v>
      </c>
      <c r="L85" s="27" t="s">
        <v>400</v>
      </c>
      <c r="M85" s="27" t="s">
        <v>400</v>
      </c>
      <c r="N85" s="27" t="s">
        <v>49</v>
      </c>
      <c r="O85" s="27" t="s">
        <v>49</v>
      </c>
    </row>
    <row r="86" spans="1:15" x14ac:dyDescent="0.45">
      <c r="A86" s="27" t="s">
        <v>400</v>
      </c>
      <c r="B86" s="27" t="s">
        <v>50</v>
      </c>
      <c r="C86" s="27" t="s">
        <v>489</v>
      </c>
      <c r="D86" s="27" t="s">
        <v>489</v>
      </c>
      <c r="E86" s="27" t="s">
        <v>489</v>
      </c>
      <c r="F86" s="27" t="s">
        <v>50</v>
      </c>
      <c r="G86" s="27" t="s">
        <v>50</v>
      </c>
      <c r="H86" s="27" t="s">
        <v>489</v>
      </c>
      <c r="I86" s="27" t="s">
        <v>49</v>
      </c>
      <c r="J86" s="27" t="s">
        <v>49</v>
      </c>
      <c r="K86" s="27" t="s">
        <v>49</v>
      </c>
      <c r="L86" s="27" t="s">
        <v>489</v>
      </c>
      <c r="M86" s="27" t="s">
        <v>489</v>
      </c>
      <c r="N86" s="27" t="s">
        <v>49</v>
      </c>
      <c r="O86" s="27" t="s">
        <v>50</v>
      </c>
    </row>
    <row r="87" spans="1:15" x14ac:dyDescent="0.45">
      <c r="A87" s="27" t="s">
        <v>400</v>
      </c>
      <c r="B87" s="27" t="s">
        <v>489</v>
      </c>
      <c r="C87" s="27" t="s">
        <v>489</v>
      </c>
      <c r="D87" s="27" t="s">
        <v>489</v>
      </c>
      <c r="E87" s="27" t="s">
        <v>489</v>
      </c>
      <c r="F87" s="27" t="s">
        <v>50</v>
      </c>
      <c r="G87" s="27" t="s">
        <v>489</v>
      </c>
      <c r="H87" s="27" t="s">
        <v>489</v>
      </c>
      <c r="I87" s="27" t="s">
        <v>49</v>
      </c>
      <c r="J87" s="27" t="s">
        <v>49</v>
      </c>
      <c r="K87" s="27" t="s">
        <v>49</v>
      </c>
      <c r="L87" s="27" t="s">
        <v>400</v>
      </c>
      <c r="M87" s="27" t="s">
        <v>400</v>
      </c>
      <c r="N87" s="27" t="s">
        <v>49</v>
      </c>
      <c r="O87" s="27" t="s">
        <v>50</v>
      </c>
    </row>
    <row r="88" spans="1:15" x14ac:dyDescent="0.45">
      <c r="A88" s="27" t="s">
        <v>400</v>
      </c>
      <c r="B88" s="27" t="s">
        <v>489</v>
      </c>
      <c r="C88" s="27" t="s">
        <v>489</v>
      </c>
      <c r="D88" s="27" t="s">
        <v>489</v>
      </c>
      <c r="E88" s="27" t="s">
        <v>50</v>
      </c>
      <c r="F88" s="27" t="s">
        <v>50</v>
      </c>
      <c r="G88" s="27" t="s">
        <v>489</v>
      </c>
      <c r="H88" s="27" t="s">
        <v>489</v>
      </c>
      <c r="I88" s="27" t="s">
        <v>49</v>
      </c>
      <c r="J88" s="27" t="s">
        <v>49</v>
      </c>
      <c r="K88" s="27" t="s">
        <v>49</v>
      </c>
      <c r="L88" s="27" t="s">
        <v>400</v>
      </c>
      <c r="M88" s="27" t="s">
        <v>489</v>
      </c>
      <c r="N88" s="27" t="s">
        <v>49</v>
      </c>
      <c r="O88" s="27" t="s">
        <v>50</v>
      </c>
    </row>
    <row r="89" spans="1:15" x14ac:dyDescent="0.45">
      <c r="A89" s="27" t="s">
        <v>400</v>
      </c>
      <c r="B89" s="27" t="s">
        <v>50</v>
      </c>
      <c r="C89" s="27" t="s">
        <v>489</v>
      </c>
      <c r="D89" s="27" t="s">
        <v>489</v>
      </c>
      <c r="E89" s="27" t="s">
        <v>489</v>
      </c>
      <c r="F89" s="27" t="s">
        <v>50</v>
      </c>
      <c r="G89" s="27" t="s">
        <v>50</v>
      </c>
      <c r="H89" s="27" t="s">
        <v>489</v>
      </c>
      <c r="I89" s="27" t="s">
        <v>49</v>
      </c>
      <c r="J89" s="27" t="s">
        <v>49</v>
      </c>
      <c r="K89" s="27" t="s">
        <v>49</v>
      </c>
      <c r="L89" s="27" t="s">
        <v>400</v>
      </c>
      <c r="M89" s="27" t="s">
        <v>489</v>
      </c>
      <c r="N89" s="27" t="s">
        <v>49</v>
      </c>
      <c r="O89" s="27" t="s">
        <v>49</v>
      </c>
    </row>
    <row r="90" spans="1:15" x14ac:dyDescent="0.45">
      <c r="A90" s="27" t="s">
        <v>400</v>
      </c>
      <c r="B90" s="27" t="s">
        <v>489</v>
      </c>
      <c r="C90" s="27" t="s">
        <v>489</v>
      </c>
      <c r="D90" s="27" t="s">
        <v>489</v>
      </c>
      <c r="E90" s="27" t="s">
        <v>489</v>
      </c>
      <c r="F90" s="27" t="s">
        <v>50</v>
      </c>
      <c r="G90" s="27" t="s">
        <v>50</v>
      </c>
      <c r="H90" s="27" t="s">
        <v>489</v>
      </c>
      <c r="I90" s="27" t="s">
        <v>49</v>
      </c>
      <c r="J90" s="27" t="s">
        <v>49</v>
      </c>
      <c r="K90" s="27" t="s">
        <v>49</v>
      </c>
      <c r="L90" s="27" t="s">
        <v>489</v>
      </c>
      <c r="M90" s="27" t="s">
        <v>489</v>
      </c>
      <c r="N90" s="27" t="s">
        <v>49</v>
      </c>
      <c r="O90" s="27" t="s">
        <v>50</v>
      </c>
    </row>
    <row r="91" spans="1:15" x14ac:dyDescent="0.45">
      <c r="A91" s="27" t="s">
        <v>400</v>
      </c>
      <c r="B91" s="27" t="s">
        <v>489</v>
      </c>
      <c r="C91" s="27" t="s">
        <v>489</v>
      </c>
      <c r="D91" s="27" t="s">
        <v>489</v>
      </c>
      <c r="E91" s="27" t="s">
        <v>489</v>
      </c>
      <c r="F91" s="27" t="s">
        <v>50</v>
      </c>
      <c r="G91" s="27" t="s">
        <v>489</v>
      </c>
      <c r="H91" s="27" t="s">
        <v>489</v>
      </c>
      <c r="I91" s="27" t="s">
        <v>49</v>
      </c>
      <c r="J91" s="27" t="s">
        <v>49</v>
      </c>
      <c r="K91" s="27" t="s">
        <v>49</v>
      </c>
      <c r="L91" s="27" t="s">
        <v>400</v>
      </c>
      <c r="M91" s="27" t="s">
        <v>489</v>
      </c>
      <c r="N91" s="27" t="s">
        <v>49</v>
      </c>
      <c r="O91" s="27" t="s">
        <v>49</v>
      </c>
    </row>
    <row r="92" spans="1:15" x14ac:dyDescent="0.45">
      <c r="A92" s="27" t="s">
        <v>400</v>
      </c>
      <c r="B92" s="27" t="s">
        <v>50</v>
      </c>
      <c r="C92" s="27" t="s">
        <v>67</v>
      </c>
      <c r="D92" s="27" t="s">
        <v>489</v>
      </c>
      <c r="E92" s="27" t="s">
        <v>489</v>
      </c>
      <c r="F92" s="27" t="s">
        <v>49</v>
      </c>
      <c r="G92" s="27" t="s">
        <v>49</v>
      </c>
      <c r="H92" s="27" t="s">
        <v>489</v>
      </c>
      <c r="I92" s="27" t="s">
        <v>49</v>
      </c>
      <c r="J92" s="27" t="s">
        <v>49</v>
      </c>
      <c r="K92" s="27" t="s">
        <v>49</v>
      </c>
      <c r="L92" s="27" t="s">
        <v>489</v>
      </c>
      <c r="M92" s="27" t="s">
        <v>489</v>
      </c>
      <c r="N92" s="27" t="s">
        <v>49</v>
      </c>
      <c r="O92" s="27" t="s">
        <v>50</v>
      </c>
    </row>
    <row r="93" spans="1:15" x14ac:dyDescent="0.45">
      <c r="A93" s="27" t="s">
        <v>400</v>
      </c>
      <c r="B93" s="27" t="s">
        <v>50</v>
      </c>
      <c r="C93" s="27" t="s">
        <v>489</v>
      </c>
      <c r="D93" s="27" t="s">
        <v>489</v>
      </c>
      <c r="E93" s="27" t="s">
        <v>489</v>
      </c>
      <c r="F93" s="27" t="s">
        <v>50</v>
      </c>
      <c r="G93" s="27" t="s">
        <v>50</v>
      </c>
      <c r="H93" s="27" t="s">
        <v>489</v>
      </c>
      <c r="I93" s="27" t="s">
        <v>49</v>
      </c>
      <c r="J93" s="27" t="s">
        <v>49</v>
      </c>
      <c r="K93" s="27" t="s">
        <v>49</v>
      </c>
      <c r="L93" s="27" t="s">
        <v>489</v>
      </c>
      <c r="M93" s="27" t="s">
        <v>49</v>
      </c>
      <c r="N93" s="27" t="s">
        <v>49</v>
      </c>
      <c r="O93" s="27" t="s">
        <v>49</v>
      </c>
    </row>
    <row r="94" spans="1:15" x14ac:dyDescent="0.45">
      <c r="A94" s="27" t="s">
        <v>400</v>
      </c>
      <c r="B94" s="27" t="s">
        <v>489</v>
      </c>
      <c r="C94" s="27" t="s">
        <v>489</v>
      </c>
      <c r="D94" s="27" t="s">
        <v>489</v>
      </c>
      <c r="E94" s="27" t="s">
        <v>489</v>
      </c>
      <c r="F94" s="27" t="s">
        <v>50</v>
      </c>
      <c r="G94" s="27" t="s">
        <v>50</v>
      </c>
      <c r="H94" s="27" t="s">
        <v>489</v>
      </c>
      <c r="I94" s="27" t="s">
        <v>49</v>
      </c>
      <c r="J94" s="27" t="s">
        <v>50</v>
      </c>
      <c r="K94" s="27" t="s">
        <v>49</v>
      </c>
      <c r="L94" s="27" t="s">
        <v>489</v>
      </c>
      <c r="M94" s="27" t="s">
        <v>489</v>
      </c>
      <c r="N94" s="27" t="s">
        <v>49</v>
      </c>
      <c r="O94" s="27" t="s">
        <v>50</v>
      </c>
    </row>
    <row r="95" spans="1:15" x14ac:dyDescent="0.45">
      <c r="A95" s="27" t="s">
        <v>400</v>
      </c>
      <c r="B95" s="27" t="s">
        <v>489</v>
      </c>
      <c r="C95" s="27" t="s">
        <v>400</v>
      </c>
      <c r="D95" s="27" t="s">
        <v>489</v>
      </c>
      <c r="E95" s="27" t="s">
        <v>489</v>
      </c>
      <c r="F95" s="27" t="s">
        <v>50</v>
      </c>
      <c r="G95" s="27" t="s">
        <v>489</v>
      </c>
      <c r="H95" s="27" t="s">
        <v>489</v>
      </c>
      <c r="I95" s="27" t="s">
        <v>489</v>
      </c>
      <c r="J95" s="27" t="s">
        <v>67</v>
      </c>
      <c r="K95" s="27" t="s">
        <v>67</v>
      </c>
      <c r="L95" s="27" t="s">
        <v>489</v>
      </c>
      <c r="M95" s="27" t="s">
        <v>489</v>
      </c>
      <c r="N95" s="27" t="s">
        <v>67</v>
      </c>
      <c r="O95" s="27" t="s">
        <v>67</v>
      </c>
    </row>
    <row r="96" spans="1:15" x14ac:dyDescent="0.45">
      <c r="A96" s="27" t="s">
        <v>489</v>
      </c>
      <c r="B96" s="27" t="s">
        <v>489</v>
      </c>
      <c r="C96" s="27" t="s">
        <v>400</v>
      </c>
      <c r="D96" s="27" t="s">
        <v>489</v>
      </c>
      <c r="E96" s="27" t="s">
        <v>489</v>
      </c>
      <c r="F96" s="27" t="s">
        <v>50</v>
      </c>
      <c r="G96" s="27" t="s">
        <v>50</v>
      </c>
      <c r="H96" s="27" t="s">
        <v>400</v>
      </c>
      <c r="I96" s="27" t="s">
        <v>50</v>
      </c>
      <c r="J96" s="27" t="s">
        <v>67</v>
      </c>
      <c r="K96" s="27" t="s">
        <v>67</v>
      </c>
      <c r="L96" s="27" t="s">
        <v>489</v>
      </c>
      <c r="M96" s="27" t="s">
        <v>489</v>
      </c>
      <c r="N96" s="27" t="s">
        <v>49</v>
      </c>
      <c r="O96" s="27" t="s">
        <v>50</v>
      </c>
    </row>
    <row r="97" spans="1:15" x14ac:dyDescent="0.45">
      <c r="A97" s="27" t="s">
        <v>400</v>
      </c>
      <c r="B97" s="27" t="s">
        <v>400</v>
      </c>
      <c r="C97" s="27" t="s">
        <v>400</v>
      </c>
      <c r="D97" s="27" t="s">
        <v>489</v>
      </c>
      <c r="E97" s="27" t="s">
        <v>489</v>
      </c>
      <c r="F97" s="27" t="s">
        <v>50</v>
      </c>
      <c r="G97" s="27" t="s">
        <v>489</v>
      </c>
      <c r="H97" s="27" t="s">
        <v>400</v>
      </c>
      <c r="I97" s="27" t="s">
        <v>50</v>
      </c>
      <c r="J97" s="27" t="s">
        <v>50</v>
      </c>
      <c r="K97" s="27" t="s">
        <v>49</v>
      </c>
      <c r="L97" s="27" t="s">
        <v>400</v>
      </c>
      <c r="M97" s="27" t="s">
        <v>400</v>
      </c>
      <c r="N97" s="27" t="s">
        <v>49</v>
      </c>
      <c r="O97" s="27" t="s">
        <v>49</v>
      </c>
    </row>
    <row r="98" spans="1:15" x14ac:dyDescent="0.45">
      <c r="A98" s="27" t="s">
        <v>400</v>
      </c>
      <c r="B98" s="27" t="s">
        <v>489</v>
      </c>
      <c r="C98" s="27" t="s">
        <v>400</v>
      </c>
      <c r="D98" s="27" t="s">
        <v>489</v>
      </c>
      <c r="E98" s="27" t="s">
        <v>489</v>
      </c>
      <c r="F98" s="27" t="s">
        <v>489</v>
      </c>
      <c r="G98" s="27" t="s">
        <v>50</v>
      </c>
      <c r="H98" s="27" t="s">
        <v>400</v>
      </c>
      <c r="I98" s="27" t="s">
        <v>50</v>
      </c>
      <c r="J98" s="27" t="s">
        <v>50</v>
      </c>
      <c r="K98" s="27" t="s">
        <v>49</v>
      </c>
      <c r="L98" s="27" t="s">
        <v>489</v>
      </c>
      <c r="M98" s="27" t="s">
        <v>489</v>
      </c>
      <c r="N98" s="27" t="s">
        <v>49</v>
      </c>
      <c r="O98" s="27" t="s">
        <v>49</v>
      </c>
    </row>
    <row r="99" spans="1:15" x14ac:dyDescent="0.45">
      <c r="A99" s="27" t="s">
        <v>400</v>
      </c>
      <c r="B99" s="27" t="s">
        <v>489</v>
      </c>
      <c r="C99" s="27" t="s">
        <v>400</v>
      </c>
      <c r="D99" s="27" t="s">
        <v>489</v>
      </c>
      <c r="E99" s="27" t="s">
        <v>489</v>
      </c>
      <c r="F99" s="27" t="s">
        <v>50</v>
      </c>
      <c r="G99" s="27" t="s">
        <v>489</v>
      </c>
      <c r="H99" s="27" t="s">
        <v>400</v>
      </c>
      <c r="I99" s="27" t="s">
        <v>489</v>
      </c>
      <c r="J99" s="27" t="s">
        <v>50</v>
      </c>
      <c r="K99" s="27" t="s">
        <v>50</v>
      </c>
      <c r="L99" s="27" t="s">
        <v>400</v>
      </c>
      <c r="M99" s="27" t="s">
        <v>489</v>
      </c>
      <c r="N99" s="27" t="s">
        <v>49</v>
      </c>
      <c r="O99" s="27" t="s">
        <v>49</v>
      </c>
    </row>
    <row r="100" spans="1:15" x14ac:dyDescent="0.45">
      <c r="A100" s="27" t="s">
        <v>400</v>
      </c>
      <c r="B100" s="27" t="s">
        <v>50</v>
      </c>
      <c r="C100" s="27" t="s">
        <v>489</v>
      </c>
      <c r="D100" s="27" t="s">
        <v>489</v>
      </c>
      <c r="E100" s="27" t="s">
        <v>489</v>
      </c>
      <c r="F100" s="27" t="s">
        <v>50</v>
      </c>
      <c r="G100" s="27" t="s">
        <v>489</v>
      </c>
      <c r="H100" s="27" t="s">
        <v>489</v>
      </c>
      <c r="I100" s="27" t="s">
        <v>49</v>
      </c>
      <c r="J100" s="27" t="s">
        <v>50</v>
      </c>
      <c r="K100" s="27" t="s">
        <v>49</v>
      </c>
      <c r="L100" s="27" t="s">
        <v>400</v>
      </c>
      <c r="M100" s="27" t="s">
        <v>489</v>
      </c>
      <c r="N100" s="27" t="s">
        <v>49</v>
      </c>
      <c r="O100" s="27" t="s">
        <v>50</v>
      </c>
    </row>
    <row r="101" spans="1:15" x14ac:dyDescent="0.45">
      <c r="A101" s="27" t="s">
        <v>400</v>
      </c>
      <c r="B101" s="27" t="s">
        <v>400</v>
      </c>
      <c r="C101" s="27" t="s">
        <v>400</v>
      </c>
      <c r="D101" s="27" t="s">
        <v>489</v>
      </c>
      <c r="E101" s="27" t="s">
        <v>489</v>
      </c>
      <c r="F101" s="27" t="s">
        <v>50</v>
      </c>
      <c r="G101" s="27" t="s">
        <v>489</v>
      </c>
      <c r="H101" s="27" t="s">
        <v>400</v>
      </c>
      <c r="I101" s="27" t="s">
        <v>50</v>
      </c>
      <c r="J101" s="27" t="s">
        <v>50</v>
      </c>
      <c r="K101" s="27" t="s">
        <v>49</v>
      </c>
      <c r="L101" s="27" t="s">
        <v>400</v>
      </c>
      <c r="M101" s="27" t="s">
        <v>489</v>
      </c>
      <c r="N101" s="27" t="s">
        <v>49</v>
      </c>
      <c r="O101" s="27" t="s">
        <v>489</v>
      </c>
    </row>
    <row r="102" spans="1:15" x14ac:dyDescent="0.45">
      <c r="A102" s="27" t="s">
        <v>400</v>
      </c>
      <c r="B102" s="27" t="s">
        <v>489</v>
      </c>
      <c r="C102" s="27" t="s">
        <v>400</v>
      </c>
      <c r="D102" s="27" t="s">
        <v>489</v>
      </c>
      <c r="E102" s="27" t="s">
        <v>489</v>
      </c>
      <c r="F102" s="27" t="s">
        <v>50</v>
      </c>
      <c r="G102" s="27" t="s">
        <v>50</v>
      </c>
      <c r="H102" s="27" t="s">
        <v>489</v>
      </c>
      <c r="I102" s="27" t="s">
        <v>49</v>
      </c>
      <c r="J102" s="27" t="s">
        <v>49</v>
      </c>
      <c r="K102" s="27" t="s">
        <v>49</v>
      </c>
      <c r="L102" s="27" t="s">
        <v>400</v>
      </c>
      <c r="M102" s="27" t="s">
        <v>489</v>
      </c>
      <c r="N102" s="27" t="s">
        <v>49</v>
      </c>
      <c r="O102" s="27" t="s">
        <v>49</v>
      </c>
    </row>
    <row r="103" spans="1:15" x14ac:dyDescent="0.45">
      <c r="A103" s="27" t="s">
        <v>400</v>
      </c>
      <c r="B103" s="27" t="s">
        <v>489</v>
      </c>
      <c r="C103" s="27" t="s">
        <v>489</v>
      </c>
      <c r="D103" s="27" t="s">
        <v>489</v>
      </c>
      <c r="E103" s="27" t="s">
        <v>489</v>
      </c>
      <c r="F103" s="27" t="s">
        <v>50</v>
      </c>
      <c r="G103" s="27" t="s">
        <v>50</v>
      </c>
      <c r="H103" s="27" t="s">
        <v>489</v>
      </c>
      <c r="I103" s="27" t="s">
        <v>49</v>
      </c>
      <c r="J103" s="27" t="s">
        <v>50</v>
      </c>
      <c r="K103" s="27" t="s">
        <v>49</v>
      </c>
      <c r="L103" s="27" t="s">
        <v>489</v>
      </c>
      <c r="M103" s="27" t="s">
        <v>489</v>
      </c>
      <c r="N103" s="27" t="s">
        <v>49</v>
      </c>
      <c r="O103" s="27" t="s">
        <v>49</v>
      </c>
    </row>
    <row r="104" spans="1:15" x14ac:dyDescent="0.45">
      <c r="A104" s="27" t="s">
        <v>400</v>
      </c>
      <c r="B104" s="27" t="s">
        <v>489</v>
      </c>
      <c r="C104" s="27" t="s">
        <v>400</v>
      </c>
      <c r="D104" s="27" t="s">
        <v>489</v>
      </c>
      <c r="E104" s="27" t="s">
        <v>489</v>
      </c>
      <c r="F104" s="27" t="s">
        <v>50</v>
      </c>
      <c r="G104" s="27" t="s">
        <v>50</v>
      </c>
      <c r="H104" s="27" t="s">
        <v>400</v>
      </c>
      <c r="I104" s="27" t="s">
        <v>49</v>
      </c>
      <c r="J104" s="27" t="s">
        <v>49</v>
      </c>
      <c r="K104" s="27" t="s">
        <v>49</v>
      </c>
      <c r="L104" s="27" t="s">
        <v>489</v>
      </c>
      <c r="M104" s="27" t="s">
        <v>489</v>
      </c>
      <c r="N104" s="27" t="s">
        <v>49</v>
      </c>
      <c r="O104" s="27" t="s">
        <v>50</v>
      </c>
    </row>
    <row r="105" spans="1:15" x14ac:dyDescent="0.45">
      <c r="A105" s="27" t="s">
        <v>489</v>
      </c>
      <c r="B105" s="27" t="s">
        <v>489</v>
      </c>
      <c r="C105" s="27" t="s">
        <v>400</v>
      </c>
      <c r="D105" s="27" t="s">
        <v>489</v>
      </c>
      <c r="E105" s="27" t="s">
        <v>489</v>
      </c>
      <c r="F105" s="27" t="s">
        <v>50</v>
      </c>
      <c r="G105" s="27" t="s">
        <v>50</v>
      </c>
      <c r="H105" s="27" t="s">
        <v>400</v>
      </c>
      <c r="I105" s="27" t="s">
        <v>50</v>
      </c>
      <c r="J105" s="27" t="s">
        <v>49</v>
      </c>
      <c r="K105" s="27" t="s">
        <v>49</v>
      </c>
      <c r="L105" s="27" t="s">
        <v>400</v>
      </c>
      <c r="M105" s="27" t="s">
        <v>400</v>
      </c>
      <c r="N105" s="27" t="s">
        <v>49</v>
      </c>
      <c r="O105" s="27" t="s">
        <v>49</v>
      </c>
    </row>
    <row r="106" spans="1:15" x14ac:dyDescent="0.45">
      <c r="A106" s="27" t="s">
        <v>489</v>
      </c>
      <c r="B106" s="27" t="s">
        <v>50</v>
      </c>
      <c r="C106" s="27" t="s">
        <v>67</v>
      </c>
      <c r="D106" s="27" t="s">
        <v>489</v>
      </c>
      <c r="E106" s="27" t="s">
        <v>489</v>
      </c>
      <c r="F106" s="27" t="s">
        <v>50</v>
      </c>
      <c r="G106" s="27" t="s">
        <v>489</v>
      </c>
      <c r="H106" s="27" t="s">
        <v>489</v>
      </c>
      <c r="I106" s="27" t="s">
        <v>49</v>
      </c>
      <c r="J106" s="27" t="s">
        <v>49</v>
      </c>
      <c r="K106" s="27" t="s">
        <v>49</v>
      </c>
      <c r="L106" s="27" t="s">
        <v>489</v>
      </c>
      <c r="M106" s="27" t="s">
        <v>489</v>
      </c>
      <c r="N106" s="27" t="s">
        <v>49</v>
      </c>
      <c r="O106" s="27" t="s">
        <v>49</v>
      </c>
    </row>
    <row r="107" spans="1:15" x14ac:dyDescent="0.45">
      <c r="A107" s="27" t="s">
        <v>489</v>
      </c>
      <c r="B107" s="27" t="s">
        <v>489</v>
      </c>
      <c r="C107" s="27" t="s">
        <v>400</v>
      </c>
      <c r="D107" s="27" t="s">
        <v>489</v>
      </c>
      <c r="E107" s="27" t="s">
        <v>489</v>
      </c>
      <c r="F107" s="27" t="s">
        <v>50</v>
      </c>
      <c r="G107" s="27" t="s">
        <v>50</v>
      </c>
      <c r="H107" s="27" t="s">
        <v>489</v>
      </c>
      <c r="I107" s="27" t="s">
        <v>49</v>
      </c>
      <c r="J107" s="27" t="s">
        <v>49</v>
      </c>
      <c r="K107" s="27" t="s">
        <v>49</v>
      </c>
      <c r="L107" s="27" t="s">
        <v>489</v>
      </c>
      <c r="M107" s="27" t="s">
        <v>489</v>
      </c>
      <c r="N107" s="27" t="s">
        <v>49</v>
      </c>
      <c r="O107" s="27" t="s">
        <v>49</v>
      </c>
    </row>
    <row r="108" spans="1:15" x14ac:dyDescent="0.45">
      <c r="A108" s="27" t="s">
        <v>489</v>
      </c>
      <c r="B108" s="27" t="s">
        <v>489</v>
      </c>
      <c r="C108" s="27" t="s">
        <v>400</v>
      </c>
      <c r="D108" s="27" t="s">
        <v>489</v>
      </c>
      <c r="E108" s="27" t="s">
        <v>489</v>
      </c>
      <c r="F108" s="27" t="s">
        <v>50</v>
      </c>
      <c r="G108" s="27" t="s">
        <v>489</v>
      </c>
      <c r="H108" s="27" t="s">
        <v>400</v>
      </c>
      <c r="I108" s="27" t="s">
        <v>50</v>
      </c>
      <c r="J108" s="27" t="s">
        <v>49</v>
      </c>
      <c r="K108" s="27" t="s">
        <v>67</v>
      </c>
      <c r="L108" s="27" t="s">
        <v>489</v>
      </c>
      <c r="M108" s="27" t="s">
        <v>489</v>
      </c>
      <c r="N108" s="27" t="s">
        <v>49</v>
      </c>
      <c r="O108" s="27" t="s">
        <v>67</v>
      </c>
    </row>
    <row r="109" spans="1:15" x14ac:dyDescent="0.45">
      <c r="A109" s="27" t="s">
        <v>489</v>
      </c>
      <c r="B109" s="27" t="s">
        <v>489</v>
      </c>
      <c r="C109" s="27" t="s">
        <v>400</v>
      </c>
      <c r="D109" s="27" t="s">
        <v>489</v>
      </c>
      <c r="E109" s="27" t="s">
        <v>489</v>
      </c>
      <c r="F109" s="27" t="s">
        <v>50</v>
      </c>
      <c r="G109" s="27" t="s">
        <v>50</v>
      </c>
      <c r="H109" s="27" t="s">
        <v>489</v>
      </c>
      <c r="I109" s="27" t="s">
        <v>49</v>
      </c>
      <c r="J109" s="27" t="s">
        <v>49</v>
      </c>
      <c r="K109" s="27" t="s">
        <v>49</v>
      </c>
      <c r="L109" s="27" t="s">
        <v>489</v>
      </c>
      <c r="M109" s="27" t="s">
        <v>489</v>
      </c>
      <c r="N109" s="27" t="s">
        <v>49</v>
      </c>
      <c r="O109" s="27" t="s">
        <v>49</v>
      </c>
    </row>
    <row r="110" spans="1:15" x14ac:dyDescent="0.45">
      <c r="A110" s="27" t="s">
        <v>489</v>
      </c>
      <c r="B110" s="27" t="s">
        <v>50</v>
      </c>
      <c r="C110" s="27" t="s">
        <v>489</v>
      </c>
      <c r="D110" s="27" t="s">
        <v>400</v>
      </c>
      <c r="E110" s="27" t="s">
        <v>489</v>
      </c>
      <c r="F110" s="27" t="s">
        <v>50</v>
      </c>
      <c r="G110" s="27" t="s">
        <v>489</v>
      </c>
      <c r="H110" s="27" t="s">
        <v>489</v>
      </c>
      <c r="I110" s="27" t="s">
        <v>49</v>
      </c>
      <c r="J110" s="27" t="s">
        <v>50</v>
      </c>
      <c r="K110" s="27" t="s">
        <v>67</v>
      </c>
      <c r="L110" s="27" t="s">
        <v>489</v>
      </c>
      <c r="M110" s="27" t="s">
        <v>489</v>
      </c>
      <c r="N110" s="27" t="s">
        <v>49</v>
      </c>
      <c r="O110" s="27" t="s">
        <v>49</v>
      </c>
    </row>
    <row r="111" spans="1:15" x14ac:dyDescent="0.45">
      <c r="A111" s="27" t="s">
        <v>489</v>
      </c>
      <c r="B111" s="27" t="s">
        <v>489</v>
      </c>
      <c r="C111" s="27" t="s">
        <v>489</v>
      </c>
      <c r="D111" s="27" t="s">
        <v>489</v>
      </c>
      <c r="E111" s="27" t="s">
        <v>489</v>
      </c>
      <c r="F111" s="27" t="s">
        <v>50</v>
      </c>
      <c r="G111" s="27" t="s">
        <v>489</v>
      </c>
      <c r="H111" s="27" t="s">
        <v>400</v>
      </c>
      <c r="I111" s="27" t="s">
        <v>50</v>
      </c>
      <c r="J111" s="27" t="s">
        <v>49</v>
      </c>
      <c r="K111" s="27" t="s">
        <v>67</v>
      </c>
      <c r="L111" s="27" t="s">
        <v>489</v>
      </c>
      <c r="M111" s="27" t="s">
        <v>489</v>
      </c>
      <c r="N111" s="27" t="s">
        <v>49</v>
      </c>
      <c r="O111" s="27" t="s">
        <v>49</v>
      </c>
    </row>
    <row r="112" spans="1:15" x14ac:dyDescent="0.45">
      <c r="A112" s="27" t="s">
        <v>400</v>
      </c>
      <c r="B112" s="27" t="s">
        <v>489</v>
      </c>
      <c r="C112" s="27" t="s">
        <v>489</v>
      </c>
      <c r="D112" s="27" t="s">
        <v>489</v>
      </c>
      <c r="E112" s="27" t="s">
        <v>489</v>
      </c>
      <c r="F112" s="27" t="s">
        <v>49</v>
      </c>
      <c r="G112" s="27" t="s">
        <v>50</v>
      </c>
      <c r="H112" s="27" t="s">
        <v>400</v>
      </c>
      <c r="I112" s="27" t="s">
        <v>50</v>
      </c>
      <c r="J112" s="27" t="s">
        <v>50</v>
      </c>
      <c r="K112" s="27" t="s">
        <v>49</v>
      </c>
      <c r="L112" s="27" t="s">
        <v>400</v>
      </c>
      <c r="M112" s="27" t="s">
        <v>489</v>
      </c>
      <c r="N112" s="27" t="s">
        <v>49</v>
      </c>
      <c r="O112" s="27" t="s">
        <v>49</v>
      </c>
    </row>
    <row r="113" spans="1:15" x14ac:dyDescent="0.45">
      <c r="A113" s="27" t="s">
        <v>400</v>
      </c>
      <c r="B113" s="27" t="s">
        <v>50</v>
      </c>
      <c r="C113" s="27" t="s">
        <v>489</v>
      </c>
      <c r="D113" s="27" t="s">
        <v>489</v>
      </c>
      <c r="E113" s="27" t="s">
        <v>489</v>
      </c>
      <c r="F113" s="27" t="s">
        <v>50</v>
      </c>
      <c r="G113" s="27" t="s">
        <v>50</v>
      </c>
      <c r="H113" s="27" t="s">
        <v>489</v>
      </c>
      <c r="I113" s="27" t="s">
        <v>49</v>
      </c>
      <c r="J113" s="27" t="s">
        <v>49</v>
      </c>
      <c r="K113" s="27" t="s">
        <v>49</v>
      </c>
      <c r="L113" s="27" t="s">
        <v>489</v>
      </c>
      <c r="M113" s="27" t="s">
        <v>49</v>
      </c>
      <c r="N113" s="27" t="s">
        <v>49</v>
      </c>
      <c r="O113" s="27" t="s">
        <v>49</v>
      </c>
    </row>
    <row r="114" spans="1:15" x14ac:dyDescent="0.45">
      <c r="A114" s="27" t="s">
        <v>400</v>
      </c>
      <c r="B114" s="27" t="s">
        <v>489</v>
      </c>
      <c r="C114" s="27" t="s">
        <v>67</v>
      </c>
      <c r="D114" s="27" t="s">
        <v>489</v>
      </c>
      <c r="E114" s="27" t="s">
        <v>489</v>
      </c>
      <c r="F114" s="27" t="s">
        <v>50</v>
      </c>
      <c r="G114" s="27" t="s">
        <v>489</v>
      </c>
      <c r="H114" s="27" t="s">
        <v>489</v>
      </c>
      <c r="I114" s="27" t="s">
        <v>49</v>
      </c>
      <c r="J114" s="27" t="s">
        <v>49</v>
      </c>
      <c r="K114" s="27" t="s">
        <v>49</v>
      </c>
      <c r="L114" s="27" t="s">
        <v>400</v>
      </c>
      <c r="M114" s="27" t="s">
        <v>489</v>
      </c>
      <c r="N114" s="27" t="s">
        <v>49</v>
      </c>
      <c r="O114" s="27" t="s">
        <v>49</v>
      </c>
    </row>
    <row r="115" spans="1:15" x14ac:dyDescent="0.45">
      <c r="A115" s="27" t="s">
        <v>400</v>
      </c>
      <c r="B115" s="27" t="s">
        <v>489</v>
      </c>
      <c r="C115" s="27" t="s">
        <v>400</v>
      </c>
      <c r="D115" s="27" t="s">
        <v>489</v>
      </c>
      <c r="E115" s="27" t="s">
        <v>489</v>
      </c>
      <c r="F115" s="27" t="s">
        <v>50</v>
      </c>
      <c r="G115" s="27" t="s">
        <v>50</v>
      </c>
      <c r="H115" s="27" t="s">
        <v>489</v>
      </c>
      <c r="I115" s="27" t="s">
        <v>49</v>
      </c>
      <c r="J115" s="27" t="s">
        <v>49</v>
      </c>
      <c r="K115" s="27" t="s">
        <v>49</v>
      </c>
      <c r="L115" s="27" t="s">
        <v>400</v>
      </c>
      <c r="M115" s="27" t="s">
        <v>400</v>
      </c>
      <c r="N115" s="27" t="s">
        <v>49</v>
      </c>
      <c r="O115" s="27" t="s">
        <v>49</v>
      </c>
    </row>
    <row r="116" spans="1:15" x14ac:dyDescent="0.45">
      <c r="A116" s="27" t="s">
        <v>400</v>
      </c>
      <c r="B116" s="27" t="s">
        <v>489</v>
      </c>
      <c r="C116" s="27" t="s">
        <v>489</v>
      </c>
      <c r="D116" s="27" t="s">
        <v>489</v>
      </c>
      <c r="E116" s="27" t="s">
        <v>489</v>
      </c>
      <c r="F116" s="27" t="s">
        <v>50</v>
      </c>
      <c r="G116" s="27" t="s">
        <v>489</v>
      </c>
      <c r="H116" s="27" t="s">
        <v>489</v>
      </c>
      <c r="I116" s="27" t="s">
        <v>49</v>
      </c>
      <c r="J116" s="27" t="s">
        <v>49</v>
      </c>
      <c r="K116" s="27" t="s">
        <v>49</v>
      </c>
      <c r="L116" s="27" t="s">
        <v>400</v>
      </c>
      <c r="M116" s="27" t="s">
        <v>489</v>
      </c>
      <c r="N116" s="27" t="s">
        <v>49</v>
      </c>
      <c r="O116" s="27" t="s">
        <v>50</v>
      </c>
    </row>
    <row r="117" spans="1:15" x14ac:dyDescent="0.45">
      <c r="A117" s="27" t="s">
        <v>400</v>
      </c>
      <c r="B117" s="27" t="s">
        <v>50</v>
      </c>
      <c r="C117" s="27" t="s">
        <v>489</v>
      </c>
      <c r="D117" s="27" t="s">
        <v>489</v>
      </c>
      <c r="E117" s="27" t="s">
        <v>489</v>
      </c>
      <c r="F117" s="27" t="s">
        <v>50</v>
      </c>
      <c r="G117" s="27" t="s">
        <v>50</v>
      </c>
      <c r="H117" s="27" t="s">
        <v>489</v>
      </c>
      <c r="I117" s="27" t="s">
        <v>49</v>
      </c>
      <c r="J117" s="27" t="s">
        <v>49</v>
      </c>
      <c r="K117" s="27" t="s">
        <v>49</v>
      </c>
      <c r="L117" s="27" t="s">
        <v>400</v>
      </c>
      <c r="M117" s="27" t="s">
        <v>489</v>
      </c>
      <c r="N117" s="27" t="s">
        <v>49</v>
      </c>
      <c r="O117" s="27" t="s">
        <v>50</v>
      </c>
    </row>
    <row r="118" spans="1:15" x14ac:dyDescent="0.45">
      <c r="A118" s="27" t="s">
        <v>400</v>
      </c>
      <c r="B118" s="27" t="s">
        <v>489</v>
      </c>
      <c r="C118" s="27" t="s">
        <v>489</v>
      </c>
      <c r="D118" s="27" t="s">
        <v>489</v>
      </c>
      <c r="E118" s="27" t="s">
        <v>489</v>
      </c>
      <c r="F118" s="27" t="s">
        <v>50</v>
      </c>
      <c r="G118" s="27" t="s">
        <v>489</v>
      </c>
      <c r="H118" s="27" t="s">
        <v>400</v>
      </c>
      <c r="I118" s="27" t="s">
        <v>50</v>
      </c>
      <c r="J118" s="27" t="s">
        <v>50</v>
      </c>
      <c r="K118" s="27" t="s">
        <v>67</v>
      </c>
      <c r="L118" s="27" t="s">
        <v>400</v>
      </c>
      <c r="M118" s="27" t="s">
        <v>489</v>
      </c>
      <c r="N118" s="27" t="s">
        <v>49</v>
      </c>
      <c r="O118" s="27" t="s">
        <v>49</v>
      </c>
    </row>
    <row r="119" spans="1:15" x14ac:dyDescent="0.45">
      <c r="A119" s="27" t="s">
        <v>400</v>
      </c>
      <c r="B119" s="27" t="s">
        <v>489</v>
      </c>
      <c r="C119" s="27" t="s">
        <v>489</v>
      </c>
      <c r="D119" s="27" t="s">
        <v>67</v>
      </c>
      <c r="E119" s="27" t="s">
        <v>489</v>
      </c>
      <c r="F119" s="27" t="s">
        <v>50</v>
      </c>
      <c r="G119" s="27" t="s">
        <v>50</v>
      </c>
      <c r="H119" s="27" t="s">
        <v>489</v>
      </c>
      <c r="I119" s="27" t="s">
        <v>49</v>
      </c>
      <c r="J119" s="27" t="s">
        <v>49</v>
      </c>
      <c r="K119" s="27" t="s">
        <v>67</v>
      </c>
      <c r="L119" s="27" t="s">
        <v>400</v>
      </c>
      <c r="M119" s="27" t="s">
        <v>489</v>
      </c>
      <c r="N119" s="27" t="s">
        <v>49</v>
      </c>
      <c r="O119" s="27" t="s">
        <v>489</v>
      </c>
    </row>
    <row r="120" spans="1:15" x14ac:dyDescent="0.45">
      <c r="A120" s="27" t="s">
        <v>400</v>
      </c>
      <c r="B120" s="27" t="s">
        <v>489</v>
      </c>
      <c r="C120" s="27" t="s">
        <v>400</v>
      </c>
      <c r="D120" s="27" t="s">
        <v>489</v>
      </c>
      <c r="E120" s="27" t="s">
        <v>489</v>
      </c>
      <c r="F120" s="27" t="s">
        <v>50</v>
      </c>
      <c r="G120" s="27" t="s">
        <v>489</v>
      </c>
      <c r="H120" s="27" t="s">
        <v>400</v>
      </c>
      <c r="I120" s="27" t="s">
        <v>50</v>
      </c>
      <c r="J120" s="27" t="s">
        <v>50</v>
      </c>
      <c r="K120" s="27" t="s">
        <v>50</v>
      </c>
      <c r="L120" s="27" t="s">
        <v>400</v>
      </c>
      <c r="M120" s="27" t="s">
        <v>489</v>
      </c>
      <c r="N120" s="27" t="s">
        <v>49</v>
      </c>
      <c r="O120" s="27" t="s">
        <v>50</v>
      </c>
    </row>
    <row r="121" spans="1:15" x14ac:dyDescent="0.45">
      <c r="A121" s="27" t="s">
        <v>400</v>
      </c>
      <c r="B121" s="27" t="s">
        <v>400</v>
      </c>
      <c r="C121" s="27" t="s">
        <v>489</v>
      </c>
      <c r="D121" s="27" t="s">
        <v>489</v>
      </c>
      <c r="E121" s="27" t="s">
        <v>489</v>
      </c>
      <c r="F121" s="27" t="s">
        <v>50</v>
      </c>
      <c r="G121" s="27" t="s">
        <v>50</v>
      </c>
      <c r="H121" s="27" t="s">
        <v>489</v>
      </c>
      <c r="I121" s="27" t="s">
        <v>50</v>
      </c>
      <c r="J121" s="27" t="s">
        <v>50</v>
      </c>
      <c r="K121" s="27" t="s">
        <v>49</v>
      </c>
      <c r="L121" s="27" t="s">
        <v>400</v>
      </c>
      <c r="M121" s="27" t="s">
        <v>489</v>
      </c>
      <c r="N121" s="27" t="s">
        <v>49</v>
      </c>
      <c r="O121" s="27" t="s">
        <v>50</v>
      </c>
    </row>
    <row r="122" spans="1:15" x14ac:dyDescent="0.45">
      <c r="A122" s="27" t="s">
        <v>400</v>
      </c>
      <c r="B122" s="27" t="s">
        <v>489</v>
      </c>
      <c r="C122" s="27" t="s">
        <v>400</v>
      </c>
      <c r="D122" s="27" t="s">
        <v>400</v>
      </c>
      <c r="E122" s="27" t="s">
        <v>489</v>
      </c>
      <c r="F122" s="27" t="s">
        <v>50</v>
      </c>
      <c r="G122" s="27" t="s">
        <v>50</v>
      </c>
      <c r="H122" s="27" t="s">
        <v>400</v>
      </c>
      <c r="I122" s="27" t="s">
        <v>50</v>
      </c>
      <c r="J122" s="27" t="s">
        <v>50</v>
      </c>
      <c r="K122" s="27" t="s">
        <v>67</v>
      </c>
      <c r="L122" s="27" t="s">
        <v>400</v>
      </c>
      <c r="M122" s="27" t="s">
        <v>489</v>
      </c>
      <c r="N122" s="27" t="s">
        <v>49</v>
      </c>
      <c r="O122" s="27" t="s">
        <v>489</v>
      </c>
    </row>
    <row r="123" spans="1:15" x14ac:dyDescent="0.45">
      <c r="A123" s="27" t="s">
        <v>400</v>
      </c>
      <c r="B123" s="27" t="s">
        <v>489</v>
      </c>
      <c r="C123" s="27" t="s">
        <v>400</v>
      </c>
      <c r="D123" s="27" t="s">
        <v>489</v>
      </c>
      <c r="E123" s="27" t="s">
        <v>489</v>
      </c>
      <c r="F123" s="27" t="s">
        <v>489</v>
      </c>
      <c r="G123" s="27" t="s">
        <v>489</v>
      </c>
      <c r="H123" s="27" t="s">
        <v>400</v>
      </c>
      <c r="I123" s="27" t="s">
        <v>49</v>
      </c>
      <c r="J123" s="27" t="s">
        <v>67</v>
      </c>
      <c r="K123" s="27" t="s">
        <v>67</v>
      </c>
      <c r="L123" s="27" t="s">
        <v>400</v>
      </c>
      <c r="M123" s="27" t="s">
        <v>489</v>
      </c>
      <c r="N123" s="27" t="s">
        <v>49</v>
      </c>
      <c r="O123" s="27" t="s">
        <v>49</v>
      </c>
    </row>
    <row r="124" spans="1:15" x14ac:dyDescent="0.45">
      <c r="A124" s="27" t="s">
        <v>400</v>
      </c>
      <c r="B124" s="27" t="s">
        <v>489</v>
      </c>
      <c r="C124" s="27" t="s">
        <v>400</v>
      </c>
      <c r="D124" s="27" t="s">
        <v>489</v>
      </c>
      <c r="E124" s="27" t="s">
        <v>489</v>
      </c>
      <c r="F124" s="27" t="s">
        <v>50</v>
      </c>
      <c r="G124" s="27" t="s">
        <v>49</v>
      </c>
      <c r="H124" s="27" t="s">
        <v>400</v>
      </c>
      <c r="I124" s="27" t="s">
        <v>49</v>
      </c>
      <c r="J124" s="27" t="s">
        <v>50</v>
      </c>
      <c r="K124" s="27" t="s">
        <v>50</v>
      </c>
      <c r="L124" s="27" t="s">
        <v>400</v>
      </c>
      <c r="M124" s="27" t="s">
        <v>400</v>
      </c>
      <c r="N124" s="27" t="s">
        <v>49</v>
      </c>
      <c r="O124" s="27" t="s">
        <v>49</v>
      </c>
    </row>
    <row r="125" spans="1:15" x14ac:dyDescent="0.45">
      <c r="A125" s="27" t="s">
        <v>400</v>
      </c>
      <c r="B125" s="27" t="s">
        <v>489</v>
      </c>
      <c r="C125" s="27" t="s">
        <v>489</v>
      </c>
      <c r="D125" s="27" t="s">
        <v>489</v>
      </c>
      <c r="E125" s="27" t="s">
        <v>489</v>
      </c>
      <c r="F125" s="27" t="s">
        <v>50</v>
      </c>
      <c r="G125" s="27" t="s">
        <v>50</v>
      </c>
      <c r="H125" s="27" t="s">
        <v>489</v>
      </c>
      <c r="I125" s="27" t="s">
        <v>49</v>
      </c>
      <c r="J125" s="27" t="s">
        <v>50</v>
      </c>
      <c r="K125" s="27" t="s">
        <v>49</v>
      </c>
      <c r="L125" s="27" t="s">
        <v>400</v>
      </c>
      <c r="M125" s="27" t="s">
        <v>489</v>
      </c>
      <c r="N125" s="27" t="s">
        <v>49</v>
      </c>
      <c r="O125" s="27" t="s">
        <v>489</v>
      </c>
    </row>
    <row r="126" spans="1:15" x14ac:dyDescent="0.45">
      <c r="A126" s="27" t="s">
        <v>400</v>
      </c>
      <c r="B126" s="27" t="s">
        <v>489</v>
      </c>
      <c r="C126" s="27" t="s">
        <v>400</v>
      </c>
      <c r="D126" s="27" t="s">
        <v>489</v>
      </c>
      <c r="E126" s="27" t="s">
        <v>489</v>
      </c>
      <c r="F126" s="27" t="s">
        <v>50</v>
      </c>
      <c r="G126" s="27" t="s">
        <v>489</v>
      </c>
      <c r="H126" s="27" t="s">
        <v>400</v>
      </c>
      <c r="I126" s="27" t="s">
        <v>49</v>
      </c>
      <c r="J126" s="27" t="s">
        <v>50</v>
      </c>
      <c r="K126" s="27" t="s">
        <v>49</v>
      </c>
      <c r="L126" s="27" t="s">
        <v>400</v>
      </c>
      <c r="M126" s="27" t="s">
        <v>400</v>
      </c>
      <c r="N126" s="27" t="s">
        <v>49</v>
      </c>
      <c r="O126" s="27" t="s">
        <v>50</v>
      </c>
    </row>
    <row r="127" spans="1:15" x14ac:dyDescent="0.45">
      <c r="A127" s="27" t="s">
        <v>400</v>
      </c>
      <c r="B127" s="27" t="s">
        <v>489</v>
      </c>
      <c r="C127" s="27" t="s">
        <v>400</v>
      </c>
      <c r="D127" s="27" t="s">
        <v>489</v>
      </c>
      <c r="E127" s="27" t="s">
        <v>489</v>
      </c>
      <c r="F127" s="27" t="s">
        <v>50</v>
      </c>
      <c r="G127" s="27" t="s">
        <v>50</v>
      </c>
      <c r="H127" s="27" t="s">
        <v>489</v>
      </c>
      <c r="I127" s="27" t="s">
        <v>50</v>
      </c>
      <c r="J127" s="27" t="s">
        <v>50</v>
      </c>
      <c r="K127" s="27" t="s">
        <v>49</v>
      </c>
      <c r="L127" s="27" t="s">
        <v>400</v>
      </c>
      <c r="M127" s="27" t="s">
        <v>400</v>
      </c>
      <c r="N127" s="27" t="s">
        <v>49</v>
      </c>
      <c r="O127" s="27" t="s">
        <v>49</v>
      </c>
    </row>
    <row r="128" spans="1:15" x14ac:dyDescent="0.45">
      <c r="A128" s="27" t="s">
        <v>400</v>
      </c>
      <c r="B128" s="27" t="s">
        <v>489</v>
      </c>
      <c r="C128" s="27" t="s">
        <v>400</v>
      </c>
      <c r="D128" s="27" t="s">
        <v>489</v>
      </c>
      <c r="E128" s="27" t="s">
        <v>489</v>
      </c>
      <c r="F128" s="27" t="s">
        <v>50</v>
      </c>
      <c r="G128" s="27" t="s">
        <v>50</v>
      </c>
      <c r="H128" s="27" t="s">
        <v>400</v>
      </c>
      <c r="I128" s="27" t="s">
        <v>50</v>
      </c>
      <c r="J128" s="27" t="s">
        <v>50</v>
      </c>
      <c r="K128" s="27" t="s">
        <v>49</v>
      </c>
      <c r="L128" s="27" t="s">
        <v>489</v>
      </c>
      <c r="M128" s="27" t="s">
        <v>489</v>
      </c>
      <c r="N128" s="27" t="s">
        <v>49</v>
      </c>
      <c r="O128" s="27" t="s">
        <v>49</v>
      </c>
    </row>
    <row r="129" spans="1:15" x14ac:dyDescent="0.45">
      <c r="A129" s="27" t="s">
        <v>400</v>
      </c>
      <c r="B129" s="27" t="s">
        <v>489</v>
      </c>
      <c r="C129" s="27" t="s">
        <v>489</v>
      </c>
      <c r="D129" s="27" t="s">
        <v>489</v>
      </c>
      <c r="E129" s="27" t="s">
        <v>489</v>
      </c>
      <c r="F129" s="27" t="s">
        <v>50</v>
      </c>
      <c r="G129" s="27" t="s">
        <v>50</v>
      </c>
      <c r="H129" s="27" t="s">
        <v>489</v>
      </c>
      <c r="I129" s="27" t="s">
        <v>49</v>
      </c>
      <c r="J129" s="27" t="s">
        <v>49</v>
      </c>
      <c r="K129" s="27" t="s">
        <v>49</v>
      </c>
      <c r="L129" s="27" t="s">
        <v>400</v>
      </c>
      <c r="M129" s="27" t="s">
        <v>489</v>
      </c>
      <c r="N129" s="27" t="s">
        <v>49</v>
      </c>
      <c r="O129" s="27" t="s">
        <v>49</v>
      </c>
    </row>
    <row r="130" spans="1:15" x14ac:dyDescent="0.45">
      <c r="A130" s="27" t="s">
        <v>400</v>
      </c>
      <c r="B130" s="27" t="s">
        <v>489</v>
      </c>
      <c r="C130" s="27" t="s">
        <v>67</v>
      </c>
      <c r="D130" s="27" t="s">
        <v>67</v>
      </c>
      <c r="E130" s="27" t="s">
        <v>489</v>
      </c>
      <c r="F130" s="27" t="s">
        <v>50</v>
      </c>
      <c r="G130" s="27" t="s">
        <v>50</v>
      </c>
      <c r="H130" s="27" t="s">
        <v>489</v>
      </c>
      <c r="I130" s="27" t="s">
        <v>49</v>
      </c>
      <c r="J130" s="27" t="s">
        <v>49</v>
      </c>
      <c r="K130" s="27" t="s">
        <v>49</v>
      </c>
      <c r="L130" s="27" t="s">
        <v>400</v>
      </c>
      <c r="M130" s="27" t="s">
        <v>489</v>
      </c>
      <c r="N130" s="27" t="s">
        <v>49</v>
      </c>
      <c r="O130" s="27" t="s">
        <v>49</v>
      </c>
    </row>
    <row r="131" spans="1:15" x14ac:dyDescent="0.45">
      <c r="A131" s="27" t="s">
        <v>400</v>
      </c>
      <c r="B131" s="27" t="s">
        <v>489</v>
      </c>
      <c r="C131" s="27" t="s">
        <v>400</v>
      </c>
      <c r="D131" s="27" t="s">
        <v>489</v>
      </c>
      <c r="E131" s="27" t="s">
        <v>489</v>
      </c>
      <c r="F131" s="27" t="s">
        <v>50</v>
      </c>
      <c r="G131" s="27" t="s">
        <v>50</v>
      </c>
      <c r="H131" s="27" t="s">
        <v>400</v>
      </c>
      <c r="I131" s="27" t="s">
        <v>50</v>
      </c>
      <c r="J131" s="27" t="s">
        <v>50</v>
      </c>
      <c r="K131" s="27" t="s">
        <v>49</v>
      </c>
      <c r="L131" s="27" t="s">
        <v>400</v>
      </c>
      <c r="M131" s="27" t="s">
        <v>489</v>
      </c>
      <c r="N131" s="27" t="s">
        <v>49</v>
      </c>
      <c r="O131" s="27" t="s">
        <v>49</v>
      </c>
    </row>
    <row r="132" spans="1:15" x14ac:dyDescent="0.45">
      <c r="A132" s="27" t="s">
        <v>400</v>
      </c>
      <c r="B132" s="27" t="s">
        <v>489</v>
      </c>
      <c r="C132" s="27" t="s">
        <v>400</v>
      </c>
      <c r="D132" s="27" t="s">
        <v>489</v>
      </c>
      <c r="E132" s="27" t="s">
        <v>489</v>
      </c>
      <c r="F132" s="27" t="s">
        <v>50</v>
      </c>
      <c r="G132" s="27" t="s">
        <v>50</v>
      </c>
      <c r="H132" s="27" t="s">
        <v>489</v>
      </c>
      <c r="I132" s="27" t="s">
        <v>49</v>
      </c>
      <c r="J132" s="27" t="s">
        <v>49</v>
      </c>
      <c r="K132" s="27" t="s">
        <v>49</v>
      </c>
      <c r="L132" s="27" t="s">
        <v>400</v>
      </c>
      <c r="M132" s="27" t="s">
        <v>489</v>
      </c>
      <c r="N132" s="27" t="s">
        <v>49</v>
      </c>
      <c r="O132" s="27" t="s">
        <v>49</v>
      </c>
    </row>
    <row r="133" spans="1:15" x14ac:dyDescent="0.45">
      <c r="A133" s="27" t="s">
        <v>400</v>
      </c>
      <c r="B133" s="27" t="s">
        <v>489</v>
      </c>
      <c r="C133" s="27" t="s">
        <v>489</v>
      </c>
      <c r="D133" s="27" t="s">
        <v>489</v>
      </c>
      <c r="E133" s="27" t="s">
        <v>489</v>
      </c>
      <c r="F133" s="27" t="s">
        <v>50</v>
      </c>
      <c r="G133" s="27" t="s">
        <v>50</v>
      </c>
      <c r="H133" s="27" t="s">
        <v>489</v>
      </c>
      <c r="I133" s="27" t="s">
        <v>49</v>
      </c>
      <c r="J133" s="27" t="s">
        <v>49</v>
      </c>
      <c r="K133" s="27" t="s">
        <v>49</v>
      </c>
      <c r="L133" s="27" t="s">
        <v>400</v>
      </c>
      <c r="M133" s="27" t="s">
        <v>489</v>
      </c>
      <c r="N133" s="27" t="s">
        <v>49</v>
      </c>
      <c r="O133" s="27" t="s">
        <v>49</v>
      </c>
    </row>
    <row r="134" spans="1:15" x14ac:dyDescent="0.45">
      <c r="A134" s="27" t="s">
        <v>400</v>
      </c>
      <c r="B134" s="27" t="s">
        <v>489</v>
      </c>
      <c r="C134" s="27" t="s">
        <v>489</v>
      </c>
      <c r="D134" s="27" t="s">
        <v>489</v>
      </c>
      <c r="E134" s="27" t="s">
        <v>489</v>
      </c>
      <c r="F134" s="27" t="s">
        <v>50</v>
      </c>
      <c r="G134" s="27" t="s">
        <v>489</v>
      </c>
      <c r="H134" s="27" t="s">
        <v>489</v>
      </c>
      <c r="I134" s="27" t="s">
        <v>49</v>
      </c>
      <c r="J134" s="27" t="s">
        <v>49</v>
      </c>
      <c r="K134" s="27" t="s">
        <v>49</v>
      </c>
      <c r="L134" s="27" t="s">
        <v>400</v>
      </c>
      <c r="M134" s="27" t="s">
        <v>489</v>
      </c>
      <c r="N134" s="27" t="s">
        <v>49</v>
      </c>
      <c r="O134" s="27" t="s">
        <v>49</v>
      </c>
    </row>
    <row r="135" spans="1:15" x14ac:dyDescent="0.45">
      <c r="A135" s="27" t="s">
        <v>400</v>
      </c>
      <c r="B135" s="27" t="s">
        <v>50</v>
      </c>
      <c r="C135" s="27" t="s">
        <v>489</v>
      </c>
      <c r="D135" s="27" t="s">
        <v>489</v>
      </c>
      <c r="E135" s="27" t="s">
        <v>489</v>
      </c>
      <c r="F135" s="27" t="s">
        <v>50</v>
      </c>
      <c r="G135" s="27" t="s">
        <v>489</v>
      </c>
      <c r="H135" s="27" t="s">
        <v>400</v>
      </c>
      <c r="I135" s="27" t="s">
        <v>49</v>
      </c>
      <c r="J135" s="27" t="s">
        <v>49</v>
      </c>
      <c r="K135" s="27" t="s">
        <v>49</v>
      </c>
      <c r="L135" s="27" t="s">
        <v>400</v>
      </c>
      <c r="M135" s="27" t="s">
        <v>489</v>
      </c>
      <c r="N135" s="27" t="s">
        <v>49</v>
      </c>
      <c r="O135" s="27" t="s">
        <v>49</v>
      </c>
    </row>
    <row r="136" spans="1:15" x14ac:dyDescent="0.45">
      <c r="A136" s="27" t="s">
        <v>400</v>
      </c>
      <c r="B136" s="27" t="s">
        <v>489</v>
      </c>
      <c r="C136" s="27" t="s">
        <v>489</v>
      </c>
      <c r="D136" s="27" t="s">
        <v>489</v>
      </c>
      <c r="E136" s="27" t="s">
        <v>489</v>
      </c>
      <c r="F136" s="27" t="s">
        <v>49</v>
      </c>
      <c r="G136" s="27" t="s">
        <v>49</v>
      </c>
      <c r="H136" s="27" t="s">
        <v>400</v>
      </c>
      <c r="I136" s="27" t="s">
        <v>49</v>
      </c>
      <c r="J136" s="27" t="s">
        <v>50</v>
      </c>
      <c r="K136" s="27" t="s">
        <v>49</v>
      </c>
      <c r="L136" s="27" t="s">
        <v>400</v>
      </c>
      <c r="M136" s="27" t="s">
        <v>489</v>
      </c>
      <c r="N136" s="27" t="s">
        <v>49</v>
      </c>
      <c r="O136" s="27" t="s">
        <v>50</v>
      </c>
    </row>
    <row r="137" spans="1:15" x14ac:dyDescent="0.45">
      <c r="A137" s="27" t="s">
        <v>400</v>
      </c>
      <c r="B137" s="27" t="s">
        <v>489</v>
      </c>
      <c r="C137" s="27" t="s">
        <v>489</v>
      </c>
      <c r="D137" s="27" t="s">
        <v>489</v>
      </c>
      <c r="E137" s="27" t="s">
        <v>489</v>
      </c>
      <c r="F137" s="27" t="s">
        <v>50</v>
      </c>
      <c r="G137" s="27" t="s">
        <v>50</v>
      </c>
      <c r="H137" s="27" t="s">
        <v>489</v>
      </c>
      <c r="I137" s="27" t="s">
        <v>49</v>
      </c>
      <c r="J137" s="27" t="s">
        <v>49</v>
      </c>
      <c r="K137" s="27" t="s">
        <v>49</v>
      </c>
      <c r="L137" s="27" t="s">
        <v>489</v>
      </c>
      <c r="M137" s="27" t="s">
        <v>489</v>
      </c>
      <c r="N137" s="27" t="s">
        <v>49</v>
      </c>
      <c r="O137" s="27" t="s">
        <v>49</v>
      </c>
    </row>
    <row r="138" spans="1:15" x14ac:dyDescent="0.45">
      <c r="A138" s="27" t="s">
        <v>400</v>
      </c>
      <c r="B138" s="27" t="s">
        <v>489</v>
      </c>
      <c r="C138" s="27" t="s">
        <v>489</v>
      </c>
      <c r="D138" s="27" t="s">
        <v>489</v>
      </c>
      <c r="E138" s="27" t="s">
        <v>489</v>
      </c>
      <c r="F138" s="27" t="s">
        <v>50</v>
      </c>
      <c r="G138" s="27" t="s">
        <v>489</v>
      </c>
      <c r="H138" s="27" t="s">
        <v>489</v>
      </c>
      <c r="I138" s="27" t="s">
        <v>50</v>
      </c>
      <c r="J138" s="27" t="s">
        <v>67</v>
      </c>
      <c r="K138" s="27" t="s">
        <v>67</v>
      </c>
      <c r="L138" s="27" t="s">
        <v>400</v>
      </c>
      <c r="M138" s="27" t="s">
        <v>489</v>
      </c>
      <c r="N138" s="27" t="s">
        <v>49</v>
      </c>
      <c r="O138" s="27" t="s">
        <v>49</v>
      </c>
    </row>
    <row r="139" spans="1:15" x14ac:dyDescent="0.45">
      <c r="A139" s="27" t="s">
        <v>400</v>
      </c>
      <c r="B139" s="27" t="s">
        <v>489</v>
      </c>
      <c r="C139" s="27" t="s">
        <v>489</v>
      </c>
      <c r="D139" s="27" t="s">
        <v>489</v>
      </c>
      <c r="E139" s="27" t="s">
        <v>489</v>
      </c>
      <c r="F139" s="27" t="s">
        <v>50</v>
      </c>
      <c r="G139" s="27" t="s">
        <v>50</v>
      </c>
      <c r="H139" s="27" t="s">
        <v>489</v>
      </c>
      <c r="I139" s="27" t="s">
        <v>49</v>
      </c>
      <c r="J139" s="27" t="s">
        <v>49</v>
      </c>
      <c r="K139" s="27" t="s">
        <v>49</v>
      </c>
      <c r="L139" s="27" t="s">
        <v>489</v>
      </c>
      <c r="M139" s="27" t="s">
        <v>489</v>
      </c>
      <c r="N139" s="27" t="s">
        <v>49</v>
      </c>
      <c r="O139" s="27" t="s">
        <v>49</v>
      </c>
    </row>
    <row r="140" spans="1:15" x14ac:dyDescent="0.45">
      <c r="A140" s="27" t="s">
        <v>400</v>
      </c>
      <c r="B140" s="27" t="s">
        <v>50</v>
      </c>
      <c r="C140" s="27" t="s">
        <v>489</v>
      </c>
      <c r="D140" s="27" t="s">
        <v>489</v>
      </c>
      <c r="E140" s="27" t="s">
        <v>489</v>
      </c>
      <c r="F140" s="27" t="s">
        <v>50</v>
      </c>
      <c r="G140" s="27" t="s">
        <v>50</v>
      </c>
      <c r="H140" s="27" t="s">
        <v>489</v>
      </c>
      <c r="I140" s="27" t="s">
        <v>49</v>
      </c>
      <c r="J140" s="27" t="s">
        <v>49</v>
      </c>
      <c r="K140" s="27" t="s">
        <v>49</v>
      </c>
      <c r="L140" s="27" t="s">
        <v>400</v>
      </c>
      <c r="M140" s="27" t="s">
        <v>489</v>
      </c>
      <c r="N140" s="27" t="s">
        <v>49</v>
      </c>
      <c r="O140" s="27" t="s">
        <v>49</v>
      </c>
    </row>
    <row r="141" spans="1:15" x14ac:dyDescent="0.45">
      <c r="A141" s="27" t="s">
        <v>400</v>
      </c>
      <c r="B141" s="27" t="s">
        <v>50</v>
      </c>
      <c r="C141" s="27" t="s">
        <v>489</v>
      </c>
      <c r="D141" s="27" t="s">
        <v>489</v>
      </c>
      <c r="E141" s="27" t="s">
        <v>489</v>
      </c>
      <c r="F141" s="27" t="s">
        <v>50</v>
      </c>
      <c r="G141" s="27" t="s">
        <v>50</v>
      </c>
      <c r="H141" s="27" t="s">
        <v>489</v>
      </c>
      <c r="I141" s="27" t="s">
        <v>49</v>
      </c>
      <c r="J141" s="27" t="s">
        <v>49</v>
      </c>
      <c r="K141" s="27" t="s">
        <v>49</v>
      </c>
      <c r="L141" s="27" t="s">
        <v>400</v>
      </c>
      <c r="M141" s="27" t="s">
        <v>489</v>
      </c>
      <c r="N141" s="27" t="s">
        <v>49</v>
      </c>
      <c r="O141" s="27" t="s">
        <v>49</v>
      </c>
    </row>
    <row r="142" spans="1:15" x14ac:dyDescent="0.45">
      <c r="A142" s="27" t="s">
        <v>400</v>
      </c>
      <c r="B142" s="27" t="s">
        <v>489</v>
      </c>
      <c r="C142" s="27" t="s">
        <v>489</v>
      </c>
      <c r="D142" s="27" t="s">
        <v>489</v>
      </c>
      <c r="E142" s="27" t="s">
        <v>489</v>
      </c>
      <c r="F142" s="27" t="s">
        <v>50</v>
      </c>
      <c r="G142" s="27" t="s">
        <v>50</v>
      </c>
      <c r="H142" s="27" t="s">
        <v>489</v>
      </c>
      <c r="I142" s="27" t="s">
        <v>49</v>
      </c>
      <c r="J142" s="27" t="s">
        <v>49</v>
      </c>
      <c r="K142" s="27" t="s">
        <v>49</v>
      </c>
      <c r="L142" s="27" t="s">
        <v>400</v>
      </c>
      <c r="M142" s="27" t="s">
        <v>489</v>
      </c>
      <c r="N142" s="27" t="s">
        <v>49</v>
      </c>
      <c r="O142" s="27" t="s">
        <v>50</v>
      </c>
    </row>
    <row r="143" spans="1:15" x14ac:dyDescent="0.45">
      <c r="A143" s="27" t="s">
        <v>400</v>
      </c>
      <c r="B143" s="27" t="s">
        <v>489</v>
      </c>
      <c r="C143" s="27" t="s">
        <v>400</v>
      </c>
      <c r="D143" s="27" t="s">
        <v>489</v>
      </c>
      <c r="E143" s="27" t="s">
        <v>489</v>
      </c>
      <c r="F143" s="27" t="s">
        <v>50</v>
      </c>
      <c r="G143" s="27" t="s">
        <v>50</v>
      </c>
      <c r="H143" s="27" t="s">
        <v>400</v>
      </c>
      <c r="I143" s="27" t="s">
        <v>50</v>
      </c>
      <c r="J143" s="27" t="s">
        <v>50</v>
      </c>
      <c r="K143" s="27" t="s">
        <v>49</v>
      </c>
      <c r="L143" s="27" t="s">
        <v>400</v>
      </c>
      <c r="M143" s="27" t="s">
        <v>489</v>
      </c>
      <c r="N143" s="27" t="s">
        <v>49</v>
      </c>
      <c r="O143" s="27" t="s">
        <v>49</v>
      </c>
    </row>
    <row r="144" spans="1:15" x14ac:dyDescent="0.45">
      <c r="A144" s="27" t="s">
        <v>400</v>
      </c>
      <c r="B144" s="27" t="s">
        <v>489</v>
      </c>
      <c r="C144" s="27" t="s">
        <v>67</v>
      </c>
      <c r="D144" s="27" t="s">
        <v>67</v>
      </c>
      <c r="E144" s="27" t="s">
        <v>489</v>
      </c>
      <c r="F144" s="27" t="s">
        <v>50</v>
      </c>
      <c r="G144" s="27" t="s">
        <v>50</v>
      </c>
      <c r="H144" s="27" t="s">
        <v>489</v>
      </c>
      <c r="I144" s="27" t="s">
        <v>50</v>
      </c>
      <c r="J144" s="27" t="s">
        <v>49</v>
      </c>
      <c r="K144" s="27" t="s">
        <v>49</v>
      </c>
      <c r="L144" s="27" t="s">
        <v>489</v>
      </c>
      <c r="M144" s="27" t="s">
        <v>489</v>
      </c>
      <c r="N144" s="27" t="s">
        <v>49</v>
      </c>
      <c r="O144" s="27" t="s">
        <v>49</v>
      </c>
    </row>
    <row r="145" spans="1:21" x14ac:dyDescent="0.45">
      <c r="A145" s="27" t="s">
        <v>400</v>
      </c>
      <c r="B145" s="27" t="s">
        <v>489</v>
      </c>
      <c r="C145" s="27" t="s">
        <v>489</v>
      </c>
      <c r="D145" s="27" t="s">
        <v>49</v>
      </c>
      <c r="E145" s="27" t="s">
        <v>489</v>
      </c>
      <c r="F145" s="27" t="s">
        <v>489</v>
      </c>
      <c r="G145" s="27" t="s">
        <v>49</v>
      </c>
      <c r="H145" s="27" t="s">
        <v>400</v>
      </c>
      <c r="I145" s="27" t="s">
        <v>49</v>
      </c>
      <c r="J145" s="27" t="s">
        <v>50</v>
      </c>
      <c r="K145" s="27" t="s">
        <v>67</v>
      </c>
      <c r="L145" s="27" t="s">
        <v>400</v>
      </c>
      <c r="M145" s="27" t="s">
        <v>489</v>
      </c>
      <c r="N145" s="27" t="s">
        <v>49</v>
      </c>
      <c r="O145" s="27" t="s">
        <v>49</v>
      </c>
    </row>
    <row r="146" spans="1:21" x14ac:dyDescent="0.45">
      <c r="A146" s="27" t="s">
        <v>400</v>
      </c>
      <c r="B146" s="27" t="s">
        <v>489</v>
      </c>
      <c r="C146" s="27" t="s">
        <v>400</v>
      </c>
      <c r="D146" s="27" t="s">
        <v>489</v>
      </c>
      <c r="E146" s="27" t="s">
        <v>489</v>
      </c>
      <c r="F146" s="27" t="s">
        <v>50</v>
      </c>
      <c r="G146" s="27" t="s">
        <v>50</v>
      </c>
      <c r="H146" s="27" t="s">
        <v>489</v>
      </c>
      <c r="I146" s="27" t="s">
        <v>50</v>
      </c>
      <c r="J146" s="27" t="s">
        <v>49</v>
      </c>
      <c r="K146" s="27" t="s">
        <v>49</v>
      </c>
      <c r="L146" s="27" t="s">
        <v>400</v>
      </c>
      <c r="M146" s="27" t="s">
        <v>489</v>
      </c>
      <c r="N146" s="27" t="s">
        <v>49</v>
      </c>
      <c r="O146" s="27" t="s">
        <v>49</v>
      </c>
    </row>
    <row r="147" spans="1:21" x14ac:dyDescent="0.45">
      <c r="A147" s="27" t="s">
        <v>400</v>
      </c>
      <c r="B147" s="27" t="s">
        <v>489</v>
      </c>
      <c r="C147" s="27" t="s">
        <v>489</v>
      </c>
      <c r="D147" s="27" t="s">
        <v>489</v>
      </c>
      <c r="E147" s="27" t="s">
        <v>489</v>
      </c>
      <c r="F147" s="27" t="s">
        <v>50</v>
      </c>
      <c r="G147" s="27" t="s">
        <v>50</v>
      </c>
      <c r="H147" s="27" t="s">
        <v>489</v>
      </c>
      <c r="I147" s="27" t="s">
        <v>49</v>
      </c>
      <c r="J147" s="27" t="s">
        <v>50</v>
      </c>
      <c r="K147" s="27" t="s">
        <v>49</v>
      </c>
      <c r="L147" s="27" t="s">
        <v>489</v>
      </c>
      <c r="M147" s="27" t="s">
        <v>489</v>
      </c>
      <c r="N147" s="27" t="s">
        <v>49</v>
      </c>
      <c r="O147" s="27" t="s">
        <v>50</v>
      </c>
    </row>
    <row r="148" spans="1:21" x14ac:dyDescent="0.45">
      <c r="A148" s="27" t="s">
        <v>400</v>
      </c>
      <c r="B148" s="27" t="s">
        <v>489</v>
      </c>
      <c r="C148" s="27" t="s">
        <v>489</v>
      </c>
      <c r="D148" s="27" t="s">
        <v>489</v>
      </c>
      <c r="E148" s="27" t="s">
        <v>489</v>
      </c>
      <c r="F148" s="27" t="s">
        <v>49</v>
      </c>
      <c r="G148" s="27" t="s">
        <v>49</v>
      </c>
      <c r="H148" s="27" t="s">
        <v>489</v>
      </c>
      <c r="I148" s="27" t="s">
        <v>49</v>
      </c>
      <c r="J148" s="27" t="s">
        <v>49</v>
      </c>
      <c r="K148" s="27" t="s">
        <v>49</v>
      </c>
      <c r="L148" s="27" t="s">
        <v>489</v>
      </c>
      <c r="M148" s="27" t="s">
        <v>400</v>
      </c>
      <c r="N148" s="27" t="s">
        <v>49</v>
      </c>
      <c r="O148" s="27" t="s">
        <v>50</v>
      </c>
    </row>
    <row r="149" spans="1:21" x14ac:dyDescent="0.45">
      <c r="A149" s="27" t="s">
        <v>400</v>
      </c>
      <c r="B149" s="27" t="s">
        <v>489</v>
      </c>
      <c r="C149" s="27" t="s">
        <v>489</v>
      </c>
      <c r="D149" s="27" t="s">
        <v>489</v>
      </c>
      <c r="E149" s="27" t="s">
        <v>489</v>
      </c>
      <c r="F149" s="27" t="s">
        <v>50</v>
      </c>
      <c r="G149" s="27" t="s">
        <v>489</v>
      </c>
      <c r="H149" s="27" t="s">
        <v>489</v>
      </c>
      <c r="I149" s="27" t="s">
        <v>50</v>
      </c>
      <c r="J149" s="27" t="s">
        <v>50</v>
      </c>
      <c r="K149" s="27" t="s">
        <v>49</v>
      </c>
      <c r="L149" s="27" t="s">
        <v>400</v>
      </c>
      <c r="M149" s="27" t="s">
        <v>489</v>
      </c>
      <c r="N149" s="27" t="s">
        <v>49</v>
      </c>
      <c r="O149" s="27" t="s">
        <v>50</v>
      </c>
    </row>
    <row r="150" spans="1:21" x14ac:dyDescent="0.45">
      <c r="A150" s="27" t="s">
        <v>400</v>
      </c>
      <c r="B150" s="27" t="s">
        <v>489</v>
      </c>
      <c r="C150" s="27" t="s">
        <v>489</v>
      </c>
      <c r="D150" s="27" t="s">
        <v>489</v>
      </c>
      <c r="E150" s="27" t="s">
        <v>489</v>
      </c>
      <c r="F150" s="27" t="s">
        <v>50</v>
      </c>
      <c r="G150" s="27" t="s">
        <v>50</v>
      </c>
      <c r="H150" s="27" t="s">
        <v>489</v>
      </c>
      <c r="I150" s="27" t="s">
        <v>49</v>
      </c>
      <c r="J150" s="27" t="s">
        <v>50</v>
      </c>
      <c r="K150" s="27" t="s">
        <v>67</v>
      </c>
      <c r="L150" s="27" t="s">
        <v>400</v>
      </c>
      <c r="M150" s="27" t="s">
        <v>489</v>
      </c>
      <c r="N150" s="27" t="s">
        <v>49</v>
      </c>
      <c r="O150" s="27" t="s">
        <v>50</v>
      </c>
    </row>
    <row r="151" spans="1:21" x14ac:dyDescent="0.45">
      <c r="A151" s="27" t="s">
        <v>400</v>
      </c>
      <c r="B151" s="27" t="s">
        <v>489</v>
      </c>
      <c r="C151" s="27" t="s">
        <v>400</v>
      </c>
      <c r="D151" s="27" t="s">
        <v>489</v>
      </c>
      <c r="E151" s="27" t="s">
        <v>489</v>
      </c>
      <c r="F151" s="27" t="s">
        <v>50</v>
      </c>
      <c r="G151" s="27" t="s">
        <v>50</v>
      </c>
      <c r="H151" s="27" t="s">
        <v>489</v>
      </c>
      <c r="I151" s="27" t="s">
        <v>50</v>
      </c>
      <c r="J151" s="27" t="s">
        <v>50</v>
      </c>
      <c r="K151" s="27" t="s">
        <v>50</v>
      </c>
      <c r="L151" s="27" t="s">
        <v>400</v>
      </c>
      <c r="M151" s="27" t="s">
        <v>489</v>
      </c>
      <c r="N151" s="27" t="s">
        <v>49</v>
      </c>
      <c r="O151" s="27" t="s">
        <v>489</v>
      </c>
    </row>
    <row r="152" spans="1:21" x14ac:dyDescent="0.45">
      <c r="A152" s="27" t="s">
        <v>400</v>
      </c>
      <c r="B152" s="27" t="s">
        <v>489</v>
      </c>
      <c r="C152" s="27" t="s">
        <v>489</v>
      </c>
      <c r="D152" s="27" t="s">
        <v>489</v>
      </c>
      <c r="E152" s="27" t="s">
        <v>489</v>
      </c>
      <c r="F152" s="27" t="s">
        <v>50</v>
      </c>
      <c r="G152" s="27" t="s">
        <v>50</v>
      </c>
      <c r="H152" s="27" t="s">
        <v>489</v>
      </c>
      <c r="I152" s="27" t="s">
        <v>49</v>
      </c>
      <c r="J152" s="27" t="s">
        <v>49</v>
      </c>
      <c r="K152" s="27" t="s">
        <v>67</v>
      </c>
      <c r="L152" s="27" t="s">
        <v>400</v>
      </c>
      <c r="M152" s="27" t="s">
        <v>489</v>
      </c>
      <c r="N152" s="27" t="s">
        <v>49</v>
      </c>
      <c r="O152" s="27" t="s">
        <v>49</v>
      </c>
    </row>
    <row r="153" spans="1:21" x14ac:dyDescent="0.45">
      <c r="A153" s="27" t="s">
        <v>400</v>
      </c>
      <c r="B153" s="27" t="s">
        <v>489</v>
      </c>
      <c r="C153" s="27" t="s">
        <v>489</v>
      </c>
      <c r="D153" s="27" t="s">
        <v>489</v>
      </c>
      <c r="E153" s="27" t="s">
        <v>489</v>
      </c>
      <c r="F153" s="27" t="s">
        <v>50</v>
      </c>
      <c r="G153" s="27" t="s">
        <v>50</v>
      </c>
      <c r="H153" s="27" t="s">
        <v>489</v>
      </c>
      <c r="I153" s="27" t="s">
        <v>49</v>
      </c>
      <c r="J153" s="27" t="s">
        <v>49</v>
      </c>
      <c r="K153" s="27" t="s">
        <v>67</v>
      </c>
      <c r="L153" s="27" t="s">
        <v>400</v>
      </c>
      <c r="M153" s="27" t="s">
        <v>489</v>
      </c>
      <c r="N153" s="27" t="s">
        <v>49</v>
      </c>
      <c r="O153" s="27" t="s">
        <v>50</v>
      </c>
    </row>
    <row r="154" spans="1:21" x14ac:dyDescent="0.45">
      <c r="A154" s="27" t="s">
        <v>400</v>
      </c>
      <c r="B154" s="27" t="s">
        <v>489</v>
      </c>
      <c r="C154" s="27" t="s">
        <v>489</v>
      </c>
      <c r="D154" s="27" t="s">
        <v>489</v>
      </c>
      <c r="E154" s="27" t="s">
        <v>489</v>
      </c>
      <c r="F154" s="27" t="s">
        <v>50</v>
      </c>
      <c r="G154" s="27" t="s">
        <v>489</v>
      </c>
      <c r="H154" s="27" t="s">
        <v>489</v>
      </c>
      <c r="I154" s="27" t="s">
        <v>49</v>
      </c>
      <c r="J154" s="27" t="s">
        <v>50</v>
      </c>
      <c r="K154" s="27" t="s">
        <v>67</v>
      </c>
      <c r="L154" s="27" t="s">
        <v>400</v>
      </c>
      <c r="M154" s="27" t="s">
        <v>489</v>
      </c>
      <c r="N154" s="27" t="s">
        <v>49</v>
      </c>
      <c r="O154" s="27" t="s">
        <v>67</v>
      </c>
    </row>
    <row r="155" spans="1:21" x14ac:dyDescent="0.45">
      <c r="A155" s="27" t="s">
        <v>400</v>
      </c>
      <c r="B155" s="27" t="s">
        <v>50</v>
      </c>
      <c r="C155" s="27" t="s">
        <v>489</v>
      </c>
      <c r="D155" s="27" t="s">
        <v>489</v>
      </c>
      <c r="E155" s="27" t="s">
        <v>489</v>
      </c>
      <c r="F155" s="27" t="s">
        <v>49</v>
      </c>
      <c r="G155" s="27" t="s">
        <v>50</v>
      </c>
      <c r="H155" s="27" t="s">
        <v>489</v>
      </c>
      <c r="I155" s="27" t="s">
        <v>49</v>
      </c>
      <c r="J155" s="27" t="s">
        <v>49</v>
      </c>
      <c r="K155" s="27" t="s">
        <v>49</v>
      </c>
      <c r="L155" s="27" t="s">
        <v>489</v>
      </c>
      <c r="M155" s="27" t="s">
        <v>489</v>
      </c>
      <c r="N155" s="27" t="s">
        <v>49</v>
      </c>
      <c r="O155" s="27" t="s">
        <v>49</v>
      </c>
    </row>
    <row r="156" spans="1:21" x14ac:dyDescent="0.45">
      <c r="A156" s="27" t="s">
        <v>400</v>
      </c>
      <c r="B156" s="27" t="s">
        <v>489</v>
      </c>
      <c r="C156" s="27" t="s">
        <v>489</v>
      </c>
      <c r="D156" s="27" t="s">
        <v>489</v>
      </c>
      <c r="E156" s="27" t="s">
        <v>489</v>
      </c>
      <c r="F156" s="27" t="s">
        <v>50</v>
      </c>
      <c r="G156" s="27" t="s">
        <v>50</v>
      </c>
      <c r="H156" s="27" t="s">
        <v>489</v>
      </c>
      <c r="I156" s="27" t="s">
        <v>50</v>
      </c>
      <c r="J156" s="27" t="s">
        <v>50</v>
      </c>
      <c r="K156" s="27" t="s">
        <v>49</v>
      </c>
      <c r="L156" s="27" t="s">
        <v>400</v>
      </c>
      <c r="M156" s="27" t="s">
        <v>489</v>
      </c>
      <c r="N156" s="27" t="s">
        <v>49</v>
      </c>
      <c r="O156" s="27" t="s">
        <v>50</v>
      </c>
    </row>
    <row r="157" spans="1:21" x14ac:dyDescent="0.45">
      <c r="A157" s="27" t="s">
        <v>400</v>
      </c>
      <c r="B157" s="27" t="s">
        <v>489</v>
      </c>
      <c r="C157" s="27" t="s">
        <v>489</v>
      </c>
      <c r="D157" s="27" t="s">
        <v>489</v>
      </c>
      <c r="E157" s="27" t="s">
        <v>489</v>
      </c>
      <c r="F157" s="27" t="s">
        <v>50</v>
      </c>
      <c r="G157" s="27" t="s">
        <v>50</v>
      </c>
      <c r="H157" s="27" t="s">
        <v>400</v>
      </c>
      <c r="I157" s="27" t="s">
        <v>49</v>
      </c>
      <c r="J157" s="27" t="s">
        <v>50</v>
      </c>
      <c r="K157" s="27" t="s">
        <v>67</v>
      </c>
      <c r="L157" s="27" t="s">
        <v>400</v>
      </c>
      <c r="M157" s="27" t="s">
        <v>489</v>
      </c>
      <c r="N157" s="27" t="s">
        <v>49</v>
      </c>
      <c r="O157" s="27" t="s">
        <v>49</v>
      </c>
    </row>
    <row r="158" spans="1:21" x14ac:dyDescent="0.45">
      <c r="A158" s="27" t="s">
        <v>400</v>
      </c>
      <c r="B158" s="27" t="s">
        <v>489</v>
      </c>
      <c r="C158" s="27" t="s">
        <v>400</v>
      </c>
      <c r="D158" s="27" t="s">
        <v>489</v>
      </c>
      <c r="E158" s="27" t="s">
        <v>489</v>
      </c>
      <c r="F158" s="27" t="s">
        <v>50</v>
      </c>
      <c r="G158" s="27" t="s">
        <v>50</v>
      </c>
      <c r="H158" s="27" t="s">
        <v>489</v>
      </c>
      <c r="I158" s="27" t="s">
        <v>50</v>
      </c>
      <c r="J158" s="27" t="s">
        <v>50</v>
      </c>
      <c r="K158" s="27" t="s">
        <v>49</v>
      </c>
      <c r="L158" s="27" t="s">
        <v>400</v>
      </c>
      <c r="M158" s="27" t="s">
        <v>489</v>
      </c>
      <c r="N158" s="27" t="s">
        <v>49</v>
      </c>
      <c r="O158" s="27" t="s">
        <v>49</v>
      </c>
      <c r="T158" s="10" t="s">
        <v>727</v>
      </c>
      <c r="U158" s="10" t="s">
        <v>726</v>
      </c>
    </row>
    <row r="159" spans="1:21" x14ac:dyDescent="0.45">
      <c r="A159" s="27" t="s">
        <v>400</v>
      </c>
      <c r="B159" s="27" t="s">
        <v>489</v>
      </c>
      <c r="C159" s="27" t="s">
        <v>489</v>
      </c>
      <c r="D159" s="27" t="s">
        <v>489</v>
      </c>
      <c r="E159" s="27" t="s">
        <v>489</v>
      </c>
      <c r="F159" s="27" t="s">
        <v>50</v>
      </c>
      <c r="G159" s="27" t="s">
        <v>489</v>
      </c>
      <c r="H159" s="27" t="s">
        <v>489</v>
      </c>
      <c r="I159" s="27" t="s">
        <v>50</v>
      </c>
      <c r="J159" s="27" t="s">
        <v>50</v>
      </c>
      <c r="K159" s="27" t="s">
        <v>67</v>
      </c>
      <c r="L159" s="27" t="s">
        <v>400</v>
      </c>
      <c r="M159" s="27" t="s">
        <v>489</v>
      </c>
      <c r="N159" s="27" t="s">
        <v>49</v>
      </c>
      <c r="O159" s="27" t="s">
        <v>50</v>
      </c>
      <c r="T159" s="46" t="s">
        <v>27</v>
      </c>
      <c r="U159">
        <v>270</v>
      </c>
    </row>
    <row r="160" spans="1:21" x14ac:dyDescent="0.45">
      <c r="A160" s="27" t="s">
        <v>400</v>
      </c>
      <c r="B160" s="27" t="s">
        <v>489</v>
      </c>
      <c r="C160" s="27" t="s">
        <v>489</v>
      </c>
      <c r="D160" s="27" t="s">
        <v>489</v>
      </c>
      <c r="E160" s="27" t="s">
        <v>489</v>
      </c>
      <c r="F160" s="27" t="s">
        <v>50</v>
      </c>
      <c r="G160" s="27" t="s">
        <v>50</v>
      </c>
      <c r="H160" s="27" t="s">
        <v>489</v>
      </c>
      <c r="I160" s="27" t="s">
        <v>49</v>
      </c>
      <c r="J160" s="27" t="s">
        <v>49</v>
      </c>
      <c r="K160" s="27" t="s">
        <v>49</v>
      </c>
      <c r="L160" s="27" t="s">
        <v>489</v>
      </c>
      <c r="M160" s="27" t="s">
        <v>400</v>
      </c>
      <c r="N160" s="27" t="s">
        <v>49</v>
      </c>
      <c r="O160" s="27" t="s">
        <v>49</v>
      </c>
      <c r="T160" s="46" t="s">
        <v>28</v>
      </c>
      <c r="U160">
        <v>70</v>
      </c>
    </row>
    <row r="161" spans="1:21" x14ac:dyDescent="0.45">
      <c r="A161" s="27" t="s">
        <v>489</v>
      </c>
      <c r="B161" s="27" t="s">
        <v>489</v>
      </c>
      <c r="C161" s="27" t="s">
        <v>400</v>
      </c>
      <c r="D161" s="27" t="s">
        <v>489</v>
      </c>
      <c r="E161" s="27" t="s">
        <v>489</v>
      </c>
      <c r="F161" s="27" t="s">
        <v>50</v>
      </c>
      <c r="G161" s="27" t="s">
        <v>50</v>
      </c>
      <c r="H161" s="27" t="s">
        <v>489</v>
      </c>
      <c r="I161" s="27" t="s">
        <v>50</v>
      </c>
      <c r="J161" s="27" t="s">
        <v>49</v>
      </c>
      <c r="K161" s="27" t="s">
        <v>67</v>
      </c>
      <c r="L161" s="27" t="s">
        <v>489</v>
      </c>
      <c r="M161" s="27" t="s">
        <v>489</v>
      </c>
      <c r="N161" s="27" t="s">
        <v>49</v>
      </c>
      <c r="O161" s="27" t="s">
        <v>49</v>
      </c>
      <c r="Q161" s="46"/>
      <c r="T161" s="46" t="s">
        <v>32</v>
      </c>
      <c r="U161">
        <v>100</v>
      </c>
    </row>
    <row r="162" spans="1:21" x14ac:dyDescent="0.45">
      <c r="A162" s="27" t="s">
        <v>489</v>
      </c>
      <c r="B162" s="27" t="s">
        <v>489</v>
      </c>
      <c r="C162" s="27" t="s">
        <v>489</v>
      </c>
      <c r="D162" s="27" t="s">
        <v>489</v>
      </c>
      <c r="E162" s="27" t="s">
        <v>489</v>
      </c>
      <c r="F162" s="27" t="s">
        <v>50</v>
      </c>
      <c r="G162" s="27" t="s">
        <v>50</v>
      </c>
      <c r="H162" s="27" t="s">
        <v>489</v>
      </c>
      <c r="I162" s="27" t="s">
        <v>49</v>
      </c>
      <c r="J162" s="27" t="s">
        <v>49</v>
      </c>
      <c r="K162" s="27" t="s">
        <v>49</v>
      </c>
      <c r="L162" s="27" t="s">
        <v>489</v>
      </c>
      <c r="M162" s="27" t="s">
        <v>400</v>
      </c>
      <c r="N162" s="27" t="s">
        <v>49</v>
      </c>
      <c r="O162" s="27" t="s">
        <v>50</v>
      </c>
      <c r="T162" s="46" t="s">
        <v>33</v>
      </c>
      <c r="U162">
        <v>100</v>
      </c>
    </row>
    <row r="163" spans="1:21" x14ac:dyDescent="0.45">
      <c r="A163" s="27" t="s">
        <v>400</v>
      </c>
      <c r="B163" s="27" t="s">
        <v>489</v>
      </c>
      <c r="C163" s="27" t="s">
        <v>489</v>
      </c>
      <c r="D163" s="27" t="s">
        <v>489</v>
      </c>
      <c r="E163" s="27" t="s">
        <v>489</v>
      </c>
      <c r="F163" s="27" t="s">
        <v>50</v>
      </c>
      <c r="G163" s="27" t="s">
        <v>50</v>
      </c>
      <c r="H163" s="27" t="s">
        <v>489</v>
      </c>
      <c r="I163" s="27" t="s">
        <v>49</v>
      </c>
      <c r="J163" s="27" t="s">
        <v>49</v>
      </c>
      <c r="K163" s="27" t="s">
        <v>49</v>
      </c>
      <c r="L163" s="27" t="s">
        <v>400</v>
      </c>
      <c r="M163" s="27" t="s">
        <v>400</v>
      </c>
      <c r="N163" s="27" t="s">
        <v>49</v>
      </c>
      <c r="O163" s="27" t="s">
        <v>49</v>
      </c>
      <c r="T163" s="46" t="s">
        <v>34</v>
      </c>
      <c r="U163">
        <v>100</v>
      </c>
    </row>
    <row r="164" spans="1:21" x14ac:dyDescent="0.45">
      <c r="A164" s="27" t="s">
        <v>400</v>
      </c>
      <c r="B164" s="27" t="s">
        <v>489</v>
      </c>
      <c r="C164" s="27" t="s">
        <v>489</v>
      </c>
      <c r="D164" s="27" t="s">
        <v>489</v>
      </c>
      <c r="E164" s="27" t="s">
        <v>489</v>
      </c>
      <c r="F164" s="27" t="s">
        <v>50</v>
      </c>
      <c r="G164" s="27" t="s">
        <v>50</v>
      </c>
      <c r="H164" s="27" t="s">
        <v>400</v>
      </c>
      <c r="I164" s="27" t="s">
        <v>50</v>
      </c>
      <c r="J164" s="27" t="s">
        <v>49</v>
      </c>
      <c r="K164" s="27" t="s">
        <v>49</v>
      </c>
      <c r="L164" s="27" t="s">
        <v>400</v>
      </c>
      <c r="M164" s="27" t="s">
        <v>489</v>
      </c>
      <c r="N164" s="27" t="s">
        <v>49</v>
      </c>
      <c r="O164" s="27" t="s">
        <v>49</v>
      </c>
      <c r="T164" s="46" t="s">
        <v>724</v>
      </c>
      <c r="U164">
        <v>100</v>
      </c>
    </row>
    <row r="165" spans="1:21" x14ac:dyDescent="0.45">
      <c r="A165" s="27" t="s">
        <v>400</v>
      </c>
      <c r="B165" s="27" t="s">
        <v>489</v>
      </c>
      <c r="C165" s="27" t="s">
        <v>400</v>
      </c>
      <c r="D165" s="27" t="s">
        <v>489</v>
      </c>
      <c r="E165" s="27" t="s">
        <v>489</v>
      </c>
      <c r="F165" s="27" t="s">
        <v>50</v>
      </c>
      <c r="G165" s="27" t="s">
        <v>489</v>
      </c>
      <c r="H165" s="27" t="s">
        <v>489</v>
      </c>
      <c r="I165" s="27" t="s">
        <v>50</v>
      </c>
      <c r="J165" s="27" t="s">
        <v>50</v>
      </c>
      <c r="K165" s="27" t="s">
        <v>49</v>
      </c>
      <c r="L165" s="27" t="s">
        <v>489</v>
      </c>
      <c r="M165" s="27" t="s">
        <v>489</v>
      </c>
      <c r="N165" s="27" t="s">
        <v>49</v>
      </c>
      <c r="O165" s="27" t="s">
        <v>50</v>
      </c>
      <c r="T165" s="46" t="s">
        <v>39</v>
      </c>
      <c r="U165">
        <v>30</v>
      </c>
    </row>
    <row r="166" spans="1:21" x14ac:dyDescent="0.45">
      <c r="A166" s="27" t="s">
        <v>400</v>
      </c>
      <c r="B166" s="27" t="s">
        <v>489</v>
      </c>
      <c r="C166" s="27" t="s">
        <v>67</v>
      </c>
      <c r="D166" s="27" t="s">
        <v>49</v>
      </c>
      <c r="E166" s="27" t="s">
        <v>489</v>
      </c>
      <c r="F166" s="27" t="s">
        <v>489</v>
      </c>
      <c r="G166" s="27" t="s">
        <v>50</v>
      </c>
      <c r="H166" s="27" t="s">
        <v>400</v>
      </c>
      <c r="I166" s="27" t="s">
        <v>50</v>
      </c>
      <c r="J166" s="27" t="s">
        <v>50</v>
      </c>
      <c r="K166" s="27" t="s">
        <v>49</v>
      </c>
      <c r="L166" s="27" t="s">
        <v>400</v>
      </c>
      <c r="M166" s="27" t="s">
        <v>489</v>
      </c>
      <c r="N166" s="27" t="s">
        <v>49</v>
      </c>
      <c r="O166" s="27" t="s">
        <v>49</v>
      </c>
      <c r="Q166" s="46" t="s">
        <v>35</v>
      </c>
      <c r="T166" s="46" t="s">
        <v>38</v>
      </c>
      <c r="U166">
        <v>25</v>
      </c>
    </row>
    <row r="167" spans="1:21" x14ac:dyDescent="0.45">
      <c r="A167" s="27" t="s">
        <v>400</v>
      </c>
      <c r="B167" s="27" t="s">
        <v>489</v>
      </c>
      <c r="C167" s="27" t="s">
        <v>50</v>
      </c>
      <c r="D167" s="27" t="s">
        <v>50</v>
      </c>
      <c r="E167" s="27" t="s">
        <v>489</v>
      </c>
      <c r="F167" s="27" t="s">
        <v>50</v>
      </c>
      <c r="G167" s="27" t="s">
        <v>489</v>
      </c>
      <c r="H167" s="27" t="s">
        <v>489</v>
      </c>
      <c r="I167" s="27" t="s">
        <v>49</v>
      </c>
      <c r="J167" s="27" t="s">
        <v>49</v>
      </c>
      <c r="K167" s="27" t="s">
        <v>49</v>
      </c>
      <c r="L167" s="27" t="s">
        <v>400</v>
      </c>
      <c r="M167" s="27" t="s">
        <v>489</v>
      </c>
      <c r="N167" s="27" t="s">
        <v>49</v>
      </c>
      <c r="O167" s="27" t="s">
        <v>49</v>
      </c>
      <c r="T167" s="46" t="s">
        <v>725</v>
      </c>
      <c r="U167">
        <v>100</v>
      </c>
    </row>
    <row r="168" spans="1:21" x14ac:dyDescent="0.45">
      <c r="A168" s="27" t="s">
        <v>400</v>
      </c>
      <c r="B168" s="27" t="s">
        <v>489</v>
      </c>
      <c r="C168" s="27" t="s">
        <v>489</v>
      </c>
      <c r="D168" s="27" t="s">
        <v>489</v>
      </c>
      <c r="E168" s="27" t="s">
        <v>489</v>
      </c>
      <c r="F168" s="27" t="s">
        <v>50</v>
      </c>
      <c r="G168" s="27" t="s">
        <v>50</v>
      </c>
      <c r="H168" s="27" t="s">
        <v>489</v>
      </c>
      <c r="I168" s="27" t="s">
        <v>49</v>
      </c>
      <c r="J168" s="27" t="s">
        <v>49</v>
      </c>
      <c r="K168" s="27" t="s">
        <v>49</v>
      </c>
      <c r="L168" s="27" t="s">
        <v>400</v>
      </c>
      <c r="M168" s="27" t="s">
        <v>489</v>
      </c>
      <c r="N168" s="27" t="s">
        <v>49</v>
      </c>
      <c r="O168" s="27" t="s">
        <v>50</v>
      </c>
      <c r="Q168" s="46" t="s">
        <v>37</v>
      </c>
      <c r="T168" s="46" t="s">
        <v>36</v>
      </c>
      <c r="U168">
        <v>100</v>
      </c>
    </row>
    <row r="169" spans="1:21" x14ac:dyDescent="0.45">
      <c r="A169" s="27" t="s">
        <v>400</v>
      </c>
      <c r="B169" s="27" t="s">
        <v>489</v>
      </c>
      <c r="C169" s="27" t="s">
        <v>489</v>
      </c>
      <c r="D169" s="27" t="s">
        <v>489</v>
      </c>
      <c r="E169" s="27" t="s">
        <v>489</v>
      </c>
      <c r="F169" s="27" t="s">
        <v>50</v>
      </c>
      <c r="G169" s="27" t="s">
        <v>489</v>
      </c>
      <c r="H169" s="27" t="s">
        <v>489</v>
      </c>
      <c r="I169" s="27" t="s">
        <v>49</v>
      </c>
      <c r="J169" s="27" t="s">
        <v>49</v>
      </c>
      <c r="K169" s="27" t="s">
        <v>49</v>
      </c>
      <c r="L169" s="27" t="s">
        <v>400</v>
      </c>
      <c r="M169" s="27" t="s">
        <v>489</v>
      </c>
      <c r="N169" s="27" t="s">
        <v>49</v>
      </c>
      <c r="O169" s="27" t="s">
        <v>50</v>
      </c>
    </row>
    <row r="170" spans="1:21" x14ac:dyDescent="0.45">
      <c r="A170" s="27" t="s">
        <v>400</v>
      </c>
      <c r="B170" s="27" t="s">
        <v>489</v>
      </c>
      <c r="C170" s="27" t="s">
        <v>489</v>
      </c>
      <c r="D170" s="27" t="s">
        <v>489</v>
      </c>
      <c r="E170" s="27" t="s">
        <v>489</v>
      </c>
      <c r="F170" s="27" t="s">
        <v>50</v>
      </c>
      <c r="G170" s="27" t="s">
        <v>50</v>
      </c>
      <c r="H170" s="27" t="s">
        <v>489</v>
      </c>
      <c r="I170" s="27" t="s">
        <v>50</v>
      </c>
      <c r="J170" s="27" t="s">
        <v>50</v>
      </c>
      <c r="K170" s="27" t="s">
        <v>49</v>
      </c>
      <c r="L170" s="27" t="s">
        <v>400</v>
      </c>
      <c r="M170" s="27" t="s">
        <v>489</v>
      </c>
      <c r="N170" s="27" t="s">
        <v>49</v>
      </c>
      <c r="O170" s="27" t="s">
        <v>49</v>
      </c>
    </row>
    <row r="171" spans="1:21" x14ac:dyDescent="0.45">
      <c r="A171" s="27" t="s">
        <v>400</v>
      </c>
      <c r="B171" s="27" t="s">
        <v>489</v>
      </c>
      <c r="C171" s="27" t="s">
        <v>489</v>
      </c>
      <c r="D171" s="27" t="s">
        <v>489</v>
      </c>
      <c r="E171" s="27" t="s">
        <v>489</v>
      </c>
      <c r="F171" s="27" t="s">
        <v>50</v>
      </c>
      <c r="G171" s="27" t="s">
        <v>489</v>
      </c>
      <c r="H171" s="27" t="s">
        <v>400</v>
      </c>
      <c r="I171" s="27" t="s">
        <v>50</v>
      </c>
      <c r="J171" s="27" t="s">
        <v>50</v>
      </c>
      <c r="K171" s="27" t="s">
        <v>49</v>
      </c>
      <c r="L171" s="27" t="s">
        <v>400</v>
      </c>
      <c r="M171" s="27" t="s">
        <v>489</v>
      </c>
      <c r="N171" s="27" t="s">
        <v>49</v>
      </c>
      <c r="O171" s="27" t="s">
        <v>49</v>
      </c>
      <c r="Q171" s="46" t="s">
        <v>40</v>
      </c>
    </row>
    <row r="172" spans="1:21" x14ac:dyDescent="0.45">
      <c r="A172" s="27" t="s">
        <v>400</v>
      </c>
      <c r="B172" s="27" t="s">
        <v>400</v>
      </c>
      <c r="C172" s="27" t="s">
        <v>489</v>
      </c>
      <c r="D172" s="27" t="s">
        <v>489</v>
      </c>
      <c r="E172" s="27" t="s">
        <v>489</v>
      </c>
      <c r="F172" s="27" t="s">
        <v>50</v>
      </c>
      <c r="G172" s="27" t="s">
        <v>50</v>
      </c>
      <c r="H172" s="27" t="s">
        <v>400</v>
      </c>
      <c r="I172" s="27" t="s">
        <v>50</v>
      </c>
      <c r="J172" s="27" t="s">
        <v>50</v>
      </c>
      <c r="K172" s="27" t="s">
        <v>67</v>
      </c>
      <c r="L172" s="27" t="s">
        <v>400</v>
      </c>
      <c r="M172" s="27" t="s">
        <v>489</v>
      </c>
      <c r="N172" s="27" t="s">
        <v>49</v>
      </c>
      <c r="O172" s="27" t="s">
        <v>49</v>
      </c>
      <c r="Q172" s="46"/>
    </row>
    <row r="173" spans="1:21" x14ac:dyDescent="0.45">
      <c r="A173" s="27" t="s">
        <v>489</v>
      </c>
      <c r="B173" s="27" t="s">
        <v>400</v>
      </c>
      <c r="C173" s="27" t="s">
        <v>400</v>
      </c>
      <c r="D173" s="27" t="s">
        <v>489</v>
      </c>
      <c r="E173" s="27" t="s">
        <v>489</v>
      </c>
      <c r="F173" s="27" t="s">
        <v>50</v>
      </c>
      <c r="G173" s="27" t="s">
        <v>489</v>
      </c>
      <c r="H173" s="27" t="s">
        <v>400</v>
      </c>
      <c r="I173" s="27" t="s">
        <v>489</v>
      </c>
      <c r="J173" s="27" t="s">
        <v>49</v>
      </c>
      <c r="K173" s="27" t="s">
        <v>67</v>
      </c>
      <c r="L173" s="27" t="s">
        <v>489</v>
      </c>
      <c r="M173" s="27" t="s">
        <v>489</v>
      </c>
      <c r="N173" s="27" t="s">
        <v>49</v>
      </c>
      <c r="O173" s="27" t="s">
        <v>49</v>
      </c>
      <c r="Q173" s="48"/>
    </row>
    <row r="174" spans="1:21" x14ac:dyDescent="0.45">
      <c r="A174" s="27" t="s">
        <v>400</v>
      </c>
      <c r="B174" s="27" t="s">
        <v>400</v>
      </c>
      <c r="C174" s="27" t="s">
        <v>400</v>
      </c>
      <c r="D174" s="27" t="s">
        <v>489</v>
      </c>
      <c r="E174" s="27" t="s">
        <v>489</v>
      </c>
      <c r="F174" s="27" t="s">
        <v>50</v>
      </c>
      <c r="G174" s="27" t="s">
        <v>489</v>
      </c>
      <c r="H174" s="27" t="s">
        <v>400</v>
      </c>
      <c r="I174" s="27" t="s">
        <v>50</v>
      </c>
      <c r="J174" s="27" t="s">
        <v>50</v>
      </c>
      <c r="K174" s="27" t="s">
        <v>49</v>
      </c>
      <c r="L174" s="27" t="s">
        <v>400</v>
      </c>
      <c r="M174" s="27" t="s">
        <v>489</v>
      </c>
      <c r="N174" s="27" t="s">
        <v>49</v>
      </c>
      <c r="O174" s="27" t="s">
        <v>49</v>
      </c>
    </row>
    <row r="175" spans="1:21" x14ac:dyDescent="0.45">
      <c r="A175" s="27" t="s">
        <v>400</v>
      </c>
      <c r="B175" s="27" t="s">
        <v>489</v>
      </c>
      <c r="C175" s="27" t="s">
        <v>400</v>
      </c>
      <c r="D175" s="27" t="s">
        <v>489</v>
      </c>
      <c r="E175" s="27" t="s">
        <v>489</v>
      </c>
      <c r="F175" s="27" t="s">
        <v>50</v>
      </c>
      <c r="G175" s="27" t="s">
        <v>50</v>
      </c>
      <c r="H175" s="27" t="s">
        <v>400</v>
      </c>
      <c r="I175" s="27" t="s">
        <v>50</v>
      </c>
      <c r="J175" s="27" t="s">
        <v>50</v>
      </c>
      <c r="K175" s="27" t="s">
        <v>50</v>
      </c>
      <c r="L175" s="27" t="s">
        <v>400</v>
      </c>
      <c r="M175" s="27" t="s">
        <v>489</v>
      </c>
      <c r="N175" s="27" t="s">
        <v>49</v>
      </c>
      <c r="O175" s="27" t="s">
        <v>49</v>
      </c>
    </row>
    <row r="176" spans="1:21" x14ac:dyDescent="0.45">
      <c r="A176" s="27" t="s">
        <v>400</v>
      </c>
      <c r="B176" s="27" t="s">
        <v>489</v>
      </c>
      <c r="C176" s="27" t="s">
        <v>400</v>
      </c>
      <c r="D176" s="27" t="s">
        <v>489</v>
      </c>
      <c r="E176" s="27" t="s">
        <v>489</v>
      </c>
      <c r="F176" s="27" t="s">
        <v>50</v>
      </c>
      <c r="G176" s="27" t="s">
        <v>489</v>
      </c>
      <c r="H176" s="27" t="s">
        <v>400</v>
      </c>
      <c r="I176" s="27" t="s">
        <v>49</v>
      </c>
      <c r="J176" s="27" t="s">
        <v>50</v>
      </c>
      <c r="K176" s="27" t="s">
        <v>49</v>
      </c>
      <c r="L176" s="27" t="s">
        <v>400</v>
      </c>
      <c r="M176" s="27" t="s">
        <v>489</v>
      </c>
      <c r="N176" s="27" t="s">
        <v>50</v>
      </c>
      <c r="O176" s="27" t="s">
        <v>49</v>
      </c>
    </row>
    <row r="177" spans="1:15" x14ac:dyDescent="0.45">
      <c r="A177" s="27" t="s">
        <v>400</v>
      </c>
      <c r="B177" s="27" t="s">
        <v>489</v>
      </c>
      <c r="C177" s="27" t="s">
        <v>400</v>
      </c>
      <c r="D177" s="27" t="s">
        <v>489</v>
      </c>
      <c r="E177" s="27" t="s">
        <v>489</v>
      </c>
      <c r="F177" s="27" t="s">
        <v>50</v>
      </c>
      <c r="G177" s="27" t="s">
        <v>50</v>
      </c>
      <c r="H177" s="27" t="s">
        <v>400</v>
      </c>
      <c r="I177" s="27" t="s">
        <v>50</v>
      </c>
      <c r="J177" s="27" t="s">
        <v>67</v>
      </c>
      <c r="K177" s="27" t="s">
        <v>67</v>
      </c>
      <c r="L177" s="27" t="s">
        <v>400</v>
      </c>
      <c r="M177" s="27" t="s">
        <v>489</v>
      </c>
      <c r="N177" s="27" t="s">
        <v>67</v>
      </c>
      <c r="O177" s="27" t="s">
        <v>67</v>
      </c>
    </row>
    <row r="178" spans="1:15" x14ac:dyDescent="0.45">
      <c r="A178" s="27" t="s">
        <v>400</v>
      </c>
      <c r="B178" s="27" t="s">
        <v>489</v>
      </c>
      <c r="C178" s="27" t="s">
        <v>489</v>
      </c>
      <c r="D178" s="27" t="s">
        <v>489</v>
      </c>
      <c r="E178" s="27" t="s">
        <v>489</v>
      </c>
      <c r="F178" s="27" t="s">
        <v>50</v>
      </c>
      <c r="G178" s="27" t="s">
        <v>50</v>
      </c>
      <c r="H178" s="27" t="s">
        <v>489</v>
      </c>
      <c r="I178" s="27" t="s">
        <v>50</v>
      </c>
      <c r="J178" s="27" t="s">
        <v>50</v>
      </c>
      <c r="K178" s="27" t="s">
        <v>49</v>
      </c>
      <c r="L178" s="27" t="s">
        <v>400</v>
      </c>
      <c r="M178" s="27" t="s">
        <v>489</v>
      </c>
      <c r="N178" s="27" t="s">
        <v>49</v>
      </c>
      <c r="O178" s="27" t="s">
        <v>50</v>
      </c>
    </row>
    <row r="179" spans="1:15" x14ac:dyDescent="0.45">
      <c r="A179" s="27" t="s">
        <v>400</v>
      </c>
      <c r="B179" s="27" t="s">
        <v>489</v>
      </c>
      <c r="C179" s="27" t="s">
        <v>489</v>
      </c>
      <c r="D179" s="27" t="s">
        <v>489</v>
      </c>
      <c r="E179" s="27" t="s">
        <v>489</v>
      </c>
      <c r="F179" s="27" t="s">
        <v>50</v>
      </c>
      <c r="G179" s="27" t="s">
        <v>489</v>
      </c>
      <c r="H179" s="27" t="s">
        <v>400</v>
      </c>
      <c r="I179" s="27" t="s">
        <v>49</v>
      </c>
      <c r="J179" s="27" t="s">
        <v>50</v>
      </c>
      <c r="K179" s="27" t="s">
        <v>49</v>
      </c>
      <c r="L179" s="27" t="s">
        <v>400</v>
      </c>
      <c r="M179" s="27" t="s">
        <v>489</v>
      </c>
      <c r="N179" s="27" t="s">
        <v>49</v>
      </c>
      <c r="O179" s="27" t="s">
        <v>50</v>
      </c>
    </row>
    <row r="180" spans="1:15" x14ac:dyDescent="0.45">
      <c r="A180" s="27" t="s">
        <v>400</v>
      </c>
      <c r="B180" s="27" t="s">
        <v>489</v>
      </c>
      <c r="C180" s="27" t="s">
        <v>489</v>
      </c>
      <c r="D180" s="27" t="s">
        <v>489</v>
      </c>
      <c r="E180" s="27" t="s">
        <v>489</v>
      </c>
      <c r="F180" s="27" t="s">
        <v>50</v>
      </c>
      <c r="G180" s="27" t="s">
        <v>50</v>
      </c>
      <c r="H180" s="27" t="s">
        <v>489</v>
      </c>
      <c r="I180" s="27" t="s">
        <v>49</v>
      </c>
      <c r="J180" s="27" t="s">
        <v>49</v>
      </c>
      <c r="K180" s="27" t="s">
        <v>49</v>
      </c>
      <c r="L180" s="27" t="s">
        <v>400</v>
      </c>
      <c r="M180" s="27" t="s">
        <v>489</v>
      </c>
      <c r="N180" s="27" t="s">
        <v>49</v>
      </c>
      <c r="O180" s="27" t="s">
        <v>49</v>
      </c>
    </row>
    <row r="181" spans="1:15" x14ac:dyDescent="0.45">
      <c r="A181" s="27" t="s">
        <v>400</v>
      </c>
      <c r="B181" s="27" t="s">
        <v>489</v>
      </c>
      <c r="C181" s="27" t="s">
        <v>489</v>
      </c>
      <c r="D181" s="27" t="s">
        <v>489</v>
      </c>
      <c r="E181" s="27" t="s">
        <v>489</v>
      </c>
      <c r="F181" s="27" t="s">
        <v>50</v>
      </c>
      <c r="G181" s="27" t="s">
        <v>50</v>
      </c>
      <c r="H181" s="27" t="s">
        <v>400</v>
      </c>
      <c r="I181" s="27" t="s">
        <v>50</v>
      </c>
      <c r="J181" s="27" t="s">
        <v>50</v>
      </c>
      <c r="K181" s="27" t="s">
        <v>49</v>
      </c>
      <c r="L181" s="27" t="s">
        <v>400</v>
      </c>
      <c r="M181" s="27" t="s">
        <v>489</v>
      </c>
      <c r="N181" s="27" t="s">
        <v>49</v>
      </c>
      <c r="O181" s="27" t="s">
        <v>49</v>
      </c>
    </row>
    <row r="182" spans="1:15" x14ac:dyDescent="0.45">
      <c r="A182" s="27" t="s">
        <v>400</v>
      </c>
      <c r="B182" s="27" t="s">
        <v>489</v>
      </c>
      <c r="C182" s="27" t="s">
        <v>489</v>
      </c>
      <c r="D182" s="27" t="s">
        <v>489</v>
      </c>
      <c r="E182" s="27" t="s">
        <v>489</v>
      </c>
      <c r="F182" s="27" t="s">
        <v>50</v>
      </c>
      <c r="G182" s="27" t="s">
        <v>50</v>
      </c>
      <c r="H182" s="27" t="s">
        <v>489</v>
      </c>
      <c r="I182" s="27" t="s">
        <v>50</v>
      </c>
      <c r="J182" s="27" t="s">
        <v>49</v>
      </c>
      <c r="K182" s="27" t="s">
        <v>49</v>
      </c>
      <c r="L182" s="27" t="s">
        <v>400</v>
      </c>
      <c r="M182" s="27" t="s">
        <v>489</v>
      </c>
      <c r="N182" s="27" t="s">
        <v>49</v>
      </c>
      <c r="O182" s="27" t="s">
        <v>49</v>
      </c>
    </row>
    <row r="183" spans="1:15" x14ac:dyDescent="0.45">
      <c r="A183" s="27" t="s">
        <v>400</v>
      </c>
      <c r="B183" s="27" t="s">
        <v>489</v>
      </c>
      <c r="C183" s="27" t="s">
        <v>489</v>
      </c>
      <c r="D183" s="27" t="s">
        <v>489</v>
      </c>
      <c r="E183" s="27" t="s">
        <v>489</v>
      </c>
      <c r="F183" s="27" t="s">
        <v>50</v>
      </c>
      <c r="G183" s="27" t="s">
        <v>489</v>
      </c>
      <c r="H183" s="27" t="s">
        <v>400</v>
      </c>
      <c r="I183" s="27" t="s">
        <v>49</v>
      </c>
      <c r="J183" s="27" t="s">
        <v>49</v>
      </c>
      <c r="K183" s="27" t="s">
        <v>67</v>
      </c>
      <c r="L183" s="27" t="s">
        <v>400</v>
      </c>
      <c r="M183" s="27" t="s">
        <v>489</v>
      </c>
      <c r="N183" s="27" t="s">
        <v>49</v>
      </c>
      <c r="O183" s="27" t="s">
        <v>50</v>
      </c>
    </row>
    <row r="184" spans="1:15" x14ac:dyDescent="0.45">
      <c r="A184" s="27" t="s">
        <v>489</v>
      </c>
      <c r="B184" s="27" t="s">
        <v>489</v>
      </c>
      <c r="C184" s="27" t="s">
        <v>400</v>
      </c>
      <c r="D184" s="27" t="s">
        <v>489</v>
      </c>
      <c r="E184" s="27" t="s">
        <v>489</v>
      </c>
      <c r="F184" s="27" t="s">
        <v>50</v>
      </c>
      <c r="G184" s="27" t="s">
        <v>50</v>
      </c>
      <c r="H184" s="27" t="s">
        <v>489</v>
      </c>
      <c r="I184" s="27" t="s">
        <v>49</v>
      </c>
      <c r="J184" s="27" t="s">
        <v>49</v>
      </c>
      <c r="K184" s="27" t="s">
        <v>49</v>
      </c>
      <c r="L184" s="27" t="s">
        <v>400</v>
      </c>
      <c r="M184" s="27" t="s">
        <v>400</v>
      </c>
      <c r="N184" s="27" t="s">
        <v>49</v>
      </c>
      <c r="O184" s="27" t="s">
        <v>49</v>
      </c>
    </row>
    <row r="185" spans="1:15" x14ac:dyDescent="0.45">
      <c r="A185" s="27" t="s">
        <v>400</v>
      </c>
      <c r="B185" s="27" t="s">
        <v>489</v>
      </c>
      <c r="C185" s="27" t="s">
        <v>400</v>
      </c>
      <c r="D185" s="27" t="s">
        <v>489</v>
      </c>
      <c r="E185" s="27" t="s">
        <v>489</v>
      </c>
      <c r="F185" s="27" t="s">
        <v>50</v>
      </c>
      <c r="G185" s="27" t="s">
        <v>50</v>
      </c>
      <c r="H185" s="27" t="s">
        <v>489</v>
      </c>
      <c r="I185" s="27" t="s">
        <v>49</v>
      </c>
      <c r="J185" s="27" t="s">
        <v>49</v>
      </c>
      <c r="K185" s="27" t="s">
        <v>49</v>
      </c>
      <c r="L185" s="27" t="s">
        <v>489</v>
      </c>
      <c r="M185" s="27" t="s">
        <v>489</v>
      </c>
      <c r="N185" s="27" t="s">
        <v>49</v>
      </c>
      <c r="O185" s="27" t="s">
        <v>50</v>
      </c>
    </row>
    <row r="186" spans="1:15" x14ac:dyDescent="0.45">
      <c r="A186" s="27" t="s">
        <v>489</v>
      </c>
      <c r="B186" s="27" t="s">
        <v>489</v>
      </c>
      <c r="C186" s="27" t="s">
        <v>489</v>
      </c>
      <c r="D186" s="27" t="s">
        <v>489</v>
      </c>
      <c r="E186" s="27" t="s">
        <v>489</v>
      </c>
      <c r="F186" s="27" t="s">
        <v>50</v>
      </c>
      <c r="G186" s="27" t="s">
        <v>50</v>
      </c>
      <c r="H186" s="27" t="s">
        <v>489</v>
      </c>
      <c r="I186" s="27" t="s">
        <v>49</v>
      </c>
      <c r="J186" s="27" t="s">
        <v>49</v>
      </c>
      <c r="K186" s="27" t="s">
        <v>49</v>
      </c>
      <c r="L186" s="27" t="s">
        <v>489</v>
      </c>
      <c r="M186" s="27" t="s">
        <v>489</v>
      </c>
      <c r="N186" s="27" t="s">
        <v>49</v>
      </c>
      <c r="O186" s="27" t="s">
        <v>49</v>
      </c>
    </row>
    <row r="187" spans="1:15" x14ac:dyDescent="0.45">
      <c r="A187" s="27" t="s">
        <v>400</v>
      </c>
      <c r="B187" s="27" t="s">
        <v>489</v>
      </c>
      <c r="C187" s="27" t="s">
        <v>489</v>
      </c>
      <c r="D187" s="27" t="s">
        <v>489</v>
      </c>
      <c r="E187" s="27" t="s">
        <v>489</v>
      </c>
      <c r="F187" s="27" t="s">
        <v>50</v>
      </c>
      <c r="G187" s="27" t="s">
        <v>50</v>
      </c>
      <c r="H187" s="27" t="s">
        <v>489</v>
      </c>
      <c r="I187" s="27" t="s">
        <v>50</v>
      </c>
      <c r="J187" s="27" t="s">
        <v>49</v>
      </c>
      <c r="K187" s="27" t="s">
        <v>49</v>
      </c>
      <c r="L187" s="27" t="s">
        <v>400</v>
      </c>
      <c r="M187" s="27" t="s">
        <v>489</v>
      </c>
      <c r="N187" s="27" t="s">
        <v>49</v>
      </c>
      <c r="O187" s="27" t="s">
        <v>49</v>
      </c>
    </row>
    <row r="188" spans="1:15" x14ac:dyDescent="0.45">
      <c r="A188" s="27" t="s">
        <v>400</v>
      </c>
      <c r="B188" s="27" t="s">
        <v>489</v>
      </c>
      <c r="C188" s="27" t="s">
        <v>49</v>
      </c>
      <c r="D188" s="27" t="s">
        <v>489</v>
      </c>
      <c r="E188" s="27" t="s">
        <v>489</v>
      </c>
      <c r="F188" s="27" t="s">
        <v>50</v>
      </c>
      <c r="G188" s="27" t="s">
        <v>50</v>
      </c>
      <c r="H188" s="27" t="s">
        <v>489</v>
      </c>
      <c r="I188" s="27" t="s">
        <v>49</v>
      </c>
      <c r="J188" s="27" t="s">
        <v>49</v>
      </c>
      <c r="K188" s="27" t="s">
        <v>49</v>
      </c>
      <c r="L188" s="27" t="s">
        <v>489</v>
      </c>
      <c r="M188" s="27" t="s">
        <v>49</v>
      </c>
      <c r="N188" s="27" t="s">
        <v>49</v>
      </c>
      <c r="O188" s="27" t="s">
        <v>50</v>
      </c>
    </row>
    <row r="189" spans="1:15" x14ac:dyDescent="0.45">
      <c r="A189" s="27" t="s">
        <v>400</v>
      </c>
      <c r="B189" s="27" t="s">
        <v>489</v>
      </c>
      <c r="C189" s="27" t="s">
        <v>489</v>
      </c>
      <c r="D189" s="27" t="s">
        <v>489</v>
      </c>
      <c r="E189" s="27" t="s">
        <v>489</v>
      </c>
      <c r="F189" s="27" t="s">
        <v>50</v>
      </c>
      <c r="G189" s="27" t="s">
        <v>489</v>
      </c>
      <c r="H189" s="27" t="s">
        <v>489</v>
      </c>
      <c r="I189" s="27" t="s">
        <v>49</v>
      </c>
      <c r="J189" s="27" t="s">
        <v>49</v>
      </c>
      <c r="K189" s="27" t="s">
        <v>49</v>
      </c>
      <c r="L189" s="27" t="s">
        <v>400</v>
      </c>
      <c r="M189" s="27" t="s">
        <v>489</v>
      </c>
      <c r="N189" s="27" t="s">
        <v>49</v>
      </c>
      <c r="O189" s="27" t="s">
        <v>49</v>
      </c>
    </row>
    <row r="190" spans="1:15" x14ac:dyDescent="0.45">
      <c r="A190" s="27" t="s">
        <v>400</v>
      </c>
      <c r="B190" s="27" t="s">
        <v>489</v>
      </c>
      <c r="C190" s="27" t="s">
        <v>400</v>
      </c>
      <c r="D190" s="27" t="s">
        <v>489</v>
      </c>
      <c r="E190" s="27" t="s">
        <v>489</v>
      </c>
      <c r="F190" s="27" t="s">
        <v>50</v>
      </c>
      <c r="G190" s="27" t="s">
        <v>50</v>
      </c>
      <c r="H190" s="27" t="s">
        <v>489</v>
      </c>
      <c r="I190" s="27" t="s">
        <v>49</v>
      </c>
      <c r="J190" s="27" t="s">
        <v>50</v>
      </c>
      <c r="K190" s="27" t="s">
        <v>49</v>
      </c>
      <c r="L190" s="27" t="s">
        <v>400</v>
      </c>
      <c r="M190" s="27" t="s">
        <v>489</v>
      </c>
      <c r="N190" s="27" t="s">
        <v>49</v>
      </c>
      <c r="O190" s="27" t="s">
        <v>49</v>
      </c>
    </row>
    <row r="191" spans="1:15" x14ac:dyDescent="0.45">
      <c r="A191" s="27" t="s">
        <v>400</v>
      </c>
      <c r="B191" s="27" t="s">
        <v>400</v>
      </c>
      <c r="C191" s="27" t="s">
        <v>400</v>
      </c>
      <c r="D191" s="27" t="s">
        <v>489</v>
      </c>
      <c r="E191" s="27" t="s">
        <v>489</v>
      </c>
      <c r="F191" s="27" t="s">
        <v>50</v>
      </c>
      <c r="G191" s="27" t="s">
        <v>489</v>
      </c>
      <c r="H191" s="27" t="s">
        <v>400</v>
      </c>
      <c r="I191" s="27" t="s">
        <v>50</v>
      </c>
      <c r="J191" s="27" t="s">
        <v>50</v>
      </c>
      <c r="K191" s="27" t="s">
        <v>49</v>
      </c>
      <c r="L191" s="27" t="s">
        <v>400</v>
      </c>
      <c r="M191" s="27" t="s">
        <v>489</v>
      </c>
      <c r="N191" s="27" t="s">
        <v>49</v>
      </c>
      <c r="O191" s="27" t="s">
        <v>50</v>
      </c>
    </row>
    <row r="192" spans="1:15" x14ac:dyDescent="0.45">
      <c r="A192" s="27" t="s">
        <v>400</v>
      </c>
      <c r="B192" s="27" t="s">
        <v>489</v>
      </c>
      <c r="C192" s="27" t="s">
        <v>400</v>
      </c>
      <c r="D192" s="27" t="s">
        <v>489</v>
      </c>
      <c r="E192" s="27" t="s">
        <v>489</v>
      </c>
      <c r="F192" s="27" t="s">
        <v>489</v>
      </c>
      <c r="G192" s="27" t="s">
        <v>50</v>
      </c>
      <c r="H192" s="27" t="s">
        <v>489</v>
      </c>
      <c r="I192" s="27" t="s">
        <v>49</v>
      </c>
      <c r="J192" s="27" t="s">
        <v>50</v>
      </c>
      <c r="K192" s="27" t="s">
        <v>49</v>
      </c>
      <c r="L192" s="27" t="s">
        <v>400</v>
      </c>
      <c r="M192" s="27" t="s">
        <v>400</v>
      </c>
      <c r="N192" s="27" t="s">
        <v>49</v>
      </c>
      <c r="O192" s="27" t="s">
        <v>489</v>
      </c>
    </row>
    <row r="193" spans="1:15" x14ac:dyDescent="0.45">
      <c r="A193" s="27" t="s">
        <v>400</v>
      </c>
      <c r="B193" s="27" t="s">
        <v>489</v>
      </c>
      <c r="C193" s="27" t="s">
        <v>400</v>
      </c>
      <c r="D193" s="27" t="s">
        <v>489</v>
      </c>
      <c r="E193" s="27" t="s">
        <v>489</v>
      </c>
      <c r="F193" s="27" t="s">
        <v>50</v>
      </c>
      <c r="G193" s="27" t="s">
        <v>50</v>
      </c>
      <c r="H193" s="27" t="s">
        <v>400</v>
      </c>
      <c r="I193" s="27" t="s">
        <v>50</v>
      </c>
      <c r="J193" s="27" t="s">
        <v>50</v>
      </c>
      <c r="K193" s="27" t="s">
        <v>67</v>
      </c>
      <c r="L193" s="27" t="s">
        <v>400</v>
      </c>
      <c r="M193" s="27" t="s">
        <v>489</v>
      </c>
      <c r="N193" s="27" t="s">
        <v>49</v>
      </c>
      <c r="O193" s="27" t="s">
        <v>489</v>
      </c>
    </row>
    <row r="194" spans="1:15" x14ac:dyDescent="0.45">
      <c r="A194" s="27" t="s">
        <v>400</v>
      </c>
      <c r="B194" s="27" t="s">
        <v>489</v>
      </c>
      <c r="C194" s="27" t="s">
        <v>489</v>
      </c>
      <c r="D194" s="27" t="s">
        <v>489</v>
      </c>
      <c r="E194" s="27" t="s">
        <v>489</v>
      </c>
      <c r="F194" s="27" t="s">
        <v>50</v>
      </c>
      <c r="G194" s="27" t="s">
        <v>489</v>
      </c>
      <c r="H194" s="27" t="s">
        <v>489</v>
      </c>
      <c r="I194" s="27" t="s">
        <v>49</v>
      </c>
      <c r="J194" s="27" t="s">
        <v>49</v>
      </c>
      <c r="K194" s="27" t="s">
        <v>49</v>
      </c>
      <c r="L194" s="27" t="s">
        <v>400</v>
      </c>
      <c r="M194" s="27" t="s">
        <v>489</v>
      </c>
      <c r="N194" s="27" t="s">
        <v>49</v>
      </c>
      <c r="O194" s="27" t="s">
        <v>49</v>
      </c>
    </row>
    <row r="195" spans="1:15" x14ac:dyDescent="0.45">
      <c r="A195" s="27" t="s">
        <v>400</v>
      </c>
      <c r="B195" s="27" t="s">
        <v>50</v>
      </c>
      <c r="C195" s="27" t="s">
        <v>67</v>
      </c>
      <c r="D195" s="27" t="s">
        <v>489</v>
      </c>
      <c r="E195" s="27" t="s">
        <v>489</v>
      </c>
      <c r="F195" s="27" t="s">
        <v>50</v>
      </c>
      <c r="G195" s="27" t="s">
        <v>50</v>
      </c>
      <c r="H195" s="27" t="s">
        <v>489</v>
      </c>
      <c r="I195" s="27" t="s">
        <v>49</v>
      </c>
      <c r="J195" s="27" t="s">
        <v>49</v>
      </c>
      <c r="K195" s="27" t="s">
        <v>49</v>
      </c>
      <c r="L195" s="27" t="s">
        <v>400</v>
      </c>
      <c r="M195" s="27" t="s">
        <v>49</v>
      </c>
      <c r="N195" s="27" t="s">
        <v>49</v>
      </c>
      <c r="O195" s="27" t="s">
        <v>49</v>
      </c>
    </row>
    <row r="196" spans="1:15" x14ac:dyDescent="0.45">
      <c r="A196" s="27" t="s">
        <v>400</v>
      </c>
      <c r="B196" s="27" t="s">
        <v>50</v>
      </c>
      <c r="C196" s="27" t="s">
        <v>489</v>
      </c>
      <c r="D196" s="27" t="s">
        <v>489</v>
      </c>
      <c r="E196" s="27" t="s">
        <v>489</v>
      </c>
      <c r="F196" s="27" t="s">
        <v>50</v>
      </c>
      <c r="G196" s="27" t="s">
        <v>489</v>
      </c>
      <c r="H196" s="27" t="s">
        <v>489</v>
      </c>
      <c r="I196" s="27" t="s">
        <v>49</v>
      </c>
      <c r="J196" s="27" t="s">
        <v>49</v>
      </c>
      <c r="K196" s="27" t="s">
        <v>49</v>
      </c>
      <c r="L196" s="27" t="s">
        <v>400</v>
      </c>
      <c r="M196" s="27" t="s">
        <v>489</v>
      </c>
      <c r="N196" s="27" t="s">
        <v>49</v>
      </c>
      <c r="O196" s="27" t="s">
        <v>50</v>
      </c>
    </row>
    <row r="197" spans="1:15" x14ac:dyDescent="0.45">
      <c r="A197" s="27" t="s">
        <v>400</v>
      </c>
      <c r="B197" s="27" t="s">
        <v>489</v>
      </c>
      <c r="C197" s="27" t="s">
        <v>400</v>
      </c>
      <c r="D197" s="27" t="s">
        <v>400</v>
      </c>
      <c r="E197" s="27" t="s">
        <v>489</v>
      </c>
      <c r="F197" s="27" t="s">
        <v>50</v>
      </c>
      <c r="G197" s="27" t="s">
        <v>50</v>
      </c>
      <c r="H197" s="27" t="s">
        <v>489</v>
      </c>
      <c r="I197" s="27" t="s">
        <v>49</v>
      </c>
      <c r="J197" s="27" t="s">
        <v>49</v>
      </c>
      <c r="K197" s="27" t="s">
        <v>49</v>
      </c>
      <c r="L197" s="27" t="s">
        <v>400</v>
      </c>
      <c r="M197" s="27" t="s">
        <v>489</v>
      </c>
      <c r="N197" s="27" t="s">
        <v>49</v>
      </c>
      <c r="O197" s="27" t="s">
        <v>50</v>
      </c>
    </row>
    <row r="198" spans="1:15" x14ac:dyDescent="0.45">
      <c r="A198" s="27" t="s">
        <v>400</v>
      </c>
      <c r="B198" s="27" t="s">
        <v>489</v>
      </c>
      <c r="C198" s="27" t="s">
        <v>489</v>
      </c>
      <c r="D198" s="27" t="s">
        <v>489</v>
      </c>
      <c r="E198" s="27" t="s">
        <v>489</v>
      </c>
      <c r="F198" s="27" t="s">
        <v>49</v>
      </c>
      <c r="G198" s="27" t="s">
        <v>49</v>
      </c>
      <c r="H198" s="27" t="s">
        <v>400</v>
      </c>
      <c r="I198" s="27" t="s">
        <v>50</v>
      </c>
      <c r="J198" s="27" t="s">
        <v>50</v>
      </c>
      <c r="K198" s="27" t="s">
        <v>49</v>
      </c>
      <c r="L198" s="27" t="s">
        <v>400</v>
      </c>
      <c r="M198" s="27" t="s">
        <v>489</v>
      </c>
      <c r="N198" s="27" t="s">
        <v>49</v>
      </c>
      <c r="O198" s="27" t="s">
        <v>49</v>
      </c>
    </row>
    <row r="199" spans="1:15" x14ac:dyDescent="0.45">
      <c r="A199" s="27" t="s">
        <v>400</v>
      </c>
      <c r="B199" s="27" t="s">
        <v>489</v>
      </c>
      <c r="C199" s="27" t="s">
        <v>489</v>
      </c>
      <c r="D199" s="27" t="s">
        <v>489</v>
      </c>
      <c r="E199" s="27" t="s">
        <v>489</v>
      </c>
      <c r="F199" s="27" t="s">
        <v>50</v>
      </c>
      <c r="G199" s="27" t="s">
        <v>50</v>
      </c>
      <c r="H199" s="27" t="s">
        <v>489</v>
      </c>
      <c r="I199" s="27" t="s">
        <v>50</v>
      </c>
      <c r="J199" s="27" t="s">
        <v>50</v>
      </c>
      <c r="K199" s="27" t="s">
        <v>49</v>
      </c>
      <c r="L199" s="27" t="s">
        <v>400</v>
      </c>
      <c r="M199" s="27" t="s">
        <v>489</v>
      </c>
      <c r="N199" s="27" t="s">
        <v>49</v>
      </c>
      <c r="O199" s="27" t="s">
        <v>49</v>
      </c>
    </row>
    <row r="200" spans="1:15" x14ac:dyDescent="0.45">
      <c r="A200" s="27" t="s">
        <v>400</v>
      </c>
      <c r="B200" s="27" t="s">
        <v>489</v>
      </c>
      <c r="C200" s="27" t="s">
        <v>489</v>
      </c>
      <c r="D200" s="27" t="s">
        <v>489</v>
      </c>
      <c r="E200" s="27" t="s">
        <v>489</v>
      </c>
      <c r="F200" s="27" t="s">
        <v>50</v>
      </c>
      <c r="G200" s="27" t="s">
        <v>489</v>
      </c>
      <c r="H200" s="27" t="s">
        <v>489</v>
      </c>
      <c r="I200" s="27" t="s">
        <v>49</v>
      </c>
      <c r="J200" s="27" t="s">
        <v>49</v>
      </c>
      <c r="K200" s="27" t="s">
        <v>49</v>
      </c>
      <c r="L200" s="27" t="s">
        <v>400</v>
      </c>
      <c r="M200" s="27" t="s">
        <v>489</v>
      </c>
      <c r="N200" s="27" t="s">
        <v>49</v>
      </c>
      <c r="O200" s="27" t="s">
        <v>50</v>
      </c>
    </row>
    <row r="201" spans="1:15" x14ac:dyDescent="0.45">
      <c r="A201" s="27" t="s">
        <v>400</v>
      </c>
      <c r="B201" s="27" t="s">
        <v>489</v>
      </c>
      <c r="C201" s="27" t="s">
        <v>489</v>
      </c>
      <c r="D201" s="27" t="s">
        <v>489</v>
      </c>
      <c r="E201" s="27" t="s">
        <v>489</v>
      </c>
      <c r="F201" s="27" t="s">
        <v>50</v>
      </c>
      <c r="G201" s="27" t="s">
        <v>489</v>
      </c>
      <c r="H201" s="27" t="s">
        <v>489</v>
      </c>
      <c r="I201" s="27" t="s">
        <v>49</v>
      </c>
      <c r="J201" s="27" t="s">
        <v>49</v>
      </c>
      <c r="K201" s="27" t="s">
        <v>49</v>
      </c>
      <c r="L201" s="27" t="s">
        <v>400</v>
      </c>
      <c r="M201" s="27" t="s">
        <v>489</v>
      </c>
      <c r="N201" s="27" t="s">
        <v>49</v>
      </c>
      <c r="O201" s="27" t="s">
        <v>50</v>
      </c>
    </row>
  </sheetData>
  <autoFilter ref="A1:O1" xr:uid="{1E06D840-32C5-4E64-B78B-716A59D8ED56}"/>
  <mergeCells count="4">
    <mergeCell ref="AD4:AJ4"/>
    <mergeCell ref="R24:V24"/>
    <mergeCell ref="R3:V3"/>
    <mergeCell ref="R21:V2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D8FE5-183B-4575-ADBF-A4C960CDA01E}">
  <dimension ref="A1:AA201"/>
  <sheetViews>
    <sheetView topLeftCell="M49" zoomScaleNormal="100" workbookViewId="0">
      <selection activeCell="R117" sqref="R117"/>
    </sheetView>
  </sheetViews>
  <sheetFormatPr defaultRowHeight="14.25" x14ac:dyDescent="0.45"/>
  <cols>
    <col min="1" max="1" width="11.9296875" bestFit="1" customWidth="1"/>
    <col min="2" max="2" width="19.33203125" bestFit="1" customWidth="1"/>
    <col min="3" max="3" width="13.33203125" bestFit="1" customWidth="1"/>
    <col min="4" max="4" width="9.796875" bestFit="1" customWidth="1"/>
    <col min="5" max="5" width="11.265625" bestFit="1" customWidth="1"/>
    <col min="6" max="6" width="8.265625" bestFit="1" customWidth="1"/>
    <col min="7" max="7" width="12.3984375" bestFit="1" customWidth="1"/>
    <col min="10" max="10" width="19.46484375" customWidth="1"/>
    <col min="11" max="11" width="16.1328125" customWidth="1"/>
    <col min="12" max="12" width="8.86328125" customWidth="1"/>
    <col min="13" max="13" width="15.265625" bestFit="1" customWidth="1"/>
    <col min="14" max="14" width="16.33203125" customWidth="1"/>
    <col min="15" max="15" width="8.796875" customWidth="1"/>
    <col min="16" max="16" width="18.19921875" customWidth="1"/>
    <col min="20" max="20" width="18.73046875" bestFit="1" customWidth="1"/>
    <col min="21" max="22" width="14.9296875" bestFit="1" customWidth="1"/>
  </cols>
  <sheetData>
    <row r="1" spans="1:13" x14ac:dyDescent="0.45">
      <c r="A1" s="34" t="s">
        <v>391</v>
      </c>
      <c r="B1" s="35" t="s">
        <v>392</v>
      </c>
      <c r="C1" s="36" t="s">
        <v>393</v>
      </c>
      <c r="D1" s="35" t="s">
        <v>394</v>
      </c>
      <c r="E1" s="34" t="s">
        <v>395</v>
      </c>
      <c r="F1" s="35" t="s">
        <v>396</v>
      </c>
      <c r="G1" s="34" t="s">
        <v>397</v>
      </c>
      <c r="H1" s="29" t="s">
        <v>16</v>
      </c>
      <c r="I1" s="85"/>
    </row>
    <row r="2" spans="1:13" x14ac:dyDescent="0.45">
      <c r="A2" s="37">
        <v>1250</v>
      </c>
      <c r="B2" s="31">
        <v>92</v>
      </c>
      <c r="C2" s="31">
        <v>17.7</v>
      </c>
      <c r="D2" s="31">
        <v>19.7</v>
      </c>
      <c r="E2" s="37">
        <v>532</v>
      </c>
      <c r="F2" s="31">
        <v>9</v>
      </c>
      <c r="G2" s="37">
        <v>506</v>
      </c>
      <c r="H2" s="30">
        <v>4</v>
      </c>
      <c r="I2" s="86"/>
    </row>
    <row r="3" spans="1:13" x14ac:dyDescent="0.45">
      <c r="A3" s="37">
        <v>1182</v>
      </c>
      <c r="B3" s="31">
        <v>85</v>
      </c>
      <c r="C3" s="31">
        <v>10.199999999999999</v>
      </c>
      <c r="D3" s="31">
        <v>20.9</v>
      </c>
      <c r="E3" s="37">
        <v>457</v>
      </c>
      <c r="F3" s="31">
        <v>7</v>
      </c>
      <c r="G3" s="37">
        <v>350</v>
      </c>
      <c r="H3" s="30">
        <v>3</v>
      </c>
      <c r="I3" s="30"/>
      <c r="J3" s="27"/>
      <c r="K3" s="125" t="s">
        <v>587</v>
      </c>
      <c r="L3" s="125"/>
      <c r="M3" s="125"/>
    </row>
    <row r="4" spans="1:13" x14ac:dyDescent="0.45">
      <c r="A4" s="37">
        <v>1058</v>
      </c>
      <c r="B4" s="31">
        <v>75</v>
      </c>
      <c r="C4" s="31">
        <v>11.2</v>
      </c>
      <c r="D4" s="31">
        <v>19.600000000000001</v>
      </c>
      <c r="E4" s="37">
        <v>432</v>
      </c>
      <c r="F4" s="31">
        <v>7.6</v>
      </c>
      <c r="G4" s="37">
        <v>378</v>
      </c>
      <c r="H4" s="30">
        <v>3</v>
      </c>
      <c r="I4" s="30"/>
      <c r="J4" s="27"/>
      <c r="K4" s="27" t="s">
        <v>585</v>
      </c>
      <c r="L4" s="27" t="s">
        <v>589</v>
      </c>
      <c r="M4" s="27" t="s">
        <v>586</v>
      </c>
    </row>
    <row r="5" spans="1:13" x14ac:dyDescent="0.45">
      <c r="A5" s="37">
        <v>850</v>
      </c>
      <c r="B5" s="31">
        <v>62</v>
      </c>
      <c r="C5" s="31">
        <v>8.1999999999999993</v>
      </c>
      <c r="D5" s="31">
        <v>15</v>
      </c>
      <c r="E5" s="37">
        <v>406</v>
      </c>
      <c r="F5" s="31">
        <v>6.8</v>
      </c>
      <c r="G5" s="37">
        <v>354</v>
      </c>
      <c r="H5" s="30">
        <v>3</v>
      </c>
      <c r="I5" s="30"/>
      <c r="J5" s="27" t="s">
        <v>391</v>
      </c>
      <c r="K5" s="37">
        <f>MIN(A2:A201)</f>
        <v>694</v>
      </c>
      <c r="L5" s="37">
        <f>AVERAGE(A2:A201)</f>
        <v>1138.8499999999999</v>
      </c>
      <c r="M5" s="37">
        <f>MAX(A2:A201)</f>
        <v>1459</v>
      </c>
    </row>
    <row r="6" spans="1:13" x14ac:dyDescent="0.45">
      <c r="A6" s="37">
        <v>1326</v>
      </c>
      <c r="B6" s="31">
        <v>95</v>
      </c>
      <c r="C6" s="31">
        <v>18.2</v>
      </c>
      <c r="D6" s="31">
        <v>20.8</v>
      </c>
      <c r="E6" s="37">
        <v>548</v>
      </c>
      <c r="F6" s="31">
        <v>10.5</v>
      </c>
      <c r="G6" s="37">
        <v>515</v>
      </c>
      <c r="H6" s="30">
        <v>4</v>
      </c>
      <c r="I6" s="30"/>
      <c r="J6" s="27" t="s">
        <v>392</v>
      </c>
      <c r="K6" s="37">
        <f>MIN(B2:B201)</f>
        <v>52</v>
      </c>
      <c r="L6" s="31">
        <f>AVERAGE(B2:B201)</f>
        <v>82.013500000000008</v>
      </c>
      <c r="M6" s="31">
        <f>MAX(B2:B201)</f>
        <v>109</v>
      </c>
    </row>
    <row r="7" spans="1:13" x14ac:dyDescent="0.45">
      <c r="A7" s="37">
        <v>1158</v>
      </c>
      <c r="B7" s="31">
        <v>82</v>
      </c>
      <c r="C7" s="31">
        <v>10.9</v>
      </c>
      <c r="D7" s="31">
        <v>15.7</v>
      </c>
      <c r="E7" s="37">
        <v>472</v>
      </c>
      <c r="F7" s="31">
        <v>7.9</v>
      </c>
      <c r="G7" s="37">
        <v>492</v>
      </c>
      <c r="H7" s="30">
        <v>3</v>
      </c>
      <c r="I7" s="30"/>
      <c r="J7" s="27" t="s">
        <v>393</v>
      </c>
      <c r="K7" s="31">
        <f>MIN(C2:C201)</f>
        <v>5.6</v>
      </c>
      <c r="L7" s="31">
        <f>AVERAGE(C2:C201)</f>
        <v>13.232500000000018</v>
      </c>
      <c r="M7" s="31">
        <f>MAX(C2:C201)</f>
        <v>20.399999999999999</v>
      </c>
    </row>
    <row r="8" spans="1:13" x14ac:dyDescent="0.45">
      <c r="A8" s="37">
        <v>1224</v>
      </c>
      <c r="B8" s="31">
        <v>84.6</v>
      </c>
      <c r="C8" s="31">
        <v>9.9</v>
      </c>
      <c r="D8" s="31">
        <v>20.5</v>
      </c>
      <c r="E8" s="37">
        <v>456</v>
      </c>
      <c r="F8" s="31">
        <v>7.5</v>
      </c>
      <c r="G8" s="37">
        <v>485</v>
      </c>
      <c r="H8" s="30">
        <v>3</v>
      </c>
      <c r="I8" s="30"/>
      <c r="J8" s="27" t="s">
        <v>394</v>
      </c>
      <c r="K8" s="31">
        <f>MIN(D2:D201)</f>
        <v>7.2</v>
      </c>
      <c r="L8" s="31">
        <f>AVERAGE(D2:D201)</f>
        <v>16.47150000000002</v>
      </c>
      <c r="M8" s="31">
        <f>MAX(D2:D201)</f>
        <v>26.4</v>
      </c>
    </row>
    <row r="9" spans="1:13" x14ac:dyDescent="0.45">
      <c r="A9" s="37">
        <v>1031</v>
      </c>
      <c r="B9" s="31">
        <v>90</v>
      </c>
      <c r="C9" s="31">
        <v>7.8</v>
      </c>
      <c r="D9" s="31">
        <v>15.8</v>
      </c>
      <c r="E9" s="37">
        <v>500</v>
      </c>
      <c r="F9" s="31">
        <v>6</v>
      </c>
      <c r="G9" s="37">
        <v>479</v>
      </c>
      <c r="H9" s="30">
        <v>4</v>
      </c>
      <c r="I9" s="30"/>
      <c r="J9" s="27" t="s">
        <v>395</v>
      </c>
      <c r="K9" s="37">
        <f>MIN(E2:E201)</f>
        <v>41</v>
      </c>
      <c r="L9" s="31">
        <f>AVERAGE(E2:E201)</f>
        <v>440.64499999999998</v>
      </c>
      <c r="M9" s="37">
        <f>MAX(E2:E201)</f>
        <v>604</v>
      </c>
    </row>
    <row r="10" spans="1:13" x14ac:dyDescent="0.45">
      <c r="A10" s="37">
        <v>950</v>
      </c>
      <c r="B10" s="31">
        <v>87</v>
      </c>
      <c r="C10" s="31">
        <v>8.6</v>
      </c>
      <c r="D10" s="31">
        <v>14.6</v>
      </c>
      <c r="E10" s="37">
        <v>495</v>
      </c>
      <c r="F10" s="31">
        <v>8.6</v>
      </c>
      <c r="G10" s="37">
        <v>376</v>
      </c>
      <c r="H10" s="30">
        <v>3</v>
      </c>
      <c r="I10" s="30"/>
      <c r="J10" s="27" t="s">
        <v>396</v>
      </c>
      <c r="K10" s="31">
        <f>MIN(F2:F201)</f>
        <v>4.4000000000000004</v>
      </c>
      <c r="L10" s="31">
        <f>AVERAGE(F2:F201)</f>
        <v>7.9414999999999996</v>
      </c>
      <c r="M10" s="31">
        <f>MAX(F2:F201)</f>
        <v>12</v>
      </c>
    </row>
    <row r="11" spans="1:13" x14ac:dyDescent="0.45">
      <c r="A11" s="37">
        <v>786</v>
      </c>
      <c r="B11" s="31">
        <v>53</v>
      </c>
      <c r="C11" s="31">
        <v>8.6</v>
      </c>
      <c r="D11" s="31">
        <v>7.2</v>
      </c>
      <c r="E11" s="37">
        <v>372</v>
      </c>
      <c r="F11" s="31">
        <v>5.8</v>
      </c>
      <c r="G11" s="37">
        <v>305</v>
      </c>
      <c r="H11" s="30">
        <v>1</v>
      </c>
      <c r="I11" s="30"/>
      <c r="J11" s="27" t="s">
        <v>588</v>
      </c>
      <c r="K11" s="37">
        <f>MIN(G2:G201)</f>
        <v>256</v>
      </c>
      <c r="L11" s="31">
        <f>AVERAGE(G2:G201)</f>
        <v>403.85</v>
      </c>
      <c r="M11" s="37">
        <f>MAX(G2:G201)</f>
        <v>596</v>
      </c>
    </row>
    <row r="12" spans="1:13" x14ac:dyDescent="0.45">
      <c r="A12" s="37">
        <v>1156</v>
      </c>
      <c r="B12" s="31">
        <v>87</v>
      </c>
      <c r="C12" s="31">
        <v>15.8</v>
      </c>
      <c r="D12" s="31">
        <v>17.3</v>
      </c>
      <c r="E12" s="37">
        <v>511</v>
      </c>
      <c r="F12" s="31">
        <v>8.4</v>
      </c>
      <c r="G12" s="37">
        <v>495</v>
      </c>
      <c r="H12" s="30">
        <v>4</v>
      </c>
      <c r="I12" s="86"/>
    </row>
    <row r="13" spans="1:13" x14ac:dyDescent="0.45">
      <c r="A13" s="37">
        <v>946</v>
      </c>
      <c r="B13" s="31">
        <v>76</v>
      </c>
      <c r="C13" s="31">
        <v>10.199999999999999</v>
      </c>
      <c r="D13" s="31">
        <v>12.5</v>
      </c>
      <c r="E13" s="37">
        <v>404</v>
      </c>
      <c r="F13" s="31">
        <v>6.4</v>
      </c>
      <c r="G13" s="37">
        <v>315</v>
      </c>
      <c r="H13" s="30">
        <v>3</v>
      </c>
      <c r="I13" s="86"/>
    </row>
    <row r="14" spans="1:13" x14ac:dyDescent="0.45">
      <c r="A14" s="37">
        <v>1044</v>
      </c>
      <c r="B14" s="31">
        <v>82</v>
      </c>
      <c r="C14" s="31">
        <v>12.6</v>
      </c>
      <c r="D14" s="31">
        <v>10.5</v>
      </c>
      <c r="E14" s="37">
        <v>424</v>
      </c>
      <c r="F14" s="31">
        <v>6.2</v>
      </c>
      <c r="G14" s="37">
        <v>375</v>
      </c>
      <c r="H14" s="30">
        <v>2</v>
      </c>
      <c r="I14" s="86"/>
    </row>
    <row r="15" spans="1:13" x14ac:dyDescent="0.45">
      <c r="A15" s="37">
        <v>1340</v>
      </c>
      <c r="B15" s="31">
        <v>97</v>
      </c>
      <c r="C15" s="31">
        <v>19.600000000000001</v>
      </c>
      <c r="D15" s="31">
        <v>21.2</v>
      </c>
      <c r="E15" s="37">
        <v>544</v>
      </c>
      <c r="F15" s="31">
        <v>11</v>
      </c>
      <c r="G15" s="37">
        <v>525</v>
      </c>
      <c r="H15" s="30">
        <v>4</v>
      </c>
      <c r="I15" s="86"/>
    </row>
    <row r="16" spans="1:13" x14ac:dyDescent="0.45">
      <c r="A16" s="37">
        <v>1156</v>
      </c>
      <c r="B16" s="31">
        <v>84</v>
      </c>
      <c r="C16" s="31">
        <v>10.4</v>
      </c>
      <c r="D16" s="31">
        <v>19.399999999999999</v>
      </c>
      <c r="E16" s="37">
        <v>459</v>
      </c>
      <c r="F16" s="31">
        <v>8.5</v>
      </c>
      <c r="G16" s="37">
        <v>325</v>
      </c>
      <c r="H16" s="30">
        <v>2</v>
      </c>
      <c r="I16" s="86"/>
    </row>
    <row r="17" spans="1:27" x14ac:dyDescent="0.45">
      <c r="A17" s="37">
        <v>852</v>
      </c>
      <c r="B17" s="31">
        <v>65</v>
      </c>
      <c r="C17" s="31">
        <v>7.2</v>
      </c>
      <c r="D17" s="31">
        <v>8.5</v>
      </c>
      <c r="E17" s="37">
        <v>315</v>
      </c>
      <c r="F17" s="31">
        <v>6.1</v>
      </c>
      <c r="G17" s="37">
        <v>302</v>
      </c>
      <c r="H17" s="30">
        <v>2</v>
      </c>
      <c r="I17" s="86"/>
    </row>
    <row r="18" spans="1:27" x14ac:dyDescent="0.45">
      <c r="A18" s="37">
        <v>1195</v>
      </c>
      <c r="B18" s="31">
        <v>86</v>
      </c>
      <c r="C18" s="31">
        <v>10</v>
      </c>
      <c r="D18" s="31">
        <v>20.100000000000001</v>
      </c>
      <c r="E18" s="37">
        <v>461</v>
      </c>
      <c r="F18" s="31">
        <v>7</v>
      </c>
      <c r="G18" s="37">
        <v>371</v>
      </c>
      <c r="H18" s="30">
        <v>3</v>
      </c>
      <c r="I18" s="86"/>
    </row>
    <row r="19" spans="1:27" x14ac:dyDescent="0.45">
      <c r="A19" s="37">
        <v>1370</v>
      </c>
      <c r="B19" s="31">
        <v>94</v>
      </c>
      <c r="C19" s="31">
        <v>18.399999999999999</v>
      </c>
      <c r="D19" s="31">
        <v>11.5</v>
      </c>
      <c r="E19" s="37">
        <v>402</v>
      </c>
      <c r="F19" s="31">
        <v>6</v>
      </c>
      <c r="G19" s="37">
        <v>395</v>
      </c>
      <c r="H19" s="30">
        <v>5</v>
      </c>
      <c r="I19" s="86"/>
    </row>
    <row r="20" spans="1:27" x14ac:dyDescent="0.45">
      <c r="A20" s="37">
        <v>1093</v>
      </c>
      <c r="B20" s="31">
        <v>80</v>
      </c>
      <c r="C20" s="31">
        <v>10</v>
      </c>
      <c r="D20" s="31">
        <v>19.5</v>
      </c>
      <c r="E20" s="37">
        <v>435</v>
      </c>
      <c r="F20" s="31">
        <v>7</v>
      </c>
      <c r="G20" s="37">
        <v>397</v>
      </c>
      <c r="H20" s="30">
        <v>3</v>
      </c>
      <c r="I20" s="86"/>
    </row>
    <row r="21" spans="1:27" x14ac:dyDescent="0.45">
      <c r="A21" s="37">
        <v>1055</v>
      </c>
      <c r="B21" s="31">
        <v>80.5</v>
      </c>
      <c r="C21" s="31">
        <v>9.8000000000000007</v>
      </c>
      <c r="D21" s="31">
        <v>11.4</v>
      </c>
      <c r="E21" s="37">
        <v>409</v>
      </c>
      <c r="F21" s="31">
        <v>7.5</v>
      </c>
      <c r="G21" s="37">
        <v>315</v>
      </c>
      <c r="H21" s="30">
        <v>2</v>
      </c>
      <c r="I21" s="86"/>
    </row>
    <row r="22" spans="1:27" x14ac:dyDescent="0.45">
      <c r="A22" s="37">
        <v>1124</v>
      </c>
      <c r="B22" s="31">
        <v>81.2</v>
      </c>
      <c r="C22" s="31">
        <v>12.5</v>
      </c>
      <c r="D22" s="31">
        <v>14.7</v>
      </c>
      <c r="E22" s="37">
        <v>412</v>
      </c>
      <c r="F22" s="31">
        <v>6.4</v>
      </c>
      <c r="G22" s="37">
        <v>342</v>
      </c>
      <c r="H22" s="30">
        <v>2</v>
      </c>
      <c r="I22" s="86"/>
    </row>
    <row r="23" spans="1:27" x14ac:dyDescent="0.45">
      <c r="A23" s="37">
        <v>1265</v>
      </c>
      <c r="B23" s="31">
        <v>82</v>
      </c>
      <c r="C23" s="31">
        <v>16.399999999999999</v>
      </c>
      <c r="D23" s="31">
        <v>15.4</v>
      </c>
      <c r="E23" s="37">
        <v>479</v>
      </c>
      <c r="F23" s="31">
        <v>8</v>
      </c>
      <c r="G23" s="37">
        <v>368</v>
      </c>
      <c r="H23" s="30">
        <v>3</v>
      </c>
      <c r="I23" s="86"/>
    </row>
    <row r="24" spans="1:27" x14ac:dyDescent="0.45">
      <c r="A24" s="37">
        <v>1181</v>
      </c>
      <c r="B24" s="31">
        <v>84.4</v>
      </c>
      <c r="C24" s="31">
        <v>9.4</v>
      </c>
      <c r="D24" s="31">
        <v>17.399999999999999</v>
      </c>
      <c r="E24" s="37">
        <v>458</v>
      </c>
      <c r="F24" s="31">
        <v>7.8</v>
      </c>
      <c r="G24" s="37">
        <v>387</v>
      </c>
      <c r="H24" s="30">
        <v>3</v>
      </c>
      <c r="I24" s="86"/>
    </row>
    <row r="25" spans="1:27" x14ac:dyDescent="0.45">
      <c r="A25" s="37">
        <v>1265</v>
      </c>
      <c r="B25" s="31">
        <v>92</v>
      </c>
      <c r="C25" s="31">
        <v>17.5</v>
      </c>
      <c r="D25" s="31">
        <v>19.399999999999999</v>
      </c>
      <c r="E25" s="37">
        <v>535</v>
      </c>
      <c r="F25" s="31">
        <v>9</v>
      </c>
      <c r="G25" s="37">
        <v>550</v>
      </c>
      <c r="H25" s="30">
        <v>4</v>
      </c>
      <c r="I25" s="86"/>
    </row>
    <row r="26" spans="1:27" x14ac:dyDescent="0.45">
      <c r="A26" s="37">
        <v>1194</v>
      </c>
      <c r="B26" s="31">
        <v>87</v>
      </c>
      <c r="C26" s="31">
        <v>11.5</v>
      </c>
      <c r="D26" s="31">
        <v>20.399999999999999</v>
      </c>
      <c r="E26" s="37">
        <v>459</v>
      </c>
      <c r="F26" s="31">
        <v>8</v>
      </c>
      <c r="G26" s="37">
        <v>394</v>
      </c>
      <c r="H26" s="30">
        <v>3</v>
      </c>
      <c r="I26" s="86"/>
      <c r="O26" s="107" t="s">
        <v>590</v>
      </c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</row>
    <row r="27" spans="1:27" x14ac:dyDescent="0.45">
      <c r="A27" s="37">
        <v>694</v>
      </c>
      <c r="B27" s="31">
        <v>64</v>
      </c>
      <c r="C27" s="31">
        <v>5.6</v>
      </c>
      <c r="D27" s="31">
        <v>7.4</v>
      </c>
      <c r="E27" s="37">
        <v>304</v>
      </c>
      <c r="F27" s="31">
        <v>4.4000000000000004</v>
      </c>
      <c r="G27" s="37">
        <v>264</v>
      </c>
      <c r="H27" s="30">
        <v>2</v>
      </c>
      <c r="I27" s="86"/>
    </row>
    <row r="28" spans="1:27" x14ac:dyDescent="0.45">
      <c r="A28" s="37">
        <v>1349</v>
      </c>
      <c r="B28" s="31">
        <v>99</v>
      </c>
      <c r="C28" s="31">
        <v>19.5</v>
      </c>
      <c r="D28" s="31">
        <v>22.5</v>
      </c>
      <c r="E28" s="37">
        <v>564</v>
      </c>
      <c r="F28" s="31">
        <v>10.5</v>
      </c>
      <c r="G28" s="37">
        <v>596</v>
      </c>
      <c r="H28" s="30">
        <v>5</v>
      </c>
      <c r="I28" s="86"/>
    </row>
    <row r="29" spans="1:27" x14ac:dyDescent="0.45">
      <c r="A29" s="37">
        <v>1255</v>
      </c>
      <c r="B29" s="31">
        <v>93</v>
      </c>
      <c r="C29" s="31">
        <v>17.7</v>
      </c>
      <c r="D29" s="31">
        <v>19.5</v>
      </c>
      <c r="E29" s="37">
        <v>552</v>
      </c>
      <c r="F29" s="31">
        <v>9</v>
      </c>
      <c r="G29" s="37">
        <v>526</v>
      </c>
      <c r="H29" s="30">
        <v>4</v>
      </c>
      <c r="I29" s="86"/>
    </row>
    <row r="30" spans="1:27" x14ac:dyDescent="0.45">
      <c r="A30" s="37">
        <v>1054</v>
      </c>
      <c r="B30" s="31">
        <v>86</v>
      </c>
      <c r="C30" s="31">
        <v>13.6</v>
      </c>
      <c r="D30" s="31">
        <v>11.5</v>
      </c>
      <c r="E30" s="37">
        <v>414</v>
      </c>
      <c r="F30" s="31">
        <v>7.2</v>
      </c>
      <c r="G30" s="37">
        <v>475</v>
      </c>
      <c r="H30" s="30">
        <v>2</v>
      </c>
      <c r="I30" s="86"/>
    </row>
    <row r="31" spans="1:27" x14ac:dyDescent="0.45">
      <c r="A31" s="37">
        <v>1355</v>
      </c>
      <c r="B31" s="31">
        <v>98</v>
      </c>
      <c r="C31" s="31">
        <v>19.7</v>
      </c>
      <c r="D31" s="31">
        <v>22.5</v>
      </c>
      <c r="E31" s="37">
        <v>582</v>
      </c>
      <c r="F31" s="31">
        <v>11</v>
      </c>
      <c r="G31" s="37">
        <v>576</v>
      </c>
      <c r="H31" s="30">
        <v>4</v>
      </c>
      <c r="I31" s="86"/>
    </row>
    <row r="32" spans="1:27" x14ac:dyDescent="0.45">
      <c r="A32" s="37">
        <v>1192</v>
      </c>
      <c r="B32" s="31">
        <v>84</v>
      </c>
      <c r="C32" s="31">
        <v>11.2</v>
      </c>
      <c r="D32" s="31">
        <v>21.9</v>
      </c>
      <c r="E32" s="37">
        <v>467</v>
      </c>
      <c r="F32" s="31">
        <v>8</v>
      </c>
      <c r="G32" s="37">
        <v>395</v>
      </c>
      <c r="H32" s="30">
        <v>3</v>
      </c>
      <c r="I32" s="86"/>
    </row>
    <row r="33" spans="1:9" x14ac:dyDescent="0.45">
      <c r="A33" s="37">
        <v>1312</v>
      </c>
      <c r="B33" s="31">
        <v>89</v>
      </c>
      <c r="C33" s="31">
        <v>16.899999999999999</v>
      </c>
      <c r="D33" s="31">
        <v>20.5</v>
      </c>
      <c r="E33" s="37">
        <v>576</v>
      </c>
      <c r="F33" s="31">
        <v>10.8</v>
      </c>
      <c r="G33" s="37">
        <v>592</v>
      </c>
      <c r="H33" s="30">
        <v>3</v>
      </c>
      <c r="I33" s="86"/>
    </row>
    <row r="34" spans="1:9" x14ac:dyDescent="0.45">
      <c r="A34" s="37">
        <v>1410</v>
      </c>
      <c r="B34" s="31">
        <v>99</v>
      </c>
      <c r="C34" s="31">
        <v>20.399999999999999</v>
      </c>
      <c r="D34" s="31">
        <v>25.4</v>
      </c>
      <c r="E34" s="37">
        <v>604</v>
      </c>
      <c r="F34" s="31">
        <v>9.4</v>
      </c>
      <c r="G34" s="37">
        <v>536</v>
      </c>
      <c r="H34" s="30">
        <v>5</v>
      </c>
      <c r="I34" s="86"/>
    </row>
    <row r="35" spans="1:9" x14ac:dyDescent="0.45">
      <c r="A35" s="37">
        <v>985</v>
      </c>
      <c r="B35" s="31">
        <v>76</v>
      </c>
      <c r="C35" s="31">
        <v>14.4</v>
      </c>
      <c r="D35" s="31">
        <v>16.399999999999999</v>
      </c>
      <c r="E35" s="37">
        <v>452</v>
      </c>
      <c r="F35" s="31">
        <v>8.4</v>
      </c>
      <c r="G35" s="37">
        <v>425</v>
      </c>
      <c r="H35" s="30">
        <v>2</v>
      </c>
      <c r="I35" s="86"/>
    </row>
    <row r="36" spans="1:9" x14ac:dyDescent="0.45">
      <c r="A36" s="37">
        <v>1069</v>
      </c>
      <c r="B36" s="31">
        <v>82</v>
      </c>
      <c r="C36" s="31">
        <v>16.399999999999999</v>
      </c>
      <c r="D36" s="31">
        <v>18.7</v>
      </c>
      <c r="E36" s="37">
        <v>467</v>
      </c>
      <c r="F36" s="31">
        <v>9.6999999999999993</v>
      </c>
      <c r="G36" s="37">
        <v>459</v>
      </c>
      <c r="H36" s="30">
        <v>2</v>
      </c>
      <c r="I36" s="86"/>
    </row>
    <row r="37" spans="1:9" x14ac:dyDescent="0.45">
      <c r="A37" s="37">
        <v>1011</v>
      </c>
      <c r="B37" s="31">
        <v>80</v>
      </c>
      <c r="C37" s="31">
        <v>14.5</v>
      </c>
      <c r="D37" s="31">
        <v>17.399999999999999</v>
      </c>
      <c r="E37" s="37">
        <v>458</v>
      </c>
      <c r="F37" s="31">
        <v>8.5</v>
      </c>
      <c r="G37" s="37">
        <v>439</v>
      </c>
      <c r="H37" s="30">
        <v>2</v>
      </c>
      <c r="I37" s="86"/>
    </row>
    <row r="38" spans="1:9" x14ac:dyDescent="0.45">
      <c r="A38" s="37">
        <v>1185</v>
      </c>
      <c r="B38" s="31">
        <v>86</v>
      </c>
      <c r="C38" s="31">
        <v>10.5</v>
      </c>
      <c r="D38" s="31">
        <v>21.5</v>
      </c>
      <c r="E38" s="37">
        <v>455</v>
      </c>
      <c r="F38" s="31">
        <v>7.4</v>
      </c>
      <c r="G38" s="37">
        <v>352</v>
      </c>
      <c r="H38" s="30">
        <v>3</v>
      </c>
      <c r="I38" s="86"/>
    </row>
    <row r="39" spans="1:9" x14ac:dyDescent="0.45">
      <c r="A39" s="37">
        <v>1352</v>
      </c>
      <c r="B39" s="31">
        <v>102</v>
      </c>
      <c r="C39" s="31">
        <v>18.399999999999999</v>
      </c>
      <c r="D39" s="31">
        <v>26.4</v>
      </c>
      <c r="E39" s="37">
        <v>499</v>
      </c>
      <c r="F39" s="31">
        <v>9.6999999999999993</v>
      </c>
      <c r="G39" s="37">
        <v>563</v>
      </c>
      <c r="H39" s="30">
        <v>4</v>
      </c>
      <c r="I39" s="86"/>
    </row>
    <row r="40" spans="1:9" x14ac:dyDescent="0.45">
      <c r="A40" s="37">
        <v>986</v>
      </c>
      <c r="B40" s="31">
        <v>80</v>
      </c>
      <c r="C40" s="31">
        <v>10.4</v>
      </c>
      <c r="D40" s="31">
        <v>15.7</v>
      </c>
      <c r="E40" s="37">
        <v>396</v>
      </c>
      <c r="F40" s="31">
        <v>7.5</v>
      </c>
      <c r="G40" s="37">
        <v>351</v>
      </c>
      <c r="H40" s="30">
        <v>2</v>
      </c>
      <c r="I40" s="86"/>
    </row>
    <row r="41" spans="1:9" x14ac:dyDescent="0.45">
      <c r="A41" s="37">
        <v>1152</v>
      </c>
      <c r="B41" s="31">
        <v>86</v>
      </c>
      <c r="C41" s="31">
        <v>11.4</v>
      </c>
      <c r="D41" s="31">
        <v>18.5</v>
      </c>
      <c r="E41" s="37">
        <v>399</v>
      </c>
      <c r="F41" s="31">
        <v>8.9</v>
      </c>
      <c r="G41" s="37">
        <v>395</v>
      </c>
      <c r="H41" s="30">
        <v>3</v>
      </c>
      <c r="I41" s="86"/>
    </row>
    <row r="42" spans="1:9" x14ac:dyDescent="0.45">
      <c r="A42" s="37">
        <v>896</v>
      </c>
      <c r="B42" s="31">
        <v>75</v>
      </c>
      <c r="C42" s="31">
        <v>9.5</v>
      </c>
      <c r="D42" s="31">
        <v>11.4</v>
      </c>
      <c r="E42" s="37">
        <v>304</v>
      </c>
      <c r="F42" s="31">
        <v>6.7</v>
      </c>
      <c r="G42" s="37">
        <v>304</v>
      </c>
      <c r="H42" s="30">
        <v>1</v>
      </c>
      <c r="I42" s="86"/>
    </row>
    <row r="43" spans="1:9" x14ac:dyDescent="0.45">
      <c r="A43" s="37">
        <v>1320</v>
      </c>
      <c r="B43" s="31">
        <v>96</v>
      </c>
      <c r="C43" s="31">
        <v>8.4</v>
      </c>
      <c r="D43" s="31">
        <v>15.4</v>
      </c>
      <c r="E43" s="37">
        <v>425</v>
      </c>
      <c r="F43" s="31">
        <v>9.4</v>
      </c>
      <c r="G43" s="37">
        <v>552</v>
      </c>
      <c r="H43" s="30">
        <v>4</v>
      </c>
      <c r="I43" s="86"/>
    </row>
    <row r="44" spans="1:9" x14ac:dyDescent="0.45">
      <c r="A44" s="37">
        <v>1011</v>
      </c>
      <c r="B44" s="31">
        <v>75</v>
      </c>
      <c r="C44" s="31">
        <v>8.4</v>
      </c>
      <c r="D44" s="31">
        <v>11.4</v>
      </c>
      <c r="E44" s="37">
        <v>399</v>
      </c>
      <c r="F44" s="31">
        <v>6.4</v>
      </c>
      <c r="G44" s="37">
        <v>305</v>
      </c>
      <c r="H44" s="30">
        <v>2</v>
      </c>
      <c r="I44" s="86"/>
    </row>
    <row r="45" spans="1:9" x14ac:dyDescent="0.45">
      <c r="A45" s="37">
        <v>1014</v>
      </c>
      <c r="B45" s="31">
        <v>77</v>
      </c>
      <c r="C45" s="31">
        <v>8.1</v>
      </c>
      <c r="D45" s="31">
        <v>12.4</v>
      </c>
      <c r="E45" s="37">
        <v>412</v>
      </c>
      <c r="F45" s="31">
        <v>7.4</v>
      </c>
      <c r="G45" s="37">
        <v>315</v>
      </c>
      <c r="H45" s="30">
        <v>3</v>
      </c>
      <c r="I45" s="86"/>
    </row>
    <row r="46" spans="1:9" x14ac:dyDescent="0.45">
      <c r="A46" s="37">
        <v>702</v>
      </c>
      <c r="B46" s="31">
        <v>52</v>
      </c>
      <c r="C46" s="31">
        <v>5.9</v>
      </c>
      <c r="D46" s="31">
        <v>8.5</v>
      </c>
      <c r="E46" s="37">
        <v>304</v>
      </c>
      <c r="F46" s="31">
        <v>5.7</v>
      </c>
      <c r="G46" s="37">
        <v>256</v>
      </c>
      <c r="H46" s="30">
        <v>1</v>
      </c>
      <c r="I46" s="86"/>
    </row>
    <row r="47" spans="1:9" x14ac:dyDescent="0.45">
      <c r="A47" s="37">
        <v>1120</v>
      </c>
      <c r="B47" s="31">
        <v>72</v>
      </c>
      <c r="C47" s="31">
        <v>12.5</v>
      </c>
      <c r="D47" s="31">
        <v>15.4</v>
      </c>
      <c r="E47" s="37">
        <v>405</v>
      </c>
      <c r="F47" s="31">
        <v>8.5</v>
      </c>
      <c r="G47" s="37">
        <v>301</v>
      </c>
      <c r="H47" s="30">
        <v>2</v>
      </c>
      <c r="I47" s="86"/>
    </row>
    <row r="48" spans="1:9" x14ac:dyDescent="0.45">
      <c r="A48" s="37">
        <v>851</v>
      </c>
      <c r="B48" s="31">
        <v>75</v>
      </c>
      <c r="C48" s="31">
        <v>11.4</v>
      </c>
      <c r="D48" s="31">
        <v>10.4</v>
      </c>
      <c r="E48" s="37">
        <v>324</v>
      </c>
      <c r="F48" s="31">
        <v>7.4</v>
      </c>
      <c r="G48" s="37">
        <v>322</v>
      </c>
      <c r="H48" s="30">
        <v>1</v>
      </c>
      <c r="I48" s="86"/>
    </row>
    <row r="49" spans="1:14" x14ac:dyDescent="0.45">
      <c r="A49" s="37">
        <v>952</v>
      </c>
      <c r="B49" s="31">
        <v>77</v>
      </c>
      <c r="C49" s="31">
        <v>12.4</v>
      </c>
      <c r="D49" s="31">
        <v>11.4</v>
      </c>
      <c r="E49" s="37">
        <v>367</v>
      </c>
      <c r="F49" s="31">
        <v>8.1</v>
      </c>
      <c r="G49" s="37">
        <v>352</v>
      </c>
      <c r="H49" s="30">
        <v>3</v>
      </c>
      <c r="I49" s="86"/>
    </row>
    <row r="50" spans="1:14" x14ac:dyDescent="0.45">
      <c r="A50" s="37">
        <v>1196</v>
      </c>
      <c r="B50" s="31">
        <v>86</v>
      </c>
      <c r="C50" s="31">
        <v>13.5</v>
      </c>
      <c r="D50" s="31">
        <v>17.5</v>
      </c>
      <c r="E50" s="37">
        <v>452</v>
      </c>
      <c r="F50" s="31">
        <v>9.4</v>
      </c>
      <c r="G50" s="37">
        <v>395</v>
      </c>
      <c r="H50" s="30">
        <v>4</v>
      </c>
      <c r="I50" s="30"/>
      <c r="J50" s="80"/>
      <c r="K50" s="80" t="s">
        <v>625</v>
      </c>
      <c r="L50" s="80" t="s">
        <v>626</v>
      </c>
      <c r="M50" s="80" t="s">
        <v>729</v>
      </c>
      <c r="N50" s="70"/>
    </row>
    <row r="51" spans="1:14" x14ac:dyDescent="0.45">
      <c r="A51" s="37">
        <v>1012</v>
      </c>
      <c r="B51" s="31">
        <v>80</v>
      </c>
      <c r="C51" s="31">
        <v>11.4</v>
      </c>
      <c r="D51" s="31">
        <v>13.5</v>
      </c>
      <c r="E51" s="37">
        <v>401</v>
      </c>
      <c r="F51" s="31">
        <v>7.5</v>
      </c>
      <c r="G51" s="37">
        <v>334</v>
      </c>
      <c r="H51" s="30">
        <v>2</v>
      </c>
      <c r="I51" s="30"/>
      <c r="J51" s="80" t="s">
        <v>391</v>
      </c>
      <c r="K51" s="80">
        <v>889.85</v>
      </c>
      <c r="L51" s="81">
        <v>155.94</v>
      </c>
      <c r="M51" s="80" t="str">
        <f>_xlfn.CONCAT(K51, " ± ", L51)</f>
        <v>889.85 ± 155.94</v>
      </c>
      <c r="N51" s="82" cm="1">
        <f t="array" ref="N51">AVERAGE(STANDARDIZE(A2:A201,K51,L51))</f>
        <v>1.5967679876875718</v>
      </c>
    </row>
    <row r="52" spans="1:14" x14ac:dyDescent="0.45">
      <c r="A52" s="37">
        <v>793</v>
      </c>
      <c r="B52" s="31">
        <v>74</v>
      </c>
      <c r="C52" s="31">
        <v>9.4</v>
      </c>
      <c r="D52" s="31">
        <v>14.4</v>
      </c>
      <c r="E52" s="37">
        <v>365</v>
      </c>
      <c r="F52" s="31">
        <v>5.8</v>
      </c>
      <c r="G52" s="37">
        <v>299</v>
      </c>
      <c r="H52" s="30">
        <v>3</v>
      </c>
      <c r="I52" s="30"/>
      <c r="J52" s="80" t="s">
        <v>392</v>
      </c>
      <c r="K52" s="83">
        <v>82.013500000000008</v>
      </c>
      <c r="L52" s="81">
        <v>10.37</v>
      </c>
      <c r="M52" s="80" t="str">
        <f t="shared" ref="M52:M57" si="0">_xlfn.CONCAT(K52, " ± ", L52)</f>
        <v>82.0135 ± 10.37</v>
      </c>
      <c r="N52" s="82" cm="1">
        <f t="array" ref="N52">AVERAGE(STANDARDIZE(B2:B201,K52,L52))</f>
        <v>-7.5413416830705236E-16</v>
      </c>
    </row>
    <row r="53" spans="1:14" x14ac:dyDescent="0.45">
      <c r="A53" s="37">
        <v>1009</v>
      </c>
      <c r="B53" s="31">
        <v>81</v>
      </c>
      <c r="C53" s="31">
        <v>10.4</v>
      </c>
      <c r="D53" s="31">
        <v>13.9</v>
      </c>
      <c r="E53" s="37">
        <v>411</v>
      </c>
      <c r="F53" s="31">
        <v>6.5</v>
      </c>
      <c r="G53" s="37">
        <v>329</v>
      </c>
      <c r="H53" s="30">
        <v>3</v>
      </c>
      <c r="I53" s="30"/>
      <c r="J53" s="80" t="s">
        <v>393</v>
      </c>
      <c r="K53" s="84">
        <v>13.232500000000018</v>
      </c>
      <c r="L53" s="81">
        <v>2.99</v>
      </c>
      <c r="M53" s="80" t="str">
        <f t="shared" si="0"/>
        <v>13.2325 ± 2.99</v>
      </c>
      <c r="N53" s="82" cm="1">
        <f t="array" ref="N53">AVERAGE(STANDARDIZE(C2:C201,K53,L53))</f>
        <v>-5.8358873289421351E-15</v>
      </c>
    </row>
    <row r="54" spans="1:14" x14ac:dyDescent="0.45">
      <c r="A54" s="37">
        <v>1011</v>
      </c>
      <c r="B54" s="31">
        <v>83</v>
      </c>
      <c r="C54" s="31">
        <v>11.5</v>
      </c>
      <c r="D54" s="31">
        <v>14.5</v>
      </c>
      <c r="E54" s="37">
        <v>429</v>
      </c>
      <c r="F54" s="31">
        <v>7.8</v>
      </c>
      <c r="G54" s="37">
        <v>369</v>
      </c>
      <c r="H54" s="30">
        <v>3</v>
      </c>
      <c r="I54" s="30"/>
      <c r="J54" s="80" t="s">
        <v>394</v>
      </c>
      <c r="K54" s="84">
        <v>16.47150000000002</v>
      </c>
      <c r="L54" s="81">
        <v>3.61</v>
      </c>
      <c r="M54" s="80" t="str">
        <f t="shared" si="0"/>
        <v>16.4715 ± 3.61</v>
      </c>
      <c r="N54" s="82" cm="1">
        <f t="array" ref="N54">AVERAGE(STANDARDIZE(D2:D201,K54,L54))</f>
        <v>-5.6525617520009064E-15</v>
      </c>
    </row>
    <row r="55" spans="1:14" x14ac:dyDescent="0.45">
      <c r="A55" s="37">
        <v>1029</v>
      </c>
      <c r="B55" s="31">
        <v>86</v>
      </c>
      <c r="C55" s="31">
        <v>15.4</v>
      </c>
      <c r="D55" s="31">
        <v>17.5</v>
      </c>
      <c r="E55" s="37">
        <v>469</v>
      </c>
      <c r="F55" s="31">
        <v>8.6999999999999993</v>
      </c>
      <c r="G55" s="37">
        <v>395</v>
      </c>
      <c r="H55" s="31">
        <v>3</v>
      </c>
      <c r="I55" s="31"/>
      <c r="J55" s="80" t="s">
        <v>395</v>
      </c>
      <c r="K55" s="84">
        <v>440.64499999999998</v>
      </c>
      <c r="L55" s="81">
        <v>75.66</v>
      </c>
      <c r="M55" s="80" t="str">
        <f t="shared" si="0"/>
        <v>440.645 ± 75.66</v>
      </c>
      <c r="N55" s="82" cm="1">
        <f t="array" ref="N55">AVERAGE(STANDARDIZE(E2:E201,K55,L55))</f>
        <v>2.3758772726978351E-16</v>
      </c>
    </row>
    <row r="56" spans="1:14" x14ac:dyDescent="0.45">
      <c r="A56" s="37">
        <v>1015</v>
      </c>
      <c r="B56" s="31">
        <v>82</v>
      </c>
      <c r="C56" s="31">
        <v>12.4</v>
      </c>
      <c r="D56" s="31">
        <v>15.4</v>
      </c>
      <c r="E56" s="37">
        <v>468</v>
      </c>
      <c r="F56" s="31">
        <v>8.9</v>
      </c>
      <c r="G56" s="37">
        <v>409</v>
      </c>
      <c r="H56" s="31">
        <v>3</v>
      </c>
      <c r="I56" s="31"/>
      <c r="J56" s="80" t="s">
        <v>396</v>
      </c>
      <c r="K56" s="84">
        <v>7.9414999999999996</v>
      </c>
      <c r="L56" s="81">
        <v>1.42</v>
      </c>
      <c r="M56" s="80" t="str">
        <f t="shared" si="0"/>
        <v>7.9415 ± 1.42</v>
      </c>
      <c r="N56" s="82" cm="1">
        <f t="array" ref="N56">AVERAGE(STANDARDIZE(F2:F201,K56,L56))</f>
        <v>5.3335807992382907E-16</v>
      </c>
    </row>
    <row r="57" spans="1:14" x14ac:dyDescent="0.45">
      <c r="A57" s="37">
        <v>1019</v>
      </c>
      <c r="B57" s="31">
        <v>79</v>
      </c>
      <c r="C57" s="31">
        <v>11.4</v>
      </c>
      <c r="D57" s="31">
        <v>16.399999999999999</v>
      </c>
      <c r="E57" s="37">
        <v>452</v>
      </c>
      <c r="F57" s="31">
        <v>9</v>
      </c>
      <c r="G57" s="37">
        <v>521</v>
      </c>
      <c r="H57" s="31">
        <v>3</v>
      </c>
      <c r="I57" s="31"/>
      <c r="J57" s="80" t="s">
        <v>588</v>
      </c>
      <c r="K57" s="84">
        <v>219.85</v>
      </c>
      <c r="L57" s="81">
        <v>79.88</v>
      </c>
      <c r="M57" s="80" t="str">
        <f t="shared" si="0"/>
        <v>219.85 ± 79.88</v>
      </c>
      <c r="N57" s="82" cm="1">
        <f t="array" ref="N57">AVERAGE(STANDARDIZE(G2:G201,K57,L57))</f>
        <v>2.3034551827741634</v>
      </c>
    </row>
    <row r="58" spans="1:14" x14ac:dyDescent="0.45">
      <c r="A58" s="37">
        <v>1158</v>
      </c>
      <c r="B58" s="31">
        <v>75</v>
      </c>
      <c r="C58" s="31">
        <v>9.5</v>
      </c>
      <c r="D58" s="31">
        <v>16.8</v>
      </c>
      <c r="E58" s="37">
        <v>469</v>
      </c>
      <c r="F58" s="31">
        <v>8.5</v>
      </c>
      <c r="G58" s="37">
        <v>498</v>
      </c>
      <c r="H58" s="31">
        <v>3</v>
      </c>
      <c r="I58" s="21"/>
      <c r="K58" s="79"/>
    </row>
    <row r="59" spans="1:14" x14ac:dyDescent="0.45">
      <c r="A59" s="37">
        <v>1196</v>
      </c>
      <c r="B59" s="31">
        <v>81</v>
      </c>
      <c r="C59" s="31">
        <v>9.9</v>
      </c>
      <c r="D59" s="31">
        <v>17.899999999999999</v>
      </c>
      <c r="E59" s="37">
        <v>496</v>
      </c>
      <c r="F59" s="31">
        <v>8.9</v>
      </c>
      <c r="G59" s="37">
        <v>436</v>
      </c>
      <c r="H59" s="31">
        <v>3</v>
      </c>
      <c r="I59" s="21"/>
      <c r="L59" s="62"/>
      <c r="M59" s="62"/>
    </row>
    <row r="60" spans="1:14" x14ac:dyDescent="0.45">
      <c r="A60" s="37">
        <v>1134</v>
      </c>
      <c r="B60" s="31">
        <v>59</v>
      </c>
      <c r="C60" s="31">
        <v>14.9</v>
      </c>
      <c r="D60" s="31">
        <v>20.5</v>
      </c>
      <c r="E60" s="37">
        <v>492</v>
      </c>
      <c r="F60" s="31">
        <v>7.2</v>
      </c>
      <c r="G60" s="37">
        <v>405</v>
      </c>
      <c r="H60" s="31">
        <v>3</v>
      </c>
      <c r="I60" s="21"/>
      <c r="L60" s="62"/>
      <c r="M60" s="62"/>
    </row>
    <row r="61" spans="1:14" x14ac:dyDescent="0.45">
      <c r="A61" s="37">
        <v>1295</v>
      </c>
      <c r="B61" s="31">
        <v>95</v>
      </c>
      <c r="C61" s="31">
        <v>15.9</v>
      </c>
      <c r="D61" s="31">
        <v>21.8</v>
      </c>
      <c r="E61" s="37">
        <v>539</v>
      </c>
      <c r="F61" s="31">
        <v>9.5</v>
      </c>
      <c r="G61" s="37">
        <v>521</v>
      </c>
      <c r="H61" s="31">
        <v>4</v>
      </c>
      <c r="I61" s="21"/>
      <c r="L61" s="62"/>
      <c r="M61" s="62"/>
    </row>
    <row r="62" spans="1:14" x14ac:dyDescent="0.45">
      <c r="A62" s="37">
        <v>1154</v>
      </c>
      <c r="B62" s="31">
        <v>82</v>
      </c>
      <c r="C62" s="31">
        <v>11.5</v>
      </c>
      <c r="D62" s="31">
        <v>16.5</v>
      </c>
      <c r="E62" s="37">
        <v>511</v>
      </c>
      <c r="F62" s="31">
        <v>8</v>
      </c>
      <c r="G62" s="37">
        <v>508</v>
      </c>
      <c r="H62" s="31">
        <v>4</v>
      </c>
      <c r="I62" s="21"/>
      <c r="L62" s="62"/>
      <c r="M62" s="62"/>
    </row>
    <row r="63" spans="1:14" x14ac:dyDescent="0.45">
      <c r="A63" s="37">
        <v>1059</v>
      </c>
      <c r="B63" s="31">
        <v>79</v>
      </c>
      <c r="C63" s="31">
        <v>9.6</v>
      </c>
      <c r="D63" s="31">
        <v>14.8</v>
      </c>
      <c r="E63" s="37">
        <v>459</v>
      </c>
      <c r="F63" s="31">
        <v>7.5</v>
      </c>
      <c r="G63" s="37">
        <v>456</v>
      </c>
      <c r="H63" s="31">
        <v>4</v>
      </c>
      <c r="I63" s="21"/>
      <c r="L63" s="62"/>
      <c r="M63" s="62"/>
    </row>
    <row r="64" spans="1:14" x14ac:dyDescent="0.45">
      <c r="A64" s="37">
        <v>1169</v>
      </c>
      <c r="B64" s="31">
        <v>86</v>
      </c>
      <c r="C64" s="31">
        <v>10.5</v>
      </c>
      <c r="D64" s="31">
        <v>21.4</v>
      </c>
      <c r="E64" s="37">
        <v>454</v>
      </c>
      <c r="F64" s="31">
        <v>8</v>
      </c>
      <c r="G64" s="37">
        <v>369</v>
      </c>
      <c r="H64" s="31">
        <v>3</v>
      </c>
      <c r="I64" s="21"/>
      <c r="K64" t="s">
        <v>737</v>
      </c>
      <c r="L64" s="62"/>
      <c r="M64" s="62"/>
    </row>
    <row r="65" spans="1:16" x14ac:dyDescent="0.45">
      <c r="A65" s="37">
        <v>956</v>
      </c>
      <c r="B65" s="31">
        <v>75</v>
      </c>
      <c r="C65" s="31">
        <v>11.4</v>
      </c>
      <c r="D65" s="31">
        <v>15.9</v>
      </c>
      <c r="E65" s="37">
        <v>395</v>
      </c>
      <c r="F65" s="31">
        <v>7.5</v>
      </c>
      <c r="G65" s="37">
        <v>304</v>
      </c>
      <c r="H65" s="31">
        <v>2</v>
      </c>
      <c r="I65" s="21"/>
      <c r="L65" s="62"/>
      <c r="M65" s="62"/>
    </row>
    <row r="66" spans="1:16" x14ac:dyDescent="0.45">
      <c r="A66" s="37">
        <v>899</v>
      </c>
      <c r="B66" s="31">
        <v>69</v>
      </c>
      <c r="C66" s="31">
        <v>9.4</v>
      </c>
      <c r="D66" s="31">
        <v>12.5</v>
      </c>
      <c r="E66" s="37">
        <v>305</v>
      </c>
      <c r="F66" s="31">
        <v>6.4</v>
      </c>
      <c r="G66" s="37">
        <v>299</v>
      </c>
      <c r="H66" s="31">
        <v>2</v>
      </c>
      <c r="I66" s="31"/>
      <c r="J66" s="27" t="s">
        <v>728</v>
      </c>
      <c r="K66" s="27" t="s">
        <v>729</v>
      </c>
      <c r="L66" s="27" t="s">
        <v>726</v>
      </c>
      <c r="M66" s="27" t="s">
        <v>730</v>
      </c>
      <c r="N66" s="58" t="s">
        <v>731</v>
      </c>
      <c r="P66" s="80" t="s">
        <v>625</v>
      </c>
    </row>
    <row r="67" spans="1:16" x14ac:dyDescent="0.45">
      <c r="A67" s="37">
        <v>959</v>
      </c>
      <c r="B67" s="31">
        <v>75</v>
      </c>
      <c r="C67" s="31">
        <v>11.5</v>
      </c>
      <c r="D67" s="31">
        <v>16.399999999999999</v>
      </c>
      <c r="E67" s="37">
        <v>569</v>
      </c>
      <c r="F67" s="31">
        <v>8</v>
      </c>
      <c r="G67" s="37">
        <v>395</v>
      </c>
      <c r="H67" s="31">
        <v>1</v>
      </c>
      <c r="I67" s="31"/>
      <c r="J67" s="27" t="s">
        <v>391</v>
      </c>
      <c r="K67" s="27" t="s">
        <v>767</v>
      </c>
      <c r="L67" s="27">
        <v>1350</v>
      </c>
      <c r="M67" s="60">
        <f>K51/L67*100</f>
        <v>65.914814814814818</v>
      </c>
      <c r="N67" s="27">
        <v>1.61</v>
      </c>
      <c r="P67" s="80">
        <v>889.85</v>
      </c>
    </row>
    <row r="68" spans="1:16" x14ac:dyDescent="0.45">
      <c r="A68" s="37">
        <v>1015</v>
      </c>
      <c r="B68" s="31">
        <v>79</v>
      </c>
      <c r="C68" s="31">
        <v>12.4</v>
      </c>
      <c r="D68" s="31">
        <v>15.4</v>
      </c>
      <c r="E68" s="37">
        <v>425</v>
      </c>
      <c r="F68" s="31">
        <v>7.4</v>
      </c>
      <c r="G68" s="37">
        <v>429</v>
      </c>
      <c r="H68" s="31">
        <v>2</v>
      </c>
      <c r="I68" s="31"/>
      <c r="J68" s="27" t="s">
        <v>392</v>
      </c>
      <c r="K68" s="27" t="s">
        <v>732</v>
      </c>
      <c r="L68" s="27">
        <v>130</v>
      </c>
      <c r="M68" s="60">
        <f t="shared" ref="M68:M73" si="1">K52/L68*100</f>
        <v>63.087307692307704</v>
      </c>
      <c r="N68" s="27">
        <v>-7.54</v>
      </c>
      <c r="P68" s="83">
        <v>82.013500000000008</v>
      </c>
    </row>
    <row r="69" spans="1:16" x14ac:dyDescent="0.45">
      <c r="A69" s="37">
        <v>1450</v>
      </c>
      <c r="B69" s="31">
        <v>95</v>
      </c>
      <c r="C69" s="31">
        <v>14.6</v>
      </c>
      <c r="D69" s="31">
        <v>22.5</v>
      </c>
      <c r="E69" s="37">
        <v>539</v>
      </c>
      <c r="F69" s="31">
        <v>9</v>
      </c>
      <c r="G69" s="37">
        <v>526</v>
      </c>
      <c r="H69" s="31">
        <v>5</v>
      </c>
      <c r="I69" s="31"/>
      <c r="J69" s="27" t="s">
        <v>393</v>
      </c>
      <c r="K69" s="27" t="s">
        <v>733</v>
      </c>
      <c r="L69" s="27">
        <v>20</v>
      </c>
      <c r="M69" s="60">
        <f t="shared" si="1"/>
        <v>66.162500000000094</v>
      </c>
      <c r="N69" s="27">
        <v>-5.84</v>
      </c>
      <c r="P69" s="84">
        <v>13.232500000000018</v>
      </c>
    </row>
    <row r="70" spans="1:16" x14ac:dyDescent="0.45">
      <c r="A70" s="37">
        <v>1354</v>
      </c>
      <c r="B70" s="31">
        <v>91</v>
      </c>
      <c r="C70" s="31">
        <v>15.4</v>
      </c>
      <c r="D70" s="31">
        <v>20.399999999999999</v>
      </c>
      <c r="E70" s="37">
        <v>511</v>
      </c>
      <c r="F70" s="31">
        <v>8.5</v>
      </c>
      <c r="G70" s="37">
        <v>514</v>
      </c>
      <c r="H70" s="31">
        <v>3</v>
      </c>
      <c r="I70" s="31"/>
      <c r="J70" s="27" t="s">
        <v>394</v>
      </c>
      <c r="K70" s="27" t="s">
        <v>734</v>
      </c>
      <c r="L70" s="27">
        <v>25</v>
      </c>
      <c r="M70" s="60">
        <f t="shared" si="1"/>
        <v>65.886000000000081</v>
      </c>
      <c r="N70" s="27">
        <v>-5.65</v>
      </c>
      <c r="P70" s="84">
        <v>16.47150000000002</v>
      </c>
    </row>
    <row r="71" spans="1:16" x14ac:dyDescent="0.45">
      <c r="A71" s="37">
        <v>1156</v>
      </c>
      <c r="B71" s="31">
        <v>84</v>
      </c>
      <c r="C71" s="31">
        <v>14.4</v>
      </c>
      <c r="D71" s="31">
        <v>16.8</v>
      </c>
      <c r="E71" s="37">
        <v>457</v>
      </c>
      <c r="F71" s="31">
        <v>7.4</v>
      </c>
      <c r="G71" s="37">
        <v>401</v>
      </c>
      <c r="H71" s="31">
        <v>3</v>
      </c>
      <c r="I71" s="31"/>
      <c r="J71" s="27" t="s">
        <v>395</v>
      </c>
      <c r="K71" s="27" t="s">
        <v>735</v>
      </c>
      <c r="L71" s="27">
        <v>600</v>
      </c>
      <c r="M71" s="60">
        <f t="shared" si="1"/>
        <v>73.44083333333333</v>
      </c>
      <c r="N71" s="27">
        <v>2.38</v>
      </c>
      <c r="P71" s="84">
        <v>440.64499999999998</v>
      </c>
    </row>
    <row r="72" spans="1:16" x14ac:dyDescent="0.45">
      <c r="A72" s="37">
        <v>1399</v>
      </c>
      <c r="B72" s="31">
        <v>94</v>
      </c>
      <c r="C72" s="31">
        <v>15.4</v>
      </c>
      <c r="D72" s="31">
        <v>20.399999999999999</v>
      </c>
      <c r="E72" s="37">
        <v>511</v>
      </c>
      <c r="F72" s="31">
        <v>8.9</v>
      </c>
      <c r="G72" s="37">
        <v>524</v>
      </c>
      <c r="H72" s="31">
        <v>5</v>
      </c>
      <c r="I72" s="31"/>
      <c r="J72" s="27" t="s">
        <v>396</v>
      </c>
      <c r="K72" s="27" t="s">
        <v>736</v>
      </c>
      <c r="L72" s="27">
        <v>13</v>
      </c>
      <c r="M72" s="60">
        <f t="shared" si="1"/>
        <v>61.088461538461537</v>
      </c>
      <c r="N72" s="27">
        <v>5.33</v>
      </c>
      <c r="P72" s="84">
        <v>7.9414999999999996</v>
      </c>
    </row>
    <row r="73" spans="1:16" x14ac:dyDescent="0.45">
      <c r="A73" s="37">
        <v>1059</v>
      </c>
      <c r="B73" s="31">
        <v>79</v>
      </c>
      <c r="C73" s="31">
        <v>14.4</v>
      </c>
      <c r="D73" s="31">
        <v>14.8</v>
      </c>
      <c r="E73" s="37">
        <v>411</v>
      </c>
      <c r="F73" s="31">
        <v>7.7</v>
      </c>
      <c r="G73" s="37">
        <v>395</v>
      </c>
      <c r="H73" s="31">
        <v>3</v>
      </c>
      <c r="I73" s="31"/>
      <c r="J73" s="27" t="s">
        <v>588</v>
      </c>
      <c r="K73" s="27" t="s">
        <v>768</v>
      </c>
      <c r="L73" s="27">
        <v>450</v>
      </c>
      <c r="M73" s="60">
        <f t="shared" si="1"/>
        <v>48.855555555555554</v>
      </c>
      <c r="N73" s="27">
        <v>-2.31</v>
      </c>
      <c r="P73" s="84">
        <v>219.85</v>
      </c>
    </row>
    <row r="74" spans="1:16" x14ac:dyDescent="0.45">
      <c r="A74" s="37">
        <v>1345</v>
      </c>
      <c r="B74" s="31">
        <v>91</v>
      </c>
      <c r="C74" s="31">
        <v>17.7</v>
      </c>
      <c r="D74" s="31">
        <v>18.7</v>
      </c>
      <c r="E74" s="37">
        <v>514</v>
      </c>
      <c r="F74" s="31">
        <v>9</v>
      </c>
      <c r="G74" s="37">
        <v>514</v>
      </c>
      <c r="H74" s="31">
        <v>4</v>
      </c>
      <c r="I74" s="21"/>
    </row>
    <row r="75" spans="1:16" x14ac:dyDescent="0.45">
      <c r="A75" s="37">
        <v>1124</v>
      </c>
      <c r="B75" s="31">
        <v>81</v>
      </c>
      <c r="C75" s="31">
        <v>11.4</v>
      </c>
      <c r="D75" s="31">
        <v>10.4</v>
      </c>
      <c r="E75" s="37">
        <v>396</v>
      </c>
      <c r="F75" s="31">
        <v>7</v>
      </c>
      <c r="G75" s="37">
        <v>327</v>
      </c>
      <c r="H75" s="31">
        <v>3</v>
      </c>
      <c r="I75" s="21"/>
    </row>
    <row r="76" spans="1:16" x14ac:dyDescent="0.45">
      <c r="A76" s="37">
        <v>1096</v>
      </c>
      <c r="B76" s="31">
        <v>79</v>
      </c>
      <c r="C76" s="31">
        <v>10.4</v>
      </c>
      <c r="D76" s="31">
        <v>11.9</v>
      </c>
      <c r="E76" s="37">
        <v>359</v>
      </c>
      <c r="F76" s="31">
        <v>7</v>
      </c>
      <c r="G76" s="37">
        <v>339</v>
      </c>
      <c r="H76" s="31">
        <v>3</v>
      </c>
      <c r="I76" s="21"/>
    </row>
    <row r="77" spans="1:16" x14ac:dyDescent="0.45">
      <c r="A77" s="37">
        <v>1102</v>
      </c>
      <c r="B77" s="31">
        <v>80</v>
      </c>
      <c r="C77" s="31">
        <v>11.4</v>
      </c>
      <c r="D77" s="31">
        <v>14.4</v>
      </c>
      <c r="E77" s="37">
        <v>368</v>
      </c>
      <c r="F77" s="31">
        <v>7.7</v>
      </c>
      <c r="G77" s="37">
        <v>351</v>
      </c>
      <c r="H77" s="31">
        <v>3</v>
      </c>
      <c r="I77" s="21"/>
    </row>
    <row r="78" spans="1:16" x14ac:dyDescent="0.45">
      <c r="A78" s="37">
        <v>895</v>
      </c>
      <c r="B78" s="31">
        <v>71</v>
      </c>
      <c r="C78" s="31">
        <v>10.4</v>
      </c>
      <c r="D78" s="31">
        <v>14.9</v>
      </c>
      <c r="E78" s="37">
        <v>296</v>
      </c>
      <c r="F78" s="31">
        <v>6.7</v>
      </c>
      <c r="G78" s="37">
        <v>301</v>
      </c>
      <c r="H78" s="31">
        <v>3</v>
      </c>
      <c r="I78" s="21"/>
    </row>
    <row r="79" spans="1:16" x14ac:dyDescent="0.45">
      <c r="A79" s="37">
        <v>1324</v>
      </c>
      <c r="B79" s="31">
        <v>94</v>
      </c>
      <c r="C79" s="31">
        <v>18.899999999999999</v>
      </c>
      <c r="D79" s="31">
        <v>19.8</v>
      </c>
      <c r="E79" s="37">
        <v>538</v>
      </c>
      <c r="F79" s="31">
        <v>9.6999999999999993</v>
      </c>
      <c r="G79" s="37">
        <v>529</v>
      </c>
      <c r="H79" s="31">
        <v>4</v>
      </c>
      <c r="I79" s="21"/>
    </row>
    <row r="80" spans="1:16" x14ac:dyDescent="0.45">
      <c r="A80" s="37">
        <v>1145</v>
      </c>
      <c r="B80" s="31">
        <v>85</v>
      </c>
      <c r="C80" s="31">
        <v>14.4</v>
      </c>
      <c r="D80" s="31">
        <v>14.5</v>
      </c>
      <c r="E80" s="37">
        <v>421</v>
      </c>
      <c r="F80" s="31">
        <v>8.4</v>
      </c>
      <c r="G80" s="37">
        <v>459</v>
      </c>
      <c r="H80" s="31">
        <v>4</v>
      </c>
      <c r="I80" s="21"/>
    </row>
    <row r="81" spans="1:18" x14ac:dyDescent="0.45">
      <c r="A81" s="37">
        <v>956</v>
      </c>
      <c r="B81" s="31">
        <v>74</v>
      </c>
      <c r="C81" s="31">
        <v>11.4</v>
      </c>
      <c r="D81" s="31">
        <v>12.5</v>
      </c>
      <c r="E81" s="37">
        <v>395</v>
      </c>
      <c r="F81" s="31">
        <v>7</v>
      </c>
      <c r="G81" s="37">
        <v>318</v>
      </c>
      <c r="H81" s="31">
        <v>2</v>
      </c>
      <c r="I81" s="21"/>
    </row>
    <row r="82" spans="1:18" x14ac:dyDescent="0.45">
      <c r="A82" s="37">
        <v>1096</v>
      </c>
      <c r="B82" s="31">
        <v>80</v>
      </c>
      <c r="C82" s="31">
        <v>14.4</v>
      </c>
      <c r="D82" s="31">
        <v>15.8</v>
      </c>
      <c r="E82" s="37">
        <v>452</v>
      </c>
      <c r="F82" s="31">
        <v>9.5</v>
      </c>
      <c r="G82" s="37">
        <v>395</v>
      </c>
      <c r="H82" s="31">
        <v>2</v>
      </c>
      <c r="I82" s="21"/>
    </row>
    <row r="83" spans="1:18" x14ac:dyDescent="0.45">
      <c r="A83" s="37">
        <v>854</v>
      </c>
      <c r="B83" s="31">
        <v>69</v>
      </c>
      <c r="C83" s="31">
        <v>10.4</v>
      </c>
      <c r="D83" s="31">
        <v>11.5</v>
      </c>
      <c r="E83" s="37">
        <v>347</v>
      </c>
      <c r="F83" s="31">
        <v>5.4</v>
      </c>
      <c r="G83" s="37">
        <v>259</v>
      </c>
      <c r="H83" s="31">
        <v>2</v>
      </c>
      <c r="I83" s="21"/>
    </row>
    <row r="84" spans="1:18" x14ac:dyDescent="0.45">
      <c r="A84" s="37">
        <v>969</v>
      </c>
      <c r="B84" s="31">
        <v>64</v>
      </c>
      <c r="C84" s="31">
        <v>9.5</v>
      </c>
      <c r="D84" s="31">
        <v>12.4</v>
      </c>
      <c r="E84" s="37">
        <v>321</v>
      </c>
      <c r="F84" s="31">
        <v>6.7</v>
      </c>
      <c r="G84" s="37">
        <v>298</v>
      </c>
      <c r="H84" s="31">
        <v>4</v>
      </c>
      <c r="I84" s="21"/>
    </row>
    <row r="85" spans="1:18" x14ac:dyDescent="0.45">
      <c r="A85" s="37">
        <v>924</v>
      </c>
      <c r="B85" s="31">
        <v>67</v>
      </c>
      <c r="C85" s="31">
        <v>8.9</v>
      </c>
      <c r="D85" s="31">
        <v>11.5</v>
      </c>
      <c r="E85" s="37">
        <v>317</v>
      </c>
      <c r="F85" s="31">
        <v>7.7</v>
      </c>
      <c r="G85" s="37">
        <v>304</v>
      </c>
      <c r="H85" s="31">
        <v>4</v>
      </c>
      <c r="I85" s="21"/>
    </row>
    <row r="86" spans="1:18" x14ac:dyDescent="0.45">
      <c r="A86" s="37">
        <v>842</v>
      </c>
      <c r="B86" s="31">
        <v>64</v>
      </c>
      <c r="C86" s="31">
        <v>9.4</v>
      </c>
      <c r="D86" s="31">
        <v>12.4</v>
      </c>
      <c r="E86" s="37">
        <v>369</v>
      </c>
      <c r="F86" s="31">
        <v>7.2</v>
      </c>
      <c r="G86" s="37">
        <v>314</v>
      </c>
      <c r="H86" s="31">
        <v>2</v>
      </c>
      <c r="I86" s="21"/>
    </row>
    <row r="87" spans="1:18" x14ac:dyDescent="0.45">
      <c r="A87" s="37">
        <v>1210</v>
      </c>
      <c r="B87" s="31">
        <v>89</v>
      </c>
      <c r="C87" s="31">
        <v>15.4</v>
      </c>
      <c r="D87" s="31">
        <v>19.399999999999999</v>
      </c>
      <c r="E87" s="37">
        <v>456</v>
      </c>
      <c r="F87" s="31">
        <v>8</v>
      </c>
      <c r="G87" s="37">
        <v>496</v>
      </c>
      <c r="H87" s="31">
        <v>4</v>
      </c>
      <c r="I87" s="21"/>
    </row>
    <row r="88" spans="1:18" x14ac:dyDescent="0.45">
      <c r="A88" s="37">
        <v>1114</v>
      </c>
      <c r="B88" s="31">
        <v>76</v>
      </c>
      <c r="C88" s="31">
        <v>14.4</v>
      </c>
      <c r="D88" s="31">
        <v>15.9</v>
      </c>
      <c r="E88" s="37">
        <v>399</v>
      </c>
      <c r="F88" s="31">
        <v>8</v>
      </c>
      <c r="G88" s="37">
        <v>368</v>
      </c>
      <c r="H88" s="31">
        <v>3</v>
      </c>
      <c r="I88" s="21"/>
      <c r="K88" s="138" t="s">
        <v>620</v>
      </c>
      <c r="L88" s="138"/>
      <c r="M88" s="138"/>
      <c r="N88" s="138" t="s">
        <v>621</v>
      </c>
      <c r="O88" s="138"/>
      <c r="P88" s="138"/>
      <c r="Q88" s="87"/>
      <c r="R88" s="87"/>
    </row>
    <row r="89" spans="1:18" x14ac:dyDescent="0.45">
      <c r="A89" s="37">
        <v>1196</v>
      </c>
      <c r="B89" s="31">
        <v>87</v>
      </c>
      <c r="C89" s="31">
        <v>14.5</v>
      </c>
      <c r="D89" s="31">
        <v>16.8</v>
      </c>
      <c r="E89" s="37">
        <v>429</v>
      </c>
      <c r="F89" s="31">
        <v>7.5</v>
      </c>
      <c r="G89" s="37">
        <v>352</v>
      </c>
      <c r="H89" s="31">
        <v>4</v>
      </c>
      <c r="I89" s="31"/>
      <c r="J89" s="80"/>
      <c r="K89" s="80" t="s">
        <v>625</v>
      </c>
      <c r="L89" s="80" t="s">
        <v>626</v>
      </c>
      <c r="M89" s="80" t="s">
        <v>729</v>
      </c>
      <c r="N89" s="80" t="s">
        <v>625</v>
      </c>
      <c r="O89" s="80" t="s">
        <v>626</v>
      </c>
      <c r="P89" s="80" t="s">
        <v>729</v>
      </c>
      <c r="Q89" s="27" t="s">
        <v>726</v>
      </c>
    </row>
    <row r="90" spans="1:18" x14ac:dyDescent="0.45">
      <c r="A90" s="37">
        <v>956</v>
      </c>
      <c r="B90" s="31">
        <v>71</v>
      </c>
      <c r="C90" s="31">
        <v>11.4</v>
      </c>
      <c r="D90" s="31">
        <v>14.4</v>
      </c>
      <c r="E90" s="37">
        <v>352</v>
      </c>
      <c r="F90" s="31">
        <v>6</v>
      </c>
      <c r="G90" s="37">
        <v>314</v>
      </c>
      <c r="H90" s="31">
        <v>2</v>
      </c>
      <c r="I90" s="31"/>
      <c r="J90" s="80" t="s">
        <v>391</v>
      </c>
      <c r="K90" s="96">
        <v>896.85</v>
      </c>
      <c r="L90" s="81">
        <v>154.91</v>
      </c>
      <c r="M90" s="80" t="str">
        <f>_xlfn.CONCAT(K90, " ± ", L90)</f>
        <v>896.85 ± 154.91</v>
      </c>
      <c r="N90" s="80">
        <v>922.57</v>
      </c>
      <c r="O90" s="80">
        <v>124.23</v>
      </c>
      <c r="P90" s="80" t="str">
        <f>_xlfn.CONCAT(N90, " ± ", O90)</f>
        <v>922.57 ± 124.23</v>
      </c>
      <c r="Q90" s="27">
        <v>1350</v>
      </c>
    </row>
    <row r="91" spans="1:18" x14ac:dyDescent="0.45">
      <c r="A91" s="37">
        <v>918</v>
      </c>
      <c r="B91" s="31">
        <v>69</v>
      </c>
      <c r="C91" s="31">
        <v>10.5</v>
      </c>
      <c r="D91" s="31">
        <v>14.9</v>
      </c>
      <c r="E91" s="37">
        <v>324</v>
      </c>
      <c r="F91" s="31">
        <v>7</v>
      </c>
      <c r="G91" s="37">
        <v>309</v>
      </c>
      <c r="H91" s="31">
        <v>2</v>
      </c>
      <c r="I91" s="31"/>
      <c r="J91" s="80" t="s">
        <v>392</v>
      </c>
      <c r="K91" s="83">
        <v>82.013500000000008</v>
      </c>
      <c r="L91" s="81">
        <v>10.220000000000001</v>
      </c>
      <c r="M91" s="80" t="str">
        <f t="shared" ref="M91:M96" si="2">_xlfn.CONCAT(K91, " ± ", L91)</f>
        <v>82.0135 ± 10.22</v>
      </c>
      <c r="N91" s="80">
        <v>72.7</v>
      </c>
      <c r="O91" s="80">
        <v>8.67</v>
      </c>
      <c r="P91" s="80" t="str">
        <f t="shared" ref="P91:P96" si="3">_xlfn.CONCAT(N91, " ± ", O91)</f>
        <v>72.7 ± 8.67</v>
      </c>
      <c r="Q91" s="27">
        <v>130</v>
      </c>
    </row>
    <row r="92" spans="1:18" x14ac:dyDescent="0.45">
      <c r="A92" s="37">
        <v>1294</v>
      </c>
      <c r="B92" s="31">
        <v>89</v>
      </c>
      <c r="C92" s="31">
        <v>15.4</v>
      </c>
      <c r="D92" s="31">
        <v>19.2</v>
      </c>
      <c r="E92" s="37">
        <v>527</v>
      </c>
      <c r="F92" s="31">
        <v>9</v>
      </c>
      <c r="G92" s="37">
        <v>526</v>
      </c>
      <c r="H92" s="31">
        <v>4</v>
      </c>
      <c r="I92" s="31"/>
      <c r="J92" s="80" t="s">
        <v>393</v>
      </c>
      <c r="K92" s="84">
        <v>13.232500000000018</v>
      </c>
      <c r="L92" s="81">
        <v>2.77</v>
      </c>
      <c r="M92" s="80" t="str">
        <f t="shared" si="2"/>
        <v>13.2325 ± 2.77</v>
      </c>
      <c r="N92" s="80">
        <v>11.26</v>
      </c>
      <c r="O92" s="80">
        <v>2.44</v>
      </c>
      <c r="P92" s="80" t="str">
        <f t="shared" si="3"/>
        <v>11.26 ± 2.44</v>
      </c>
      <c r="Q92" s="27">
        <v>20</v>
      </c>
    </row>
    <row r="93" spans="1:18" x14ac:dyDescent="0.45">
      <c r="A93" s="37">
        <v>1101</v>
      </c>
      <c r="B93" s="31">
        <v>75</v>
      </c>
      <c r="C93" s="31">
        <v>14.4</v>
      </c>
      <c r="D93" s="31">
        <v>16.899999999999999</v>
      </c>
      <c r="E93" s="37">
        <v>409</v>
      </c>
      <c r="F93" s="31">
        <v>7</v>
      </c>
      <c r="G93" s="37">
        <v>401</v>
      </c>
      <c r="H93" s="31">
        <v>2</v>
      </c>
      <c r="I93" s="31"/>
      <c r="J93" s="80" t="s">
        <v>394</v>
      </c>
      <c r="K93" s="84">
        <v>16.47150000000002</v>
      </c>
      <c r="L93" s="81">
        <v>3.57</v>
      </c>
      <c r="M93" s="80" t="str">
        <f t="shared" si="2"/>
        <v>16.4715 ± 3.57</v>
      </c>
      <c r="N93" s="80">
        <v>13.62</v>
      </c>
      <c r="O93" s="80">
        <v>3.34</v>
      </c>
      <c r="P93" s="80" t="str">
        <f t="shared" si="3"/>
        <v>13.62 ± 3.34</v>
      </c>
      <c r="Q93" s="27">
        <v>25</v>
      </c>
    </row>
    <row r="94" spans="1:18" x14ac:dyDescent="0.45">
      <c r="A94" s="37">
        <v>1249</v>
      </c>
      <c r="B94" s="31">
        <v>84</v>
      </c>
      <c r="C94" s="31">
        <v>15.8</v>
      </c>
      <c r="D94" s="31">
        <v>18.5</v>
      </c>
      <c r="E94" s="37">
        <v>514</v>
      </c>
      <c r="F94" s="31">
        <v>9</v>
      </c>
      <c r="G94" s="37">
        <v>519</v>
      </c>
      <c r="H94" s="31">
        <v>4</v>
      </c>
      <c r="I94" s="31"/>
      <c r="J94" s="80" t="s">
        <v>395</v>
      </c>
      <c r="K94" s="84">
        <v>440.64499999999998</v>
      </c>
      <c r="L94" s="81">
        <v>75.34</v>
      </c>
      <c r="M94" s="80" t="str">
        <f t="shared" si="2"/>
        <v>440.645 ± 75.34</v>
      </c>
      <c r="N94" s="80">
        <v>378.9</v>
      </c>
      <c r="O94" s="80">
        <v>75.12</v>
      </c>
      <c r="P94" s="80" t="str">
        <f t="shared" si="3"/>
        <v>378.9 ± 75.12</v>
      </c>
      <c r="Q94" s="27">
        <v>600</v>
      </c>
    </row>
    <row r="95" spans="1:18" x14ac:dyDescent="0.45">
      <c r="A95" s="37">
        <v>1016</v>
      </c>
      <c r="B95" s="31">
        <v>74</v>
      </c>
      <c r="C95" s="31">
        <v>11.5</v>
      </c>
      <c r="D95" s="31">
        <v>15.8</v>
      </c>
      <c r="E95" s="37">
        <v>417</v>
      </c>
      <c r="F95" s="31">
        <v>7</v>
      </c>
      <c r="G95" s="37">
        <v>391</v>
      </c>
      <c r="H95" s="31">
        <v>2</v>
      </c>
      <c r="I95" s="31"/>
      <c r="J95" s="80" t="s">
        <v>396</v>
      </c>
      <c r="K95" s="84">
        <v>7.9414999999999996</v>
      </c>
      <c r="L95" s="81">
        <v>1.32</v>
      </c>
      <c r="M95" s="80" t="str">
        <f t="shared" si="2"/>
        <v>7.9415 ± 1.32</v>
      </c>
      <c r="N95" s="80">
        <v>7.04</v>
      </c>
      <c r="O95" s="80">
        <v>1.31</v>
      </c>
      <c r="P95" s="80" t="str">
        <f t="shared" si="3"/>
        <v>7.04 ± 1.31</v>
      </c>
      <c r="Q95" s="27">
        <v>13</v>
      </c>
    </row>
    <row r="96" spans="1:18" x14ac:dyDescent="0.45">
      <c r="A96" s="37">
        <v>1324</v>
      </c>
      <c r="B96" s="31">
        <v>96</v>
      </c>
      <c r="C96" s="31">
        <v>15.9</v>
      </c>
      <c r="D96" s="31">
        <v>20.5</v>
      </c>
      <c r="E96" s="37">
        <v>539</v>
      </c>
      <c r="F96" s="31">
        <v>9</v>
      </c>
      <c r="G96" s="37">
        <v>396</v>
      </c>
      <c r="H96" s="31">
        <v>3</v>
      </c>
      <c r="I96" s="31"/>
      <c r="J96" s="80" t="s">
        <v>588</v>
      </c>
      <c r="K96" s="96">
        <v>226.85</v>
      </c>
      <c r="L96" s="81">
        <v>79.760000000000005</v>
      </c>
      <c r="M96" s="80" t="str">
        <f t="shared" si="2"/>
        <v>226.85 ± 79.76</v>
      </c>
      <c r="N96" s="80">
        <v>233.15</v>
      </c>
      <c r="O96" s="80">
        <v>79.34</v>
      </c>
      <c r="P96" s="80" t="str">
        <f t="shared" si="3"/>
        <v>233.15 ± 79.34</v>
      </c>
      <c r="Q96" s="27">
        <v>450</v>
      </c>
    </row>
    <row r="97" spans="1:22" x14ac:dyDescent="0.45">
      <c r="A97" s="37">
        <v>1159</v>
      </c>
      <c r="B97" s="31">
        <v>81</v>
      </c>
      <c r="C97" s="31">
        <v>14.5</v>
      </c>
      <c r="D97" s="31">
        <v>19.399999999999999</v>
      </c>
      <c r="E97" s="37">
        <v>496</v>
      </c>
      <c r="F97" s="31">
        <v>10</v>
      </c>
      <c r="G97" s="37">
        <v>368</v>
      </c>
      <c r="H97" s="31">
        <v>3</v>
      </c>
      <c r="I97" s="21"/>
    </row>
    <row r="98" spans="1:22" x14ac:dyDescent="0.45">
      <c r="A98" s="37">
        <v>1147</v>
      </c>
      <c r="B98" s="31">
        <v>82</v>
      </c>
      <c r="C98" s="31">
        <v>13.8</v>
      </c>
      <c r="D98" s="31">
        <v>17.5</v>
      </c>
      <c r="E98" s="37">
        <v>511</v>
      </c>
      <c r="F98" s="31">
        <v>9</v>
      </c>
      <c r="G98" s="37">
        <v>394</v>
      </c>
      <c r="H98" s="31">
        <v>3</v>
      </c>
      <c r="I98" s="21"/>
    </row>
    <row r="99" spans="1:22" x14ac:dyDescent="0.45">
      <c r="A99" s="37">
        <v>1129</v>
      </c>
      <c r="B99" s="31">
        <v>86</v>
      </c>
      <c r="C99" s="31">
        <v>11.5</v>
      </c>
      <c r="D99" s="31">
        <v>16</v>
      </c>
      <c r="E99" s="37">
        <v>456</v>
      </c>
      <c r="F99" s="31">
        <v>8.4</v>
      </c>
      <c r="G99" s="37">
        <v>392</v>
      </c>
      <c r="H99" s="31">
        <v>3</v>
      </c>
      <c r="I99" s="21"/>
    </row>
    <row r="100" spans="1:22" x14ac:dyDescent="0.45">
      <c r="A100" s="37">
        <v>1210</v>
      </c>
      <c r="B100" s="31">
        <v>87</v>
      </c>
      <c r="C100" s="31">
        <v>10.9</v>
      </c>
      <c r="D100" s="31">
        <v>14.9</v>
      </c>
      <c r="E100" s="37">
        <v>496</v>
      </c>
      <c r="F100" s="31">
        <v>7.9</v>
      </c>
      <c r="G100" s="37">
        <v>345</v>
      </c>
      <c r="H100" s="31">
        <v>3</v>
      </c>
      <c r="I100" s="21"/>
    </row>
    <row r="101" spans="1:22" x14ac:dyDescent="0.45">
      <c r="A101" s="37">
        <v>1199</v>
      </c>
      <c r="B101" s="31">
        <v>84</v>
      </c>
      <c r="C101" s="31">
        <v>12.8</v>
      </c>
      <c r="D101" s="31">
        <v>16.7</v>
      </c>
      <c r="E101" s="37">
        <v>487</v>
      </c>
      <c r="F101" s="31">
        <v>7.4</v>
      </c>
      <c r="G101" s="37">
        <v>329</v>
      </c>
      <c r="H101" s="31">
        <v>3</v>
      </c>
      <c r="I101" s="21"/>
    </row>
    <row r="102" spans="1:22" x14ac:dyDescent="0.45">
      <c r="A102" s="37">
        <v>795</v>
      </c>
      <c r="B102" s="31">
        <v>61</v>
      </c>
      <c r="C102" s="31">
        <v>9.4</v>
      </c>
      <c r="D102" s="31">
        <v>11.4</v>
      </c>
      <c r="E102" s="37">
        <v>317</v>
      </c>
      <c r="F102" s="31">
        <v>5</v>
      </c>
      <c r="G102" s="37">
        <v>300</v>
      </c>
      <c r="H102" s="31">
        <v>2</v>
      </c>
      <c r="I102" s="21"/>
    </row>
    <row r="103" spans="1:22" x14ac:dyDescent="0.45">
      <c r="A103" s="37">
        <v>1095</v>
      </c>
      <c r="B103" s="31">
        <v>74</v>
      </c>
      <c r="C103" s="31">
        <v>11.4</v>
      </c>
      <c r="D103" s="31">
        <v>15.4</v>
      </c>
      <c r="E103" s="37">
        <v>359</v>
      </c>
      <c r="F103" s="31">
        <v>6</v>
      </c>
      <c r="G103" s="37">
        <v>317</v>
      </c>
      <c r="H103" s="31">
        <v>2</v>
      </c>
      <c r="I103" s="21"/>
      <c r="K103" t="s">
        <v>737</v>
      </c>
    </row>
    <row r="104" spans="1:22" x14ac:dyDescent="0.45">
      <c r="A104" s="37">
        <v>1045</v>
      </c>
      <c r="B104" s="31">
        <v>71</v>
      </c>
      <c r="C104" s="31">
        <v>12.9</v>
      </c>
      <c r="D104" s="31">
        <v>14.9</v>
      </c>
      <c r="E104" s="37">
        <v>354</v>
      </c>
      <c r="F104" s="31">
        <v>6</v>
      </c>
      <c r="G104" s="37">
        <v>345</v>
      </c>
      <c r="H104" s="31">
        <v>2</v>
      </c>
      <c r="I104" s="21"/>
      <c r="J104" s="25"/>
      <c r="K104" s="125" t="s">
        <v>620</v>
      </c>
      <c r="L104" s="125"/>
      <c r="M104" s="125"/>
      <c r="N104" s="125" t="s">
        <v>621</v>
      </c>
      <c r="O104" s="125"/>
      <c r="P104" s="125"/>
      <c r="T104" s="25"/>
      <c r="U104" s="25" t="s">
        <v>620</v>
      </c>
      <c r="V104" s="25" t="s">
        <v>621</v>
      </c>
    </row>
    <row r="105" spans="1:22" x14ac:dyDescent="0.45">
      <c r="A105" s="37">
        <v>1010</v>
      </c>
      <c r="B105" s="31">
        <v>72</v>
      </c>
      <c r="C105" s="31">
        <v>13.4</v>
      </c>
      <c r="D105" s="31">
        <v>15.7</v>
      </c>
      <c r="E105" s="37">
        <v>368</v>
      </c>
      <c r="F105" s="31">
        <v>5</v>
      </c>
      <c r="G105" s="37">
        <v>327</v>
      </c>
      <c r="H105" s="31">
        <v>2</v>
      </c>
      <c r="I105" s="88"/>
      <c r="J105" s="27" t="s">
        <v>728</v>
      </c>
      <c r="K105" s="27" t="s">
        <v>729</v>
      </c>
      <c r="L105" s="27" t="s">
        <v>726</v>
      </c>
      <c r="M105" s="27" t="s">
        <v>730</v>
      </c>
      <c r="N105" s="27" t="s">
        <v>729</v>
      </c>
      <c r="O105" s="27" t="s">
        <v>726</v>
      </c>
      <c r="P105" s="27" t="s">
        <v>730</v>
      </c>
      <c r="T105" s="27" t="s">
        <v>728</v>
      </c>
      <c r="U105" s="25" t="s">
        <v>730</v>
      </c>
      <c r="V105" s="25" t="s">
        <v>730</v>
      </c>
    </row>
    <row r="106" spans="1:22" x14ac:dyDescent="0.45">
      <c r="A106" s="37">
        <v>814</v>
      </c>
      <c r="B106" s="31">
        <v>59</v>
      </c>
      <c r="C106" s="31">
        <v>8.5</v>
      </c>
      <c r="D106" s="31">
        <v>11.4</v>
      </c>
      <c r="E106" s="37">
        <v>296</v>
      </c>
      <c r="F106" s="31">
        <v>5</v>
      </c>
      <c r="G106" s="37">
        <v>319</v>
      </c>
      <c r="H106" s="31">
        <v>1</v>
      </c>
      <c r="I106" s="88"/>
      <c r="J106" s="27" t="s">
        <v>391</v>
      </c>
      <c r="K106" s="25" t="s">
        <v>769</v>
      </c>
      <c r="L106" s="27">
        <v>1350</v>
      </c>
      <c r="M106" s="89">
        <f>K90/L106*100</f>
        <v>66.433333333333337</v>
      </c>
      <c r="N106" s="25" t="s">
        <v>771</v>
      </c>
      <c r="O106" s="27">
        <v>1350</v>
      </c>
      <c r="P106" s="89">
        <f>N90/O106*100</f>
        <v>68.338518518518526</v>
      </c>
      <c r="T106" s="27" t="s">
        <v>391</v>
      </c>
      <c r="U106" s="89">
        <v>66.433333333333337</v>
      </c>
      <c r="V106" s="89">
        <v>68.338518518518526</v>
      </c>
    </row>
    <row r="107" spans="1:22" x14ac:dyDescent="0.45">
      <c r="A107" s="37">
        <v>1014</v>
      </c>
      <c r="B107" s="31">
        <v>61</v>
      </c>
      <c r="C107" s="31">
        <v>9</v>
      </c>
      <c r="D107" s="31">
        <v>12.4</v>
      </c>
      <c r="E107" s="37">
        <v>304</v>
      </c>
      <c r="F107" s="31">
        <v>6</v>
      </c>
      <c r="G107" s="37">
        <v>347</v>
      </c>
      <c r="H107" s="31">
        <v>1.5</v>
      </c>
      <c r="I107" s="88"/>
      <c r="J107" s="27" t="s">
        <v>392</v>
      </c>
      <c r="K107" s="25" t="s">
        <v>738</v>
      </c>
      <c r="L107" s="27">
        <v>130</v>
      </c>
      <c r="M107" s="89">
        <f t="shared" ref="M107:M112" si="4">K91/L107*100</f>
        <v>63.087307692307704</v>
      </c>
      <c r="N107" s="25" t="s">
        <v>743</v>
      </c>
      <c r="O107" s="27">
        <v>130</v>
      </c>
      <c r="P107" s="89">
        <f t="shared" ref="P107:P112" si="5">N91/O107*100</f>
        <v>55.92307692307692</v>
      </c>
      <c r="T107" s="27" t="s">
        <v>392</v>
      </c>
      <c r="U107" s="89">
        <v>63.087307692307704</v>
      </c>
      <c r="V107" s="89">
        <v>55.92307692307692</v>
      </c>
    </row>
    <row r="108" spans="1:22" x14ac:dyDescent="0.45">
      <c r="A108" s="37">
        <v>1142</v>
      </c>
      <c r="B108" s="31">
        <v>69</v>
      </c>
      <c r="C108" s="31">
        <v>10.5</v>
      </c>
      <c r="D108" s="31">
        <v>15.4</v>
      </c>
      <c r="E108" s="37">
        <v>356</v>
      </c>
      <c r="F108" s="31">
        <v>6</v>
      </c>
      <c r="G108" s="37">
        <v>354</v>
      </c>
      <c r="H108" s="31">
        <v>1.5</v>
      </c>
      <c r="I108" s="88"/>
      <c r="J108" s="27" t="s">
        <v>393</v>
      </c>
      <c r="K108" s="25" t="s">
        <v>739</v>
      </c>
      <c r="L108" s="27">
        <v>20</v>
      </c>
      <c r="M108" s="89">
        <f t="shared" si="4"/>
        <v>66.162500000000094</v>
      </c>
      <c r="N108" s="25" t="s">
        <v>744</v>
      </c>
      <c r="O108" s="27">
        <v>20</v>
      </c>
      <c r="P108" s="89">
        <f t="shared" si="5"/>
        <v>56.3</v>
      </c>
      <c r="T108" s="27" t="s">
        <v>393</v>
      </c>
      <c r="U108" s="89">
        <v>66.162500000000094</v>
      </c>
      <c r="V108" s="89">
        <v>56.3</v>
      </c>
    </row>
    <row r="109" spans="1:22" x14ac:dyDescent="0.45">
      <c r="A109" s="37">
        <v>1124</v>
      </c>
      <c r="B109" s="31">
        <v>71</v>
      </c>
      <c r="C109" s="31">
        <v>11.4</v>
      </c>
      <c r="D109" s="31">
        <v>16.399999999999999</v>
      </c>
      <c r="E109" s="37">
        <v>395</v>
      </c>
      <c r="F109" s="31">
        <v>7</v>
      </c>
      <c r="G109" s="37">
        <v>324</v>
      </c>
      <c r="H109" s="31">
        <v>2</v>
      </c>
      <c r="I109" s="88"/>
      <c r="J109" s="27" t="s">
        <v>394</v>
      </c>
      <c r="K109" s="25" t="s">
        <v>740</v>
      </c>
      <c r="L109" s="27">
        <v>25</v>
      </c>
      <c r="M109" s="89">
        <f t="shared" si="4"/>
        <v>65.886000000000081</v>
      </c>
      <c r="N109" s="25" t="s">
        <v>745</v>
      </c>
      <c r="O109" s="27">
        <v>25</v>
      </c>
      <c r="P109" s="89">
        <f t="shared" si="5"/>
        <v>54.48</v>
      </c>
      <c r="T109" s="27" t="s">
        <v>394</v>
      </c>
      <c r="U109" s="89">
        <v>65.886000000000081</v>
      </c>
      <c r="V109" s="89">
        <v>54.48</v>
      </c>
    </row>
    <row r="110" spans="1:22" x14ac:dyDescent="0.45">
      <c r="A110" s="37">
        <v>1056</v>
      </c>
      <c r="B110" s="31">
        <v>75</v>
      </c>
      <c r="C110" s="31">
        <v>12.6</v>
      </c>
      <c r="D110" s="31">
        <v>13.4</v>
      </c>
      <c r="E110" s="37">
        <v>401</v>
      </c>
      <c r="F110" s="31">
        <v>7</v>
      </c>
      <c r="G110" s="37">
        <v>359</v>
      </c>
      <c r="H110" s="31">
        <v>2</v>
      </c>
      <c r="I110" s="88"/>
      <c r="J110" s="27" t="s">
        <v>395</v>
      </c>
      <c r="K110" s="25" t="s">
        <v>741</v>
      </c>
      <c r="L110" s="27">
        <v>600</v>
      </c>
      <c r="M110" s="89">
        <f t="shared" si="4"/>
        <v>73.44083333333333</v>
      </c>
      <c r="N110" s="25" t="s">
        <v>746</v>
      </c>
      <c r="O110" s="27">
        <v>600</v>
      </c>
      <c r="P110" s="89">
        <f t="shared" si="5"/>
        <v>63.149999999999991</v>
      </c>
      <c r="T110" s="27" t="s">
        <v>395</v>
      </c>
      <c r="U110" s="89">
        <v>73.44083333333333</v>
      </c>
      <c r="V110" s="89">
        <v>63.149999999999991</v>
      </c>
    </row>
    <row r="111" spans="1:22" x14ac:dyDescent="0.45">
      <c r="A111" s="37">
        <v>1028</v>
      </c>
      <c r="B111" s="31">
        <v>76</v>
      </c>
      <c r="C111" s="31">
        <v>11.9</v>
      </c>
      <c r="D111" s="31">
        <v>15.4</v>
      </c>
      <c r="E111" s="37">
        <v>412</v>
      </c>
      <c r="F111" s="31">
        <v>7.4</v>
      </c>
      <c r="G111" s="37">
        <v>374</v>
      </c>
      <c r="H111" s="31">
        <v>2</v>
      </c>
      <c r="I111" s="88"/>
      <c r="J111" s="27" t="s">
        <v>396</v>
      </c>
      <c r="K111" s="25" t="s">
        <v>742</v>
      </c>
      <c r="L111" s="27">
        <v>13</v>
      </c>
      <c r="M111" s="89">
        <f t="shared" si="4"/>
        <v>61.088461538461537</v>
      </c>
      <c r="N111" s="25" t="s">
        <v>747</v>
      </c>
      <c r="O111" s="27">
        <v>13</v>
      </c>
      <c r="P111" s="89">
        <f t="shared" si="5"/>
        <v>54.153846153846153</v>
      </c>
      <c r="T111" s="27" t="s">
        <v>396</v>
      </c>
      <c r="U111" s="89">
        <v>61.088461538461537</v>
      </c>
      <c r="V111" s="89">
        <v>54.153846153846153</v>
      </c>
    </row>
    <row r="112" spans="1:22" x14ac:dyDescent="0.45">
      <c r="A112" s="37">
        <v>1098</v>
      </c>
      <c r="B112" s="31">
        <v>79</v>
      </c>
      <c r="C112" s="31">
        <v>12.5</v>
      </c>
      <c r="D112" s="31">
        <v>13.8</v>
      </c>
      <c r="E112" s="37">
        <v>419</v>
      </c>
      <c r="F112" s="31">
        <v>7</v>
      </c>
      <c r="G112" s="37">
        <v>328</v>
      </c>
      <c r="H112" s="31">
        <v>2</v>
      </c>
      <c r="I112" s="88"/>
      <c r="J112" s="27" t="s">
        <v>588</v>
      </c>
      <c r="K112" s="25" t="s">
        <v>770</v>
      </c>
      <c r="L112" s="27">
        <v>450</v>
      </c>
      <c r="M112" s="89">
        <f t="shared" si="4"/>
        <v>50.411111111111104</v>
      </c>
      <c r="N112" s="25" t="s">
        <v>772</v>
      </c>
      <c r="O112" s="27">
        <v>450</v>
      </c>
      <c r="P112" s="89">
        <f t="shared" si="5"/>
        <v>51.81111111111111</v>
      </c>
      <c r="T112" s="27" t="s">
        <v>588</v>
      </c>
      <c r="U112" s="89">
        <v>50.411111111111104</v>
      </c>
      <c r="V112" s="89">
        <v>51.81111111111111</v>
      </c>
    </row>
    <row r="113" spans="1:18" x14ac:dyDescent="0.45">
      <c r="A113" s="37">
        <v>1210</v>
      </c>
      <c r="B113" s="31">
        <v>82</v>
      </c>
      <c r="C113" s="31">
        <v>14.5</v>
      </c>
      <c r="D113" s="31">
        <v>16.8</v>
      </c>
      <c r="E113" s="37">
        <v>468</v>
      </c>
      <c r="F113" s="31">
        <v>8</v>
      </c>
      <c r="G113" s="37">
        <v>358</v>
      </c>
      <c r="H113" s="31">
        <v>2</v>
      </c>
      <c r="I113" s="21"/>
    </row>
    <row r="114" spans="1:18" x14ac:dyDescent="0.45">
      <c r="A114" s="37">
        <v>1325</v>
      </c>
      <c r="B114" s="31">
        <v>97</v>
      </c>
      <c r="C114" s="31">
        <v>16.8</v>
      </c>
      <c r="D114" s="31">
        <v>21.7</v>
      </c>
      <c r="E114" s="37">
        <v>569</v>
      </c>
      <c r="F114" s="31">
        <v>11</v>
      </c>
      <c r="G114" s="37">
        <v>519</v>
      </c>
      <c r="H114" s="31">
        <v>5</v>
      </c>
      <c r="I114" s="21"/>
      <c r="M114" t="s">
        <v>748</v>
      </c>
    </row>
    <row r="115" spans="1:18" x14ac:dyDescent="0.45">
      <c r="A115" s="37">
        <v>1059</v>
      </c>
      <c r="B115" s="31">
        <v>86</v>
      </c>
      <c r="C115" s="31">
        <v>14.7</v>
      </c>
      <c r="D115" s="31">
        <v>19.7</v>
      </c>
      <c r="E115" s="37">
        <v>486</v>
      </c>
      <c r="F115" s="31">
        <v>8</v>
      </c>
      <c r="G115" s="37">
        <v>394</v>
      </c>
      <c r="H115" s="31">
        <v>3</v>
      </c>
      <c r="I115" s="21"/>
    </row>
    <row r="116" spans="1:18" x14ac:dyDescent="0.45">
      <c r="A116" s="37">
        <v>1124</v>
      </c>
      <c r="B116" s="31">
        <v>84</v>
      </c>
      <c r="C116" s="31">
        <v>15.4</v>
      </c>
      <c r="D116" s="31">
        <v>16.8</v>
      </c>
      <c r="E116" s="37">
        <v>457</v>
      </c>
      <c r="F116" s="31">
        <v>7</v>
      </c>
      <c r="G116" s="37">
        <v>358</v>
      </c>
      <c r="H116" s="31">
        <v>3</v>
      </c>
      <c r="I116" s="21"/>
    </row>
    <row r="117" spans="1:18" x14ac:dyDescent="0.45">
      <c r="A117" s="37">
        <v>1156</v>
      </c>
      <c r="B117" s="31">
        <v>89</v>
      </c>
      <c r="C117" s="31">
        <v>16.899999999999999</v>
      </c>
      <c r="D117" s="31">
        <v>19.5</v>
      </c>
      <c r="E117" s="37">
        <v>416</v>
      </c>
      <c r="F117" s="31">
        <v>8</v>
      </c>
      <c r="G117" s="37">
        <v>349</v>
      </c>
      <c r="H117" s="31">
        <v>3</v>
      </c>
      <c r="I117" s="21"/>
    </row>
    <row r="118" spans="1:18" x14ac:dyDescent="0.45">
      <c r="A118" s="37">
        <v>1314</v>
      </c>
      <c r="B118" s="31">
        <v>91</v>
      </c>
      <c r="C118" s="31">
        <v>16.8</v>
      </c>
      <c r="D118" s="31">
        <v>20.9</v>
      </c>
      <c r="E118" s="37">
        <v>511</v>
      </c>
      <c r="F118" s="31">
        <v>8</v>
      </c>
      <c r="G118" s="37">
        <v>514</v>
      </c>
      <c r="H118" s="31">
        <v>4</v>
      </c>
      <c r="I118" s="21"/>
    </row>
    <row r="119" spans="1:18" x14ac:dyDescent="0.45">
      <c r="A119" s="37">
        <v>1357</v>
      </c>
      <c r="B119" s="31">
        <v>95</v>
      </c>
      <c r="C119" s="31">
        <v>17.8</v>
      </c>
      <c r="D119" s="31">
        <v>21.4</v>
      </c>
      <c r="E119" s="37">
        <v>514</v>
      </c>
      <c r="F119" s="31">
        <v>9</v>
      </c>
      <c r="G119" s="37">
        <v>495</v>
      </c>
      <c r="H119" s="31">
        <v>4</v>
      </c>
      <c r="I119" s="21"/>
    </row>
    <row r="120" spans="1:18" x14ac:dyDescent="0.45">
      <c r="A120" s="37">
        <v>1324</v>
      </c>
      <c r="B120" s="31">
        <v>93</v>
      </c>
      <c r="C120" s="31">
        <v>19.399999999999999</v>
      </c>
      <c r="D120" s="31">
        <v>22.5</v>
      </c>
      <c r="E120" s="37">
        <v>517</v>
      </c>
      <c r="F120" s="31">
        <v>9</v>
      </c>
      <c r="G120" s="37">
        <v>534</v>
      </c>
      <c r="H120" s="31">
        <v>5</v>
      </c>
      <c r="I120" s="21"/>
    </row>
    <row r="121" spans="1:18" x14ac:dyDescent="0.45">
      <c r="A121" s="37">
        <v>1412</v>
      </c>
      <c r="B121" s="31">
        <v>104</v>
      </c>
      <c r="C121" s="31">
        <v>14.4</v>
      </c>
      <c r="D121" s="31">
        <v>23.4</v>
      </c>
      <c r="E121" s="37">
        <v>552</v>
      </c>
      <c r="F121" s="31">
        <v>11</v>
      </c>
      <c r="G121" s="37">
        <v>514</v>
      </c>
      <c r="H121" s="31">
        <v>4</v>
      </c>
      <c r="I121" s="21"/>
    </row>
    <row r="122" spans="1:18" x14ac:dyDescent="0.45">
      <c r="A122" s="37">
        <v>1296</v>
      </c>
      <c r="B122" s="31">
        <v>94</v>
      </c>
      <c r="C122" s="31">
        <v>15.4</v>
      </c>
      <c r="D122" s="31">
        <v>21.4</v>
      </c>
      <c r="E122" s="37">
        <v>501</v>
      </c>
      <c r="F122" s="31">
        <v>9</v>
      </c>
      <c r="G122" s="37">
        <v>469</v>
      </c>
      <c r="H122" s="31">
        <v>4</v>
      </c>
      <c r="I122" s="21"/>
    </row>
    <row r="123" spans="1:18" x14ac:dyDescent="0.45">
      <c r="A123" s="37">
        <v>1296</v>
      </c>
      <c r="B123" s="31">
        <v>96</v>
      </c>
      <c r="C123" s="31">
        <v>14.7</v>
      </c>
      <c r="D123" s="31">
        <v>20.399999999999999</v>
      </c>
      <c r="E123" s="37">
        <v>511</v>
      </c>
      <c r="F123" s="31">
        <v>9</v>
      </c>
      <c r="G123" s="37">
        <v>511</v>
      </c>
      <c r="H123" s="31">
        <v>4</v>
      </c>
      <c r="I123" s="21"/>
    </row>
    <row r="124" spans="1:18" x14ac:dyDescent="0.45">
      <c r="A124" s="37">
        <v>1321</v>
      </c>
      <c r="B124" s="31">
        <v>94</v>
      </c>
      <c r="C124" s="31">
        <v>15.4</v>
      </c>
      <c r="D124" s="31">
        <v>19.7</v>
      </c>
      <c r="E124" s="37">
        <v>495</v>
      </c>
      <c r="F124" s="31">
        <v>8</v>
      </c>
      <c r="G124" s="37">
        <v>518</v>
      </c>
      <c r="H124" s="31">
        <v>4</v>
      </c>
      <c r="I124" s="21"/>
    </row>
    <row r="125" spans="1:18" x14ac:dyDescent="0.45">
      <c r="A125" s="37">
        <v>1214</v>
      </c>
      <c r="B125" s="31">
        <v>94</v>
      </c>
      <c r="C125" s="31">
        <v>13.4</v>
      </c>
      <c r="D125" s="31">
        <v>16.7</v>
      </c>
      <c r="E125" s="37">
        <v>458</v>
      </c>
      <c r="F125" s="31">
        <v>8</v>
      </c>
      <c r="G125" s="37">
        <v>406</v>
      </c>
      <c r="H125" s="31">
        <v>4</v>
      </c>
      <c r="I125" s="21"/>
    </row>
    <row r="126" spans="1:18" x14ac:dyDescent="0.45">
      <c r="A126" s="37">
        <v>1358</v>
      </c>
      <c r="B126" s="31">
        <v>91</v>
      </c>
      <c r="C126" s="31">
        <v>16.399999999999999</v>
      </c>
      <c r="D126" s="31">
        <v>19.8</v>
      </c>
      <c r="E126" s="37">
        <v>496</v>
      </c>
      <c r="F126" s="31">
        <v>10</v>
      </c>
      <c r="G126" s="37">
        <v>497</v>
      </c>
      <c r="H126" s="31">
        <v>4</v>
      </c>
      <c r="I126" s="21"/>
    </row>
    <row r="127" spans="1:18" x14ac:dyDescent="0.45">
      <c r="A127" s="37">
        <v>956</v>
      </c>
      <c r="B127" s="31">
        <v>75</v>
      </c>
      <c r="C127" s="31">
        <v>11.4</v>
      </c>
      <c r="D127" s="31">
        <v>15.4</v>
      </c>
      <c r="E127" s="37">
        <v>359</v>
      </c>
      <c r="F127" s="31">
        <v>7</v>
      </c>
      <c r="G127" s="37">
        <v>304</v>
      </c>
      <c r="H127" s="31">
        <v>2</v>
      </c>
      <c r="I127" s="21"/>
      <c r="J127" s="78"/>
      <c r="K127" s="78"/>
      <c r="L127" s="78"/>
      <c r="M127" s="78"/>
      <c r="N127" s="78"/>
      <c r="O127" s="78"/>
      <c r="P127" s="78"/>
      <c r="Q127" s="78"/>
      <c r="R127" s="78"/>
    </row>
    <row r="128" spans="1:18" x14ac:dyDescent="0.45">
      <c r="A128" s="37">
        <v>1015</v>
      </c>
      <c r="B128" s="31">
        <v>79</v>
      </c>
      <c r="C128" s="31">
        <v>14.7</v>
      </c>
      <c r="D128" s="31">
        <v>16.7</v>
      </c>
      <c r="E128" s="37">
        <v>396</v>
      </c>
      <c r="F128" s="31">
        <v>7</v>
      </c>
      <c r="G128" s="37">
        <v>319</v>
      </c>
      <c r="H128" s="31">
        <v>2</v>
      </c>
      <c r="I128" s="21"/>
    </row>
    <row r="129" spans="1:9" x14ac:dyDescent="0.45">
      <c r="A129" s="37">
        <v>1101</v>
      </c>
      <c r="B129" s="31">
        <v>81</v>
      </c>
      <c r="C129" s="31">
        <v>14.4</v>
      </c>
      <c r="D129" s="31">
        <v>16.7</v>
      </c>
      <c r="E129" s="37">
        <v>468</v>
      </c>
      <c r="F129" s="31">
        <v>8</v>
      </c>
      <c r="G129" s="37">
        <v>359</v>
      </c>
      <c r="H129" s="31">
        <v>3</v>
      </c>
      <c r="I129" s="21"/>
    </row>
    <row r="130" spans="1:9" x14ac:dyDescent="0.45">
      <c r="A130" s="37">
        <v>1245</v>
      </c>
      <c r="B130" s="31">
        <v>89</v>
      </c>
      <c r="C130" s="31">
        <v>15.8</v>
      </c>
      <c r="D130" s="31">
        <v>16.8</v>
      </c>
      <c r="E130" s="37">
        <v>436</v>
      </c>
      <c r="F130" s="31">
        <v>7</v>
      </c>
      <c r="G130" s="37">
        <v>398</v>
      </c>
      <c r="H130" s="31">
        <v>3</v>
      </c>
      <c r="I130" s="21"/>
    </row>
    <row r="131" spans="1:9" x14ac:dyDescent="0.45">
      <c r="A131" s="37">
        <v>1182</v>
      </c>
      <c r="B131" s="31">
        <v>85</v>
      </c>
      <c r="C131" s="31">
        <v>15.4</v>
      </c>
      <c r="D131" s="31">
        <v>20.9</v>
      </c>
      <c r="E131" s="37">
        <v>457</v>
      </c>
      <c r="F131" s="31">
        <v>7</v>
      </c>
      <c r="G131" s="37">
        <v>394</v>
      </c>
      <c r="H131" s="31">
        <v>3</v>
      </c>
      <c r="I131" s="21"/>
    </row>
    <row r="132" spans="1:9" x14ac:dyDescent="0.45">
      <c r="A132" s="37">
        <v>1011</v>
      </c>
      <c r="B132" s="31">
        <v>76</v>
      </c>
      <c r="C132" s="31">
        <v>14.7</v>
      </c>
      <c r="D132" s="31">
        <v>16.7</v>
      </c>
      <c r="E132" s="37">
        <v>411</v>
      </c>
      <c r="F132" s="31">
        <v>8</v>
      </c>
      <c r="G132" s="37">
        <v>352</v>
      </c>
      <c r="H132" s="31">
        <v>3</v>
      </c>
      <c r="I132" s="21"/>
    </row>
    <row r="133" spans="1:9" x14ac:dyDescent="0.45">
      <c r="A133" s="37">
        <v>1021</v>
      </c>
      <c r="B133" s="31">
        <v>74</v>
      </c>
      <c r="C133" s="31">
        <v>13.7</v>
      </c>
      <c r="D133" s="31">
        <v>14.5</v>
      </c>
      <c r="E133" s="37">
        <v>406</v>
      </c>
      <c r="F133" s="31">
        <v>8</v>
      </c>
      <c r="G133" s="37">
        <v>349</v>
      </c>
      <c r="H133" s="31">
        <v>3</v>
      </c>
      <c r="I133" s="21"/>
    </row>
    <row r="134" spans="1:9" x14ac:dyDescent="0.45">
      <c r="A134" s="37">
        <v>1015</v>
      </c>
      <c r="B134" s="31">
        <v>72</v>
      </c>
      <c r="C134" s="31">
        <v>11.8</v>
      </c>
      <c r="D134" s="31">
        <v>19.7</v>
      </c>
      <c r="E134" s="37">
        <v>429</v>
      </c>
      <c r="F134" s="31">
        <v>7</v>
      </c>
      <c r="G134" s="37">
        <v>374</v>
      </c>
      <c r="H134" s="31">
        <v>3</v>
      </c>
      <c r="I134" s="21"/>
    </row>
    <row r="135" spans="1:9" x14ac:dyDescent="0.45">
      <c r="A135" s="37">
        <v>1241</v>
      </c>
      <c r="B135" s="31">
        <v>87</v>
      </c>
      <c r="C135" s="31">
        <v>16.7</v>
      </c>
      <c r="D135" s="31">
        <v>21.7</v>
      </c>
      <c r="E135" s="37">
        <v>458</v>
      </c>
      <c r="F135" s="31">
        <v>8</v>
      </c>
      <c r="G135" s="37">
        <v>397</v>
      </c>
      <c r="H135" s="31">
        <v>3</v>
      </c>
      <c r="I135" s="21"/>
    </row>
    <row r="136" spans="1:9" x14ac:dyDescent="0.45">
      <c r="A136" s="37">
        <v>1115</v>
      </c>
      <c r="B136" s="31">
        <v>79</v>
      </c>
      <c r="C136" s="31">
        <v>14.7</v>
      </c>
      <c r="D136" s="31">
        <v>17.7</v>
      </c>
      <c r="E136" s="37">
        <v>428</v>
      </c>
      <c r="F136" s="31">
        <v>7</v>
      </c>
      <c r="G136" s="37">
        <v>341</v>
      </c>
      <c r="H136" s="31">
        <v>3</v>
      </c>
      <c r="I136" s="21"/>
    </row>
    <row r="137" spans="1:9" x14ac:dyDescent="0.45">
      <c r="A137" s="37">
        <v>1015</v>
      </c>
      <c r="B137" s="31">
        <v>65</v>
      </c>
      <c r="C137" s="31">
        <v>13.7</v>
      </c>
      <c r="D137" s="31">
        <v>11.5</v>
      </c>
      <c r="E137" s="37">
        <v>395</v>
      </c>
      <c r="F137" s="31">
        <v>6</v>
      </c>
      <c r="G137" s="37">
        <v>309</v>
      </c>
      <c r="H137" s="31">
        <v>3</v>
      </c>
      <c r="I137" s="21"/>
    </row>
    <row r="138" spans="1:9" x14ac:dyDescent="0.45">
      <c r="A138" s="37">
        <v>1245</v>
      </c>
      <c r="B138" s="31">
        <v>91</v>
      </c>
      <c r="C138" s="31">
        <v>15.9</v>
      </c>
      <c r="D138" s="31">
        <v>19.7</v>
      </c>
      <c r="E138" s="37">
        <v>419</v>
      </c>
      <c r="F138" s="31">
        <v>7</v>
      </c>
      <c r="G138" s="37">
        <v>359</v>
      </c>
      <c r="H138" s="31">
        <v>5</v>
      </c>
      <c r="I138" s="21"/>
    </row>
    <row r="139" spans="1:9" x14ac:dyDescent="0.45">
      <c r="A139" s="37">
        <v>1195</v>
      </c>
      <c r="B139" s="31">
        <v>92</v>
      </c>
      <c r="C139" s="31">
        <v>14.7</v>
      </c>
      <c r="D139" s="31">
        <v>18.7</v>
      </c>
      <c r="E139" s="37">
        <v>511</v>
      </c>
      <c r="F139" s="31">
        <v>8</v>
      </c>
      <c r="G139" s="37">
        <v>496</v>
      </c>
      <c r="H139" s="31">
        <v>4</v>
      </c>
      <c r="I139" s="21"/>
    </row>
    <row r="140" spans="1:9" x14ac:dyDescent="0.45">
      <c r="A140" s="37">
        <v>1156</v>
      </c>
      <c r="B140" s="31">
        <v>94</v>
      </c>
      <c r="C140" s="31">
        <v>13.7</v>
      </c>
      <c r="D140" s="31">
        <v>15.8</v>
      </c>
      <c r="E140" s="37">
        <v>548</v>
      </c>
      <c r="F140" s="31">
        <v>9</v>
      </c>
      <c r="G140" s="37">
        <v>484</v>
      </c>
      <c r="H140" s="31">
        <v>4</v>
      </c>
      <c r="I140" s="21"/>
    </row>
    <row r="141" spans="1:9" x14ac:dyDescent="0.45">
      <c r="A141" s="37">
        <v>1216</v>
      </c>
      <c r="B141" s="31">
        <v>93</v>
      </c>
      <c r="C141" s="31">
        <v>15.8</v>
      </c>
      <c r="D141" s="31">
        <v>20.5</v>
      </c>
      <c r="E141" s="37">
        <v>523</v>
      </c>
      <c r="F141" s="31">
        <v>11</v>
      </c>
      <c r="G141" s="37">
        <v>398</v>
      </c>
      <c r="H141" s="31">
        <v>4</v>
      </c>
      <c r="I141" s="21"/>
    </row>
    <row r="142" spans="1:9" x14ac:dyDescent="0.45">
      <c r="A142" s="37">
        <v>956</v>
      </c>
      <c r="B142" s="31">
        <v>74</v>
      </c>
      <c r="C142" s="31">
        <v>11.4</v>
      </c>
      <c r="D142" s="31">
        <v>11.4</v>
      </c>
      <c r="E142" s="37">
        <v>359</v>
      </c>
      <c r="F142" s="31">
        <v>6</v>
      </c>
      <c r="G142" s="37">
        <v>301</v>
      </c>
      <c r="H142" s="31">
        <v>3</v>
      </c>
      <c r="I142" s="21"/>
    </row>
    <row r="143" spans="1:9" x14ac:dyDescent="0.45">
      <c r="A143" s="37">
        <v>1018</v>
      </c>
      <c r="B143" s="31">
        <v>69</v>
      </c>
      <c r="C143" s="31">
        <v>9.9</v>
      </c>
      <c r="D143" s="31">
        <v>10.4</v>
      </c>
      <c r="E143" s="37">
        <v>345</v>
      </c>
      <c r="F143" s="31">
        <v>5</v>
      </c>
      <c r="G143" s="37">
        <v>298</v>
      </c>
      <c r="H143" s="31">
        <v>3</v>
      </c>
      <c r="I143" s="21"/>
    </row>
    <row r="144" spans="1:9" x14ac:dyDescent="0.45">
      <c r="A144" s="37">
        <v>1124</v>
      </c>
      <c r="B144" s="31">
        <v>81</v>
      </c>
      <c r="C144" s="31">
        <v>10.8</v>
      </c>
      <c r="D144" s="31">
        <v>9.8000000000000007</v>
      </c>
      <c r="E144" s="37">
        <v>327</v>
      </c>
      <c r="F144" s="31">
        <v>6</v>
      </c>
      <c r="G144" s="37">
        <v>329</v>
      </c>
      <c r="H144" s="31">
        <v>3.5</v>
      </c>
      <c r="I144" s="21"/>
    </row>
    <row r="145" spans="1:9" x14ac:dyDescent="0.45">
      <c r="A145" s="37">
        <v>1259</v>
      </c>
      <c r="B145" s="31">
        <v>89</v>
      </c>
      <c r="C145" s="31">
        <v>15.7</v>
      </c>
      <c r="D145" s="31">
        <v>19.7</v>
      </c>
      <c r="E145" s="37">
        <v>459</v>
      </c>
      <c r="F145" s="31">
        <v>9</v>
      </c>
      <c r="G145" s="37">
        <v>459</v>
      </c>
      <c r="H145" s="31">
        <v>4</v>
      </c>
      <c r="I145" s="21"/>
    </row>
    <row r="146" spans="1:9" x14ac:dyDescent="0.45">
      <c r="A146" s="37">
        <v>1301</v>
      </c>
      <c r="B146" s="31">
        <v>90</v>
      </c>
      <c r="C146" s="31">
        <v>14.8</v>
      </c>
      <c r="D146" s="31">
        <v>18.399999999999999</v>
      </c>
      <c r="E146" s="37">
        <v>496</v>
      </c>
      <c r="F146" s="31">
        <v>11</v>
      </c>
      <c r="G146" s="37">
        <v>452</v>
      </c>
      <c r="H146" s="31">
        <v>4</v>
      </c>
      <c r="I146" s="21"/>
    </row>
    <row r="147" spans="1:9" x14ac:dyDescent="0.45">
      <c r="A147" s="37">
        <v>1129</v>
      </c>
      <c r="B147" s="31">
        <v>86</v>
      </c>
      <c r="C147" s="31">
        <v>14.8</v>
      </c>
      <c r="D147" s="31">
        <v>15.7</v>
      </c>
      <c r="E147" s="37">
        <v>463</v>
      </c>
      <c r="F147" s="31">
        <v>8</v>
      </c>
      <c r="G147" s="37">
        <v>395</v>
      </c>
      <c r="H147" s="31">
        <v>3</v>
      </c>
      <c r="I147" s="21"/>
    </row>
    <row r="148" spans="1:9" x14ac:dyDescent="0.45">
      <c r="A148" s="37">
        <v>1201</v>
      </c>
      <c r="B148" s="31">
        <v>84</v>
      </c>
      <c r="C148" s="31">
        <v>14.3</v>
      </c>
      <c r="D148" s="31">
        <v>16.8</v>
      </c>
      <c r="E148" s="37">
        <v>457</v>
      </c>
      <c r="F148" s="31">
        <v>8</v>
      </c>
      <c r="G148" s="37">
        <v>398</v>
      </c>
      <c r="H148" s="31">
        <v>3</v>
      </c>
      <c r="I148" s="21"/>
    </row>
    <row r="149" spans="1:9" x14ac:dyDescent="0.45">
      <c r="A149" s="37">
        <v>1254</v>
      </c>
      <c r="B149" s="31">
        <v>89</v>
      </c>
      <c r="C149" s="31">
        <v>15.7</v>
      </c>
      <c r="D149" s="31">
        <v>20.7</v>
      </c>
      <c r="E149" s="37">
        <v>496</v>
      </c>
      <c r="F149" s="31">
        <v>7</v>
      </c>
      <c r="G149" s="37">
        <v>349</v>
      </c>
      <c r="H149" s="31">
        <v>3</v>
      </c>
      <c r="I149" s="21"/>
    </row>
    <row r="150" spans="1:9" x14ac:dyDescent="0.45">
      <c r="A150" s="37">
        <v>1154</v>
      </c>
      <c r="B150" s="31">
        <v>82</v>
      </c>
      <c r="C150" s="31">
        <v>16.7</v>
      </c>
      <c r="D150" s="31">
        <v>21</v>
      </c>
      <c r="E150" s="37">
        <v>396</v>
      </c>
      <c r="F150" s="31">
        <v>8</v>
      </c>
      <c r="G150" s="37">
        <v>387</v>
      </c>
      <c r="H150" s="31">
        <v>3</v>
      </c>
      <c r="I150" s="21"/>
    </row>
    <row r="151" spans="1:9" x14ac:dyDescent="0.45">
      <c r="A151" s="37">
        <v>1459</v>
      </c>
      <c r="B151" s="31">
        <v>109</v>
      </c>
      <c r="C151" s="31">
        <v>18.7</v>
      </c>
      <c r="D151" s="31">
        <v>20.9</v>
      </c>
      <c r="E151" s="37">
        <v>596</v>
      </c>
      <c r="F151" s="31">
        <v>12</v>
      </c>
      <c r="G151" s="37">
        <v>514</v>
      </c>
      <c r="H151" s="31">
        <v>5</v>
      </c>
      <c r="I151" s="21"/>
    </row>
    <row r="152" spans="1:9" x14ac:dyDescent="0.45">
      <c r="A152" s="37">
        <v>1147</v>
      </c>
      <c r="B152" s="31">
        <v>84</v>
      </c>
      <c r="C152" s="31">
        <v>14.7</v>
      </c>
      <c r="D152" s="31">
        <v>16.899999999999999</v>
      </c>
      <c r="E152" s="37">
        <v>425</v>
      </c>
      <c r="F152" s="31">
        <v>8</v>
      </c>
      <c r="G152" s="37">
        <v>395</v>
      </c>
      <c r="H152" s="31">
        <v>3</v>
      </c>
      <c r="I152" s="21"/>
    </row>
    <row r="153" spans="1:9" x14ac:dyDescent="0.45">
      <c r="A153" s="37">
        <v>1096</v>
      </c>
      <c r="B153" s="31">
        <v>81</v>
      </c>
      <c r="C153" s="31">
        <v>14.7</v>
      </c>
      <c r="D153" s="31">
        <v>16.7</v>
      </c>
      <c r="E153" s="37">
        <v>469</v>
      </c>
      <c r="F153" s="31">
        <v>8</v>
      </c>
      <c r="G153" s="37">
        <v>398</v>
      </c>
      <c r="H153" s="31">
        <v>3</v>
      </c>
      <c r="I153" s="21"/>
    </row>
    <row r="154" spans="1:9" x14ac:dyDescent="0.45">
      <c r="A154" s="37">
        <v>1152</v>
      </c>
      <c r="B154" s="31">
        <v>86</v>
      </c>
      <c r="C154" s="31">
        <v>15.4</v>
      </c>
      <c r="D154" s="31">
        <v>15.9</v>
      </c>
      <c r="E154" s="37">
        <v>459</v>
      </c>
      <c r="F154" s="31">
        <v>7</v>
      </c>
      <c r="G154" s="37">
        <v>348</v>
      </c>
      <c r="H154" s="31">
        <v>3</v>
      </c>
      <c r="I154" s="21"/>
    </row>
    <row r="155" spans="1:9" x14ac:dyDescent="0.45">
      <c r="A155" s="37">
        <v>1167</v>
      </c>
      <c r="B155" s="31">
        <v>87</v>
      </c>
      <c r="C155" s="31">
        <v>14.9</v>
      </c>
      <c r="D155" s="31">
        <v>17.5</v>
      </c>
      <c r="E155" s="37">
        <v>487</v>
      </c>
      <c r="F155" s="31">
        <v>8</v>
      </c>
      <c r="G155" s="37">
        <v>359</v>
      </c>
      <c r="H155" s="31">
        <v>3</v>
      </c>
      <c r="I155" s="21"/>
    </row>
    <row r="156" spans="1:9" x14ac:dyDescent="0.45">
      <c r="A156" s="37">
        <v>1259</v>
      </c>
      <c r="B156" s="31">
        <v>92</v>
      </c>
      <c r="C156" s="31">
        <v>17.5</v>
      </c>
      <c r="D156" s="31">
        <v>19.899999999999999</v>
      </c>
      <c r="E156" s="37">
        <v>535</v>
      </c>
      <c r="F156" s="31">
        <v>9</v>
      </c>
      <c r="G156" s="37">
        <v>514</v>
      </c>
      <c r="H156" s="31">
        <v>4</v>
      </c>
      <c r="I156" s="21"/>
    </row>
    <row r="157" spans="1:9" x14ac:dyDescent="0.45">
      <c r="A157" s="37">
        <v>1248</v>
      </c>
      <c r="B157" s="31">
        <v>91</v>
      </c>
      <c r="C157" s="31">
        <v>17.8</v>
      </c>
      <c r="D157" s="31">
        <v>20.8</v>
      </c>
      <c r="E157" s="37">
        <v>537</v>
      </c>
      <c r="F157" s="31">
        <v>9</v>
      </c>
      <c r="G157" s="37">
        <v>514</v>
      </c>
      <c r="H157" s="31">
        <v>4</v>
      </c>
      <c r="I157" s="21"/>
    </row>
    <row r="158" spans="1:9" x14ac:dyDescent="0.45">
      <c r="A158" s="37">
        <v>1274</v>
      </c>
      <c r="B158" s="31">
        <v>89</v>
      </c>
      <c r="C158" s="31">
        <v>17.2</v>
      </c>
      <c r="D158" s="31">
        <v>20.6</v>
      </c>
      <c r="E158" s="37">
        <v>514</v>
      </c>
      <c r="F158" s="31">
        <v>8</v>
      </c>
      <c r="G158" s="37">
        <v>516</v>
      </c>
      <c r="H158" s="31">
        <v>4</v>
      </c>
      <c r="I158" s="21"/>
    </row>
    <row r="159" spans="1:9" x14ac:dyDescent="0.45">
      <c r="A159" s="37">
        <v>1221</v>
      </c>
      <c r="B159" s="31">
        <v>86</v>
      </c>
      <c r="C159" s="31">
        <v>16.7</v>
      </c>
      <c r="D159" s="31">
        <v>19.8</v>
      </c>
      <c r="E159" s="37">
        <v>518</v>
      </c>
      <c r="F159" s="31">
        <v>9</v>
      </c>
      <c r="G159" s="37">
        <v>496</v>
      </c>
      <c r="H159" s="31">
        <v>4</v>
      </c>
      <c r="I159" s="21"/>
    </row>
    <row r="160" spans="1:9" x14ac:dyDescent="0.45">
      <c r="A160" s="37">
        <v>1135</v>
      </c>
      <c r="B160" s="31">
        <v>94</v>
      </c>
      <c r="C160" s="31">
        <v>15.7</v>
      </c>
      <c r="D160" s="31">
        <v>18.8</v>
      </c>
      <c r="E160" s="37">
        <v>496</v>
      </c>
      <c r="F160" s="31">
        <v>11</v>
      </c>
      <c r="G160" s="37">
        <v>499</v>
      </c>
      <c r="H160" s="31">
        <v>4</v>
      </c>
      <c r="I160" s="21"/>
    </row>
    <row r="161" spans="1:9" x14ac:dyDescent="0.45">
      <c r="A161" s="37">
        <v>998</v>
      </c>
      <c r="B161" s="31">
        <v>71</v>
      </c>
      <c r="C161" s="31">
        <v>10.4</v>
      </c>
      <c r="D161" s="31">
        <v>12.5</v>
      </c>
      <c r="E161" s="37">
        <v>329</v>
      </c>
      <c r="F161" s="31">
        <v>6</v>
      </c>
      <c r="G161" s="37">
        <v>352</v>
      </c>
      <c r="H161" s="31">
        <v>1.5</v>
      </c>
      <c r="I161" s="21"/>
    </row>
    <row r="162" spans="1:9" x14ac:dyDescent="0.45">
      <c r="A162" s="37">
        <v>869</v>
      </c>
      <c r="B162" s="31">
        <v>68</v>
      </c>
      <c r="C162" s="31">
        <v>10.9</v>
      </c>
      <c r="D162" s="31">
        <v>11.8</v>
      </c>
      <c r="E162" s="37">
        <v>368</v>
      </c>
      <c r="F162" s="31">
        <v>5</v>
      </c>
      <c r="G162" s="37">
        <v>321</v>
      </c>
      <c r="H162" s="31">
        <v>2</v>
      </c>
      <c r="I162" s="21"/>
    </row>
    <row r="163" spans="1:9" x14ac:dyDescent="0.45">
      <c r="A163" s="37">
        <v>1324</v>
      </c>
      <c r="B163" s="31">
        <v>96</v>
      </c>
      <c r="C163" s="31">
        <v>15.8</v>
      </c>
      <c r="D163" s="31">
        <v>20.8</v>
      </c>
      <c r="E163" s="37">
        <v>518</v>
      </c>
      <c r="F163" s="31">
        <v>9</v>
      </c>
      <c r="G163" s="37">
        <v>512</v>
      </c>
      <c r="H163" s="31">
        <v>4</v>
      </c>
      <c r="I163" s="21"/>
    </row>
    <row r="164" spans="1:9" x14ac:dyDescent="0.45">
      <c r="A164" s="37">
        <v>1296</v>
      </c>
      <c r="B164" s="31">
        <v>99</v>
      </c>
      <c r="C164" s="31">
        <v>16.399999999999999</v>
      </c>
      <c r="D164" s="31">
        <v>22</v>
      </c>
      <c r="E164" s="37">
        <v>526</v>
      </c>
      <c r="F164" s="31">
        <v>10.7</v>
      </c>
      <c r="G164" s="37">
        <v>518</v>
      </c>
      <c r="H164" s="31">
        <v>4</v>
      </c>
      <c r="I164" s="21"/>
    </row>
    <row r="165" spans="1:9" x14ac:dyDescent="0.45">
      <c r="A165" s="37">
        <v>789</v>
      </c>
      <c r="B165" s="31">
        <v>75</v>
      </c>
      <c r="C165" s="31">
        <v>11.4</v>
      </c>
      <c r="D165" s="31">
        <v>10.5</v>
      </c>
      <c r="E165" s="37">
        <v>296</v>
      </c>
      <c r="F165" s="31">
        <v>8</v>
      </c>
      <c r="G165" s="37">
        <v>395</v>
      </c>
      <c r="H165" s="31">
        <v>2</v>
      </c>
      <c r="I165" s="21"/>
    </row>
    <row r="166" spans="1:9" x14ac:dyDescent="0.45">
      <c r="A166" s="37">
        <v>1412</v>
      </c>
      <c r="B166" s="31">
        <v>108</v>
      </c>
      <c r="C166" s="31">
        <v>16.899999999999999</v>
      </c>
      <c r="D166" s="31">
        <v>21</v>
      </c>
      <c r="E166" s="37">
        <v>568</v>
      </c>
      <c r="F166" s="31">
        <v>9</v>
      </c>
      <c r="G166" s="37">
        <v>567</v>
      </c>
      <c r="H166" s="31">
        <v>5</v>
      </c>
      <c r="I166" s="21"/>
    </row>
    <row r="167" spans="1:9" x14ac:dyDescent="0.45">
      <c r="A167" s="37">
        <v>1006</v>
      </c>
      <c r="B167" s="31">
        <v>74</v>
      </c>
      <c r="C167" s="31">
        <v>12.4</v>
      </c>
      <c r="D167" s="31">
        <v>15.4</v>
      </c>
      <c r="E167" s="37">
        <v>345</v>
      </c>
      <c r="F167" s="31">
        <v>9</v>
      </c>
      <c r="G167" s="37">
        <v>391</v>
      </c>
      <c r="H167" s="31">
        <v>2</v>
      </c>
      <c r="I167" s="21"/>
    </row>
    <row r="168" spans="1:9" x14ac:dyDescent="0.45">
      <c r="A168" s="37">
        <v>1296</v>
      </c>
      <c r="B168" s="31">
        <v>95</v>
      </c>
      <c r="C168" s="31">
        <v>11.7</v>
      </c>
      <c r="D168" s="31">
        <v>14.7</v>
      </c>
      <c r="E168" s="37">
        <v>412</v>
      </c>
      <c r="F168" s="31">
        <v>7</v>
      </c>
      <c r="G168" s="37">
        <v>368</v>
      </c>
      <c r="H168" s="31">
        <v>4</v>
      </c>
      <c r="I168" s="21"/>
    </row>
    <row r="169" spans="1:9" x14ac:dyDescent="0.45">
      <c r="A169" s="37">
        <v>1312</v>
      </c>
      <c r="B169" s="31">
        <v>99</v>
      </c>
      <c r="C169" s="31">
        <v>10.8</v>
      </c>
      <c r="D169" s="31">
        <v>15.8</v>
      </c>
      <c r="E169" s="37">
        <v>456</v>
      </c>
      <c r="F169" s="31">
        <v>7</v>
      </c>
      <c r="G169" s="37">
        <v>349</v>
      </c>
      <c r="H169" s="31">
        <v>4</v>
      </c>
      <c r="I169" s="21"/>
    </row>
    <row r="170" spans="1:9" x14ac:dyDescent="0.45">
      <c r="A170" s="37">
        <v>1324</v>
      </c>
      <c r="B170" s="31">
        <v>105</v>
      </c>
      <c r="C170" s="31">
        <v>12.7</v>
      </c>
      <c r="D170" s="31">
        <v>15.9</v>
      </c>
      <c r="E170" s="37">
        <v>368</v>
      </c>
      <c r="F170" s="31">
        <v>8</v>
      </c>
      <c r="G170" s="37">
        <v>327</v>
      </c>
      <c r="H170" s="31">
        <v>4</v>
      </c>
      <c r="I170" s="21"/>
    </row>
    <row r="171" spans="1:9" x14ac:dyDescent="0.45">
      <c r="A171" s="37">
        <v>1397</v>
      </c>
      <c r="B171" s="31">
        <v>86</v>
      </c>
      <c r="C171" s="31">
        <v>11.8</v>
      </c>
      <c r="D171" s="31">
        <v>11.8</v>
      </c>
      <c r="E171" s="37">
        <v>397</v>
      </c>
      <c r="F171" s="31">
        <v>7</v>
      </c>
      <c r="G171" s="37">
        <v>399</v>
      </c>
      <c r="H171" s="31">
        <v>4</v>
      </c>
      <c r="I171" s="21"/>
    </row>
    <row r="172" spans="1:9" x14ac:dyDescent="0.45">
      <c r="A172" s="37">
        <v>1169</v>
      </c>
      <c r="B172" s="31">
        <v>79</v>
      </c>
      <c r="C172" s="31">
        <v>12.8</v>
      </c>
      <c r="D172" s="31">
        <v>16.8</v>
      </c>
      <c r="E172" s="37">
        <v>411</v>
      </c>
      <c r="F172" s="31">
        <v>8</v>
      </c>
      <c r="G172" s="37">
        <v>354</v>
      </c>
      <c r="H172" s="31">
        <v>4</v>
      </c>
      <c r="I172" s="21"/>
    </row>
    <row r="173" spans="1:9" x14ac:dyDescent="0.45">
      <c r="A173" s="37">
        <v>1065</v>
      </c>
      <c r="B173" s="31">
        <v>78</v>
      </c>
      <c r="C173" s="31">
        <v>11.8</v>
      </c>
      <c r="D173" s="31">
        <v>15.8</v>
      </c>
      <c r="E173" s="37">
        <v>398</v>
      </c>
      <c r="F173" s="31">
        <v>8</v>
      </c>
      <c r="G173" s="37">
        <v>357</v>
      </c>
      <c r="H173" s="31">
        <v>1.5</v>
      </c>
      <c r="I173" s="21"/>
    </row>
    <row r="174" spans="1:9" x14ac:dyDescent="0.45">
      <c r="A174" s="37">
        <v>1296</v>
      </c>
      <c r="B174" s="31">
        <v>79</v>
      </c>
      <c r="C174" s="31">
        <v>12.8</v>
      </c>
      <c r="D174" s="31">
        <v>16.7</v>
      </c>
      <c r="E174" s="37">
        <v>396</v>
      </c>
      <c r="F174" s="31">
        <v>7</v>
      </c>
      <c r="G174" s="37">
        <v>511</v>
      </c>
      <c r="H174" s="31">
        <v>4</v>
      </c>
      <c r="I174" s="21"/>
    </row>
    <row r="175" spans="1:9" x14ac:dyDescent="0.45">
      <c r="A175" s="37">
        <v>1249</v>
      </c>
      <c r="B175" s="31">
        <v>81</v>
      </c>
      <c r="C175" s="31">
        <v>14.9</v>
      </c>
      <c r="D175" s="31">
        <v>14.8</v>
      </c>
      <c r="E175" s="37">
        <v>426</v>
      </c>
      <c r="F175" s="31">
        <v>6</v>
      </c>
      <c r="G175" s="37">
        <v>496</v>
      </c>
      <c r="H175" s="31">
        <v>4</v>
      </c>
      <c r="I175" s="21"/>
    </row>
    <row r="176" spans="1:9" x14ac:dyDescent="0.45">
      <c r="A176" s="37">
        <v>1129</v>
      </c>
      <c r="B176" s="31">
        <v>86</v>
      </c>
      <c r="C176" s="31">
        <v>12.7</v>
      </c>
      <c r="D176" s="31">
        <v>11.9</v>
      </c>
      <c r="E176" s="37">
        <v>498</v>
      </c>
      <c r="F176" s="31">
        <v>8</v>
      </c>
      <c r="G176" s="37">
        <v>397</v>
      </c>
      <c r="H176" s="31">
        <v>3</v>
      </c>
      <c r="I176" s="21"/>
    </row>
    <row r="177" spans="1:9" x14ac:dyDescent="0.45">
      <c r="A177" s="37">
        <v>1168</v>
      </c>
      <c r="B177" s="31">
        <v>74</v>
      </c>
      <c r="C177" s="31">
        <v>12.9</v>
      </c>
      <c r="D177" s="31">
        <v>15.7</v>
      </c>
      <c r="E177" s="37">
        <v>423</v>
      </c>
      <c r="F177" s="31">
        <v>7</v>
      </c>
      <c r="G177" s="37">
        <v>511</v>
      </c>
      <c r="H177" s="31">
        <v>3</v>
      </c>
      <c r="I177" s="21"/>
    </row>
    <row r="178" spans="1:9" x14ac:dyDescent="0.45">
      <c r="A178" s="37">
        <v>1241</v>
      </c>
      <c r="B178" s="31">
        <v>87</v>
      </c>
      <c r="C178" s="31">
        <v>13.4</v>
      </c>
      <c r="D178" s="31">
        <v>10.5</v>
      </c>
      <c r="E178" s="37">
        <v>469</v>
      </c>
      <c r="F178" s="31">
        <v>9</v>
      </c>
      <c r="G178" s="37">
        <v>395</v>
      </c>
      <c r="H178" s="31">
        <v>4</v>
      </c>
      <c r="I178" s="21"/>
    </row>
    <row r="179" spans="1:9" x14ac:dyDescent="0.45">
      <c r="A179" s="37">
        <v>1265</v>
      </c>
      <c r="B179" s="31">
        <v>76</v>
      </c>
      <c r="C179" s="31">
        <v>15.9</v>
      </c>
      <c r="D179" s="31">
        <v>13.8</v>
      </c>
      <c r="E179" s="37">
        <v>479</v>
      </c>
      <c r="F179" s="31">
        <v>11</v>
      </c>
      <c r="G179" s="37">
        <v>456</v>
      </c>
      <c r="H179" s="31">
        <v>4</v>
      </c>
      <c r="I179" s="21"/>
    </row>
    <row r="180" spans="1:9" x14ac:dyDescent="0.45">
      <c r="A180" s="37">
        <v>1221</v>
      </c>
      <c r="B180" s="31">
        <v>87</v>
      </c>
      <c r="C180" s="31">
        <v>15.3</v>
      </c>
      <c r="D180" s="31">
        <v>14.7</v>
      </c>
      <c r="E180" s="37">
        <v>514</v>
      </c>
      <c r="F180" s="31">
        <v>12</v>
      </c>
      <c r="G180" s="37">
        <v>429</v>
      </c>
      <c r="H180" s="31">
        <v>4</v>
      </c>
      <c r="I180" s="21"/>
    </row>
    <row r="181" spans="1:9" x14ac:dyDescent="0.45">
      <c r="A181" s="37">
        <v>1298</v>
      </c>
      <c r="B181" s="31">
        <v>69</v>
      </c>
      <c r="C181" s="31">
        <v>19.7</v>
      </c>
      <c r="D181" s="31">
        <v>15.9</v>
      </c>
      <c r="E181" s="37">
        <v>396</v>
      </c>
      <c r="F181" s="31">
        <v>9</v>
      </c>
      <c r="G181" s="37">
        <v>397</v>
      </c>
      <c r="H181" s="31">
        <v>4</v>
      </c>
      <c r="I181" s="21"/>
    </row>
    <row r="182" spans="1:9" x14ac:dyDescent="0.45">
      <c r="A182" s="37">
        <v>1265</v>
      </c>
      <c r="B182" s="31">
        <v>89</v>
      </c>
      <c r="C182" s="31">
        <v>14.7</v>
      </c>
      <c r="D182" s="31">
        <v>15.7</v>
      </c>
      <c r="E182" s="37">
        <v>468</v>
      </c>
      <c r="F182" s="31">
        <v>7</v>
      </c>
      <c r="G182" s="37">
        <v>511</v>
      </c>
      <c r="H182" s="31">
        <v>4</v>
      </c>
      <c r="I182" s="21"/>
    </row>
    <row r="183" spans="1:9" x14ac:dyDescent="0.45">
      <c r="A183" s="37">
        <v>1247</v>
      </c>
      <c r="B183" s="31">
        <v>85</v>
      </c>
      <c r="C183" s="31">
        <v>14.9</v>
      </c>
      <c r="D183" s="31">
        <v>14.9</v>
      </c>
      <c r="E183" s="37">
        <v>496</v>
      </c>
      <c r="F183" s="31">
        <v>8</v>
      </c>
      <c r="G183" s="37">
        <v>456</v>
      </c>
      <c r="H183" s="31">
        <v>4</v>
      </c>
      <c r="I183" s="21"/>
    </row>
    <row r="184" spans="1:9" x14ac:dyDescent="0.45">
      <c r="A184" s="37">
        <v>1124</v>
      </c>
      <c r="B184" s="31">
        <v>59</v>
      </c>
      <c r="C184" s="31">
        <v>11.5</v>
      </c>
      <c r="D184" s="31">
        <v>9.6999999999999993</v>
      </c>
      <c r="E184" s="37">
        <v>345</v>
      </c>
      <c r="F184" s="31">
        <v>9</v>
      </c>
      <c r="G184" s="37">
        <v>321</v>
      </c>
      <c r="H184" s="31">
        <v>2</v>
      </c>
      <c r="I184" s="21"/>
    </row>
    <row r="185" spans="1:9" x14ac:dyDescent="0.45">
      <c r="A185" s="37">
        <v>969</v>
      </c>
      <c r="B185" s="31">
        <v>68</v>
      </c>
      <c r="C185" s="31">
        <v>10.5</v>
      </c>
      <c r="D185" s="31">
        <v>11.8</v>
      </c>
      <c r="E185" s="37">
        <v>321</v>
      </c>
      <c r="F185" s="31">
        <v>9</v>
      </c>
      <c r="G185" s="37">
        <v>357</v>
      </c>
      <c r="H185" s="31">
        <v>2</v>
      </c>
      <c r="I185" s="21"/>
    </row>
    <row r="186" spans="1:9" x14ac:dyDescent="0.45">
      <c r="A186" s="37">
        <v>896</v>
      </c>
      <c r="B186" s="31">
        <v>67</v>
      </c>
      <c r="C186" s="31">
        <v>9.4</v>
      </c>
      <c r="D186" s="31">
        <v>12.9</v>
      </c>
      <c r="E186" s="37">
        <v>319</v>
      </c>
      <c r="F186" s="31">
        <v>9</v>
      </c>
      <c r="G186" s="37">
        <v>348</v>
      </c>
      <c r="H186" s="31">
        <v>2</v>
      </c>
      <c r="I186" s="21"/>
    </row>
    <row r="187" spans="1:9" x14ac:dyDescent="0.45">
      <c r="A187" s="37">
        <v>1056</v>
      </c>
      <c r="B187" s="31">
        <v>75</v>
      </c>
      <c r="C187" s="31">
        <v>11.5</v>
      </c>
      <c r="D187" s="31">
        <v>13.8</v>
      </c>
      <c r="E187" s="37">
        <v>396</v>
      </c>
      <c r="F187" s="31">
        <v>7</v>
      </c>
      <c r="G187" s="37">
        <v>396</v>
      </c>
      <c r="H187" s="31">
        <v>3</v>
      </c>
      <c r="I187" s="21"/>
    </row>
    <row r="188" spans="1:9" x14ac:dyDescent="0.45">
      <c r="A188" s="37">
        <v>1325</v>
      </c>
      <c r="B188" s="31">
        <v>86</v>
      </c>
      <c r="C188" s="31">
        <v>15.8</v>
      </c>
      <c r="D188" s="31">
        <v>16.8</v>
      </c>
      <c r="E188" s="37">
        <v>524</v>
      </c>
      <c r="F188" s="31">
        <v>8</v>
      </c>
      <c r="G188" s="37">
        <v>514</v>
      </c>
      <c r="H188" s="31">
        <v>5</v>
      </c>
      <c r="I188" s="21"/>
    </row>
    <row r="189" spans="1:9" x14ac:dyDescent="0.45">
      <c r="A189" s="37">
        <v>1395</v>
      </c>
      <c r="B189" s="31">
        <v>89</v>
      </c>
      <c r="C189" s="31">
        <v>16.7</v>
      </c>
      <c r="D189" s="31">
        <v>21</v>
      </c>
      <c r="E189" s="37">
        <v>536</v>
      </c>
      <c r="F189" s="31">
        <v>8</v>
      </c>
      <c r="G189" s="37">
        <v>496</v>
      </c>
      <c r="H189" s="31">
        <v>5</v>
      </c>
      <c r="I189" s="21"/>
    </row>
    <row r="190" spans="1:9" x14ac:dyDescent="0.45">
      <c r="A190" s="37">
        <v>1145</v>
      </c>
      <c r="B190" s="31">
        <v>79</v>
      </c>
      <c r="C190" s="31">
        <v>11.8</v>
      </c>
      <c r="D190" s="31">
        <v>15.4</v>
      </c>
      <c r="E190" s="37">
        <v>396</v>
      </c>
      <c r="F190" s="31">
        <v>9</v>
      </c>
      <c r="G190" s="37">
        <v>398</v>
      </c>
      <c r="H190" s="31">
        <v>3</v>
      </c>
      <c r="I190" s="21"/>
    </row>
    <row r="191" spans="1:9" x14ac:dyDescent="0.45">
      <c r="A191" s="37">
        <v>1096</v>
      </c>
      <c r="B191" s="31">
        <v>73</v>
      </c>
      <c r="C191" s="31">
        <v>13.9</v>
      </c>
      <c r="D191" s="31">
        <v>12.8</v>
      </c>
      <c r="E191" s="37">
        <v>458</v>
      </c>
      <c r="F191" s="31">
        <v>7</v>
      </c>
      <c r="G191" s="37">
        <v>394</v>
      </c>
      <c r="H191" s="31">
        <v>3</v>
      </c>
      <c r="I191" s="21"/>
    </row>
    <row r="192" spans="1:9" x14ac:dyDescent="0.45">
      <c r="A192" s="37">
        <v>1124</v>
      </c>
      <c r="B192" s="31">
        <v>76</v>
      </c>
      <c r="C192" s="31">
        <v>11.7</v>
      </c>
      <c r="D192" s="31">
        <v>14.7</v>
      </c>
      <c r="E192" s="37">
        <v>426</v>
      </c>
      <c r="F192" s="31">
        <v>7</v>
      </c>
      <c r="G192" s="37">
        <v>395</v>
      </c>
      <c r="H192" s="31">
        <v>3</v>
      </c>
      <c r="I192" s="21"/>
    </row>
    <row r="193" spans="1:9" x14ac:dyDescent="0.45">
      <c r="A193" s="37">
        <v>1156</v>
      </c>
      <c r="B193" s="31">
        <v>81</v>
      </c>
      <c r="C193" s="31">
        <v>12.5</v>
      </c>
      <c r="D193" s="31">
        <v>11.8</v>
      </c>
      <c r="E193" s="37">
        <v>396</v>
      </c>
      <c r="F193" s="31">
        <v>9</v>
      </c>
      <c r="G193" s="37">
        <v>352</v>
      </c>
      <c r="H193" s="31">
        <v>3</v>
      </c>
      <c r="I193" s="21"/>
    </row>
    <row r="194" spans="1:9" x14ac:dyDescent="0.45">
      <c r="A194" s="37">
        <v>1065</v>
      </c>
      <c r="B194" s="31">
        <v>79</v>
      </c>
      <c r="C194" s="31">
        <v>13.4</v>
      </c>
      <c r="D194" s="31">
        <v>15.8</v>
      </c>
      <c r="E194" s="37">
        <v>511</v>
      </c>
      <c r="F194" s="31">
        <v>9</v>
      </c>
      <c r="G194" s="37">
        <v>299</v>
      </c>
      <c r="H194" s="31">
        <v>3</v>
      </c>
      <c r="I194" s="21"/>
    </row>
    <row r="195" spans="1:9" x14ac:dyDescent="0.45">
      <c r="A195" s="37">
        <v>1248</v>
      </c>
      <c r="B195" s="31">
        <v>84</v>
      </c>
      <c r="C195" s="31">
        <v>10.4</v>
      </c>
      <c r="D195" s="31">
        <v>16.399999999999999</v>
      </c>
      <c r="E195" s="37">
        <v>496</v>
      </c>
      <c r="F195" s="31">
        <v>7</v>
      </c>
      <c r="G195" s="37">
        <v>314</v>
      </c>
      <c r="H195" s="31">
        <v>3</v>
      </c>
      <c r="I195" s="21"/>
    </row>
    <row r="196" spans="1:9" x14ac:dyDescent="0.45">
      <c r="A196" s="37">
        <v>1169</v>
      </c>
      <c r="B196" s="31">
        <v>65</v>
      </c>
      <c r="C196" s="31">
        <v>9.6999999999999993</v>
      </c>
      <c r="D196" s="31">
        <v>17.7</v>
      </c>
      <c r="E196" s="37">
        <v>475</v>
      </c>
      <c r="F196" s="31">
        <v>6</v>
      </c>
      <c r="G196" s="37">
        <v>324</v>
      </c>
      <c r="H196" s="31">
        <v>3</v>
      </c>
      <c r="I196" s="21"/>
    </row>
    <row r="197" spans="1:9" x14ac:dyDescent="0.45">
      <c r="A197" s="37">
        <v>1179</v>
      </c>
      <c r="B197" s="31">
        <v>59</v>
      </c>
      <c r="C197" s="31">
        <v>10.8</v>
      </c>
      <c r="D197" s="31">
        <v>14.8</v>
      </c>
      <c r="E197" s="37">
        <v>423</v>
      </c>
      <c r="F197" s="31">
        <v>8</v>
      </c>
      <c r="G197" s="37">
        <v>415</v>
      </c>
      <c r="H197" s="31">
        <v>3</v>
      </c>
      <c r="I197" s="21"/>
    </row>
    <row r="198" spans="1:9" x14ac:dyDescent="0.45">
      <c r="A198" s="37">
        <v>1356</v>
      </c>
      <c r="B198" s="31">
        <v>85</v>
      </c>
      <c r="C198" s="31">
        <v>12.4</v>
      </c>
      <c r="D198" s="31">
        <v>16.7</v>
      </c>
      <c r="E198" s="37">
        <v>41</v>
      </c>
      <c r="F198" s="31">
        <v>11</v>
      </c>
      <c r="G198" s="37">
        <v>471</v>
      </c>
      <c r="H198" s="31">
        <v>3</v>
      </c>
      <c r="I198" s="21"/>
    </row>
    <row r="199" spans="1:9" x14ac:dyDescent="0.45">
      <c r="A199" s="37">
        <v>1264</v>
      </c>
      <c r="B199" s="31">
        <v>79</v>
      </c>
      <c r="C199" s="31">
        <v>15.8</v>
      </c>
      <c r="D199" s="31">
        <v>18.7</v>
      </c>
      <c r="E199" s="37">
        <v>398</v>
      </c>
      <c r="F199" s="31">
        <v>9</v>
      </c>
      <c r="G199" s="37">
        <v>395</v>
      </c>
      <c r="H199" s="31">
        <v>3</v>
      </c>
      <c r="I199" s="21"/>
    </row>
    <row r="200" spans="1:9" x14ac:dyDescent="0.45">
      <c r="A200" s="37">
        <v>1331</v>
      </c>
      <c r="B200" s="31">
        <v>93</v>
      </c>
      <c r="C200" s="31">
        <v>16.7</v>
      </c>
      <c r="D200" s="31">
        <v>19.7</v>
      </c>
      <c r="E200" s="37">
        <v>488</v>
      </c>
      <c r="F200" s="31">
        <v>9</v>
      </c>
      <c r="G200" s="37">
        <v>394</v>
      </c>
      <c r="H200" s="31">
        <v>3</v>
      </c>
      <c r="I200" s="21"/>
    </row>
    <row r="201" spans="1:9" x14ac:dyDescent="0.45">
      <c r="A201" s="37">
        <v>1298</v>
      </c>
      <c r="B201" s="31">
        <v>82</v>
      </c>
      <c r="C201" s="31">
        <v>11.8</v>
      </c>
      <c r="D201" s="31">
        <v>16.899999999999999</v>
      </c>
      <c r="E201" s="37">
        <v>412</v>
      </c>
      <c r="F201" s="31">
        <v>8</v>
      </c>
      <c r="G201" s="37">
        <v>348</v>
      </c>
      <c r="H201" s="31">
        <v>3</v>
      </c>
      <c r="I201" s="21"/>
    </row>
  </sheetData>
  <mergeCells count="6">
    <mergeCell ref="K3:M3"/>
    <mergeCell ref="O26:AA26"/>
    <mergeCell ref="K104:M104"/>
    <mergeCell ref="N104:P104"/>
    <mergeCell ref="N88:P88"/>
    <mergeCell ref="K88:M88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D8443-69DD-45CF-A8A2-3F683957BA70}">
  <dimension ref="A1:BM201"/>
  <sheetViews>
    <sheetView topLeftCell="AM106" zoomScaleNormal="100" workbookViewId="0">
      <selection activeCell="AP96" sqref="AP96"/>
    </sheetView>
  </sheetViews>
  <sheetFormatPr defaultRowHeight="14.25" x14ac:dyDescent="0.45"/>
  <cols>
    <col min="2" max="2" width="16" bestFit="1" customWidth="1"/>
    <col min="3" max="3" width="12.46484375" bestFit="1" customWidth="1"/>
    <col min="4" max="4" width="10.6640625" bestFit="1" customWidth="1"/>
    <col min="31" max="31" width="13.6640625" customWidth="1"/>
    <col min="33" max="33" width="4.796875" bestFit="1" customWidth="1"/>
    <col min="34" max="34" width="15.59765625" bestFit="1" customWidth="1"/>
    <col min="35" max="35" width="11.33203125" customWidth="1"/>
    <col min="36" max="36" width="16.53125" bestFit="1" customWidth="1"/>
    <col min="37" max="37" width="13.06640625" bestFit="1" customWidth="1"/>
    <col min="38" max="38" width="11" bestFit="1" customWidth="1"/>
    <col min="39" max="39" width="16.06640625" bestFit="1" customWidth="1"/>
    <col min="40" max="40" width="9" customWidth="1"/>
    <col min="41" max="41" width="12.59765625" customWidth="1"/>
    <col min="42" max="42" width="9.33203125" customWidth="1"/>
    <col min="43" max="43" width="5.73046875" bestFit="1" customWidth="1"/>
    <col min="44" max="44" width="6.46484375" bestFit="1" customWidth="1"/>
    <col min="45" max="45" width="7" bestFit="1" customWidth="1"/>
    <col min="46" max="46" width="12.33203125" bestFit="1" customWidth="1"/>
    <col min="47" max="47" width="11.9296875" bestFit="1" customWidth="1"/>
    <col min="48" max="48" width="6.3984375" bestFit="1" customWidth="1"/>
    <col min="49" max="49" width="6.265625" bestFit="1" customWidth="1"/>
    <col min="50" max="50" width="7.59765625" bestFit="1" customWidth="1"/>
    <col min="51" max="51" width="6.1328125" bestFit="1" customWidth="1"/>
    <col min="52" max="52" width="6.46484375" bestFit="1" customWidth="1"/>
    <col min="53" max="53" width="7.06640625" bestFit="1" customWidth="1"/>
    <col min="54" max="54" width="10.46484375" bestFit="1" customWidth="1"/>
    <col min="55" max="55" width="4.06640625" bestFit="1" customWidth="1"/>
    <col min="56" max="56" width="7.46484375" bestFit="1" customWidth="1"/>
    <col min="57" max="57" width="7" bestFit="1" customWidth="1"/>
    <col min="58" max="58" width="10.86328125" bestFit="1" customWidth="1"/>
    <col min="59" max="60" width="5.6640625" bestFit="1" customWidth="1"/>
    <col min="61" max="61" width="4.53125" bestFit="1" customWidth="1"/>
    <col min="62" max="62" width="6.59765625" bestFit="1" customWidth="1"/>
    <col min="63" max="63" width="8.19921875" bestFit="1" customWidth="1"/>
    <col min="64" max="64" width="9.06640625" bestFit="1" customWidth="1"/>
    <col min="65" max="65" width="12.06640625" bestFit="1" customWidth="1"/>
  </cols>
  <sheetData>
    <row r="1" spans="1:65" x14ac:dyDescent="0.45">
      <c r="A1" s="24" t="s">
        <v>534</v>
      </c>
      <c r="B1" s="24" t="s">
        <v>507</v>
      </c>
      <c r="C1" s="24" t="s">
        <v>514</v>
      </c>
      <c r="D1" s="24" t="s">
        <v>492</v>
      </c>
      <c r="E1" s="24" t="s">
        <v>558</v>
      </c>
      <c r="F1" s="24" t="s">
        <v>494</v>
      </c>
      <c r="G1" s="24" t="s">
        <v>487</v>
      </c>
      <c r="H1" s="24" t="s">
        <v>483</v>
      </c>
      <c r="I1" s="24" t="s">
        <v>510</v>
      </c>
      <c r="J1" s="24" t="s">
        <v>403</v>
      </c>
      <c r="K1" s="24" t="s">
        <v>485</v>
      </c>
      <c r="L1" s="24" t="s">
        <v>505</v>
      </c>
      <c r="M1" s="24" t="s">
        <v>484</v>
      </c>
      <c r="N1" s="24" t="s">
        <v>488</v>
      </c>
      <c r="O1" s="24" t="s">
        <v>404</v>
      </c>
      <c r="P1" s="24" t="s">
        <v>486</v>
      </c>
      <c r="Q1" s="24" t="s">
        <v>524</v>
      </c>
      <c r="R1" s="24" t="s">
        <v>402</v>
      </c>
      <c r="S1" s="24" t="s">
        <v>519</v>
      </c>
      <c r="T1" s="24" t="s">
        <v>521</v>
      </c>
      <c r="U1" s="24" t="s">
        <v>522</v>
      </c>
      <c r="V1" s="24" t="s">
        <v>530</v>
      </c>
      <c r="W1" s="24" t="s">
        <v>499</v>
      </c>
      <c r="X1" s="24" t="s">
        <v>495</v>
      </c>
      <c r="Y1" s="24" t="s">
        <v>493</v>
      </c>
      <c r="Z1" s="24" t="s">
        <v>556</v>
      </c>
      <c r="AA1" s="24" t="s">
        <v>496</v>
      </c>
      <c r="AB1" s="24" t="s">
        <v>498</v>
      </c>
      <c r="AC1" s="24" t="s">
        <v>563</v>
      </c>
      <c r="AD1" s="24" t="s">
        <v>557</v>
      </c>
      <c r="AE1" s="24" t="s">
        <v>508</v>
      </c>
    </row>
    <row r="2" spans="1:65" x14ac:dyDescent="0.45">
      <c r="A2" s="25" t="s">
        <v>24</v>
      </c>
      <c r="B2" s="25" t="s">
        <v>24</v>
      </c>
      <c r="C2" s="25" t="s">
        <v>24</v>
      </c>
      <c r="D2" s="25" t="s">
        <v>23</v>
      </c>
      <c r="E2" s="25" t="s">
        <v>24</v>
      </c>
      <c r="F2" s="25" t="s">
        <v>23</v>
      </c>
      <c r="G2" s="25" t="s">
        <v>24</v>
      </c>
      <c r="H2" s="25" t="s">
        <v>24</v>
      </c>
      <c r="I2" s="25" t="s">
        <v>24</v>
      </c>
      <c r="J2" s="25" t="s">
        <v>24</v>
      </c>
      <c r="K2" s="25" t="s">
        <v>24</v>
      </c>
      <c r="L2" s="25" t="s">
        <v>24</v>
      </c>
      <c r="M2" s="25" t="s">
        <v>24</v>
      </c>
      <c r="N2" s="25" t="s">
        <v>24</v>
      </c>
      <c r="O2" s="25" t="s">
        <v>23</v>
      </c>
      <c r="P2" s="25" t="s">
        <v>24</v>
      </c>
      <c r="Q2" s="25" t="s">
        <v>24</v>
      </c>
      <c r="R2" s="25" t="s">
        <v>23</v>
      </c>
      <c r="S2" s="25" t="s">
        <v>24</v>
      </c>
      <c r="T2" s="25" t="s">
        <v>24</v>
      </c>
      <c r="U2" s="25" t="s">
        <v>24</v>
      </c>
      <c r="V2" s="25" t="s">
        <v>24</v>
      </c>
      <c r="W2" s="25" t="s">
        <v>23</v>
      </c>
      <c r="X2" s="25" t="s">
        <v>24</v>
      </c>
      <c r="Y2" s="25" t="s">
        <v>24</v>
      </c>
      <c r="Z2" s="25" t="s">
        <v>24</v>
      </c>
      <c r="AA2" s="25" t="s">
        <v>24</v>
      </c>
      <c r="AB2" s="25" t="s">
        <v>24</v>
      </c>
      <c r="AC2" s="25" t="s">
        <v>24</v>
      </c>
      <c r="AD2" s="25" t="s">
        <v>24</v>
      </c>
      <c r="AE2" s="25" t="s">
        <v>24</v>
      </c>
      <c r="AH2" s="27"/>
      <c r="AI2" s="33" t="s">
        <v>534</v>
      </c>
      <c r="AJ2" s="33" t="s">
        <v>507</v>
      </c>
      <c r="AK2" s="33" t="s">
        <v>514</v>
      </c>
      <c r="AL2" s="33" t="s">
        <v>492</v>
      </c>
      <c r="AM2" s="33" t="s">
        <v>558</v>
      </c>
      <c r="AN2" s="33" t="s">
        <v>494</v>
      </c>
      <c r="AO2" s="33" t="s">
        <v>487</v>
      </c>
      <c r="AP2" s="33" t="s">
        <v>483</v>
      </c>
      <c r="AQ2" s="33" t="s">
        <v>510</v>
      </c>
      <c r="AR2" s="33" t="s">
        <v>403</v>
      </c>
      <c r="AS2" s="33" t="s">
        <v>485</v>
      </c>
      <c r="AT2" s="33" t="s">
        <v>505</v>
      </c>
      <c r="AU2" s="33" t="s">
        <v>484</v>
      </c>
      <c r="AV2" s="33" t="s">
        <v>488</v>
      </c>
      <c r="AW2" s="33" t="s">
        <v>404</v>
      </c>
      <c r="AX2" s="33" t="s">
        <v>486</v>
      </c>
      <c r="AY2" s="33" t="s">
        <v>524</v>
      </c>
      <c r="AZ2" s="33" t="s">
        <v>402</v>
      </c>
      <c r="BA2" s="33" t="s">
        <v>519</v>
      </c>
      <c r="BB2" s="33" t="s">
        <v>521</v>
      </c>
      <c r="BC2" s="33" t="s">
        <v>522</v>
      </c>
      <c r="BD2" s="33" t="s">
        <v>530</v>
      </c>
      <c r="BE2" s="33" t="s">
        <v>499</v>
      </c>
      <c r="BF2" s="33" t="s">
        <v>495</v>
      </c>
      <c r="BG2" s="33" t="s">
        <v>493</v>
      </c>
      <c r="BH2" s="33" t="s">
        <v>556</v>
      </c>
      <c r="BI2" s="33" t="s">
        <v>496</v>
      </c>
      <c r="BJ2" s="33" t="s">
        <v>498</v>
      </c>
      <c r="BK2" s="33" t="s">
        <v>563</v>
      </c>
      <c r="BL2" s="33" t="s">
        <v>557</v>
      </c>
      <c r="BM2" s="33" t="s">
        <v>508</v>
      </c>
    </row>
    <row r="3" spans="1:65" x14ac:dyDescent="0.45">
      <c r="A3" s="25" t="s">
        <v>24</v>
      </c>
      <c r="B3" s="25" t="s">
        <v>24</v>
      </c>
      <c r="C3" s="25" t="s">
        <v>24</v>
      </c>
      <c r="D3" s="25" t="s">
        <v>23</v>
      </c>
      <c r="E3" s="25" t="s">
        <v>24</v>
      </c>
      <c r="F3" s="25" t="s">
        <v>23</v>
      </c>
      <c r="G3" s="25" t="s">
        <v>24</v>
      </c>
      <c r="H3" s="25" t="s">
        <v>24</v>
      </c>
      <c r="I3" s="25" t="s">
        <v>24</v>
      </c>
      <c r="J3" s="25" t="s">
        <v>24</v>
      </c>
      <c r="K3" s="25" t="s">
        <v>24</v>
      </c>
      <c r="L3" s="25" t="s">
        <v>24</v>
      </c>
      <c r="M3" s="25" t="s">
        <v>24</v>
      </c>
      <c r="N3" s="25" t="s">
        <v>24</v>
      </c>
      <c r="O3" s="25" t="s">
        <v>23</v>
      </c>
      <c r="P3" s="25" t="s">
        <v>24</v>
      </c>
      <c r="Q3" s="25" t="s">
        <v>24</v>
      </c>
      <c r="R3" s="25" t="s">
        <v>23</v>
      </c>
      <c r="S3" s="25" t="s">
        <v>24</v>
      </c>
      <c r="T3" s="25" t="s">
        <v>24</v>
      </c>
      <c r="U3" s="25" t="s">
        <v>24</v>
      </c>
      <c r="V3" s="25" t="s">
        <v>24</v>
      </c>
      <c r="W3" s="25" t="s">
        <v>23</v>
      </c>
      <c r="X3" s="25" t="s">
        <v>24</v>
      </c>
      <c r="Y3" s="25" t="s">
        <v>23</v>
      </c>
      <c r="Z3" s="25" t="s">
        <v>24</v>
      </c>
      <c r="AA3" s="25" t="s">
        <v>24</v>
      </c>
      <c r="AB3" s="25" t="s">
        <v>24</v>
      </c>
      <c r="AC3" s="25" t="s">
        <v>24</v>
      </c>
      <c r="AD3" s="25" t="s">
        <v>24</v>
      </c>
      <c r="AE3" s="25" t="s">
        <v>24</v>
      </c>
      <c r="AH3" s="27" t="s">
        <v>23</v>
      </c>
      <c r="AI3" s="27">
        <f t="shared" ref="AI3:BM3" si="0">COUNTIF(A$2:A$201,$AH$3)</f>
        <v>2</v>
      </c>
      <c r="AJ3" s="27">
        <f t="shared" si="0"/>
        <v>4</v>
      </c>
      <c r="AK3" s="27">
        <f t="shared" si="0"/>
        <v>2</v>
      </c>
      <c r="AL3" s="27">
        <f t="shared" si="0"/>
        <v>14</v>
      </c>
      <c r="AM3" s="27">
        <f t="shared" si="0"/>
        <v>20</v>
      </c>
      <c r="AN3" s="27">
        <f t="shared" si="0"/>
        <v>9</v>
      </c>
      <c r="AO3" s="27">
        <f t="shared" si="0"/>
        <v>28</v>
      </c>
      <c r="AP3" s="27">
        <f t="shared" si="0"/>
        <v>17</v>
      </c>
      <c r="AQ3" s="27">
        <f t="shared" si="0"/>
        <v>3</v>
      </c>
      <c r="AR3" s="27">
        <f t="shared" si="0"/>
        <v>22</v>
      </c>
      <c r="AS3" s="27">
        <f t="shared" si="0"/>
        <v>102</v>
      </c>
      <c r="AT3" s="27">
        <f t="shared" si="0"/>
        <v>1</v>
      </c>
      <c r="AU3" s="27">
        <f t="shared" si="0"/>
        <v>9</v>
      </c>
      <c r="AV3" s="27">
        <f t="shared" si="0"/>
        <v>19</v>
      </c>
      <c r="AW3" s="27">
        <f t="shared" si="0"/>
        <v>65</v>
      </c>
      <c r="AX3" s="27">
        <f t="shared" si="0"/>
        <v>68</v>
      </c>
      <c r="AY3" s="27">
        <f t="shared" si="0"/>
        <v>7</v>
      </c>
      <c r="AZ3" s="27">
        <f t="shared" si="0"/>
        <v>95</v>
      </c>
      <c r="BA3" s="27">
        <f t="shared" si="0"/>
        <v>14</v>
      </c>
      <c r="BB3" s="27">
        <f t="shared" si="0"/>
        <v>4</v>
      </c>
      <c r="BC3" s="27">
        <f t="shared" si="0"/>
        <v>1</v>
      </c>
      <c r="BD3" s="27">
        <f t="shared" si="0"/>
        <v>1</v>
      </c>
      <c r="BE3" s="27">
        <f t="shared" si="0"/>
        <v>77</v>
      </c>
      <c r="BF3" s="27">
        <f t="shared" si="0"/>
        <v>7</v>
      </c>
      <c r="BG3" s="27">
        <f t="shared" si="0"/>
        <v>12</v>
      </c>
      <c r="BH3" s="27">
        <f t="shared" si="0"/>
        <v>1</v>
      </c>
      <c r="BI3" s="27">
        <f t="shared" si="0"/>
        <v>12</v>
      </c>
      <c r="BJ3" s="27">
        <f t="shared" si="0"/>
        <v>21</v>
      </c>
      <c r="BK3" s="27">
        <f t="shared" si="0"/>
        <v>3</v>
      </c>
      <c r="BL3" s="27">
        <f t="shared" si="0"/>
        <v>1</v>
      </c>
      <c r="BM3" s="27">
        <f t="shared" si="0"/>
        <v>68</v>
      </c>
    </row>
    <row r="4" spans="1:65" x14ac:dyDescent="0.45">
      <c r="A4" s="25" t="s">
        <v>24</v>
      </c>
      <c r="B4" s="25" t="s">
        <v>24</v>
      </c>
      <c r="C4" s="25" t="s">
        <v>24</v>
      </c>
      <c r="D4" s="25" t="s">
        <v>24</v>
      </c>
      <c r="E4" s="25" t="s">
        <v>24</v>
      </c>
      <c r="F4" s="25" t="s">
        <v>24</v>
      </c>
      <c r="G4" s="25" t="s">
        <v>23</v>
      </c>
      <c r="H4" s="25" t="s">
        <v>23</v>
      </c>
      <c r="I4" s="25" t="s">
        <v>24</v>
      </c>
      <c r="J4" s="25" t="s">
        <v>24</v>
      </c>
      <c r="K4" s="25" t="s">
        <v>24</v>
      </c>
      <c r="L4" s="25" t="s">
        <v>24</v>
      </c>
      <c r="M4" s="25" t="s">
        <v>24</v>
      </c>
      <c r="N4" s="25" t="s">
        <v>24</v>
      </c>
      <c r="O4" s="25" t="s">
        <v>24</v>
      </c>
      <c r="P4" s="25" t="s">
        <v>24</v>
      </c>
      <c r="Q4" s="25" t="s">
        <v>24</v>
      </c>
      <c r="R4" s="25" t="s">
        <v>23</v>
      </c>
      <c r="S4" s="25" t="s">
        <v>24</v>
      </c>
      <c r="T4" s="25" t="s">
        <v>24</v>
      </c>
      <c r="U4" s="25" t="s">
        <v>24</v>
      </c>
      <c r="V4" s="25" t="s">
        <v>24</v>
      </c>
      <c r="W4" s="25" t="s">
        <v>24</v>
      </c>
      <c r="X4" s="25" t="s">
        <v>24</v>
      </c>
      <c r="Y4" s="25" t="s">
        <v>24</v>
      </c>
      <c r="Z4" s="25" t="s">
        <v>24</v>
      </c>
      <c r="AA4" s="25" t="s">
        <v>24</v>
      </c>
      <c r="AB4" s="25" t="s">
        <v>24</v>
      </c>
      <c r="AC4" s="25" t="s">
        <v>24</v>
      </c>
      <c r="AD4" s="25" t="s">
        <v>24</v>
      </c>
      <c r="AE4" s="25" t="s">
        <v>24</v>
      </c>
      <c r="AH4" s="27" t="s">
        <v>24</v>
      </c>
      <c r="AI4" s="27">
        <f t="shared" ref="AI4:BM4" si="1">COUNTIF(A$2:A$201,$AH$4)</f>
        <v>198</v>
      </c>
      <c r="AJ4" s="27">
        <f t="shared" si="1"/>
        <v>196</v>
      </c>
      <c r="AK4" s="27">
        <f t="shared" si="1"/>
        <v>198</v>
      </c>
      <c r="AL4" s="27">
        <f t="shared" si="1"/>
        <v>186</v>
      </c>
      <c r="AM4" s="27">
        <f t="shared" si="1"/>
        <v>180</v>
      </c>
      <c r="AN4" s="27">
        <f t="shared" si="1"/>
        <v>191</v>
      </c>
      <c r="AO4" s="27">
        <f t="shared" si="1"/>
        <v>172</v>
      </c>
      <c r="AP4" s="27">
        <f t="shared" si="1"/>
        <v>183</v>
      </c>
      <c r="AQ4" s="27">
        <f t="shared" si="1"/>
        <v>197</v>
      </c>
      <c r="AR4" s="27">
        <f t="shared" si="1"/>
        <v>178</v>
      </c>
      <c r="AS4" s="27">
        <f t="shared" si="1"/>
        <v>98</v>
      </c>
      <c r="AT4" s="27">
        <f t="shared" si="1"/>
        <v>199</v>
      </c>
      <c r="AU4" s="27">
        <f t="shared" si="1"/>
        <v>191</v>
      </c>
      <c r="AV4" s="27">
        <f t="shared" si="1"/>
        <v>181</v>
      </c>
      <c r="AW4" s="27">
        <f t="shared" si="1"/>
        <v>135</v>
      </c>
      <c r="AX4" s="27">
        <f t="shared" si="1"/>
        <v>132</v>
      </c>
      <c r="AY4" s="27">
        <f t="shared" si="1"/>
        <v>193</v>
      </c>
      <c r="AZ4" s="27">
        <f t="shared" si="1"/>
        <v>105</v>
      </c>
      <c r="BA4" s="27">
        <f t="shared" si="1"/>
        <v>186</v>
      </c>
      <c r="BB4" s="27">
        <f t="shared" si="1"/>
        <v>196</v>
      </c>
      <c r="BC4" s="27">
        <f t="shared" si="1"/>
        <v>199</v>
      </c>
      <c r="BD4" s="27">
        <f t="shared" si="1"/>
        <v>199</v>
      </c>
      <c r="BE4" s="27">
        <f t="shared" si="1"/>
        <v>123</v>
      </c>
      <c r="BF4" s="27">
        <f t="shared" si="1"/>
        <v>193</v>
      </c>
      <c r="BG4" s="27">
        <f t="shared" si="1"/>
        <v>188</v>
      </c>
      <c r="BH4" s="27">
        <f t="shared" si="1"/>
        <v>199</v>
      </c>
      <c r="BI4" s="27">
        <f t="shared" si="1"/>
        <v>188</v>
      </c>
      <c r="BJ4" s="27">
        <f t="shared" si="1"/>
        <v>179</v>
      </c>
      <c r="BK4" s="27">
        <f t="shared" si="1"/>
        <v>197</v>
      </c>
      <c r="BL4" s="27">
        <f t="shared" si="1"/>
        <v>199</v>
      </c>
      <c r="BM4" s="27">
        <f t="shared" si="1"/>
        <v>132</v>
      </c>
    </row>
    <row r="5" spans="1:65" x14ac:dyDescent="0.45">
      <c r="A5" s="25" t="s">
        <v>24</v>
      </c>
      <c r="B5" s="25" t="s">
        <v>24</v>
      </c>
      <c r="C5" s="25" t="s">
        <v>24</v>
      </c>
      <c r="D5" s="25" t="s">
        <v>24</v>
      </c>
      <c r="E5" s="25" t="s">
        <v>24</v>
      </c>
      <c r="F5" s="25" t="s">
        <v>23</v>
      </c>
      <c r="G5" s="25" t="s">
        <v>24</v>
      </c>
      <c r="H5" s="25" t="s">
        <v>23</v>
      </c>
      <c r="I5" s="25" t="s">
        <v>24</v>
      </c>
      <c r="J5" s="25" t="s">
        <v>24</v>
      </c>
      <c r="K5" s="25" t="s">
        <v>23</v>
      </c>
      <c r="L5" s="25" t="s">
        <v>24</v>
      </c>
      <c r="M5" s="25" t="s">
        <v>24</v>
      </c>
      <c r="N5" s="25" t="s">
        <v>24</v>
      </c>
      <c r="O5" s="25" t="s">
        <v>24</v>
      </c>
      <c r="P5" s="25" t="s">
        <v>24</v>
      </c>
      <c r="Q5" s="25" t="s">
        <v>24</v>
      </c>
      <c r="R5" s="25" t="s">
        <v>23</v>
      </c>
      <c r="S5" s="25" t="s">
        <v>24</v>
      </c>
      <c r="T5" s="25" t="s">
        <v>24</v>
      </c>
      <c r="U5" s="25" t="s">
        <v>24</v>
      </c>
      <c r="V5" s="25" t="s">
        <v>24</v>
      </c>
      <c r="W5" s="25" t="s">
        <v>23</v>
      </c>
      <c r="X5" s="25" t="s">
        <v>24</v>
      </c>
      <c r="Y5" s="25" t="s">
        <v>24</v>
      </c>
      <c r="Z5" s="25" t="s">
        <v>24</v>
      </c>
      <c r="AA5" s="25" t="s">
        <v>24</v>
      </c>
      <c r="AB5" s="25" t="s">
        <v>24</v>
      </c>
      <c r="AC5" s="25" t="s">
        <v>24</v>
      </c>
      <c r="AD5" s="25" t="s">
        <v>24</v>
      </c>
      <c r="AE5" s="25" t="s">
        <v>24</v>
      </c>
      <c r="AH5" s="27" t="s">
        <v>577</v>
      </c>
      <c r="AI5" s="27">
        <f>SUM(AI3:AI4)</f>
        <v>200</v>
      </c>
      <c r="AJ5" s="27">
        <f t="shared" ref="AJ5:BM5" si="2">SUM(AJ3:AJ4)</f>
        <v>200</v>
      </c>
      <c r="AK5" s="27">
        <f t="shared" si="2"/>
        <v>200</v>
      </c>
      <c r="AL5" s="27">
        <f t="shared" si="2"/>
        <v>200</v>
      </c>
      <c r="AM5" s="27">
        <f t="shared" si="2"/>
        <v>200</v>
      </c>
      <c r="AN5" s="27">
        <f t="shared" si="2"/>
        <v>200</v>
      </c>
      <c r="AO5" s="27">
        <f t="shared" si="2"/>
        <v>200</v>
      </c>
      <c r="AP5" s="27">
        <f t="shared" si="2"/>
        <v>200</v>
      </c>
      <c r="AQ5" s="27">
        <f t="shared" si="2"/>
        <v>200</v>
      </c>
      <c r="AR5" s="27">
        <f t="shared" si="2"/>
        <v>200</v>
      </c>
      <c r="AS5" s="27">
        <f t="shared" si="2"/>
        <v>200</v>
      </c>
      <c r="AT5" s="27">
        <f t="shared" si="2"/>
        <v>200</v>
      </c>
      <c r="AU5" s="27">
        <f t="shared" si="2"/>
        <v>200</v>
      </c>
      <c r="AV5" s="27">
        <f t="shared" si="2"/>
        <v>200</v>
      </c>
      <c r="AW5" s="27">
        <f t="shared" si="2"/>
        <v>200</v>
      </c>
      <c r="AX5" s="27">
        <f t="shared" si="2"/>
        <v>200</v>
      </c>
      <c r="AY5" s="27">
        <f t="shared" si="2"/>
        <v>200</v>
      </c>
      <c r="AZ5" s="27">
        <f t="shared" si="2"/>
        <v>200</v>
      </c>
      <c r="BA5" s="27">
        <f t="shared" si="2"/>
        <v>200</v>
      </c>
      <c r="BB5" s="27">
        <f t="shared" si="2"/>
        <v>200</v>
      </c>
      <c r="BC5" s="27">
        <f t="shared" si="2"/>
        <v>200</v>
      </c>
      <c r="BD5" s="27">
        <f t="shared" si="2"/>
        <v>200</v>
      </c>
      <c r="BE5" s="27">
        <f t="shared" si="2"/>
        <v>200</v>
      </c>
      <c r="BF5" s="27">
        <f t="shared" si="2"/>
        <v>200</v>
      </c>
      <c r="BG5" s="27">
        <f t="shared" si="2"/>
        <v>200</v>
      </c>
      <c r="BH5" s="27">
        <f t="shared" si="2"/>
        <v>200</v>
      </c>
      <c r="BI5" s="27">
        <f t="shared" si="2"/>
        <v>200</v>
      </c>
      <c r="BJ5" s="27">
        <f t="shared" si="2"/>
        <v>200</v>
      </c>
      <c r="BK5" s="27">
        <f t="shared" si="2"/>
        <v>200</v>
      </c>
      <c r="BL5" s="27">
        <f t="shared" si="2"/>
        <v>200</v>
      </c>
      <c r="BM5" s="27">
        <f t="shared" si="2"/>
        <v>200</v>
      </c>
    </row>
    <row r="6" spans="1:65" x14ac:dyDescent="0.45">
      <c r="A6" s="25" t="s">
        <v>24</v>
      </c>
      <c r="B6" s="25" t="s">
        <v>24</v>
      </c>
      <c r="C6" s="25" t="s">
        <v>24</v>
      </c>
      <c r="D6" s="25" t="s">
        <v>24</v>
      </c>
      <c r="E6" s="25" t="s">
        <v>24</v>
      </c>
      <c r="F6" s="25" t="s">
        <v>24</v>
      </c>
      <c r="G6" s="25" t="s">
        <v>23</v>
      </c>
      <c r="H6" s="25" t="s">
        <v>23</v>
      </c>
      <c r="I6" s="25" t="s">
        <v>24</v>
      </c>
      <c r="J6" s="25" t="s">
        <v>24</v>
      </c>
      <c r="K6" s="25" t="s">
        <v>24</v>
      </c>
      <c r="L6" s="25" t="s">
        <v>24</v>
      </c>
      <c r="M6" s="25" t="s">
        <v>24</v>
      </c>
      <c r="N6" s="25" t="s">
        <v>24</v>
      </c>
      <c r="O6" s="25" t="s">
        <v>23</v>
      </c>
      <c r="P6" s="25" t="s">
        <v>24</v>
      </c>
      <c r="Q6" s="25" t="s">
        <v>24</v>
      </c>
      <c r="R6" s="25" t="s">
        <v>24</v>
      </c>
      <c r="S6" s="25" t="s">
        <v>24</v>
      </c>
      <c r="T6" s="25" t="s">
        <v>24</v>
      </c>
      <c r="U6" s="25" t="s">
        <v>24</v>
      </c>
      <c r="V6" s="25" t="s">
        <v>24</v>
      </c>
      <c r="W6" s="25" t="s">
        <v>24</v>
      </c>
      <c r="X6" s="25" t="s">
        <v>23</v>
      </c>
      <c r="Y6" s="25" t="s">
        <v>24</v>
      </c>
      <c r="Z6" s="25" t="s">
        <v>24</v>
      </c>
      <c r="AA6" s="25" t="s">
        <v>24</v>
      </c>
      <c r="AB6" s="25" t="s">
        <v>24</v>
      </c>
      <c r="AC6" s="25" t="s">
        <v>24</v>
      </c>
      <c r="AD6" s="25" t="s">
        <v>24</v>
      </c>
      <c r="AE6" s="25" t="s">
        <v>24</v>
      </c>
    </row>
    <row r="7" spans="1:65" x14ac:dyDescent="0.45">
      <c r="A7" s="25" t="s">
        <v>24</v>
      </c>
      <c r="B7" s="25" t="s">
        <v>24</v>
      </c>
      <c r="C7" s="25" t="s">
        <v>24</v>
      </c>
      <c r="D7" s="25" t="s">
        <v>24</v>
      </c>
      <c r="E7" s="25" t="s">
        <v>24</v>
      </c>
      <c r="F7" s="25" t="s">
        <v>24</v>
      </c>
      <c r="G7" s="25" t="s">
        <v>24</v>
      </c>
      <c r="H7" s="25" t="s">
        <v>23</v>
      </c>
      <c r="I7" s="25" t="s">
        <v>24</v>
      </c>
      <c r="J7" s="25" t="s">
        <v>24</v>
      </c>
      <c r="K7" s="25" t="s">
        <v>24</v>
      </c>
      <c r="L7" s="25" t="s">
        <v>24</v>
      </c>
      <c r="M7" s="25" t="s">
        <v>24</v>
      </c>
      <c r="N7" s="25" t="s">
        <v>24</v>
      </c>
      <c r="O7" s="25" t="s">
        <v>23</v>
      </c>
      <c r="P7" s="25" t="s">
        <v>24</v>
      </c>
      <c r="Q7" s="25" t="s">
        <v>24</v>
      </c>
      <c r="R7" s="25" t="s">
        <v>24</v>
      </c>
      <c r="S7" s="25" t="s">
        <v>24</v>
      </c>
      <c r="T7" s="25" t="s">
        <v>24</v>
      </c>
      <c r="U7" s="25" t="s">
        <v>24</v>
      </c>
      <c r="V7" s="25" t="s">
        <v>24</v>
      </c>
      <c r="W7" s="25" t="s">
        <v>23</v>
      </c>
      <c r="X7" s="25" t="s">
        <v>24</v>
      </c>
      <c r="Y7" s="25" t="s">
        <v>24</v>
      </c>
      <c r="Z7" s="25" t="s">
        <v>24</v>
      </c>
      <c r="AA7" s="25" t="s">
        <v>24</v>
      </c>
      <c r="AB7" s="25" t="s">
        <v>24</v>
      </c>
      <c r="AC7" s="25" t="s">
        <v>24</v>
      </c>
      <c r="AD7" s="25" t="s">
        <v>24</v>
      </c>
      <c r="AE7" s="25" t="s">
        <v>24</v>
      </c>
    </row>
    <row r="8" spans="1:65" x14ac:dyDescent="0.45">
      <c r="A8" s="25" t="s">
        <v>24</v>
      </c>
      <c r="B8" s="25" t="s">
        <v>24</v>
      </c>
      <c r="C8" s="25" t="s">
        <v>24</v>
      </c>
      <c r="D8" s="25" t="s">
        <v>24</v>
      </c>
      <c r="E8" s="25" t="s">
        <v>24</v>
      </c>
      <c r="F8" s="25" t="s">
        <v>24</v>
      </c>
      <c r="G8" s="25" t="s">
        <v>23</v>
      </c>
      <c r="H8" s="25" t="s">
        <v>24</v>
      </c>
      <c r="I8" s="25" t="s">
        <v>24</v>
      </c>
      <c r="J8" s="25" t="s">
        <v>24</v>
      </c>
      <c r="K8" s="25" t="s">
        <v>24</v>
      </c>
      <c r="L8" s="25" t="s">
        <v>24</v>
      </c>
      <c r="M8" s="25" t="s">
        <v>23</v>
      </c>
      <c r="N8" s="25" t="s">
        <v>23</v>
      </c>
      <c r="O8" s="25" t="s">
        <v>23</v>
      </c>
      <c r="P8" s="25" t="s">
        <v>24</v>
      </c>
      <c r="Q8" s="25" t="s">
        <v>24</v>
      </c>
      <c r="R8" s="25" t="s">
        <v>23</v>
      </c>
      <c r="S8" s="25" t="s">
        <v>24</v>
      </c>
      <c r="T8" s="25" t="s">
        <v>24</v>
      </c>
      <c r="U8" s="25" t="s">
        <v>24</v>
      </c>
      <c r="V8" s="25" t="s">
        <v>24</v>
      </c>
      <c r="W8" s="25" t="s">
        <v>23</v>
      </c>
      <c r="X8" s="25" t="s">
        <v>24</v>
      </c>
      <c r="Y8" s="25" t="s">
        <v>24</v>
      </c>
      <c r="Z8" s="25" t="s">
        <v>24</v>
      </c>
      <c r="AA8" s="25" t="s">
        <v>24</v>
      </c>
      <c r="AB8" s="25" t="s">
        <v>24</v>
      </c>
      <c r="AC8" s="25" t="s">
        <v>24</v>
      </c>
      <c r="AD8" s="25" t="s">
        <v>24</v>
      </c>
      <c r="AE8" s="25" t="s">
        <v>24</v>
      </c>
    </row>
    <row r="9" spans="1:65" x14ac:dyDescent="0.45">
      <c r="A9" s="25" t="s">
        <v>24</v>
      </c>
      <c r="B9" s="25" t="s">
        <v>24</v>
      </c>
      <c r="C9" s="25" t="s">
        <v>24</v>
      </c>
      <c r="D9" s="25" t="s">
        <v>24</v>
      </c>
      <c r="E9" s="25" t="s">
        <v>24</v>
      </c>
      <c r="F9" s="25" t="s">
        <v>24</v>
      </c>
      <c r="G9" s="25" t="s">
        <v>24</v>
      </c>
      <c r="H9" s="25" t="s">
        <v>24</v>
      </c>
      <c r="I9" s="25" t="s">
        <v>24</v>
      </c>
      <c r="J9" s="25" t="s">
        <v>24</v>
      </c>
      <c r="K9" s="25" t="s">
        <v>23</v>
      </c>
      <c r="L9" s="25" t="s">
        <v>24</v>
      </c>
      <c r="M9" s="25" t="s">
        <v>24</v>
      </c>
      <c r="N9" s="25" t="s">
        <v>24</v>
      </c>
      <c r="O9" s="25" t="s">
        <v>23</v>
      </c>
      <c r="P9" s="25" t="s">
        <v>24</v>
      </c>
      <c r="Q9" s="25" t="s">
        <v>24</v>
      </c>
      <c r="R9" s="25" t="s">
        <v>23</v>
      </c>
      <c r="S9" s="25" t="s">
        <v>24</v>
      </c>
      <c r="T9" s="25" t="s">
        <v>24</v>
      </c>
      <c r="U9" s="25" t="s">
        <v>24</v>
      </c>
      <c r="V9" s="25" t="s">
        <v>24</v>
      </c>
      <c r="W9" s="25" t="s">
        <v>23</v>
      </c>
      <c r="X9" s="25" t="s">
        <v>24</v>
      </c>
      <c r="Y9" s="25" t="s">
        <v>24</v>
      </c>
      <c r="Z9" s="25" t="s">
        <v>24</v>
      </c>
      <c r="AA9" s="25" t="s">
        <v>24</v>
      </c>
      <c r="AB9" s="25" t="s">
        <v>24</v>
      </c>
      <c r="AC9" s="25" t="s">
        <v>24</v>
      </c>
      <c r="AD9" s="25" t="s">
        <v>24</v>
      </c>
      <c r="AE9" s="25" t="s">
        <v>24</v>
      </c>
    </row>
    <row r="10" spans="1:65" x14ac:dyDescent="0.45">
      <c r="A10" s="25" t="s">
        <v>24</v>
      </c>
      <c r="B10" s="25" t="s">
        <v>24</v>
      </c>
      <c r="C10" s="25" t="s">
        <v>24</v>
      </c>
      <c r="D10" s="25" t="s">
        <v>24</v>
      </c>
      <c r="E10" s="25" t="s">
        <v>24</v>
      </c>
      <c r="F10" s="25" t="s">
        <v>24</v>
      </c>
      <c r="G10" s="25" t="s">
        <v>23</v>
      </c>
      <c r="H10" s="25" t="s">
        <v>24</v>
      </c>
      <c r="I10" s="25" t="s">
        <v>24</v>
      </c>
      <c r="J10" s="25" t="s">
        <v>24</v>
      </c>
      <c r="K10" s="25" t="s">
        <v>23</v>
      </c>
      <c r="L10" s="25" t="s">
        <v>24</v>
      </c>
      <c r="M10" s="25" t="s">
        <v>24</v>
      </c>
      <c r="N10" s="25" t="s">
        <v>24</v>
      </c>
      <c r="O10" s="25" t="s">
        <v>24</v>
      </c>
      <c r="P10" s="25" t="s">
        <v>24</v>
      </c>
      <c r="Q10" s="25" t="s">
        <v>24</v>
      </c>
      <c r="R10" s="25" t="s">
        <v>23</v>
      </c>
      <c r="S10" s="25" t="s">
        <v>24</v>
      </c>
      <c r="T10" s="25" t="s">
        <v>24</v>
      </c>
      <c r="U10" s="25" t="s">
        <v>24</v>
      </c>
      <c r="V10" s="25" t="s">
        <v>24</v>
      </c>
      <c r="W10" s="25" t="s">
        <v>23</v>
      </c>
      <c r="X10" s="25" t="s">
        <v>24</v>
      </c>
      <c r="Y10" s="25" t="s">
        <v>24</v>
      </c>
      <c r="Z10" s="25" t="s">
        <v>24</v>
      </c>
      <c r="AA10" s="25" t="s">
        <v>23</v>
      </c>
      <c r="AB10" s="25" t="s">
        <v>23</v>
      </c>
      <c r="AC10" s="25" t="s">
        <v>24</v>
      </c>
      <c r="AD10" s="25" t="s">
        <v>24</v>
      </c>
      <c r="AE10" s="25" t="s">
        <v>24</v>
      </c>
      <c r="BD10" t="s">
        <v>712</v>
      </c>
    </row>
    <row r="11" spans="1:65" x14ac:dyDescent="0.45">
      <c r="A11" s="25" t="s">
        <v>24</v>
      </c>
      <c r="B11" s="25" t="s">
        <v>24</v>
      </c>
      <c r="C11" s="25" t="s">
        <v>24</v>
      </c>
      <c r="D11" s="25" t="s">
        <v>23</v>
      </c>
      <c r="E11" s="25" t="s">
        <v>24</v>
      </c>
      <c r="F11" s="25" t="s">
        <v>24</v>
      </c>
      <c r="G11" s="25" t="s">
        <v>24</v>
      </c>
      <c r="H11" s="25" t="s">
        <v>24</v>
      </c>
      <c r="I11" s="25" t="s">
        <v>24</v>
      </c>
      <c r="J11" s="25" t="s">
        <v>24</v>
      </c>
      <c r="K11" s="25" t="s">
        <v>23</v>
      </c>
      <c r="L11" s="25" t="s">
        <v>23</v>
      </c>
      <c r="M11" s="25" t="s">
        <v>24</v>
      </c>
      <c r="N11" s="25" t="s">
        <v>24</v>
      </c>
      <c r="O11" s="25" t="s">
        <v>24</v>
      </c>
      <c r="P11" s="25" t="s">
        <v>24</v>
      </c>
      <c r="Q11" s="25" t="s">
        <v>24</v>
      </c>
      <c r="R11" s="25" t="s">
        <v>23</v>
      </c>
      <c r="S11" s="25" t="s">
        <v>24</v>
      </c>
      <c r="T11" s="25" t="s">
        <v>24</v>
      </c>
      <c r="U11" s="25" t="s">
        <v>24</v>
      </c>
      <c r="V11" s="25" t="s">
        <v>24</v>
      </c>
      <c r="W11" s="25" t="s">
        <v>23</v>
      </c>
      <c r="X11" s="25" t="s">
        <v>24</v>
      </c>
      <c r="Y11" s="25" t="s">
        <v>24</v>
      </c>
      <c r="Z11" s="25" t="s">
        <v>24</v>
      </c>
      <c r="AA11" s="25" t="s">
        <v>24</v>
      </c>
      <c r="AB11" s="25" t="s">
        <v>24</v>
      </c>
      <c r="AC11" s="25" t="s">
        <v>24</v>
      </c>
      <c r="AD11" s="25" t="s">
        <v>24</v>
      </c>
      <c r="AE11" s="25" t="s">
        <v>24</v>
      </c>
    </row>
    <row r="12" spans="1:65" x14ac:dyDescent="0.45">
      <c r="A12" s="25" t="s">
        <v>24</v>
      </c>
      <c r="B12" s="25" t="s">
        <v>24</v>
      </c>
      <c r="C12" s="25" t="s">
        <v>24</v>
      </c>
      <c r="D12" s="25" t="s">
        <v>24</v>
      </c>
      <c r="E12" s="25" t="s">
        <v>23</v>
      </c>
      <c r="F12" s="25" t="s">
        <v>24</v>
      </c>
      <c r="G12" s="25" t="s">
        <v>24</v>
      </c>
      <c r="H12" s="25" t="s">
        <v>24</v>
      </c>
      <c r="I12" s="25" t="s">
        <v>24</v>
      </c>
      <c r="J12" s="25" t="s">
        <v>24</v>
      </c>
      <c r="K12" s="25" t="s">
        <v>24</v>
      </c>
      <c r="L12" s="25" t="s">
        <v>24</v>
      </c>
      <c r="M12" s="25" t="s">
        <v>24</v>
      </c>
      <c r="N12" s="25" t="s">
        <v>24</v>
      </c>
      <c r="O12" s="25" t="s">
        <v>24</v>
      </c>
      <c r="P12" s="25" t="s">
        <v>23</v>
      </c>
      <c r="Q12" s="25" t="s">
        <v>24</v>
      </c>
      <c r="R12" s="25" t="s">
        <v>24</v>
      </c>
      <c r="S12" s="25" t="s">
        <v>24</v>
      </c>
      <c r="T12" s="25" t="s">
        <v>24</v>
      </c>
      <c r="U12" s="25" t="s">
        <v>24</v>
      </c>
      <c r="V12" s="25" t="s">
        <v>24</v>
      </c>
      <c r="W12" s="25" t="s">
        <v>24</v>
      </c>
      <c r="X12" s="25" t="s">
        <v>24</v>
      </c>
      <c r="Y12" s="25" t="s">
        <v>24</v>
      </c>
      <c r="Z12" s="25" t="s">
        <v>24</v>
      </c>
      <c r="AA12" s="25" t="s">
        <v>24</v>
      </c>
      <c r="AB12" s="25" t="s">
        <v>24</v>
      </c>
      <c r="AC12" s="25" t="s">
        <v>24</v>
      </c>
      <c r="AD12" s="25" t="s">
        <v>24</v>
      </c>
      <c r="AE12" s="25" t="s">
        <v>23</v>
      </c>
      <c r="AH12" s="125" t="s">
        <v>584</v>
      </c>
      <c r="AI12" s="125"/>
      <c r="AJ12" s="125"/>
      <c r="AK12" s="125"/>
      <c r="AM12" s="125" t="s">
        <v>565</v>
      </c>
      <c r="AN12" s="125"/>
      <c r="AO12" s="125"/>
      <c r="AP12" s="125"/>
    </row>
    <row r="13" spans="1:65" x14ac:dyDescent="0.45">
      <c r="A13" s="25" t="s">
        <v>24</v>
      </c>
      <c r="B13" s="25" t="s">
        <v>24</v>
      </c>
      <c r="C13" s="25" t="s">
        <v>24</v>
      </c>
      <c r="D13" s="25" t="s">
        <v>24</v>
      </c>
      <c r="E13" s="25" t="s">
        <v>23</v>
      </c>
      <c r="F13" s="25" t="s">
        <v>24</v>
      </c>
      <c r="G13" s="25" t="s">
        <v>23</v>
      </c>
      <c r="H13" s="25" t="s">
        <v>23</v>
      </c>
      <c r="I13" s="25" t="s">
        <v>24</v>
      </c>
      <c r="J13" s="25" t="s">
        <v>24</v>
      </c>
      <c r="K13" s="25" t="s">
        <v>24</v>
      </c>
      <c r="L13" s="25" t="s">
        <v>24</v>
      </c>
      <c r="M13" s="25" t="s">
        <v>24</v>
      </c>
      <c r="N13" s="25" t="s">
        <v>24</v>
      </c>
      <c r="O13" s="25" t="s">
        <v>24</v>
      </c>
      <c r="P13" s="25" t="s">
        <v>24</v>
      </c>
      <c r="Q13" s="25" t="s">
        <v>24</v>
      </c>
      <c r="R13" s="25" t="s">
        <v>23</v>
      </c>
      <c r="S13" s="25" t="s">
        <v>24</v>
      </c>
      <c r="T13" s="25" t="s">
        <v>24</v>
      </c>
      <c r="U13" s="25" t="s">
        <v>24</v>
      </c>
      <c r="V13" s="25" t="s">
        <v>24</v>
      </c>
      <c r="W13" s="25" t="s">
        <v>23</v>
      </c>
      <c r="X13" s="25" t="s">
        <v>24</v>
      </c>
      <c r="Y13" s="25" t="s">
        <v>24</v>
      </c>
      <c r="Z13" s="25" t="s">
        <v>24</v>
      </c>
      <c r="AA13" s="25" t="s">
        <v>24</v>
      </c>
      <c r="AB13" s="25" t="s">
        <v>24</v>
      </c>
      <c r="AC13" s="25" t="s">
        <v>24</v>
      </c>
      <c r="AD13" s="25" t="s">
        <v>24</v>
      </c>
      <c r="AE13" s="25" t="s">
        <v>24</v>
      </c>
      <c r="AH13" s="27"/>
      <c r="AI13" s="27" t="s">
        <v>23</v>
      </c>
      <c r="AJ13" s="27" t="s">
        <v>24</v>
      </c>
      <c r="AK13" s="27" t="s">
        <v>583</v>
      </c>
      <c r="AM13" s="27"/>
      <c r="AN13" s="27" t="s">
        <v>23</v>
      </c>
      <c r="AO13" s="27" t="s">
        <v>24</v>
      </c>
      <c r="AP13" s="27" t="s">
        <v>577</v>
      </c>
    </row>
    <row r="14" spans="1:65" x14ac:dyDescent="0.45">
      <c r="A14" s="25" t="s">
        <v>24</v>
      </c>
      <c r="B14" s="25" t="s">
        <v>23</v>
      </c>
      <c r="C14" s="25" t="s">
        <v>24</v>
      </c>
      <c r="D14" s="25" t="s">
        <v>23</v>
      </c>
      <c r="E14" s="25" t="s">
        <v>24</v>
      </c>
      <c r="F14" s="25" t="s">
        <v>24</v>
      </c>
      <c r="G14" s="25" t="s">
        <v>24</v>
      </c>
      <c r="H14" s="25" t="s">
        <v>24</v>
      </c>
      <c r="I14" s="25" t="s">
        <v>24</v>
      </c>
      <c r="J14" s="25" t="s">
        <v>24</v>
      </c>
      <c r="K14" s="25" t="s">
        <v>23</v>
      </c>
      <c r="L14" s="25" t="s">
        <v>24</v>
      </c>
      <c r="M14" s="25" t="s">
        <v>23</v>
      </c>
      <c r="N14" s="25" t="s">
        <v>24</v>
      </c>
      <c r="O14" s="25" t="s">
        <v>24</v>
      </c>
      <c r="P14" s="25" t="s">
        <v>24</v>
      </c>
      <c r="Q14" s="25" t="s">
        <v>24</v>
      </c>
      <c r="R14" s="25" t="s">
        <v>24</v>
      </c>
      <c r="S14" s="25" t="s">
        <v>24</v>
      </c>
      <c r="T14" s="25" t="s">
        <v>24</v>
      </c>
      <c r="U14" s="25" t="s">
        <v>24</v>
      </c>
      <c r="V14" s="25" t="s">
        <v>24</v>
      </c>
      <c r="W14" s="25" t="s">
        <v>24</v>
      </c>
      <c r="X14" s="25" t="s">
        <v>24</v>
      </c>
      <c r="Y14" s="25" t="s">
        <v>24</v>
      </c>
      <c r="Z14" s="25" t="s">
        <v>24</v>
      </c>
      <c r="AA14" s="25" t="s">
        <v>24</v>
      </c>
      <c r="AB14" s="25" t="s">
        <v>24</v>
      </c>
      <c r="AC14" s="25" t="s">
        <v>24</v>
      </c>
      <c r="AD14" s="25" t="s">
        <v>24</v>
      </c>
      <c r="AE14" s="25" t="s">
        <v>23</v>
      </c>
      <c r="AH14" s="27"/>
      <c r="AI14" s="27"/>
      <c r="AJ14" s="27"/>
      <c r="AK14" s="27"/>
      <c r="AM14" s="27"/>
      <c r="AN14" s="44"/>
      <c r="AO14" s="44"/>
      <c r="AP14" s="52"/>
    </row>
    <row r="15" spans="1:65" x14ac:dyDescent="0.45">
      <c r="A15" s="25" t="s">
        <v>24</v>
      </c>
      <c r="B15" s="25" t="s">
        <v>24</v>
      </c>
      <c r="C15" s="25" t="s">
        <v>24</v>
      </c>
      <c r="D15" s="25" t="s">
        <v>24</v>
      </c>
      <c r="E15" s="25" t="s">
        <v>23</v>
      </c>
      <c r="F15" s="25" t="s">
        <v>24</v>
      </c>
      <c r="G15" s="25" t="s">
        <v>24</v>
      </c>
      <c r="H15" s="25" t="s">
        <v>24</v>
      </c>
      <c r="I15" s="25" t="s">
        <v>24</v>
      </c>
      <c r="J15" s="25" t="s">
        <v>24</v>
      </c>
      <c r="K15" s="25" t="s">
        <v>24</v>
      </c>
      <c r="L15" s="25" t="s">
        <v>24</v>
      </c>
      <c r="M15" s="25" t="s">
        <v>24</v>
      </c>
      <c r="N15" s="25" t="s">
        <v>24</v>
      </c>
      <c r="O15" s="25" t="s">
        <v>24</v>
      </c>
      <c r="P15" s="25" t="s">
        <v>23</v>
      </c>
      <c r="Q15" s="25" t="s">
        <v>24</v>
      </c>
      <c r="R15" s="25" t="s">
        <v>24</v>
      </c>
      <c r="S15" s="25" t="s">
        <v>24</v>
      </c>
      <c r="T15" s="25" t="s">
        <v>24</v>
      </c>
      <c r="U15" s="25" t="s">
        <v>24</v>
      </c>
      <c r="V15" s="25" t="s">
        <v>24</v>
      </c>
      <c r="W15" s="25" t="s">
        <v>24</v>
      </c>
      <c r="X15" s="25" t="s">
        <v>24</v>
      </c>
      <c r="Y15" s="25" t="s">
        <v>24</v>
      </c>
      <c r="Z15" s="25" t="s">
        <v>24</v>
      </c>
      <c r="AA15" s="25" t="s">
        <v>24</v>
      </c>
      <c r="AB15" s="25" t="s">
        <v>24</v>
      </c>
      <c r="AC15" s="25" t="s">
        <v>24</v>
      </c>
      <c r="AD15" s="25" t="s">
        <v>24</v>
      </c>
      <c r="AE15" s="25" t="s">
        <v>23</v>
      </c>
      <c r="AH15" s="27" t="s">
        <v>507</v>
      </c>
      <c r="AI15" s="27">
        <v>4</v>
      </c>
      <c r="AJ15" s="27">
        <v>196</v>
      </c>
      <c r="AK15" s="27">
        <v>200</v>
      </c>
      <c r="AM15" s="27" t="s">
        <v>507</v>
      </c>
      <c r="AN15" s="44">
        <f t="shared" ref="AN15:AN44" si="3">AI15/AK15</f>
        <v>0.02</v>
      </c>
      <c r="AO15" s="44">
        <f t="shared" ref="AO15:AO44" si="4">AJ15/AK15</f>
        <v>0.98</v>
      </c>
      <c r="AP15" s="52">
        <f t="shared" ref="AP15:AP44" si="5">SUM(AN15:AO15)</f>
        <v>1</v>
      </c>
    </row>
    <row r="16" spans="1:65" x14ac:dyDescent="0.45">
      <c r="A16" s="25" t="s">
        <v>24</v>
      </c>
      <c r="B16" s="25" t="s">
        <v>24</v>
      </c>
      <c r="C16" s="25" t="s">
        <v>23</v>
      </c>
      <c r="D16" s="25" t="s">
        <v>24</v>
      </c>
      <c r="E16" s="25" t="s">
        <v>24</v>
      </c>
      <c r="F16" s="25" t="s">
        <v>24</v>
      </c>
      <c r="G16" s="25" t="s">
        <v>24</v>
      </c>
      <c r="H16" s="25" t="s">
        <v>24</v>
      </c>
      <c r="I16" s="25" t="s">
        <v>24</v>
      </c>
      <c r="J16" s="25" t="s">
        <v>24</v>
      </c>
      <c r="K16" s="25" t="s">
        <v>23</v>
      </c>
      <c r="L16" s="25" t="s">
        <v>24</v>
      </c>
      <c r="M16" s="25" t="s">
        <v>24</v>
      </c>
      <c r="N16" s="25" t="s">
        <v>24</v>
      </c>
      <c r="O16" s="25" t="s">
        <v>24</v>
      </c>
      <c r="P16" s="25" t="s">
        <v>24</v>
      </c>
      <c r="Q16" s="25" t="s">
        <v>24</v>
      </c>
      <c r="R16" s="25" t="s">
        <v>24</v>
      </c>
      <c r="S16" s="25" t="s">
        <v>24</v>
      </c>
      <c r="T16" s="25" t="s">
        <v>24</v>
      </c>
      <c r="U16" s="25" t="s">
        <v>24</v>
      </c>
      <c r="V16" s="25" t="s">
        <v>24</v>
      </c>
      <c r="W16" s="25" t="s">
        <v>24</v>
      </c>
      <c r="X16" s="25" t="s">
        <v>24</v>
      </c>
      <c r="Y16" s="25" t="s">
        <v>24</v>
      </c>
      <c r="Z16" s="25" t="s">
        <v>24</v>
      </c>
      <c r="AA16" s="25" t="s">
        <v>24</v>
      </c>
      <c r="AB16" s="25" t="s">
        <v>24</v>
      </c>
      <c r="AC16" s="25" t="s">
        <v>24</v>
      </c>
      <c r="AD16" s="25" t="s">
        <v>24</v>
      </c>
      <c r="AE16" s="25" t="s">
        <v>23</v>
      </c>
      <c r="AH16" s="27" t="s">
        <v>514</v>
      </c>
      <c r="AI16" s="27">
        <v>2</v>
      </c>
      <c r="AJ16" s="27">
        <v>198</v>
      </c>
      <c r="AK16" s="27">
        <v>200</v>
      </c>
      <c r="AM16" s="27" t="s">
        <v>514</v>
      </c>
      <c r="AN16" s="44">
        <f t="shared" si="3"/>
        <v>0.01</v>
      </c>
      <c r="AO16" s="44">
        <f t="shared" si="4"/>
        <v>0.99</v>
      </c>
      <c r="AP16" s="52">
        <f t="shared" si="5"/>
        <v>1</v>
      </c>
    </row>
    <row r="17" spans="1:42" x14ac:dyDescent="0.45">
      <c r="A17" s="25" t="s">
        <v>24</v>
      </c>
      <c r="B17" s="25" t="s">
        <v>24</v>
      </c>
      <c r="C17" s="25" t="s">
        <v>24</v>
      </c>
      <c r="D17" s="25" t="s">
        <v>23</v>
      </c>
      <c r="E17" s="25" t="s">
        <v>24</v>
      </c>
      <c r="F17" s="25" t="s">
        <v>24</v>
      </c>
      <c r="G17" s="25" t="s">
        <v>24</v>
      </c>
      <c r="H17" s="25" t="s">
        <v>23</v>
      </c>
      <c r="I17" s="25" t="s">
        <v>24</v>
      </c>
      <c r="J17" s="25" t="s">
        <v>24</v>
      </c>
      <c r="K17" s="25" t="s">
        <v>24</v>
      </c>
      <c r="L17" s="25" t="s">
        <v>24</v>
      </c>
      <c r="M17" s="25" t="s">
        <v>24</v>
      </c>
      <c r="N17" s="25" t="s">
        <v>24</v>
      </c>
      <c r="O17" s="25" t="s">
        <v>24</v>
      </c>
      <c r="P17" s="25" t="s">
        <v>24</v>
      </c>
      <c r="Q17" s="25" t="s">
        <v>24</v>
      </c>
      <c r="R17" s="25" t="s">
        <v>24</v>
      </c>
      <c r="S17" s="25" t="s">
        <v>24</v>
      </c>
      <c r="T17" s="25" t="s">
        <v>24</v>
      </c>
      <c r="U17" s="25" t="s">
        <v>24</v>
      </c>
      <c r="V17" s="25" t="s">
        <v>24</v>
      </c>
      <c r="W17" s="25" t="s">
        <v>24</v>
      </c>
      <c r="X17" s="25" t="s">
        <v>24</v>
      </c>
      <c r="Y17" s="25" t="s">
        <v>24</v>
      </c>
      <c r="Z17" s="25" t="s">
        <v>24</v>
      </c>
      <c r="AA17" s="25" t="s">
        <v>24</v>
      </c>
      <c r="AB17" s="25" t="s">
        <v>24</v>
      </c>
      <c r="AC17" s="25" t="s">
        <v>24</v>
      </c>
      <c r="AD17" s="25" t="s">
        <v>24</v>
      </c>
      <c r="AE17" s="25" t="s">
        <v>24</v>
      </c>
      <c r="AH17" s="27" t="s">
        <v>492</v>
      </c>
      <c r="AI17" s="27">
        <v>14</v>
      </c>
      <c r="AJ17" s="27">
        <v>186</v>
      </c>
      <c r="AK17" s="27">
        <v>200</v>
      </c>
      <c r="AM17" s="27" t="s">
        <v>492</v>
      </c>
      <c r="AN17" s="44">
        <f t="shared" si="3"/>
        <v>7.0000000000000007E-2</v>
      </c>
      <c r="AO17" s="44">
        <f t="shared" si="4"/>
        <v>0.93</v>
      </c>
      <c r="AP17" s="52">
        <f t="shared" si="5"/>
        <v>1</v>
      </c>
    </row>
    <row r="18" spans="1:42" x14ac:dyDescent="0.45">
      <c r="A18" s="25" t="s">
        <v>24</v>
      </c>
      <c r="B18" s="25" t="s">
        <v>24</v>
      </c>
      <c r="C18" s="25" t="s">
        <v>24</v>
      </c>
      <c r="D18" s="25" t="s">
        <v>24</v>
      </c>
      <c r="E18" s="25" t="s">
        <v>23</v>
      </c>
      <c r="F18" s="25" t="s">
        <v>24</v>
      </c>
      <c r="G18" s="25" t="s">
        <v>24</v>
      </c>
      <c r="H18" s="25" t="s">
        <v>24</v>
      </c>
      <c r="I18" s="25" t="s">
        <v>23</v>
      </c>
      <c r="J18" s="25" t="s">
        <v>24</v>
      </c>
      <c r="K18" s="25" t="s">
        <v>23</v>
      </c>
      <c r="L18" s="25" t="s">
        <v>24</v>
      </c>
      <c r="M18" s="25" t="s">
        <v>24</v>
      </c>
      <c r="N18" s="25" t="s">
        <v>24</v>
      </c>
      <c r="O18" s="25" t="s">
        <v>24</v>
      </c>
      <c r="P18" s="25" t="s">
        <v>24</v>
      </c>
      <c r="Q18" s="25" t="s">
        <v>24</v>
      </c>
      <c r="R18" s="25" t="s">
        <v>24</v>
      </c>
      <c r="S18" s="25" t="s">
        <v>24</v>
      </c>
      <c r="T18" s="25" t="s">
        <v>24</v>
      </c>
      <c r="U18" s="25" t="s">
        <v>24</v>
      </c>
      <c r="V18" s="25" t="s">
        <v>24</v>
      </c>
      <c r="W18" s="25" t="s">
        <v>24</v>
      </c>
      <c r="X18" s="25" t="s">
        <v>24</v>
      </c>
      <c r="Y18" s="25" t="s">
        <v>24</v>
      </c>
      <c r="Z18" s="25" t="s">
        <v>24</v>
      </c>
      <c r="AA18" s="25" t="s">
        <v>24</v>
      </c>
      <c r="AB18" s="25" t="s">
        <v>24</v>
      </c>
      <c r="AC18" s="25" t="s">
        <v>24</v>
      </c>
      <c r="AD18" s="25" t="s">
        <v>24</v>
      </c>
      <c r="AE18" s="25" t="s">
        <v>23</v>
      </c>
      <c r="AH18" s="27" t="s">
        <v>558</v>
      </c>
      <c r="AI18" s="27">
        <v>20</v>
      </c>
      <c r="AJ18" s="27">
        <v>180</v>
      </c>
      <c r="AK18" s="27">
        <v>200</v>
      </c>
      <c r="AM18" s="27" t="s">
        <v>558</v>
      </c>
      <c r="AN18" s="44">
        <f t="shared" si="3"/>
        <v>0.1</v>
      </c>
      <c r="AO18" s="44">
        <f t="shared" si="4"/>
        <v>0.9</v>
      </c>
      <c r="AP18" s="52">
        <f t="shared" si="5"/>
        <v>1</v>
      </c>
    </row>
    <row r="19" spans="1:42" x14ac:dyDescent="0.45">
      <c r="A19" s="25" t="s">
        <v>24</v>
      </c>
      <c r="B19" s="25" t="s">
        <v>24</v>
      </c>
      <c r="C19" s="25" t="s">
        <v>24</v>
      </c>
      <c r="D19" s="25" t="s">
        <v>24</v>
      </c>
      <c r="E19" s="25" t="s">
        <v>24</v>
      </c>
      <c r="F19" s="25" t="s">
        <v>24</v>
      </c>
      <c r="G19" s="25" t="s">
        <v>24</v>
      </c>
      <c r="H19" s="25" t="s">
        <v>24</v>
      </c>
      <c r="I19" s="25" t="s">
        <v>24</v>
      </c>
      <c r="J19" s="25" t="s">
        <v>24</v>
      </c>
      <c r="K19" s="25" t="s">
        <v>24</v>
      </c>
      <c r="L19" s="25" t="s">
        <v>24</v>
      </c>
      <c r="M19" s="25" t="s">
        <v>24</v>
      </c>
      <c r="N19" s="25" t="s">
        <v>24</v>
      </c>
      <c r="O19" s="25" t="s">
        <v>24</v>
      </c>
      <c r="P19" s="25" t="s">
        <v>24</v>
      </c>
      <c r="Q19" s="25" t="s">
        <v>24</v>
      </c>
      <c r="R19" s="25" t="s">
        <v>23</v>
      </c>
      <c r="S19" s="25" t="s">
        <v>24</v>
      </c>
      <c r="T19" s="25" t="s">
        <v>24</v>
      </c>
      <c r="U19" s="25" t="s">
        <v>24</v>
      </c>
      <c r="V19" s="25" t="s">
        <v>24</v>
      </c>
      <c r="W19" s="25" t="s">
        <v>24</v>
      </c>
      <c r="X19" s="25" t="s">
        <v>23</v>
      </c>
      <c r="Y19" s="25" t="s">
        <v>24</v>
      </c>
      <c r="Z19" s="25" t="s">
        <v>24</v>
      </c>
      <c r="AA19" s="25" t="s">
        <v>24</v>
      </c>
      <c r="AB19" s="25" t="s">
        <v>24</v>
      </c>
      <c r="AC19" s="25" t="s">
        <v>24</v>
      </c>
      <c r="AD19" s="25" t="s">
        <v>24</v>
      </c>
      <c r="AE19" s="25" t="s">
        <v>24</v>
      </c>
      <c r="AH19" s="27" t="s">
        <v>494</v>
      </c>
      <c r="AI19" s="27">
        <v>9</v>
      </c>
      <c r="AJ19" s="27">
        <v>191</v>
      </c>
      <c r="AK19" s="27">
        <v>200</v>
      </c>
      <c r="AM19" s="27" t="s">
        <v>494</v>
      </c>
      <c r="AN19" s="44">
        <f t="shared" si="3"/>
        <v>4.4999999999999998E-2</v>
      </c>
      <c r="AO19" s="44">
        <f t="shared" si="4"/>
        <v>0.95499999999999996</v>
      </c>
      <c r="AP19" s="52">
        <f t="shared" si="5"/>
        <v>1</v>
      </c>
    </row>
    <row r="20" spans="1:42" x14ac:dyDescent="0.45">
      <c r="A20" s="25" t="s">
        <v>24</v>
      </c>
      <c r="B20" s="25" t="s">
        <v>24</v>
      </c>
      <c r="C20" s="25" t="s">
        <v>24</v>
      </c>
      <c r="D20" s="25" t="s">
        <v>24</v>
      </c>
      <c r="E20" s="25" t="s">
        <v>23</v>
      </c>
      <c r="F20" s="25" t="s">
        <v>24</v>
      </c>
      <c r="G20" s="25" t="s">
        <v>24</v>
      </c>
      <c r="H20" s="25" t="s">
        <v>24</v>
      </c>
      <c r="I20" s="25" t="s">
        <v>24</v>
      </c>
      <c r="J20" s="25" t="s">
        <v>24</v>
      </c>
      <c r="K20" s="25" t="s">
        <v>24</v>
      </c>
      <c r="L20" s="25" t="s">
        <v>24</v>
      </c>
      <c r="M20" s="25" t="s">
        <v>24</v>
      </c>
      <c r="N20" s="25" t="s">
        <v>24</v>
      </c>
      <c r="O20" s="25" t="s">
        <v>24</v>
      </c>
      <c r="P20" s="25" t="s">
        <v>23</v>
      </c>
      <c r="Q20" s="25" t="s">
        <v>24</v>
      </c>
      <c r="R20" s="25" t="s">
        <v>24</v>
      </c>
      <c r="S20" s="25" t="s">
        <v>24</v>
      </c>
      <c r="T20" s="25" t="s">
        <v>24</v>
      </c>
      <c r="U20" s="25" t="s">
        <v>24</v>
      </c>
      <c r="V20" s="25" t="s">
        <v>24</v>
      </c>
      <c r="W20" s="25" t="s">
        <v>24</v>
      </c>
      <c r="X20" s="25" t="s">
        <v>24</v>
      </c>
      <c r="Y20" s="25" t="s">
        <v>24</v>
      </c>
      <c r="Z20" s="25" t="s">
        <v>24</v>
      </c>
      <c r="AA20" s="25" t="s">
        <v>24</v>
      </c>
      <c r="AB20" s="25" t="s">
        <v>24</v>
      </c>
      <c r="AC20" s="25" t="s">
        <v>24</v>
      </c>
      <c r="AD20" s="25" t="s">
        <v>24</v>
      </c>
      <c r="AE20" s="25" t="s">
        <v>23</v>
      </c>
      <c r="AH20" s="27" t="s">
        <v>487</v>
      </c>
      <c r="AI20" s="27">
        <v>28</v>
      </c>
      <c r="AJ20" s="27">
        <v>172</v>
      </c>
      <c r="AK20" s="27">
        <v>200</v>
      </c>
      <c r="AM20" s="27" t="s">
        <v>487</v>
      </c>
      <c r="AN20" s="44">
        <f t="shared" si="3"/>
        <v>0.14000000000000001</v>
      </c>
      <c r="AO20" s="44">
        <f t="shared" si="4"/>
        <v>0.86</v>
      </c>
      <c r="AP20" s="52">
        <f t="shared" si="5"/>
        <v>1</v>
      </c>
    </row>
    <row r="21" spans="1:42" x14ac:dyDescent="0.45">
      <c r="A21" s="25" t="s">
        <v>24</v>
      </c>
      <c r="B21" s="25" t="s">
        <v>24</v>
      </c>
      <c r="C21" s="25" t="s">
        <v>24</v>
      </c>
      <c r="D21" s="25" t="s">
        <v>23</v>
      </c>
      <c r="E21" s="25" t="s">
        <v>24</v>
      </c>
      <c r="F21" s="25" t="s">
        <v>24</v>
      </c>
      <c r="G21" s="25" t="s">
        <v>24</v>
      </c>
      <c r="H21" s="25" t="s">
        <v>24</v>
      </c>
      <c r="I21" s="25" t="s">
        <v>24</v>
      </c>
      <c r="J21" s="25" t="s">
        <v>23</v>
      </c>
      <c r="K21" s="25" t="s">
        <v>23</v>
      </c>
      <c r="L21" s="25" t="s">
        <v>24</v>
      </c>
      <c r="M21" s="25" t="s">
        <v>24</v>
      </c>
      <c r="N21" s="25" t="s">
        <v>24</v>
      </c>
      <c r="O21" s="25" t="s">
        <v>24</v>
      </c>
      <c r="P21" s="25" t="s">
        <v>24</v>
      </c>
      <c r="Q21" s="25" t="s">
        <v>24</v>
      </c>
      <c r="R21" s="25" t="s">
        <v>23</v>
      </c>
      <c r="S21" s="25" t="s">
        <v>24</v>
      </c>
      <c r="T21" s="25" t="s">
        <v>24</v>
      </c>
      <c r="U21" s="25" t="s">
        <v>24</v>
      </c>
      <c r="V21" s="25" t="s">
        <v>24</v>
      </c>
      <c r="W21" s="25" t="s">
        <v>23</v>
      </c>
      <c r="X21" s="25" t="s">
        <v>24</v>
      </c>
      <c r="Y21" s="25" t="s">
        <v>24</v>
      </c>
      <c r="Z21" s="25" t="s">
        <v>24</v>
      </c>
      <c r="AA21" s="25" t="s">
        <v>24</v>
      </c>
      <c r="AB21" s="25" t="s">
        <v>24</v>
      </c>
      <c r="AC21" s="25" t="s">
        <v>24</v>
      </c>
      <c r="AD21" s="25" t="s">
        <v>24</v>
      </c>
      <c r="AE21" s="25" t="s">
        <v>24</v>
      </c>
      <c r="AH21" s="27" t="s">
        <v>483</v>
      </c>
      <c r="AI21" s="27">
        <v>17</v>
      </c>
      <c r="AJ21" s="27">
        <v>183</v>
      </c>
      <c r="AK21" s="27">
        <v>200</v>
      </c>
      <c r="AM21" s="27" t="s">
        <v>483</v>
      </c>
      <c r="AN21" s="44">
        <f t="shared" si="3"/>
        <v>8.5000000000000006E-2</v>
      </c>
      <c r="AO21" s="44">
        <f t="shared" si="4"/>
        <v>0.91500000000000004</v>
      </c>
      <c r="AP21" s="52">
        <f t="shared" si="5"/>
        <v>1</v>
      </c>
    </row>
    <row r="22" spans="1:42" x14ac:dyDescent="0.45">
      <c r="A22" s="25" t="s">
        <v>24</v>
      </c>
      <c r="B22" s="25" t="s">
        <v>24</v>
      </c>
      <c r="C22" s="25" t="s">
        <v>24</v>
      </c>
      <c r="D22" s="25" t="s">
        <v>24</v>
      </c>
      <c r="E22" s="25" t="s">
        <v>23</v>
      </c>
      <c r="F22" s="25" t="s">
        <v>24</v>
      </c>
      <c r="G22" s="25" t="s">
        <v>24</v>
      </c>
      <c r="H22" s="25" t="s">
        <v>24</v>
      </c>
      <c r="I22" s="25" t="s">
        <v>24</v>
      </c>
      <c r="J22" s="25" t="s">
        <v>24</v>
      </c>
      <c r="K22" s="25" t="s">
        <v>24</v>
      </c>
      <c r="L22" s="25" t="s">
        <v>24</v>
      </c>
      <c r="M22" s="25" t="s">
        <v>24</v>
      </c>
      <c r="N22" s="25" t="s">
        <v>24</v>
      </c>
      <c r="O22" s="25" t="s">
        <v>24</v>
      </c>
      <c r="P22" s="25" t="s">
        <v>23</v>
      </c>
      <c r="Q22" s="25" t="s">
        <v>24</v>
      </c>
      <c r="R22" s="25" t="s">
        <v>24</v>
      </c>
      <c r="S22" s="25" t="s">
        <v>24</v>
      </c>
      <c r="T22" s="25" t="s">
        <v>24</v>
      </c>
      <c r="U22" s="25" t="s">
        <v>24</v>
      </c>
      <c r="V22" s="25" t="s">
        <v>24</v>
      </c>
      <c r="W22" s="25" t="s">
        <v>24</v>
      </c>
      <c r="X22" s="25" t="s">
        <v>24</v>
      </c>
      <c r="Y22" s="25" t="s">
        <v>24</v>
      </c>
      <c r="Z22" s="25" t="s">
        <v>24</v>
      </c>
      <c r="AA22" s="25" t="s">
        <v>24</v>
      </c>
      <c r="AB22" s="25" t="s">
        <v>24</v>
      </c>
      <c r="AC22" s="25" t="s">
        <v>24</v>
      </c>
      <c r="AD22" s="25" t="s">
        <v>24</v>
      </c>
      <c r="AE22" s="25" t="s">
        <v>23</v>
      </c>
      <c r="AH22" s="27" t="s">
        <v>510</v>
      </c>
      <c r="AI22" s="27">
        <v>3</v>
      </c>
      <c r="AJ22" s="27">
        <v>197</v>
      </c>
      <c r="AK22" s="27">
        <v>200</v>
      </c>
      <c r="AM22" s="27" t="s">
        <v>510</v>
      </c>
      <c r="AN22" s="44">
        <f t="shared" si="3"/>
        <v>1.4999999999999999E-2</v>
      </c>
      <c r="AO22" s="44">
        <f t="shared" si="4"/>
        <v>0.98499999999999999</v>
      </c>
      <c r="AP22" s="52">
        <f t="shared" si="5"/>
        <v>1</v>
      </c>
    </row>
    <row r="23" spans="1:42" x14ac:dyDescent="0.45">
      <c r="A23" s="25" t="s">
        <v>24</v>
      </c>
      <c r="B23" s="25" t="s">
        <v>24</v>
      </c>
      <c r="C23" s="25" t="s">
        <v>24</v>
      </c>
      <c r="D23" s="25" t="s">
        <v>24</v>
      </c>
      <c r="E23" s="25" t="s">
        <v>23</v>
      </c>
      <c r="F23" s="25" t="s">
        <v>24</v>
      </c>
      <c r="G23" s="25" t="s">
        <v>24</v>
      </c>
      <c r="H23" s="25" t="s">
        <v>24</v>
      </c>
      <c r="I23" s="25" t="s">
        <v>24</v>
      </c>
      <c r="J23" s="25" t="s">
        <v>24</v>
      </c>
      <c r="K23" s="25" t="s">
        <v>24</v>
      </c>
      <c r="L23" s="25" t="s">
        <v>24</v>
      </c>
      <c r="M23" s="25" t="s">
        <v>24</v>
      </c>
      <c r="N23" s="25" t="s">
        <v>24</v>
      </c>
      <c r="O23" s="25" t="s">
        <v>24</v>
      </c>
      <c r="P23" s="25" t="s">
        <v>23</v>
      </c>
      <c r="Q23" s="25" t="s">
        <v>24</v>
      </c>
      <c r="R23" s="25" t="s">
        <v>24</v>
      </c>
      <c r="S23" s="25" t="s">
        <v>24</v>
      </c>
      <c r="T23" s="25" t="s">
        <v>24</v>
      </c>
      <c r="U23" s="25" t="s">
        <v>24</v>
      </c>
      <c r="V23" s="25" t="s">
        <v>24</v>
      </c>
      <c r="W23" s="25" t="s">
        <v>24</v>
      </c>
      <c r="X23" s="25" t="s">
        <v>24</v>
      </c>
      <c r="Y23" s="25" t="s">
        <v>24</v>
      </c>
      <c r="Z23" s="25" t="s">
        <v>24</v>
      </c>
      <c r="AA23" s="25" t="s">
        <v>24</v>
      </c>
      <c r="AB23" s="25" t="s">
        <v>24</v>
      </c>
      <c r="AC23" s="25" t="s">
        <v>24</v>
      </c>
      <c r="AD23" s="25" t="s">
        <v>24</v>
      </c>
      <c r="AE23" s="25" t="s">
        <v>23</v>
      </c>
      <c r="AH23" s="27" t="s">
        <v>403</v>
      </c>
      <c r="AI23" s="27">
        <v>22</v>
      </c>
      <c r="AJ23" s="27">
        <v>178</v>
      </c>
      <c r="AK23" s="27">
        <v>200</v>
      </c>
      <c r="AM23" s="27" t="s">
        <v>403</v>
      </c>
      <c r="AN23" s="44">
        <f t="shared" si="3"/>
        <v>0.11</v>
      </c>
      <c r="AO23" s="44">
        <f t="shared" si="4"/>
        <v>0.89</v>
      </c>
      <c r="AP23" s="52">
        <f t="shared" si="5"/>
        <v>1</v>
      </c>
    </row>
    <row r="24" spans="1:42" x14ac:dyDescent="0.45">
      <c r="A24" s="25" t="s">
        <v>24</v>
      </c>
      <c r="B24" s="25" t="s">
        <v>24</v>
      </c>
      <c r="C24" s="25" t="s">
        <v>24</v>
      </c>
      <c r="D24" s="25" t="s">
        <v>24</v>
      </c>
      <c r="E24" s="25" t="s">
        <v>24</v>
      </c>
      <c r="F24" s="25" t="s">
        <v>24</v>
      </c>
      <c r="G24" s="25" t="s">
        <v>24</v>
      </c>
      <c r="H24" s="25" t="s">
        <v>24</v>
      </c>
      <c r="I24" s="25" t="s">
        <v>24</v>
      </c>
      <c r="J24" s="25" t="s">
        <v>24</v>
      </c>
      <c r="K24" s="25" t="s">
        <v>24</v>
      </c>
      <c r="L24" s="25" t="s">
        <v>24</v>
      </c>
      <c r="M24" s="25" t="s">
        <v>24</v>
      </c>
      <c r="N24" s="25" t="s">
        <v>24</v>
      </c>
      <c r="O24" s="25" t="s">
        <v>24</v>
      </c>
      <c r="P24" s="25" t="s">
        <v>23</v>
      </c>
      <c r="Q24" s="25" t="s">
        <v>24</v>
      </c>
      <c r="R24" s="25" t="s">
        <v>24</v>
      </c>
      <c r="S24" s="25" t="s">
        <v>24</v>
      </c>
      <c r="T24" s="25" t="s">
        <v>24</v>
      </c>
      <c r="U24" s="25" t="s">
        <v>24</v>
      </c>
      <c r="V24" s="25" t="s">
        <v>24</v>
      </c>
      <c r="W24" s="25" t="s">
        <v>24</v>
      </c>
      <c r="X24" s="25" t="s">
        <v>24</v>
      </c>
      <c r="Y24" s="25" t="s">
        <v>24</v>
      </c>
      <c r="Z24" s="25" t="s">
        <v>24</v>
      </c>
      <c r="AA24" s="25" t="s">
        <v>24</v>
      </c>
      <c r="AB24" s="25" t="s">
        <v>24</v>
      </c>
      <c r="AC24" s="25" t="s">
        <v>24</v>
      </c>
      <c r="AD24" s="25" t="s">
        <v>24</v>
      </c>
      <c r="AE24" s="25" t="s">
        <v>23</v>
      </c>
      <c r="AH24" s="27" t="s">
        <v>485</v>
      </c>
      <c r="AI24" s="27">
        <v>102</v>
      </c>
      <c r="AJ24" s="27">
        <v>98</v>
      </c>
      <c r="AK24" s="27">
        <v>200</v>
      </c>
      <c r="AM24" s="27" t="s">
        <v>485</v>
      </c>
      <c r="AN24" s="44">
        <f t="shared" si="3"/>
        <v>0.51</v>
      </c>
      <c r="AO24" s="44">
        <f t="shared" si="4"/>
        <v>0.49</v>
      </c>
      <c r="AP24" s="52">
        <f t="shared" si="5"/>
        <v>1</v>
      </c>
    </row>
    <row r="25" spans="1:42" x14ac:dyDescent="0.45">
      <c r="A25" s="25" t="s">
        <v>24</v>
      </c>
      <c r="B25" s="25" t="s">
        <v>24</v>
      </c>
      <c r="C25" s="25" t="s">
        <v>24</v>
      </c>
      <c r="D25" s="25" t="s">
        <v>24</v>
      </c>
      <c r="E25" s="25" t="s">
        <v>23</v>
      </c>
      <c r="F25" s="25" t="s">
        <v>24</v>
      </c>
      <c r="G25" s="25" t="s">
        <v>24</v>
      </c>
      <c r="H25" s="25" t="s">
        <v>24</v>
      </c>
      <c r="I25" s="25" t="s">
        <v>24</v>
      </c>
      <c r="J25" s="25" t="s">
        <v>24</v>
      </c>
      <c r="K25" s="25" t="s">
        <v>24</v>
      </c>
      <c r="L25" s="25" t="s">
        <v>24</v>
      </c>
      <c r="M25" s="25" t="s">
        <v>24</v>
      </c>
      <c r="N25" s="25" t="s">
        <v>24</v>
      </c>
      <c r="O25" s="25" t="s">
        <v>24</v>
      </c>
      <c r="P25" s="25" t="s">
        <v>23</v>
      </c>
      <c r="Q25" s="25" t="s">
        <v>24</v>
      </c>
      <c r="R25" s="25" t="s">
        <v>24</v>
      </c>
      <c r="S25" s="25" t="s">
        <v>24</v>
      </c>
      <c r="T25" s="25" t="s">
        <v>24</v>
      </c>
      <c r="U25" s="25" t="s">
        <v>24</v>
      </c>
      <c r="V25" s="25" t="s">
        <v>24</v>
      </c>
      <c r="W25" s="25" t="s">
        <v>24</v>
      </c>
      <c r="X25" s="25" t="s">
        <v>24</v>
      </c>
      <c r="Y25" s="25" t="s">
        <v>24</v>
      </c>
      <c r="Z25" s="25" t="s">
        <v>24</v>
      </c>
      <c r="AA25" s="25" t="s">
        <v>24</v>
      </c>
      <c r="AB25" s="25" t="s">
        <v>24</v>
      </c>
      <c r="AC25" s="25" t="s">
        <v>24</v>
      </c>
      <c r="AD25" s="25" t="s">
        <v>24</v>
      </c>
      <c r="AE25" s="25" t="s">
        <v>23</v>
      </c>
      <c r="AH25" s="27" t="s">
        <v>505</v>
      </c>
      <c r="AI25" s="27">
        <v>1</v>
      </c>
      <c r="AJ25" s="27">
        <v>199</v>
      </c>
      <c r="AK25" s="27">
        <v>200</v>
      </c>
      <c r="AM25" s="27" t="s">
        <v>505</v>
      </c>
      <c r="AN25" s="44">
        <f t="shared" si="3"/>
        <v>5.0000000000000001E-3</v>
      </c>
      <c r="AO25" s="44">
        <f t="shared" si="4"/>
        <v>0.995</v>
      </c>
      <c r="AP25" s="52">
        <f t="shared" si="5"/>
        <v>1</v>
      </c>
    </row>
    <row r="26" spans="1:42" x14ac:dyDescent="0.45">
      <c r="A26" s="25" t="s">
        <v>24</v>
      </c>
      <c r="B26" s="25" t="s">
        <v>24</v>
      </c>
      <c r="C26" s="25" t="s">
        <v>24</v>
      </c>
      <c r="D26" s="25" t="s">
        <v>24</v>
      </c>
      <c r="E26" s="25" t="s">
        <v>23</v>
      </c>
      <c r="F26" s="25" t="s">
        <v>24</v>
      </c>
      <c r="G26" s="25" t="s">
        <v>24</v>
      </c>
      <c r="H26" s="25" t="s">
        <v>24</v>
      </c>
      <c r="I26" s="25" t="s">
        <v>24</v>
      </c>
      <c r="J26" s="25" t="s">
        <v>24</v>
      </c>
      <c r="K26" s="25" t="s">
        <v>24</v>
      </c>
      <c r="L26" s="25" t="s">
        <v>24</v>
      </c>
      <c r="M26" s="25" t="s">
        <v>24</v>
      </c>
      <c r="N26" s="25" t="s">
        <v>24</v>
      </c>
      <c r="O26" s="25" t="s">
        <v>24</v>
      </c>
      <c r="P26" s="25" t="s">
        <v>23</v>
      </c>
      <c r="Q26" s="25" t="s">
        <v>24</v>
      </c>
      <c r="R26" s="25" t="s">
        <v>24</v>
      </c>
      <c r="S26" s="25" t="s">
        <v>24</v>
      </c>
      <c r="T26" s="25" t="s">
        <v>24</v>
      </c>
      <c r="U26" s="25" t="s">
        <v>24</v>
      </c>
      <c r="V26" s="25" t="s">
        <v>24</v>
      </c>
      <c r="W26" s="25" t="s">
        <v>24</v>
      </c>
      <c r="X26" s="25" t="s">
        <v>24</v>
      </c>
      <c r="Y26" s="25" t="s">
        <v>24</v>
      </c>
      <c r="Z26" s="25" t="s">
        <v>24</v>
      </c>
      <c r="AA26" s="25" t="s">
        <v>24</v>
      </c>
      <c r="AB26" s="25" t="s">
        <v>24</v>
      </c>
      <c r="AC26" s="25" t="s">
        <v>24</v>
      </c>
      <c r="AD26" s="25" t="s">
        <v>24</v>
      </c>
      <c r="AE26" s="25" t="s">
        <v>23</v>
      </c>
      <c r="AH26" s="27" t="s">
        <v>484</v>
      </c>
      <c r="AI26" s="27">
        <v>9</v>
      </c>
      <c r="AJ26" s="27">
        <v>191</v>
      </c>
      <c r="AK26" s="27">
        <v>200</v>
      </c>
      <c r="AM26" s="27" t="s">
        <v>484</v>
      </c>
      <c r="AN26" s="44">
        <f t="shared" si="3"/>
        <v>4.4999999999999998E-2</v>
      </c>
      <c r="AO26" s="44">
        <f t="shared" si="4"/>
        <v>0.95499999999999996</v>
      </c>
      <c r="AP26" s="52">
        <f t="shared" si="5"/>
        <v>1</v>
      </c>
    </row>
    <row r="27" spans="1:42" x14ac:dyDescent="0.45">
      <c r="A27" s="25" t="s">
        <v>24</v>
      </c>
      <c r="B27" s="25" t="s">
        <v>24</v>
      </c>
      <c r="C27" s="25" t="s">
        <v>24</v>
      </c>
      <c r="D27" s="25" t="s">
        <v>24</v>
      </c>
      <c r="E27" s="25" t="s">
        <v>24</v>
      </c>
      <c r="F27" s="25" t="s">
        <v>23</v>
      </c>
      <c r="G27" s="25" t="s">
        <v>24</v>
      </c>
      <c r="H27" s="25" t="s">
        <v>24</v>
      </c>
      <c r="I27" s="25" t="s">
        <v>24</v>
      </c>
      <c r="J27" s="25" t="s">
        <v>24</v>
      </c>
      <c r="K27" s="25" t="s">
        <v>23</v>
      </c>
      <c r="L27" s="25" t="s">
        <v>24</v>
      </c>
      <c r="M27" s="25" t="s">
        <v>24</v>
      </c>
      <c r="N27" s="25" t="s">
        <v>24</v>
      </c>
      <c r="O27" s="25" t="s">
        <v>24</v>
      </c>
      <c r="P27" s="25" t="s">
        <v>24</v>
      </c>
      <c r="Q27" s="25" t="s">
        <v>24</v>
      </c>
      <c r="R27" s="25" t="s">
        <v>24</v>
      </c>
      <c r="S27" s="25" t="s">
        <v>24</v>
      </c>
      <c r="T27" s="25" t="s">
        <v>24</v>
      </c>
      <c r="U27" s="25" t="s">
        <v>24</v>
      </c>
      <c r="V27" s="25" t="s">
        <v>24</v>
      </c>
      <c r="W27" s="25" t="s">
        <v>24</v>
      </c>
      <c r="X27" s="25" t="s">
        <v>24</v>
      </c>
      <c r="Y27" s="25" t="s">
        <v>24</v>
      </c>
      <c r="Z27" s="25" t="s">
        <v>24</v>
      </c>
      <c r="AA27" s="25" t="s">
        <v>24</v>
      </c>
      <c r="AB27" s="25" t="s">
        <v>23</v>
      </c>
      <c r="AC27" s="25" t="s">
        <v>24</v>
      </c>
      <c r="AD27" s="25" t="s">
        <v>24</v>
      </c>
      <c r="AE27" s="25" t="s">
        <v>24</v>
      </c>
      <c r="AH27" s="27" t="s">
        <v>488</v>
      </c>
      <c r="AI27" s="27">
        <v>19</v>
      </c>
      <c r="AJ27" s="27">
        <v>181</v>
      </c>
      <c r="AK27" s="27">
        <v>200</v>
      </c>
      <c r="AM27" s="27" t="s">
        <v>488</v>
      </c>
      <c r="AN27" s="44">
        <f t="shared" si="3"/>
        <v>9.5000000000000001E-2</v>
      </c>
      <c r="AO27" s="44">
        <f t="shared" si="4"/>
        <v>0.90500000000000003</v>
      </c>
      <c r="AP27" s="52">
        <f t="shared" si="5"/>
        <v>1</v>
      </c>
    </row>
    <row r="28" spans="1:42" x14ac:dyDescent="0.45">
      <c r="A28" s="25" t="s">
        <v>24</v>
      </c>
      <c r="B28" s="25" t="s">
        <v>24</v>
      </c>
      <c r="C28" s="25" t="s">
        <v>24</v>
      </c>
      <c r="D28" s="25" t="s">
        <v>24</v>
      </c>
      <c r="E28" s="25" t="s">
        <v>24</v>
      </c>
      <c r="F28" s="25" t="s">
        <v>24</v>
      </c>
      <c r="G28" s="25" t="s">
        <v>24</v>
      </c>
      <c r="H28" s="25" t="s">
        <v>24</v>
      </c>
      <c r="I28" s="25" t="s">
        <v>24</v>
      </c>
      <c r="J28" s="25" t="s">
        <v>24</v>
      </c>
      <c r="K28" s="25" t="s">
        <v>24</v>
      </c>
      <c r="L28" s="25" t="s">
        <v>24</v>
      </c>
      <c r="M28" s="25" t="s">
        <v>23</v>
      </c>
      <c r="N28" s="25" t="s">
        <v>23</v>
      </c>
      <c r="O28" s="25" t="s">
        <v>24</v>
      </c>
      <c r="P28" s="25" t="s">
        <v>24</v>
      </c>
      <c r="Q28" s="25" t="s">
        <v>24</v>
      </c>
      <c r="R28" s="25" t="s">
        <v>23</v>
      </c>
      <c r="S28" s="25" t="s">
        <v>24</v>
      </c>
      <c r="T28" s="25" t="s">
        <v>24</v>
      </c>
      <c r="U28" s="25" t="s">
        <v>24</v>
      </c>
      <c r="V28" s="25" t="s">
        <v>24</v>
      </c>
      <c r="W28" s="25" t="s">
        <v>24</v>
      </c>
      <c r="X28" s="25" t="s">
        <v>24</v>
      </c>
      <c r="Y28" s="25" t="s">
        <v>23</v>
      </c>
      <c r="Z28" s="25" t="s">
        <v>24</v>
      </c>
      <c r="AA28" s="25" t="s">
        <v>24</v>
      </c>
      <c r="AB28" s="25" t="s">
        <v>24</v>
      </c>
      <c r="AC28" s="25" t="s">
        <v>24</v>
      </c>
      <c r="AD28" s="25" t="s">
        <v>24</v>
      </c>
      <c r="AE28" s="25" t="s">
        <v>24</v>
      </c>
      <c r="AH28" s="27" t="s">
        <v>404</v>
      </c>
      <c r="AI28" s="27">
        <v>65</v>
      </c>
      <c r="AJ28" s="27">
        <v>135</v>
      </c>
      <c r="AK28" s="27">
        <v>200</v>
      </c>
      <c r="AM28" s="27" t="s">
        <v>404</v>
      </c>
      <c r="AN28" s="44">
        <f t="shared" si="3"/>
        <v>0.32500000000000001</v>
      </c>
      <c r="AO28" s="44">
        <f t="shared" si="4"/>
        <v>0.67500000000000004</v>
      </c>
      <c r="AP28" s="52">
        <f t="shared" si="5"/>
        <v>1</v>
      </c>
    </row>
    <row r="29" spans="1:42" x14ac:dyDescent="0.45">
      <c r="A29" s="25" t="s">
        <v>24</v>
      </c>
      <c r="B29" s="25" t="s">
        <v>24</v>
      </c>
      <c r="C29" s="25" t="s">
        <v>24</v>
      </c>
      <c r="D29" s="25" t="s">
        <v>24</v>
      </c>
      <c r="E29" s="25" t="s">
        <v>24</v>
      </c>
      <c r="F29" s="25" t="s">
        <v>24</v>
      </c>
      <c r="G29" s="25" t="s">
        <v>24</v>
      </c>
      <c r="H29" s="25" t="s">
        <v>24</v>
      </c>
      <c r="I29" s="25" t="s">
        <v>24</v>
      </c>
      <c r="J29" s="25" t="s">
        <v>24</v>
      </c>
      <c r="K29" s="25" t="s">
        <v>24</v>
      </c>
      <c r="L29" s="25" t="s">
        <v>24</v>
      </c>
      <c r="M29" s="25" t="s">
        <v>24</v>
      </c>
      <c r="N29" s="25" t="s">
        <v>24</v>
      </c>
      <c r="O29" s="25" t="s">
        <v>24</v>
      </c>
      <c r="P29" s="25" t="s">
        <v>23</v>
      </c>
      <c r="Q29" s="25" t="s">
        <v>24</v>
      </c>
      <c r="R29" s="25" t="s">
        <v>24</v>
      </c>
      <c r="S29" s="25" t="s">
        <v>24</v>
      </c>
      <c r="T29" s="25" t="s">
        <v>24</v>
      </c>
      <c r="U29" s="25" t="s">
        <v>24</v>
      </c>
      <c r="V29" s="25" t="s">
        <v>24</v>
      </c>
      <c r="W29" s="25" t="s">
        <v>24</v>
      </c>
      <c r="X29" s="25" t="s">
        <v>24</v>
      </c>
      <c r="Y29" s="25" t="s">
        <v>24</v>
      </c>
      <c r="Z29" s="25" t="s">
        <v>24</v>
      </c>
      <c r="AA29" s="25" t="s">
        <v>24</v>
      </c>
      <c r="AB29" s="25" t="s">
        <v>24</v>
      </c>
      <c r="AC29" s="25" t="s">
        <v>24</v>
      </c>
      <c r="AD29" s="25" t="s">
        <v>24</v>
      </c>
      <c r="AE29" s="25" t="s">
        <v>23</v>
      </c>
      <c r="AH29" s="27" t="s">
        <v>486</v>
      </c>
      <c r="AI29" s="27">
        <v>68</v>
      </c>
      <c r="AJ29" s="27">
        <v>132</v>
      </c>
      <c r="AK29" s="27">
        <v>200</v>
      </c>
      <c r="AM29" s="27" t="s">
        <v>486</v>
      </c>
      <c r="AN29" s="44">
        <f t="shared" si="3"/>
        <v>0.34</v>
      </c>
      <c r="AO29" s="44">
        <f t="shared" si="4"/>
        <v>0.66</v>
      </c>
      <c r="AP29" s="52">
        <f t="shared" si="5"/>
        <v>1</v>
      </c>
    </row>
    <row r="30" spans="1:42" x14ac:dyDescent="0.45">
      <c r="A30" s="25" t="s">
        <v>24</v>
      </c>
      <c r="B30" s="25" t="s">
        <v>24</v>
      </c>
      <c r="C30" s="25" t="s">
        <v>24</v>
      </c>
      <c r="D30" s="25" t="s">
        <v>24</v>
      </c>
      <c r="E30" s="25" t="s">
        <v>24</v>
      </c>
      <c r="F30" s="25" t="s">
        <v>24</v>
      </c>
      <c r="G30" s="25" t="s">
        <v>24</v>
      </c>
      <c r="H30" s="25" t="s">
        <v>24</v>
      </c>
      <c r="I30" s="25" t="s">
        <v>24</v>
      </c>
      <c r="J30" s="25" t="s">
        <v>24</v>
      </c>
      <c r="K30" s="25" t="s">
        <v>24</v>
      </c>
      <c r="L30" s="25" t="s">
        <v>24</v>
      </c>
      <c r="M30" s="25" t="s">
        <v>24</v>
      </c>
      <c r="N30" s="25" t="s">
        <v>24</v>
      </c>
      <c r="O30" s="25" t="s">
        <v>24</v>
      </c>
      <c r="P30" s="25" t="s">
        <v>23</v>
      </c>
      <c r="Q30" s="25" t="s">
        <v>24</v>
      </c>
      <c r="R30" s="25" t="s">
        <v>24</v>
      </c>
      <c r="S30" s="25" t="s">
        <v>24</v>
      </c>
      <c r="T30" s="25" t="s">
        <v>24</v>
      </c>
      <c r="U30" s="25" t="s">
        <v>24</v>
      </c>
      <c r="V30" s="25" t="s">
        <v>24</v>
      </c>
      <c r="W30" s="25" t="s">
        <v>24</v>
      </c>
      <c r="X30" s="25" t="s">
        <v>24</v>
      </c>
      <c r="Y30" s="25" t="s">
        <v>24</v>
      </c>
      <c r="Z30" s="25" t="s">
        <v>24</v>
      </c>
      <c r="AA30" s="25" t="s">
        <v>24</v>
      </c>
      <c r="AB30" s="25" t="s">
        <v>24</v>
      </c>
      <c r="AC30" s="25" t="s">
        <v>24</v>
      </c>
      <c r="AD30" s="25" t="s">
        <v>24</v>
      </c>
      <c r="AE30" s="25" t="s">
        <v>23</v>
      </c>
      <c r="AH30" s="27" t="s">
        <v>524</v>
      </c>
      <c r="AI30" s="27">
        <v>7</v>
      </c>
      <c r="AJ30" s="27">
        <v>193</v>
      </c>
      <c r="AK30" s="27">
        <v>200</v>
      </c>
      <c r="AM30" s="27" t="s">
        <v>524</v>
      </c>
      <c r="AN30" s="44">
        <f t="shared" si="3"/>
        <v>3.5000000000000003E-2</v>
      </c>
      <c r="AO30" s="44">
        <f t="shared" si="4"/>
        <v>0.96499999999999997</v>
      </c>
      <c r="AP30" s="52">
        <f t="shared" si="5"/>
        <v>1</v>
      </c>
    </row>
    <row r="31" spans="1:42" x14ac:dyDescent="0.45">
      <c r="A31" s="25" t="s">
        <v>24</v>
      </c>
      <c r="B31" s="25" t="s">
        <v>24</v>
      </c>
      <c r="C31" s="25" t="s">
        <v>24</v>
      </c>
      <c r="D31" s="25" t="s">
        <v>24</v>
      </c>
      <c r="E31" s="25" t="s">
        <v>24</v>
      </c>
      <c r="F31" s="25" t="s">
        <v>24</v>
      </c>
      <c r="G31" s="25" t="s">
        <v>24</v>
      </c>
      <c r="H31" s="25" t="s">
        <v>24</v>
      </c>
      <c r="I31" s="25" t="s">
        <v>24</v>
      </c>
      <c r="J31" s="25" t="s">
        <v>24</v>
      </c>
      <c r="K31" s="25" t="s">
        <v>24</v>
      </c>
      <c r="L31" s="25" t="s">
        <v>24</v>
      </c>
      <c r="M31" s="25" t="s">
        <v>24</v>
      </c>
      <c r="N31" s="25" t="s">
        <v>24</v>
      </c>
      <c r="O31" s="25" t="s">
        <v>24</v>
      </c>
      <c r="P31" s="25" t="s">
        <v>23</v>
      </c>
      <c r="Q31" s="25" t="s">
        <v>24</v>
      </c>
      <c r="R31" s="25" t="s">
        <v>24</v>
      </c>
      <c r="S31" s="25" t="s">
        <v>24</v>
      </c>
      <c r="T31" s="25" t="s">
        <v>24</v>
      </c>
      <c r="U31" s="25" t="s">
        <v>24</v>
      </c>
      <c r="V31" s="25" t="s">
        <v>24</v>
      </c>
      <c r="W31" s="25" t="s">
        <v>24</v>
      </c>
      <c r="X31" s="25" t="s">
        <v>24</v>
      </c>
      <c r="Y31" s="25" t="s">
        <v>24</v>
      </c>
      <c r="Z31" s="25" t="s">
        <v>24</v>
      </c>
      <c r="AA31" s="25" t="s">
        <v>24</v>
      </c>
      <c r="AB31" s="25" t="s">
        <v>24</v>
      </c>
      <c r="AC31" s="25" t="s">
        <v>24</v>
      </c>
      <c r="AD31" s="25" t="s">
        <v>24</v>
      </c>
      <c r="AE31" s="25" t="s">
        <v>23</v>
      </c>
      <c r="AH31" s="27" t="s">
        <v>402</v>
      </c>
      <c r="AI31" s="27">
        <v>95</v>
      </c>
      <c r="AJ31" s="27">
        <v>105</v>
      </c>
      <c r="AK31" s="27">
        <v>200</v>
      </c>
      <c r="AM31" s="27" t="s">
        <v>402</v>
      </c>
      <c r="AN31" s="44">
        <f t="shared" si="3"/>
        <v>0.47499999999999998</v>
      </c>
      <c r="AO31" s="44">
        <f t="shared" si="4"/>
        <v>0.52500000000000002</v>
      </c>
      <c r="AP31" s="52">
        <f t="shared" si="5"/>
        <v>1</v>
      </c>
    </row>
    <row r="32" spans="1:42" x14ac:dyDescent="0.45">
      <c r="A32" s="25" t="s">
        <v>24</v>
      </c>
      <c r="B32" s="25" t="s">
        <v>23</v>
      </c>
      <c r="C32" s="25" t="s">
        <v>24</v>
      </c>
      <c r="D32" s="25" t="s">
        <v>24</v>
      </c>
      <c r="E32" s="25" t="s">
        <v>24</v>
      </c>
      <c r="F32" s="25" t="s">
        <v>24</v>
      </c>
      <c r="G32" s="25" t="s">
        <v>24</v>
      </c>
      <c r="H32" s="25" t="s">
        <v>24</v>
      </c>
      <c r="I32" s="25" t="s">
        <v>24</v>
      </c>
      <c r="J32" s="25" t="s">
        <v>24</v>
      </c>
      <c r="K32" s="25" t="s">
        <v>23</v>
      </c>
      <c r="L32" s="25" t="s">
        <v>24</v>
      </c>
      <c r="M32" s="25" t="s">
        <v>23</v>
      </c>
      <c r="N32" s="25" t="s">
        <v>24</v>
      </c>
      <c r="O32" s="25" t="s">
        <v>24</v>
      </c>
      <c r="P32" s="25" t="s">
        <v>24</v>
      </c>
      <c r="Q32" s="25" t="s">
        <v>24</v>
      </c>
      <c r="R32" s="25" t="s">
        <v>24</v>
      </c>
      <c r="S32" s="25" t="s">
        <v>23</v>
      </c>
      <c r="T32" s="25" t="s">
        <v>24</v>
      </c>
      <c r="U32" s="25" t="s">
        <v>24</v>
      </c>
      <c r="V32" s="25" t="s">
        <v>24</v>
      </c>
      <c r="W32" s="25" t="s">
        <v>23</v>
      </c>
      <c r="X32" s="25" t="s">
        <v>24</v>
      </c>
      <c r="Y32" s="25" t="s">
        <v>24</v>
      </c>
      <c r="Z32" s="25" t="s">
        <v>24</v>
      </c>
      <c r="AA32" s="25" t="s">
        <v>24</v>
      </c>
      <c r="AB32" s="25" t="s">
        <v>24</v>
      </c>
      <c r="AC32" s="25" t="s">
        <v>24</v>
      </c>
      <c r="AD32" s="25" t="s">
        <v>24</v>
      </c>
      <c r="AE32" s="25" t="s">
        <v>24</v>
      </c>
      <c r="AH32" s="27" t="s">
        <v>519</v>
      </c>
      <c r="AI32" s="27">
        <v>14</v>
      </c>
      <c r="AJ32" s="27">
        <v>186</v>
      </c>
      <c r="AK32" s="27">
        <v>200</v>
      </c>
      <c r="AM32" s="27" t="s">
        <v>519</v>
      </c>
      <c r="AN32" s="44">
        <f t="shared" si="3"/>
        <v>7.0000000000000007E-2</v>
      </c>
      <c r="AO32" s="44">
        <f t="shared" si="4"/>
        <v>0.93</v>
      </c>
      <c r="AP32" s="52">
        <f t="shared" si="5"/>
        <v>1</v>
      </c>
    </row>
    <row r="33" spans="1:64" x14ac:dyDescent="0.45">
      <c r="A33" s="25" t="s">
        <v>24</v>
      </c>
      <c r="B33" s="25" t="s">
        <v>23</v>
      </c>
      <c r="C33" s="25" t="s">
        <v>24</v>
      </c>
      <c r="D33" s="25" t="s">
        <v>24</v>
      </c>
      <c r="E33" s="25" t="s">
        <v>24</v>
      </c>
      <c r="F33" s="25" t="s">
        <v>24</v>
      </c>
      <c r="G33" s="25" t="s">
        <v>24</v>
      </c>
      <c r="H33" s="25" t="s">
        <v>24</v>
      </c>
      <c r="I33" s="25" t="s">
        <v>24</v>
      </c>
      <c r="J33" s="25" t="s">
        <v>24</v>
      </c>
      <c r="K33" s="25" t="s">
        <v>23</v>
      </c>
      <c r="L33" s="25" t="s">
        <v>24</v>
      </c>
      <c r="M33" s="25" t="s">
        <v>23</v>
      </c>
      <c r="N33" s="25" t="s">
        <v>24</v>
      </c>
      <c r="O33" s="25" t="s">
        <v>23</v>
      </c>
      <c r="P33" s="25" t="s">
        <v>24</v>
      </c>
      <c r="Q33" s="25" t="s">
        <v>24</v>
      </c>
      <c r="R33" s="25" t="s">
        <v>24</v>
      </c>
      <c r="S33" s="25" t="s">
        <v>23</v>
      </c>
      <c r="T33" s="25" t="s">
        <v>24</v>
      </c>
      <c r="U33" s="25" t="s">
        <v>24</v>
      </c>
      <c r="V33" s="25" t="s">
        <v>24</v>
      </c>
      <c r="W33" s="25" t="s">
        <v>23</v>
      </c>
      <c r="X33" s="25" t="s">
        <v>24</v>
      </c>
      <c r="Y33" s="25" t="s">
        <v>24</v>
      </c>
      <c r="Z33" s="25" t="s">
        <v>24</v>
      </c>
      <c r="AA33" s="25" t="s">
        <v>24</v>
      </c>
      <c r="AB33" s="25" t="s">
        <v>24</v>
      </c>
      <c r="AC33" s="25" t="s">
        <v>24</v>
      </c>
      <c r="AD33" s="25" t="s">
        <v>24</v>
      </c>
      <c r="AE33" s="25" t="s">
        <v>24</v>
      </c>
      <c r="AH33" s="27" t="s">
        <v>521</v>
      </c>
      <c r="AI33" s="27">
        <v>4</v>
      </c>
      <c r="AJ33" s="27">
        <v>196</v>
      </c>
      <c r="AK33" s="27">
        <v>200</v>
      </c>
      <c r="AM33" s="27" t="s">
        <v>521</v>
      </c>
      <c r="AN33" s="44">
        <f t="shared" si="3"/>
        <v>0.02</v>
      </c>
      <c r="AO33" s="44">
        <f t="shared" si="4"/>
        <v>0.98</v>
      </c>
      <c r="AP33" s="52">
        <f t="shared" si="5"/>
        <v>1</v>
      </c>
    </row>
    <row r="34" spans="1:64" x14ac:dyDescent="0.45">
      <c r="A34" s="25" t="s">
        <v>24</v>
      </c>
      <c r="B34" s="25" t="s">
        <v>24</v>
      </c>
      <c r="C34" s="25" t="s">
        <v>24</v>
      </c>
      <c r="D34" s="25" t="s">
        <v>24</v>
      </c>
      <c r="E34" s="25" t="s">
        <v>24</v>
      </c>
      <c r="F34" s="25" t="s">
        <v>24</v>
      </c>
      <c r="G34" s="25" t="s">
        <v>24</v>
      </c>
      <c r="H34" s="25" t="s">
        <v>24</v>
      </c>
      <c r="I34" s="25" t="s">
        <v>24</v>
      </c>
      <c r="J34" s="25" t="s">
        <v>24</v>
      </c>
      <c r="K34" s="25" t="s">
        <v>24</v>
      </c>
      <c r="L34" s="25" t="s">
        <v>24</v>
      </c>
      <c r="M34" s="25" t="s">
        <v>24</v>
      </c>
      <c r="N34" s="25" t="s">
        <v>24</v>
      </c>
      <c r="O34" s="25" t="s">
        <v>24</v>
      </c>
      <c r="P34" s="25" t="s">
        <v>23</v>
      </c>
      <c r="Q34" s="25" t="s">
        <v>24</v>
      </c>
      <c r="R34" s="25" t="s">
        <v>24</v>
      </c>
      <c r="S34" s="25" t="s">
        <v>24</v>
      </c>
      <c r="T34" s="25" t="s">
        <v>24</v>
      </c>
      <c r="U34" s="25" t="s">
        <v>24</v>
      </c>
      <c r="V34" s="25" t="s">
        <v>24</v>
      </c>
      <c r="W34" s="25" t="s">
        <v>24</v>
      </c>
      <c r="X34" s="25" t="s">
        <v>24</v>
      </c>
      <c r="Y34" s="25" t="s">
        <v>24</v>
      </c>
      <c r="Z34" s="25" t="s">
        <v>24</v>
      </c>
      <c r="AA34" s="25" t="s">
        <v>24</v>
      </c>
      <c r="AB34" s="25" t="s">
        <v>24</v>
      </c>
      <c r="AC34" s="25" t="s">
        <v>24</v>
      </c>
      <c r="AD34" s="25" t="s">
        <v>24</v>
      </c>
      <c r="AE34" s="25" t="s">
        <v>23</v>
      </c>
      <c r="AH34" s="27" t="s">
        <v>522</v>
      </c>
      <c r="AI34" s="27">
        <v>1</v>
      </c>
      <c r="AJ34" s="27">
        <v>199</v>
      </c>
      <c r="AK34" s="27">
        <v>200</v>
      </c>
      <c r="AM34" s="27"/>
      <c r="AN34" s="44"/>
      <c r="AO34" s="44"/>
      <c r="AP34" s="52"/>
    </row>
    <row r="35" spans="1:64" x14ac:dyDescent="0.45">
      <c r="A35" s="25" t="s">
        <v>24</v>
      </c>
      <c r="B35" s="25" t="s">
        <v>24</v>
      </c>
      <c r="C35" s="25" t="s">
        <v>24</v>
      </c>
      <c r="D35" s="25" t="s">
        <v>23</v>
      </c>
      <c r="E35" s="25" t="s">
        <v>24</v>
      </c>
      <c r="F35" s="25" t="s">
        <v>24</v>
      </c>
      <c r="G35" s="25" t="s">
        <v>23</v>
      </c>
      <c r="H35" s="25" t="s">
        <v>24</v>
      </c>
      <c r="I35" s="25" t="s">
        <v>24</v>
      </c>
      <c r="J35" s="25" t="s">
        <v>24</v>
      </c>
      <c r="K35" s="25" t="s">
        <v>23</v>
      </c>
      <c r="L35" s="25" t="s">
        <v>24</v>
      </c>
      <c r="M35" s="25" t="s">
        <v>24</v>
      </c>
      <c r="N35" s="25" t="s">
        <v>24</v>
      </c>
      <c r="O35" s="25" t="s">
        <v>24</v>
      </c>
      <c r="P35" s="25" t="s">
        <v>24</v>
      </c>
      <c r="Q35" s="25" t="s">
        <v>24</v>
      </c>
      <c r="R35" s="25" t="s">
        <v>23</v>
      </c>
      <c r="S35" s="25" t="s">
        <v>24</v>
      </c>
      <c r="T35" s="25" t="s">
        <v>24</v>
      </c>
      <c r="U35" s="25" t="s">
        <v>24</v>
      </c>
      <c r="V35" s="25" t="s">
        <v>24</v>
      </c>
      <c r="W35" s="25" t="s">
        <v>23</v>
      </c>
      <c r="X35" s="25" t="s">
        <v>24</v>
      </c>
      <c r="Y35" s="25" t="s">
        <v>24</v>
      </c>
      <c r="Z35" s="25" t="s">
        <v>24</v>
      </c>
      <c r="AA35" s="25" t="s">
        <v>24</v>
      </c>
      <c r="AB35" s="25" t="s">
        <v>24</v>
      </c>
      <c r="AC35" s="25" t="s">
        <v>24</v>
      </c>
      <c r="AD35" s="25" t="s">
        <v>24</v>
      </c>
      <c r="AE35" s="25" t="s">
        <v>24</v>
      </c>
      <c r="AH35" s="27" t="s">
        <v>530</v>
      </c>
      <c r="AI35" s="27">
        <v>1</v>
      </c>
      <c r="AJ35" s="27">
        <v>199</v>
      </c>
      <c r="AK35" s="27">
        <v>200</v>
      </c>
      <c r="AM35" s="27" t="s">
        <v>530</v>
      </c>
      <c r="AN35" s="44">
        <f t="shared" si="3"/>
        <v>5.0000000000000001E-3</v>
      </c>
      <c r="AO35" s="44">
        <f t="shared" si="4"/>
        <v>0.995</v>
      </c>
      <c r="AP35" s="52">
        <f t="shared" si="5"/>
        <v>1</v>
      </c>
    </row>
    <row r="36" spans="1:64" x14ac:dyDescent="0.45">
      <c r="A36" s="25" t="s">
        <v>24</v>
      </c>
      <c r="B36" s="25" t="s">
        <v>24</v>
      </c>
      <c r="C36" s="25" t="s">
        <v>24</v>
      </c>
      <c r="D36" s="25" t="s">
        <v>24</v>
      </c>
      <c r="E36" s="25" t="s">
        <v>24</v>
      </c>
      <c r="F36" s="25" t="s">
        <v>24</v>
      </c>
      <c r="G36" s="25" t="s">
        <v>24</v>
      </c>
      <c r="H36" s="25" t="s">
        <v>23</v>
      </c>
      <c r="I36" s="25" t="s">
        <v>24</v>
      </c>
      <c r="J36" s="25" t="s">
        <v>24</v>
      </c>
      <c r="K36" s="25" t="s">
        <v>23</v>
      </c>
      <c r="L36" s="25" t="s">
        <v>24</v>
      </c>
      <c r="M36" s="25" t="s">
        <v>23</v>
      </c>
      <c r="N36" s="25" t="s">
        <v>23</v>
      </c>
      <c r="O36" s="25" t="s">
        <v>24</v>
      </c>
      <c r="P36" s="25" t="s">
        <v>24</v>
      </c>
      <c r="Q36" s="25" t="s">
        <v>24</v>
      </c>
      <c r="R36" s="25" t="s">
        <v>23</v>
      </c>
      <c r="S36" s="25" t="s">
        <v>24</v>
      </c>
      <c r="T36" s="25" t="s">
        <v>24</v>
      </c>
      <c r="U36" s="25" t="s">
        <v>24</v>
      </c>
      <c r="V36" s="25" t="s">
        <v>24</v>
      </c>
      <c r="W36" s="25" t="s">
        <v>23</v>
      </c>
      <c r="X36" s="25" t="s">
        <v>24</v>
      </c>
      <c r="Y36" s="25" t="s">
        <v>24</v>
      </c>
      <c r="Z36" s="25" t="s">
        <v>24</v>
      </c>
      <c r="AA36" s="25" t="s">
        <v>24</v>
      </c>
      <c r="AB36" s="25" t="s">
        <v>24</v>
      </c>
      <c r="AC36" s="25" t="s">
        <v>24</v>
      </c>
      <c r="AD36" s="25" t="s">
        <v>24</v>
      </c>
      <c r="AE36" s="25" t="s">
        <v>24</v>
      </c>
      <c r="AH36" s="27" t="s">
        <v>499</v>
      </c>
      <c r="AI36" s="27">
        <v>77</v>
      </c>
      <c r="AJ36" s="27">
        <v>123</v>
      </c>
      <c r="AK36" s="27">
        <v>200</v>
      </c>
      <c r="AM36" s="27" t="s">
        <v>499</v>
      </c>
      <c r="AN36" s="44">
        <f t="shared" si="3"/>
        <v>0.38500000000000001</v>
      </c>
      <c r="AO36" s="44">
        <f t="shared" si="4"/>
        <v>0.61499999999999999</v>
      </c>
      <c r="AP36" s="52">
        <f t="shared" si="5"/>
        <v>1</v>
      </c>
    </row>
    <row r="37" spans="1:64" x14ac:dyDescent="0.45">
      <c r="A37" s="25" t="s">
        <v>24</v>
      </c>
      <c r="B37" s="25" t="s">
        <v>24</v>
      </c>
      <c r="C37" s="25" t="s">
        <v>24</v>
      </c>
      <c r="D37" s="25" t="s">
        <v>24</v>
      </c>
      <c r="E37" s="25" t="s">
        <v>24</v>
      </c>
      <c r="F37" s="25" t="s">
        <v>24</v>
      </c>
      <c r="G37" s="25" t="s">
        <v>24</v>
      </c>
      <c r="H37" s="25" t="s">
        <v>24</v>
      </c>
      <c r="I37" s="25" t="s">
        <v>24</v>
      </c>
      <c r="J37" s="25" t="s">
        <v>24</v>
      </c>
      <c r="K37" s="25" t="s">
        <v>23</v>
      </c>
      <c r="L37" s="25" t="s">
        <v>24</v>
      </c>
      <c r="M37" s="25" t="s">
        <v>23</v>
      </c>
      <c r="N37" s="25" t="s">
        <v>24</v>
      </c>
      <c r="O37" s="25" t="s">
        <v>24</v>
      </c>
      <c r="P37" s="25" t="s">
        <v>24</v>
      </c>
      <c r="Q37" s="25" t="s">
        <v>24</v>
      </c>
      <c r="R37" s="25" t="s">
        <v>23</v>
      </c>
      <c r="S37" s="25" t="s">
        <v>24</v>
      </c>
      <c r="T37" s="25" t="s">
        <v>24</v>
      </c>
      <c r="U37" s="25" t="s">
        <v>24</v>
      </c>
      <c r="V37" s="25" t="s">
        <v>24</v>
      </c>
      <c r="W37" s="25" t="s">
        <v>24</v>
      </c>
      <c r="X37" s="25" t="s">
        <v>24</v>
      </c>
      <c r="Y37" s="25" t="s">
        <v>24</v>
      </c>
      <c r="Z37" s="25" t="s">
        <v>24</v>
      </c>
      <c r="AA37" s="25" t="s">
        <v>24</v>
      </c>
      <c r="AB37" s="25" t="s">
        <v>24</v>
      </c>
      <c r="AC37" s="25" t="s">
        <v>24</v>
      </c>
      <c r="AD37" s="25" t="s">
        <v>24</v>
      </c>
      <c r="AE37" s="25" t="s">
        <v>24</v>
      </c>
      <c r="AH37" s="27" t="s">
        <v>495</v>
      </c>
      <c r="AI37" s="27">
        <v>7</v>
      </c>
      <c r="AJ37" s="27">
        <v>193</v>
      </c>
      <c r="AK37" s="27">
        <v>200</v>
      </c>
      <c r="AM37" s="27" t="s">
        <v>495</v>
      </c>
      <c r="AN37" s="44">
        <f t="shared" si="3"/>
        <v>3.5000000000000003E-2</v>
      </c>
      <c r="AO37" s="44">
        <f t="shared" si="4"/>
        <v>0.96499999999999997</v>
      </c>
      <c r="AP37" s="52">
        <f t="shared" si="5"/>
        <v>1</v>
      </c>
    </row>
    <row r="38" spans="1:64" x14ac:dyDescent="0.45">
      <c r="A38" s="25" t="s">
        <v>24</v>
      </c>
      <c r="B38" s="25" t="s">
        <v>24</v>
      </c>
      <c r="C38" s="25" t="s">
        <v>24</v>
      </c>
      <c r="D38" s="25" t="s">
        <v>24</v>
      </c>
      <c r="E38" s="25" t="s">
        <v>24</v>
      </c>
      <c r="F38" s="25" t="s">
        <v>24</v>
      </c>
      <c r="G38" s="25" t="s">
        <v>24</v>
      </c>
      <c r="H38" s="25" t="s">
        <v>24</v>
      </c>
      <c r="I38" s="25" t="s">
        <v>24</v>
      </c>
      <c r="J38" s="25" t="s">
        <v>24</v>
      </c>
      <c r="K38" s="25" t="s">
        <v>24</v>
      </c>
      <c r="L38" s="25" t="s">
        <v>24</v>
      </c>
      <c r="M38" s="25" t="s">
        <v>24</v>
      </c>
      <c r="N38" s="25" t="s">
        <v>24</v>
      </c>
      <c r="O38" s="25" t="s">
        <v>24</v>
      </c>
      <c r="P38" s="25" t="s">
        <v>23</v>
      </c>
      <c r="Q38" s="25" t="s">
        <v>24</v>
      </c>
      <c r="R38" s="25" t="s">
        <v>24</v>
      </c>
      <c r="S38" s="25" t="s">
        <v>24</v>
      </c>
      <c r="T38" s="25" t="s">
        <v>24</v>
      </c>
      <c r="U38" s="25" t="s">
        <v>24</v>
      </c>
      <c r="V38" s="25" t="s">
        <v>24</v>
      </c>
      <c r="W38" s="25" t="s">
        <v>24</v>
      </c>
      <c r="X38" s="25" t="s">
        <v>24</v>
      </c>
      <c r="Y38" s="25" t="s">
        <v>24</v>
      </c>
      <c r="Z38" s="25" t="s">
        <v>24</v>
      </c>
      <c r="AA38" s="25" t="s">
        <v>24</v>
      </c>
      <c r="AB38" s="25" t="s">
        <v>24</v>
      </c>
      <c r="AC38" s="25" t="s">
        <v>24</v>
      </c>
      <c r="AD38" s="25" t="s">
        <v>24</v>
      </c>
      <c r="AE38" s="25" t="s">
        <v>23</v>
      </c>
      <c r="AH38" s="27" t="s">
        <v>493</v>
      </c>
      <c r="AI38" s="27">
        <v>12</v>
      </c>
      <c r="AJ38" s="27">
        <v>188</v>
      </c>
      <c r="AK38" s="27">
        <v>200</v>
      </c>
      <c r="AM38" s="27" t="s">
        <v>493</v>
      </c>
      <c r="AN38" s="44">
        <f t="shared" si="3"/>
        <v>0.06</v>
      </c>
      <c r="AO38" s="44">
        <f t="shared" si="4"/>
        <v>0.94</v>
      </c>
      <c r="AP38" s="52">
        <f t="shared" si="5"/>
        <v>1</v>
      </c>
    </row>
    <row r="39" spans="1:64" x14ac:dyDescent="0.45">
      <c r="A39" s="25" t="s">
        <v>24</v>
      </c>
      <c r="B39" s="25" t="s">
        <v>24</v>
      </c>
      <c r="C39" s="25" t="s">
        <v>24</v>
      </c>
      <c r="D39" s="25" t="s">
        <v>24</v>
      </c>
      <c r="E39" s="25" t="s">
        <v>24</v>
      </c>
      <c r="F39" s="25" t="s">
        <v>24</v>
      </c>
      <c r="G39" s="25" t="s">
        <v>24</v>
      </c>
      <c r="H39" s="25" t="s">
        <v>24</v>
      </c>
      <c r="I39" s="25" t="s">
        <v>24</v>
      </c>
      <c r="J39" s="25" t="s">
        <v>24</v>
      </c>
      <c r="K39" s="25" t="s">
        <v>24</v>
      </c>
      <c r="L39" s="25" t="s">
        <v>24</v>
      </c>
      <c r="M39" s="25" t="s">
        <v>24</v>
      </c>
      <c r="N39" s="25" t="s">
        <v>24</v>
      </c>
      <c r="O39" s="25" t="s">
        <v>24</v>
      </c>
      <c r="P39" s="25" t="s">
        <v>23</v>
      </c>
      <c r="Q39" s="25" t="s">
        <v>24</v>
      </c>
      <c r="R39" s="25" t="s">
        <v>24</v>
      </c>
      <c r="S39" s="25" t="s">
        <v>24</v>
      </c>
      <c r="T39" s="25" t="s">
        <v>24</v>
      </c>
      <c r="U39" s="25" t="s">
        <v>24</v>
      </c>
      <c r="V39" s="25" t="s">
        <v>24</v>
      </c>
      <c r="W39" s="25" t="s">
        <v>24</v>
      </c>
      <c r="X39" s="25" t="s">
        <v>24</v>
      </c>
      <c r="Y39" s="25" t="s">
        <v>24</v>
      </c>
      <c r="Z39" s="25" t="s">
        <v>24</v>
      </c>
      <c r="AA39" s="25" t="s">
        <v>24</v>
      </c>
      <c r="AB39" s="25" t="s">
        <v>24</v>
      </c>
      <c r="AC39" s="25" t="s">
        <v>24</v>
      </c>
      <c r="AD39" s="25" t="s">
        <v>24</v>
      </c>
      <c r="AE39" s="25" t="s">
        <v>24</v>
      </c>
      <c r="AH39" s="27" t="s">
        <v>556</v>
      </c>
      <c r="AI39" s="27">
        <v>1</v>
      </c>
      <c r="AJ39" s="27">
        <v>199</v>
      </c>
      <c r="AK39" s="27">
        <v>200</v>
      </c>
      <c r="AM39" s="27" t="s">
        <v>556</v>
      </c>
      <c r="AN39" s="44">
        <f t="shared" si="3"/>
        <v>5.0000000000000001E-3</v>
      </c>
      <c r="AO39" s="44">
        <f t="shared" si="4"/>
        <v>0.995</v>
      </c>
      <c r="AP39" s="52">
        <f t="shared" si="5"/>
        <v>1</v>
      </c>
    </row>
    <row r="40" spans="1:64" x14ac:dyDescent="0.45">
      <c r="A40" s="25" t="s">
        <v>24</v>
      </c>
      <c r="B40" s="25" t="s">
        <v>23</v>
      </c>
      <c r="C40" s="25" t="s">
        <v>24</v>
      </c>
      <c r="D40" s="25" t="s">
        <v>24</v>
      </c>
      <c r="E40" s="25" t="s">
        <v>24</v>
      </c>
      <c r="F40" s="25" t="s">
        <v>24</v>
      </c>
      <c r="G40" s="25" t="s">
        <v>24</v>
      </c>
      <c r="H40" s="25" t="s">
        <v>24</v>
      </c>
      <c r="I40" s="25" t="s">
        <v>24</v>
      </c>
      <c r="J40" s="25" t="s">
        <v>23</v>
      </c>
      <c r="K40" s="25" t="s">
        <v>24</v>
      </c>
      <c r="L40" s="25" t="s">
        <v>24</v>
      </c>
      <c r="M40" s="25" t="s">
        <v>23</v>
      </c>
      <c r="N40" s="25" t="s">
        <v>23</v>
      </c>
      <c r="O40" s="25" t="s">
        <v>24</v>
      </c>
      <c r="P40" s="25" t="s">
        <v>24</v>
      </c>
      <c r="Q40" s="25" t="s">
        <v>24</v>
      </c>
      <c r="R40" s="25" t="s">
        <v>23</v>
      </c>
      <c r="S40" s="25" t="s">
        <v>24</v>
      </c>
      <c r="T40" s="25" t="s">
        <v>24</v>
      </c>
      <c r="U40" s="25" t="s">
        <v>24</v>
      </c>
      <c r="V40" s="25" t="s">
        <v>24</v>
      </c>
      <c r="W40" s="25" t="s">
        <v>23</v>
      </c>
      <c r="X40" s="25" t="s">
        <v>24</v>
      </c>
      <c r="Y40" s="25" t="s">
        <v>24</v>
      </c>
      <c r="Z40" s="25" t="s">
        <v>24</v>
      </c>
      <c r="AA40" s="25" t="s">
        <v>24</v>
      </c>
      <c r="AB40" s="25" t="s">
        <v>24</v>
      </c>
      <c r="AC40" s="25" t="s">
        <v>24</v>
      </c>
      <c r="AD40" s="25" t="s">
        <v>24</v>
      </c>
      <c r="AE40" s="25" t="s">
        <v>24</v>
      </c>
      <c r="AH40" s="27" t="s">
        <v>496</v>
      </c>
      <c r="AI40" s="27">
        <v>12</v>
      </c>
      <c r="AJ40" s="27">
        <v>188</v>
      </c>
      <c r="AK40" s="27">
        <v>200</v>
      </c>
      <c r="AM40" s="27" t="s">
        <v>496</v>
      </c>
      <c r="AN40" s="44">
        <f t="shared" si="3"/>
        <v>0.06</v>
      </c>
      <c r="AO40" s="44">
        <f t="shared" si="4"/>
        <v>0.94</v>
      </c>
      <c r="AP40" s="52">
        <f t="shared" si="5"/>
        <v>1</v>
      </c>
    </row>
    <row r="41" spans="1:64" x14ac:dyDescent="0.45">
      <c r="A41" s="25" t="s">
        <v>24</v>
      </c>
      <c r="B41" s="25" t="s">
        <v>24</v>
      </c>
      <c r="C41" s="25" t="s">
        <v>24</v>
      </c>
      <c r="D41" s="25" t="s">
        <v>24</v>
      </c>
      <c r="E41" s="25" t="s">
        <v>24</v>
      </c>
      <c r="F41" s="25" t="s">
        <v>24</v>
      </c>
      <c r="G41" s="25" t="s">
        <v>23</v>
      </c>
      <c r="H41" s="25" t="s">
        <v>24</v>
      </c>
      <c r="I41" s="25" t="s">
        <v>24</v>
      </c>
      <c r="J41" s="25" t="s">
        <v>24</v>
      </c>
      <c r="K41" s="25" t="s">
        <v>23</v>
      </c>
      <c r="L41" s="25" t="s">
        <v>24</v>
      </c>
      <c r="M41" s="25" t="s">
        <v>24</v>
      </c>
      <c r="N41" s="25" t="s">
        <v>23</v>
      </c>
      <c r="O41" s="25" t="s">
        <v>24</v>
      </c>
      <c r="P41" s="25" t="s">
        <v>24</v>
      </c>
      <c r="Q41" s="25" t="s">
        <v>24</v>
      </c>
      <c r="R41" s="25" t="s">
        <v>23</v>
      </c>
      <c r="S41" s="25" t="s">
        <v>24</v>
      </c>
      <c r="T41" s="25" t="s">
        <v>24</v>
      </c>
      <c r="U41" s="25" t="s">
        <v>24</v>
      </c>
      <c r="V41" s="25" t="s">
        <v>24</v>
      </c>
      <c r="W41" s="25" t="s">
        <v>23</v>
      </c>
      <c r="X41" s="25" t="s">
        <v>24</v>
      </c>
      <c r="Y41" s="25" t="s">
        <v>24</v>
      </c>
      <c r="Z41" s="25" t="s">
        <v>24</v>
      </c>
      <c r="AA41" s="25" t="s">
        <v>24</v>
      </c>
      <c r="AB41" s="25" t="s">
        <v>24</v>
      </c>
      <c r="AC41" s="25" t="s">
        <v>24</v>
      </c>
      <c r="AD41" s="25" t="s">
        <v>24</v>
      </c>
      <c r="AE41" s="25" t="s">
        <v>24</v>
      </c>
      <c r="AH41" s="27" t="s">
        <v>498</v>
      </c>
      <c r="AI41" s="27">
        <v>21</v>
      </c>
      <c r="AJ41" s="27">
        <v>179</v>
      </c>
      <c r="AK41" s="27">
        <v>200</v>
      </c>
      <c r="AM41" s="27" t="s">
        <v>498</v>
      </c>
      <c r="AN41" s="44">
        <f t="shared" si="3"/>
        <v>0.105</v>
      </c>
      <c r="AO41" s="44">
        <f t="shared" si="4"/>
        <v>0.89500000000000002</v>
      </c>
      <c r="AP41" s="52">
        <f t="shared" si="5"/>
        <v>1</v>
      </c>
      <c r="AX41" t="s">
        <v>713</v>
      </c>
    </row>
    <row r="42" spans="1:64" x14ac:dyDescent="0.45">
      <c r="A42" s="25" t="s">
        <v>24</v>
      </c>
      <c r="B42" s="25" t="s">
        <v>24</v>
      </c>
      <c r="C42" s="25" t="s">
        <v>24</v>
      </c>
      <c r="D42" s="25" t="s">
        <v>24</v>
      </c>
      <c r="E42" s="25" t="s">
        <v>24</v>
      </c>
      <c r="F42" s="25" t="s">
        <v>24</v>
      </c>
      <c r="G42" s="25" t="s">
        <v>24</v>
      </c>
      <c r="H42" s="25" t="s">
        <v>24</v>
      </c>
      <c r="I42" s="25" t="s">
        <v>24</v>
      </c>
      <c r="J42" s="25" t="s">
        <v>23</v>
      </c>
      <c r="K42" s="25" t="s">
        <v>23</v>
      </c>
      <c r="L42" s="25" t="s">
        <v>24</v>
      </c>
      <c r="M42" s="25" t="s">
        <v>24</v>
      </c>
      <c r="N42" s="25" t="s">
        <v>24</v>
      </c>
      <c r="O42" s="25" t="s">
        <v>24</v>
      </c>
      <c r="P42" s="25" t="s">
        <v>24</v>
      </c>
      <c r="Q42" s="25" t="s">
        <v>24</v>
      </c>
      <c r="R42" s="25" t="s">
        <v>23</v>
      </c>
      <c r="S42" s="25" t="s">
        <v>24</v>
      </c>
      <c r="T42" s="25" t="s">
        <v>24</v>
      </c>
      <c r="U42" s="25" t="s">
        <v>24</v>
      </c>
      <c r="V42" s="25" t="s">
        <v>24</v>
      </c>
      <c r="W42" s="25" t="s">
        <v>24</v>
      </c>
      <c r="X42" s="25" t="s">
        <v>24</v>
      </c>
      <c r="Y42" s="25" t="s">
        <v>24</v>
      </c>
      <c r="Z42" s="25" t="s">
        <v>24</v>
      </c>
      <c r="AA42" s="25" t="s">
        <v>24</v>
      </c>
      <c r="AB42" s="25" t="s">
        <v>24</v>
      </c>
      <c r="AC42" s="25" t="s">
        <v>24</v>
      </c>
      <c r="AD42" s="25" t="s">
        <v>24</v>
      </c>
      <c r="AE42" s="25" t="s">
        <v>24</v>
      </c>
      <c r="AH42" s="27" t="s">
        <v>563</v>
      </c>
      <c r="AI42" s="27">
        <v>3</v>
      </c>
      <c r="AJ42" s="27">
        <v>197</v>
      </c>
      <c r="AK42" s="27">
        <v>200</v>
      </c>
      <c r="AM42" s="27" t="s">
        <v>563</v>
      </c>
      <c r="AN42" s="44">
        <f t="shared" si="3"/>
        <v>1.4999999999999999E-2</v>
      </c>
      <c r="AO42" s="44">
        <f t="shared" si="4"/>
        <v>0.98499999999999999</v>
      </c>
      <c r="AP42" s="52">
        <f t="shared" si="5"/>
        <v>1</v>
      </c>
    </row>
    <row r="43" spans="1:64" x14ac:dyDescent="0.45">
      <c r="A43" s="25" t="s">
        <v>24</v>
      </c>
      <c r="B43" s="25" t="s">
        <v>24</v>
      </c>
      <c r="C43" s="25" t="s">
        <v>24</v>
      </c>
      <c r="D43" s="25" t="s">
        <v>24</v>
      </c>
      <c r="E43" s="25" t="s">
        <v>23</v>
      </c>
      <c r="F43" s="25" t="s">
        <v>24</v>
      </c>
      <c r="G43" s="25" t="s">
        <v>24</v>
      </c>
      <c r="H43" s="25" t="s">
        <v>24</v>
      </c>
      <c r="I43" s="25" t="s">
        <v>24</v>
      </c>
      <c r="J43" s="25" t="s">
        <v>24</v>
      </c>
      <c r="K43" s="25" t="s">
        <v>24</v>
      </c>
      <c r="L43" s="25" t="s">
        <v>24</v>
      </c>
      <c r="M43" s="25" t="s">
        <v>24</v>
      </c>
      <c r="N43" s="25" t="s">
        <v>24</v>
      </c>
      <c r="O43" s="25" t="s">
        <v>24</v>
      </c>
      <c r="P43" s="25" t="s">
        <v>23</v>
      </c>
      <c r="Q43" s="25" t="s">
        <v>24</v>
      </c>
      <c r="R43" s="25" t="s">
        <v>24</v>
      </c>
      <c r="S43" s="25" t="s">
        <v>24</v>
      </c>
      <c r="T43" s="25" t="s">
        <v>24</v>
      </c>
      <c r="U43" s="25" t="s">
        <v>24</v>
      </c>
      <c r="V43" s="25" t="s">
        <v>24</v>
      </c>
      <c r="W43" s="25" t="s">
        <v>24</v>
      </c>
      <c r="X43" s="25" t="s">
        <v>24</v>
      </c>
      <c r="Y43" s="25" t="s">
        <v>24</v>
      </c>
      <c r="Z43" s="25" t="s">
        <v>24</v>
      </c>
      <c r="AA43" s="25" t="s">
        <v>24</v>
      </c>
      <c r="AB43" s="25" t="s">
        <v>24</v>
      </c>
      <c r="AC43" s="25" t="s">
        <v>24</v>
      </c>
      <c r="AD43" s="25" t="s">
        <v>24</v>
      </c>
      <c r="AE43" s="25" t="s">
        <v>23</v>
      </c>
      <c r="AH43" s="27" t="s">
        <v>557</v>
      </c>
      <c r="AI43" s="27">
        <v>1</v>
      </c>
      <c r="AJ43" s="27">
        <v>199</v>
      </c>
      <c r="AK43" s="27">
        <v>200</v>
      </c>
      <c r="AM43" s="27" t="s">
        <v>557</v>
      </c>
      <c r="AN43" s="44">
        <f t="shared" si="3"/>
        <v>5.0000000000000001E-3</v>
      </c>
      <c r="AO43" s="44">
        <f t="shared" si="4"/>
        <v>0.995</v>
      </c>
      <c r="AP43" s="52">
        <f t="shared" si="5"/>
        <v>1</v>
      </c>
    </row>
    <row r="44" spans="1:64" x14ac:dyDescent="0.45">
      <c r="A44" s="25" t="s">
        <v>24</v>
      </c>
      <c r="B44" s="25" t="s">
        <v>24</v>
      </c>
      <c r="C44" s="25" t="s">
        <v>24</v>
      </c>
      <c r="D44" s="25" t="s">
        <v>24</v>
      </c>
      <c r="E44" s="25" t="s">
        <v>24</v>
      </c>
      <c r="F44" s="25" t="s">
        <v>24</v>
      </c>
      <c r="G44" s="25" t="s">
        <v>24</v>
      </c>
      <c r="H44" s="25" t="s">
        <v>24</v>
      </c>
      <c r="I44" s="25" t="s">
        <v>24</v>
      </c>
      <c r="J44" s="25" t="s">
        <v>24</v>
      </c>
      <c r="K44" s="25" t="s">
        <v>23</v>
      </c>
      <c r="L44" s="25" t="s">
        <v>24</v>
      </c>
      <c r="M44" s="25" t="s">
        <v>24</v>
      </c>
      <c r="N44" s="25" t="s">
        <v>23</v>
      </c>
      <c r="O44" s="25" t="s">
        <v>24</v>
      </c>
      <c r="P44" s="25" t="s">
        <v>24</v>
      </c>
      <c r="Q44" s="25" t="s">
        <v>24</v>
      </c>
      <c r="R44" s="25" t="s">
        <v>23</v>
      </c>
      <c r="S44" s="25" t="s">
        <v>23</v>
      </c>
      <c r="T44" s="25" t="s">
        <v>24</v>
      </c>
      <c r="U44" s="25" t="s">
        <v>24</v>
      </c>
      <c r="V44" s="25" t="s">
        <v>24</v>
      </c>
      <c r="W44" s="25" t="s">
        <v>24</v>
      </c>
      <c r="X44" s="25" t="s">
        <v>24</v>
      </c>
      <c r="Y44" s="25" t="s">
        <v>24</v>
      </c>
      <c r="Z44" s="25" t="s">
        <v>24</v>
      </c>
      <c r="AA44" s="25" t="s">
        <v>24</v>
      </c>
      <c r="AB44" s="25" t="s">
        <v>24</v>
      </c>
      <c r="AC44" s="25" t="s">
        <v>24</v>
      </c>
      <c r="AD44" s="25" t="s">
        <v>24</v>
      </c>
      <c r="AE44" s="25" t="s">
        <v>24</v>
      </c>
      <c r="AH44" s="27" t="s">
        <v>508</v>
      </c>
      <c r="AI44" s="27">
        <v>68</v>
      </c>
      <c r="AJ44" s="27">
        <v>132</v>
      </c>
      <c r="AK44" s="27">
        <v>200</v>
      </c>
      <c r="AM44" s="27" t="s">
        <v>508</v>
      </c>
      <c r="AN44" s="44">
        <f t="shared" si="3"/>
        <v>0.34</v>
      </c>
      <c r="AO44" s="44">
        <f t="shared" si="4"/>
        <v>0.66</v>
      </c>
      <c r="AP44" s="52">
        <f t="shared" si="5"/>
        <v>1</v>
      </c>
    </row>
    <row r="45" spans="1:64" x14ac:dyDescent="0.45">
      <c r="A45" s="25" t="s">
        <v>24</v>
      </c>
      <c r="B45" s="25" t="s">
        <v>24</v>
      </c>
      <c r="C45" s="25" t="s">
        <v>24</v>
      </c>
      <c r="D45" s="25" t="s">
        <v>24</v>
      </c>
      <c r="E45" s="25" t="s">
        <v>24</v>
      </c>
      <c r="F45" s="25" t="s">
        <v>24</v>
      </c>
      <c r="G45" s="25" t="s">
        <v>24</v>
      </c>
      <c r="H45" s="25" t="s">
        <v>24</v>
      </c>
      <c r="I45" s="25" t="s">
        <v>24</v>
      </c>
      <c r="J45" s="25" t="s">
        <v>24</v>
      </c>
      <c r="K45" s="25" t="s">
        <v>24</v>
      </c>
      <c r="L45" s="25" t="s">
        <v>24</v>
      </c>
      <c r="M45" s="25" t="s">
        <v>24</v>
      </c>
      <c r="N45" s="25" t="s">
        <v>23</v>
      </c>
      <c r="O45" s="25" t="s">
        <v>24</v>
      </c>
      <c r="P45" s="25" t="s">
        <v>24</v>
      </c>
      <c r="Q45" s="25" t="s">
        <v>24</v>
      </c>
      <c r="R45" s="25" t="s">
        <v>23</v>
      </c>
      <c r="S45" s="25" t="s">
        <v>24</v>
      </c>
      <c r="T45" s="25" t="s">
        <v>23</v>
      </c>
      <c r="U45" s="25" t="s">
        <v>24</v>
      </c>
      <c r="V45" s="25" t="s">
        <v>24</v>
      </c>
      <c r="W45" s="25" t="s">
        <v>24</v>
      </c>
      <c r="X45" s="25" t="s">
        <v>24</v>
      </c>
      <c r="Y45" s="25" t="s">
        <v>24</v>
      </c>
      <c r="Z45" s="25" t="s">
        <v>24</v>
      </c>
      <c r="AA45" s="25" t="s">
        <v>23</v>
      </c>
      <c r="AB45" s="25" t="s">
        <v>24</v>
      </c>
      <c r="AC45" s="25" t="s">
        <v>24</v>
      </c>
      <c r="AD45" s="25" t="s">
        <v>24</v>
      </c>
      <c r="AE45" s="25" t="s">
        <v>24</v>
      </c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x14ac:dyDescent="0.45">
      <c r="A46" s="25" t="s">
        <v>24</v>
      </c>
      <c r="B46" s="25" t="s">
        <v>24</v>
      </c>
      <c r="C46" s="25" t="s">
        <v>24</v>
      </c>
      <c r="D46" s="25" t="s">
        <v>24</v>
      </c>
      <c r="E46" s="25" t="s">
        <v>24</v>
      </c>
      <c r="F46" s="25" t="s">
        <v>24</v>
      </c>
      <c r="G46" s="25" t="s">
        <v>24</v>
      </c>
      <c r="H46" s="25" t="s">
        <v>24</v>
      </c>
      <c r="I46" s="25" t="s">
        <v>24</v>
      </c>
      <c r="J46" s="25" t="s">
        <v>24</v>
      </c>
      <c r="K46" s="25" t="s">
        <v>23</v>
      </c>
      <c r="L46" s="25" t="s">
        <v>24</v>
      </c>
      <c r="M46" s="25" t="s">
        <v>24</v>
      </c>
      <c r="N46" s="25" t="s">
        <v>24</v>
      </c>
      <c r="O46" s="25" t="s">
        <v>24</v>
      </c>
      <c r="P46" s="25" t="s">
        <v>24</v>
      </c>
      <c r="Q46" s="25" t="s">
        <v>24</v>
      </c>
      <c r="R46" s="25" t="s">
        <v>23</v>
      </c>
      <c r="S46" s="25" t="s">
        <v>24</v>
      </c>
      <c r="T46" s="25" t="s">
        <v>24</v>
      </c>
      <c r="U46" s="25" t="s">
        <v>24</v>
      </c>
      <c r="V46" s="25" t="s">
        <v>24</v>
      </c>
      <c r="W46" s="25" t="s">
        <v>23</v>
      </c>
      <c r="X46" s="25" t="s">
        <v>24</v>
      </c>
      <c r="Y46" s="25" t="s">
        <v>24</v>
      </c>
      <c r="Z46" s="25" t="s">
        <v>24</v>
      </c>
      <c r="AA46" s="25" t="s">
        <v>24</v>
      </c>
      <c r="AB46" s="25" t="s">
        <v>24</v>
      </c>
      <c r="AC46" s="25" t="s">
        <v>24</v>
      </c>
      <c r="AD46" s="25" t="s">
        <v>24</v>
      </c>
      <c r="AE46" s="25" t="s">
        <v>24</v>
      </c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x14ac:dyDescent="0.45">
      <c r="A47" s="25" t="s">
        <v>24</v>
      </c>
      <c r="B47" s="25" t="s">
        <v>24</v>
      </c>
      <c r="C47" s="25" t="s">
        <v>24</v>
      </c>
      <c r="D47" s="25" t="s">
        <v>24</v>
      </c>
      <c r="E47" s="25" t="s">
        <v>24</v>
      </c>
      <c r="F47" s="25" t="s">
        <v>24</v>
      </c>
      <c r="G47" s="25" t="s">
        <v>24</v>
      </c>
      <c r="H47" s="25" t="s">
        <v>24</v>
      </c>
      <c r="I47" s="25" t="s">
        <v>24</v>
      </c>
      <c r="J47" s="25" t="s">
        <v>24</v>
      </c>
      <c r="K47" s="25" t="s">
        <v>24</v>
      </c>
      <c r="L47" s="25" t="s">
        <v>24</v>
      </c>
      <c r="M47" s="25" t="s">
        <v>24</v>
      </c>
      <c r="N47" s="25" t="s">
        <v>24</v>
      </c>
      <c r="O47" s="25" t="s">
        <v>24</v>
      </c>
      <c r="P47" s="25" t="s">
        <v>23</v>
      </c>
      <c r="Q47" s="25" t="s">
        <v>24</v>
      </c>
      <c r="R47" s="25" t="s">
        <v>24</v>
      </c>
      <c r="S47" s="25" t="s">
        <v>24</v>
      </c>
      <c r="T47" s="25" t="s">
        <v>24</v>
      </c>
      <c r="U47" s="25" t="s">
        <v>24</v>
      </c>
      <c r="V47" s="25" t="s">
        <v>24</v>
      </c>
      <c r="W47" s="25" t="s">
        <v>24</v>
      </c>
      <c r="X47" s="25" t="s">
        <v>24</v>
      </c>
      <c r="Y47" s="25" t="s">
        <v>24</v>
      </c>
      <c r="Z47" s="25" t="s">
        <v>24</v>
      </c>
      <c r="AA47" s="25" t="s">
        <v>24</v>
      </c>
      <c r="AB47" s="25" t="s">
        <v>24</v>
      </c>
      <c r="AC47" s="25" t="s">
        <v>24</v>
      </c>
      <c r="AD47" s="25" t="s">
        <v>24</v>
      </c>
      <c r="AE47" s="25" t="s">
        <v>23</v>
      </c>
    </row>
    <row r="48" spans="1:64" x14ac:dyDescent="0.45">
      <c r="A48" s="25" t="s">
        <v>24</v>
      </c>
      <c r="B48" s="25" t="s">
        <v>24</v>
      </c>
      <c r="C48" s="25" t="s">
        <v>24</v>
      </c>
      <c r="D48" s="25" t="s">
        <v>24</v>
      </c>
      <c r="E48" s="25" t="s">
        <v>24</v>
      </c>
      <c r="F48" s="25" t="s">
        <v>24</v>
      </c>
      <c r="G48" s="25" t="s">
        <v>23</v>
      </c>
      <c r="H48" s="25" t="s">
        <v>24</v>
      </c>
      <c r="I48" s="25" t="s">
        <v>24</v>
      </c>
      <c r="J48" s="25" t="s">
        <v>24</v>
      </c>
      <c r="K48" s="25" t="s">
        <v>23</v>
      </c>
      <c r="L48" s="25" t="s">
        <v>24</v>
      </c>
      <c r="M48" s="25" t="s">
        <v>24</v>
      </c>
      <c r="N48" s="25" t="s">
        <v>24</v>
      </c>
      <c r="O48" s="25" t="s">
        <v>24</v>
      </c>
      <c r="P48" s="25" t="s">
        <v>24</v>
      </c>
      <c r="Q48" s="25" t="s">
        <v>24</v>
      </c>
      <c r="R48" s="25" t="s">
        <v>24</v>
      </c>
      <c r="S48" s="25" t="s">
        <v>23</v>
      </c>
      <c r="T48" s="25" t="s">
        <v>24</v>
      </c>
      <c r="U48" s="25" t="s">
        <v>24</v>
      </c>
      <c r="V48" s="25" t="s">
        <v>24</v>
      </c>
      <c r="W48" s="25" t="s">
        <v>24</v>
      </c>
      <c r="X48" s="25" t="s">
        <v>24</v>
      </c>
      <c r="Y48" s="25" t="s">
        <v>24</v>
      </c>
      <c r="Z48" s="25" t="s">
        <v>24</v>
      </c>
      <c r="AA48" s="25" t="s">
        <v>24</v>
      </c>
      <c r="AB48" s="25" t="s">
        <v>24</v>
      </c>
      <c r="AC48" s="25" t="s">
        <v>24</v>
      </c>
      <c r="AD48" s="25" t="s">
        <v>24</v>
      </c>
      <c r="AE48" s="25" t="s">
        <v>24</v>
      </c>
    </row>
    <row r="49" spans="1:52" x14ac:dyDescent="0.45">
      <c r="A49" s="25" t="s">
        <v>24</v>
      </c>
      <c r="B49" s="25" t="s">
        <v>24</v>
      </c>
      <c r="C49" s="25" t="s">
        <v>24</v>
      </c>
      <c r="D49" s="25" t="s">
        <v>24</v>
      </c>
      <c r="E49" s="25" t="s">
        <v>24</v>
      </c>
      <c r="F49" s="25" t="s">
        <v>24</v>
      </c>
      <c r="G49" s="25" t="s">
        <v>24</v>
      </c>
      <c r="H49" s="25" t="s">
        <v>24</v>
      </c>
      <c r="I49" s="25" t="s">
        <v>24</v>
      </c>
      <c r="J49" s="25" t="s">
        <v>24</v>
      </c>
      <c r="K49" s="25" t="s">
        <v>23</v>
      </c>
      <c r="L49" s="25" t="s">
        <v>24</v>
      </c>
      <c r="M49" s="25" t="s">
        <v>24</v>
      </c>
      <c r="N49" s="25" t="s">
        <v>24</v>
      </c>
      <c r="O49" s="25" t="s">
        <v>24</v>
      </c>
      <c r="P49" s="25" t="s">
        <v>24</v>
      </c>
      <c r="Q49" s="25" t="s">
        <v>24</v>
      </c>
      <c r="R49" s="25" t="s">
        <v>23</v>
      </c>
      <c r="S49" s="25" t="s">
        <v>24</v>
      </c>
      <c r="T49" s="25" t="s">
        <v>24</v>
      </c>
      <c r="U49" s="25" t="s">
        <v>24</v>
      </c>
      <c r="V49" s="25" t="s">
        <v>24</v>
      </c>
      <c r="W49" s="25" t="s">
        <v>24</v>
      </c>
      <c r="X49" s="25" t="s">
        <v>24</v>
      </c>
      <c r="Y49" s="25" t="s">
        <v>23</v>
      </c>
      <c r="Z49" s="25" t="s">
        <v>24</v>
      </c>
      <c r="AA49" s="25" t="s">
        <v>23</v>
      </c>
      <c r="AB49" s="25" t="s">
        <v>23</v>
      </c>
      <c r="AC49" s="25" t="s">
        <v>24</v>
      </c>
      <c r="AD49" s="25" t="s">
        <v>24</v>
      </c>
      <c r="AE49" s="25" t="s">
        <v>24</v>
      </c>
    </row>
    <row r="50" spans="1:52" x14ac:dyDescent="0.45">
      <c r="A50" s="25" t="s">
        <v>24</v>
      </c>
      <c r="B50" s="25" t="s">
        <v>24</v>
      </c>
      <c r="C50" s="25" t="s">
        <v>24</v>
      </c>
      <c r="D50" s="25" t="s">
        <v>24</v>
      </c>
      <c r="E50" s="25" t="s">
        <v>24</v>
      </c>
      <c r="F50" s="25" t="s">
        <v>24</v>
      </c>
      <c r="G50" s="25" t="s">
        <v>23</v>
      </c>
      <c r="H50" s="25" t="s">
        <v>24</v>
      </c>
      <c r="I50" s="25" t="s">
        <v>24</v>
      </c>
      <c r="J50" s="25" t="s">
        <v>24</v>
      </c>
      <c r="K50" s="25" t="s">
        <v>23</v>
      </c>
      <c r="L50" s="25" t="s">
        <v>24</v>
      </c>
      <c r="M50" s="25" t="s">
        <v>24</v>
      </c>
      <c r="N50" s="25" t="s">
        <v>24</v>
      </c>
      <c r="O50" s="25" t="s">
        <v>24</v>
      </c>
      <c r="P50" s="25" t="s">
        <v>24</v>
      </c>
      <c r="Q50" s="25" t="s">
        <v>24</v>
      </c>
      <c r="R50" s="25" t="s">
        <v>24</v>
      </c>
      <c r="S50" s="25" t="s">
        <v>23</v>
      </c>
      <c r="T50" s="25" t="s">
        <v>24</v>
      </c>
      <c r="U50" s="25" t="s">
        <v>24</v>
      </c>
      <c r="V50" s="25" t="s">
        <v>24</v>
      </c>
      <c r="W50" s="25" t="s">
        <v>24</v>
      </c>
      <c r="X50" s="25" t="s">
        <v>24</v>
      </c>
      <c r="Y50" s="25" t="s">
        <v>23</v>
      </c>
      <c r="Z50" s="25" t="s">
        <v>24</v>
      </c>
      <c r="AA50" s="25" t="s">
        <v>23</v>
      </c>
      <c r="AB50" s="25" t="s">
        <v>24</v>
      </c>
      <c r="AC50" s="25" t="s">
        <v>24</v>
      </c>
      <c r="AD50" s="25" t="s">
        <v>24</v>
      </c>
      <c r="AE50" s="25" t="s">
        <v>24</v>
      </c>
      <c r="AM50" s="140" t="s">
        <v>565</v>
      </c>
      <c r="AN50" s="141"/>
      <c r="AO50" s="142"/>
      <c r="AP50" s="44"/>
    </row>
    <row r="51" spans="1:52" x14ac:dyDescent="0.45">
      <c r="A51" s="25" t="s">
        <v>24</v>
      </c>
      <c r="B51" s="25" t="s">
        <v>24</v>
      </c>
      <c r="C51" s="25" t="s">
        <v>24</v>
      </c>
      <c r="D51" s="25" t="s">
        <v>24</v>
      </c>
      <c r="E51" s="25" t="s">
        <v>24</v>
      </c>
      <c r="F51" s="25" t="s">
        <v>24</v>
      </c>
      <c r="G51" s="25" t="s">
        <v>24</v>
      </c>
      <c r="H51" s="25" t="s">
        <v>24</v>
      </c>
      <c r="I51" s="25" t="s">
        <v>24</v>
      </c>
      <c r="J51" s="25" t="s">
        <v>24</v>
      </c>
      <c r="K51" s="25" t="s">
        <v>23</v>
      </c>
      <c r="L51" s="25" t="s">
        <v>24</v>
      </c>
      <c r="M51" s="25" t="s">
        <v>24</v>
      </c>
      <c r="N51" s="25" t="s">
        <v>24</v>
      </c>
      <c r="O51" s="25" t="s">
        <v>23</v>
      </c>
      <c r="P51" s="25" t="s">
        <v>24</v>
      </c>
      <c r="Q51" s="25" t="s">
        <v>24</v>
      </c>
      <c r="R51" s="25" t="s">
        <v>24</v>
      </c>
      <c r="S51" s="25" t="s">
        <v>24</v>
      </c>
      <c r="T51" s="25" t="s">
        <v>24</v>
      </c>
      <c r="U51" s="25" t="s">
        <v>24</v>
      </c>
      <c r="V51" s="25" t="s">
        <v>24</v>
      </c>
      <c r="W51" s="25" t="s">
        <v>24</v>
      </c>
      <c r="X51" s="25" t="s">
        <v>24</v>
      </c>
      <c r="Y51" s="25" t="s">
        <v>24</v>
      </c>
      <c r="Z51" s="25" t="s">
        <v>24</v>
      </c>
      <c r="AA51" s="25" t="s">
        <v>23</v>
      </c>
      <c r="AB51" s="25" t="s">
        <v>23</v>
      </c>
      <c r="AC51" s="25" t="s">
        <v>24</v>
      </c>
      <c r="AD51" s="25" t="s">
        <v>24</v>
      </c>
      <c r="AE51" s="25" t="s">
        <v>24</v>
      </c>
      <c r="AM51" s="44"/>
      <c r="AN51" s="44" t="s">
        <v>23</v>
      </c>
      <c r="AO51" s="44" t="s">
        <v>24</v>
      </c>
      <c r="AP51" s="44" t="s">
        <v>577</v>
      </c>
    </row>
    <row r="52" spans="1:52" x14ac:dyDescent="0.45">
      <c r="A52" s="25" t="s">
        <v>24</v>
      </c>
      <c r="B52" s="25" t="s">
        <v>24</v>
      </c>
      <c r="C52" s="25" t="s">
        <v>24</v>
      </c>
      <c r="D52" s="25" t="s">
        <v>24</v>
      </c>
      <c r="E52" s="25" t="s">
        <v>24</v>
      </c>
      <c r="F52" s="25" t="s">
        <v>24</v>
      </c>
      <c r="G52" s="25" t="s">
        <v>24</v>
      </c>
      <c r="H52" s="25" t="s">
        <v>24</v>
      </c>
      <c r="I52" s="25" t="s">
        <v>24</v>
      </c>
      <c r="J52" s="25" t="s">
        <v>24</v>
      </c>
      <c r="K52" s="25" t="s">
        <v>23</v>
      </c>
      <c r="L52" s="25" t="s">
        <v>24</v>
      </c>
      <c r="M52" s="25" t="s">
        <v>24</v>
      </c>
      <c r="N52" s="25" t="s">
        <v>24</v>
      </c>
      <c r="O52" s="25" t="s">
        <v>24</v>
      </c>
      <c r="P52" s="25" t="s">
        <v>24</v>
      </c>
      <c r="Q52" s="25" t="s">
        <v>24</v>
      </c>
      <c r="R52" s="25" t="s">
        <v>23</v>
      </c>
      <c r="S52" s="25" t="s">
        <v>24</v>
      </c>
      <c r="T52" s="25" t="s">
        <v>24</v>
      </c>
      <c r="U52" s="25" t="s">
        <v>24</v>
      </c>
      <c r="V52" s="25" t="s">
        <v>24</v>
      </c>
      <c r="W52" s="25" t="s">
        <v>23</v>
      </c>
      <c r="X52" s="25" t="s">
        <v>24</v>
      </c>
      <c r="Y52" s="25" t="s">
        <v>24</v>
      </c>
      <c r="Z52" s="25" t="s">
        <v>24</v>
      </c>
      <c r="AA52" s="25" t="s">
        <v>24</v>
      </c>
      <c r="AB52" s="25" t="s">
        <v>24</v>
      </c>
      <c r="AC52" s="25" t="s">
        <v>24</v>
      </c>
      <c r="AD52" s="25" t="s">
        <v>24</v>
      </c>
      <c r="AE52" s="25" t="s">
        <v>24</v>
      </c>
      <c r="AM52" s="44"/>
      <c r="AN52" s="44"/>
      <c r="AO52" s="44"/>
      <c r="AP52" s="44"/>
    </row>
    <row r="53" spans="1:52" x14ac:dyDescent="0.45">
      <c r="A53" s="25" t="s">
        <v>24</v>
      </c>
      <c r="B53" s="25" t="s">
        <v>24</v>
      </c>
      <c r="C53" s="25" t="s">
        <v>24</v>
      </c>
      <c r="D53" s="25" t="s">
        <v>24</v>
      </c>
      <c r="E53" s="25" t="s">
        <v>24</v>
      </c>
      <c r="F53" s="25" t="s">
        <v>23</v>
      </c>
      <c r="G53" s="25" t="s">
        <v>24</v>
      </c>
      <c r="H53" s="25" t="s">
        <v>24</v>
      </c>
      <c r="I53" s="25" t="s">
        <v>24</v>
      </c>
      <c r="J53" s="25" t="s">
        <v>24</v>
      </c>
      <c r="K53" s="25" t="s">
        <v>24</v>
      </c>
      <c r="L53" s="25" t="s">
        <v>24</v>
      </c>
      <c r="M53" s="25" t="s">
        <v>24</v>
      </c>
      <c r="N53" s="25" t="s">
        <v>24</v>
      </c>
      <c r="O53" s="25" t="s">
        <v>23</v>
      </c>
      <c r="P53" s="25" t="s">
        <v>24</v>
      </c>
      <c r="Q53" s="25" t="s">
        <v>24</v>
      </c>
      <c r="R53" s="25" t="s">
        <v>23</v>
      </c>
      <c r="S53" s="25" t="s">
        <v>24</v>
      </c>
      <c r="T53" s="25" t="s">
        <v>23</v>
      </c>
      <c r="U53" s="25" t="s">
        <v>24</v>
      </c>
      <c r="V53" s="25" t="s">
        <v>24</v>
      </c>
      <c r="W53" s="25" t="s">
        <v>24</v>
      </c>
      <c r="X53" s="25" t="s">
        <v>24</v>
      </c>
      <c r="Y53" s="25" t="s">
        <v>24</v>
      </c>
      <c r="Z53" s="25" t="s">
        <v>24</v>
      </c>
      <c r="AA53" s="25" t="s">
        <v>24</v>
      </c>
      <c r="AB53" s="25" t="s">
        <v>24</v>
      </c>
      <c r="AC53" s="25" t="s">
        <v>24</v>
      </c>
      <c r="AD53" s="25" t="s">
        <v>24</v>
      </c>
      <c r="AE53" s="25" t="s">
        <v>24</v>
      </c>
      <c r="AM53" s="44" t="s">
        <v>507</v>
      </c>
      <c r="AN53" s="44">
        <v>0.02</v>
      </c>
      <c r="AO53" s="44">
        <v>0.98</v>
      </c>
      <c r="AP53" s="44">
        <v>1</v>
      </c>
    </row>
    <row r="54" spans="1:52" x14ac:dyDescent="0.45">
      <c r="A54" s="25" t="s">
        <v>24</v>
      </c>
      <c r="B54" s="25" t="s">
        <v>24</v>
      </c>
      <c r="C54" s="25" t="s">
        <v>24</v>
      </c>
      <c r="D54" s="25" t="s">
        <v>24</v>
      </c>
      <c r="E54" s="25" t="s">
        <v>24</v>
      </c>
      <c r="F54" s="25" t="s">
        <v>24</v>
      </c>
      <c r="G54" s="25" t="s">
        <v>24</v>
      </c>
      <c r="H54" s="25" t="s">
        <v>24</v>
      </c>
      <c r="I54" s="25" t="s">
        <v>24</v>
      </c>
      <c r="J54" s="25" t="s">
        <v>24</v>
      </c>
      <c r="K54" s="25" t="s">
        <v>24</v>
      </c>
      <c r="L54" s="25" t="s">
        <v>24</v>
      </c>
      <c r="M54" s="25" t="s">
        <v>24</v>
      </c>
      <c r="N54" s="25" t="s">
        <v>24</v>
      </c>
      <c r="O54" s="25" t="s">
        <v>23</v>
      </c>
      <c r="P54" s="25" t="s">
        <v>24</v>
      </c>
      <c r="Q54" s="25" t="s">
        <v>24</v>
      </c>
      <c r="R54" s="25" t="s">
        <v>24</v>
      </c>
      <c r="S54" s="25" t="s">
        <v>24</v>
      </c>
      <c r="T54" s="25" t="s">
        <v>24</v>
      </c>
      <c r="U54" s="25" t="s">
        <v>24</v>
      </c>
      <c r="V54" s="25" t="s">
        <v>24</v>
      </c>
      <c r="W54" s="25" t="s">
        <v>23</v>
      </c>
      <c r="X54" s="25" t="s">
        <v>24</v>
      </c>
      <c r="Y54" s="25" t="s">
        <v>24</v>
      </c>
      <c r="Z54" s="25" t="s">
        <v>24</v>
      </c>
      <c r="AA54" s="25" t="s">
        <v>24</v>
      </c>
      <c r="AB54" s="25" t="s">
        <v>24</v>
      </c>
      <c r="AC54" s="25" t="s">
        <v>24</v>
      </c>
      <c r="AD54" s="25" t="s">
        <v>24</v>
      </c>
      <c r="AE54" s="25" t="s">
        <v>24</v>
      </c>
      <c r="AM54" s="44" t="s">
        <v>514</v>
      </c>
      <c r="AN54" s="44">
        <v>0.01</v>
      </c>
      <c r="AO54" s="44">
        <v>0.99</v>
      </c>
      <c r="AP54" s="44">
        <v>1</v>
      </c>
    </row>
    <row r="55" spans="1:52" x14ac:dyDescent="0.45">
      <c r="A55" s="25" t="s">
        <v>24</v>
      </c>
      <c r="B55" s="25" t="s">
        <v>24</v>
      </c>
      <c r="C55" s="25" t="s">
        <v>24</v>
      </c>
      <c r="D55" s="25" t="s">
        <v>24</v>
      </c>
      <c r="E55" s="25" t="s">
        <v>24</v>
      </c>
      <c r="F55" s="25" t="s">
        <v>24</v>
      </c>
      <c r="G55" s="25" t="s">
        <v>24</v>
      </c>
      <c r="H55" s="25" t="s">
        <v>24</v>
      </c>
      <c r="I55" s="25" t="s">
        <v>24</v>
      </c>
      <c r="J55" s="25" t="s">
        <v>24</v>
      </c>
      <c r="K55" s="25" t="s">
        <v>23</v>
      </c>
      <c r="L55" s="25" t="s">
        <v>24</v>
      </c>
      <c r="M55" s="25" t="s">
        <v>24</v>
      </c>
      <c r="N55" s="25" t="s">
        <v>24</v>
      </c>
      <c r="O55" s="25" t="s">
        <v>23</v>
      </c>
      <c r="P55" s="25" t="s">
        <v>24</v>
      </c>
      <c r="Q55" s="25" t="s">
        <v>24</v>
      </c>
      <c r="R55" s="25" t="s">
        <v>23</v>
      </c>
      <c r="S55" s="25" t="s">
        <v>24</v>
      </c>
      <c r="T55" s="25" t="s">
        <v>24</v>
      </c>
      <c r="U55" s="25" t="s">
        <v>24</v>
      </c>
      <c r="V55" s="25" t="s">
        <v>24</v>
      </c>
      <c r="W55" s="25" t="s">
        <v>23</v>
      </c>
      <c r="X55" s="25" t="s">
        <v>24</v>
      </c>
      <c r="Y55" s="25" t="s">
        <v>24</v>
      </c>
      <c r="Z55" s="25" t="s">
        <v>24</v>
      </c>
      <c r="AA55" s="25" t="s">
        <v>24</v>
      </c>
      <c r="AB55" s="25" t="s">
        <v>24</v>
      </c>
      <c r="AC55" s="25" t="s">
        <v>24</v>
      </c>
      <c r="AD55" s="25" t="s">
        <v>24</v>
      </c>
      <c r="AE55" s="25" t="s">
        <v>24</v>
      </c>
      <c r="AM55" s="44" t="s">
        <v>492</v>
      </c>
      <c r="AN55" s="44">
        <v>7.0000000000000007E-2</v>
      </c>
      <c r="AO55" s="44">
        <v>0.93</v>
      </c>
      <c r="AP55" s="44">
        <v>1</v>
      </c>
    </row>
    <row r="56" spans="1:52" x14ac:dyDescent="0.45">
      <c r="A56" s="25" t="s">
        <v>24</v>
      </c>
      <c r="B56" s="25" t="s">
        <v>24</v>
      </c>
      <c r="C56" s="25" t="s">
        <v>24</v>
      </c>
      <c r="D56" s="25" t="s">
        <v>24</v>
      </c>
      <c r="E56" s="25" t="s">
        <v>23</v>
      </c>
      <c r="F56" s="25" t="s">
        <v>24</v>
      </c>
      <c r="G56" s="25" t="s">
        <v>24</v>
      </c>
      <c r="H56" s="25" t="s">
        <v>24</v>
      </c>
      <c r="I56" s="25" t="s">
        <v>24</v>
      </c>
      <c r="J56" s="25" t="s">
        <v>24</v>
      </c>
      <c r="K56" s="25" t="s">
        <v>24</v>
      </c>
      <c r="L56" s="25" t="s">
        <v>24</v>
      </c>
      <c r="M56" s="25" t="s">
        <v>24</v>
      </c>
      <c r="N56" s="25" t="s">
        <v>24</v>
      </c>
      <c r="O56" s="25" t="s">
        <v>24</v>
      </c>
      <c r="P56" s="25" t="s">
        <v>23</v>
      </c>
      <c r="Q56" s="25" t="s">
        <v>24</v>
      </c>
      <c r="R56" s="25" t="s">
        <v>24</v>
      </c>
      <c r="S56" s="25" t="s">
        <v>24</v>
      </c>
      <c r="T56" s="25" t="s">
        <v>24</v>
      </c>
      <c r="U56" s="25" t="s">
        <v>24</v>
      </c>
      <c r="V56" s="25" t="s">
        <v>24</v>
      </c>
      <c r="W56" s="25" t="s">
        <v>24</v>
      </c>
      <c r="X56" s="25" t="s">
        <v>24</v>
      </c>
      <c r="Y56" s="25" t="s">
        <v>24</v>
      </c>
      <c r="Z56" s="25" t="s">
        <v>24</v>
      </c>
      <c r="AA56" s="25" t="s">
        <v>24</v>
      </c>
      <c r="AB56" s="25" t="s">
        <v>24</v>
      </c>
      <c r="AC56" s="25" t="s">
        <v>24</v>
      </c>
      <c r="AD56" s="25" t="s">
        <v>24</v>
      </c>
      <c r="AE56" s="25" t="s">
        <v>23</v>
      </c>
      <c r="AM56" s="54"/>
      <c r="AN56" s="54"/>
      <c r="AO56" s="54"/>
      <c r="AP56" s="54"/>
    </row>
    <row r="57" spans="1:52" x14ac:dyDescent="0.45">
      <c r="A57" s="25" t="s">
        <v>24</v>
      </c>
      <c r="B57" s="25" t="s">
        <v>24</v>
      </c>
      <c r="C57" s="25" t="s">
        <v>24</v>
      </c>
      <c r="D57" s="25" t="s">
        <v>24</v>
      </c>
      <c r="E57" s="25" t="s">
        <v>24</v>
      </c>
      <c r="F57" s="25" t="s">
        <v>23</v>
      </c>
      <c r="G57" s="25" t="s">
        <v>24</v>
      </c>
      <c r="H57" s="25" t="s">
        <v>24</v>
      </c>
      <c r="I57" s="25" t="s">
        <v>24</v>
      </c>
      <c r="J57" s="25" t="s">
        <v>24</v>
      </c>
      <c r="K57" s="25" t="s">
        <v>23</v>
      </c>
      <c r="L57" s="25" t="s">
        <v>24</v>
      </c>
      <c r="M57" s="25" t="s">
        <v>24</v>
      </c>
      <c r="N57" s="25" t="s">
        <v>24</v>
      </c>
      <c r="O57" s="25" t="s">
        <v>23</v>
      </c>
      <c r="P57" s="25" t="s">
        <v>24</v>
      </c>
      <c r="Q57" s="25" t="s">
        <v>24</v>
      </c>
      <c r="R57" s="25" t="s">
        <v>23</v>
      </c>
      <c r="S57" s="25" t="s">
        <v>24</v>
      </c>
      <c r="T57" s="25" t="s">
        <v>24</v>
      </c>
      <c r="U57" s="25" t="s">
        <v>23</v>
      </c>
      <c r="V57" s="25" t="s">
        <v>24</v>
      </c>
      <c r="W57" s="25" t="s">
        <v>24</v>
      </c>
      <c r="X57" s="25" t="s">
        <v>24</v>
      </c>
      <c r="Y57" s="25" t="s">
        <v>24</v>
      </c>
      <c r="Z57" s="25" t="s">
        <v>24</v>
      </c>
      <c r="AA57" s="25" t="s">
        <v>24</v>
      </c>
      <c r="AB57" s="25" t="s">
        <v>24</v>
      </c>
      <c r="AC57" s="25" t="s">
        <v>24</v>
      </c>
      <c r="AD57" s="25" t="s">
        <v>24</v>
      </c>
      <c r="AE57" s="25" t="s">
        <v>24</v>
      </c>
    </row>
    <row r="58" spans="1:52" x14ac:dyDescent="0.45">
      <c r="A58" s="25" t="s">
        <v>24</v>
      </c>
      <c r="B58" s="25" t="s">
        <v>24</v>
      </c>
      <c r="C58" s="25" t="s">
        <v>24</v>
      </c>
      <c r="D58" s="25" t="s">
        <v>24</v>
      </c>
      <c r="E58" s="25" t="s">
        <v>24</v>
      </c>
      <c r="F58" s="25" t="s">
        <v>24</v>
      </c>
      <c r="G58" s="25" t="s">
        <v>24</v>
      </c>
      <c r="H58" s="25" t="s">
        <v>24</v>
      </c>
      <c r="I58" s="25" t="s">
        <v>24</v>
      </c>
      <c r="J58" s="25" t="s">
        <v>24</v>
      </c>
      <c r="K58" s="25" t="s">
        <v>23</v>
      </c>
      <c r="L58" s="25" t="s">
        <v>24</v>
      </c>
      <c r="M58" s="25" t="s">
        <v>24</v>
      </c>
      <c r="N58" s="25" t="s">
        <v>24</v>
      </c>
      <c r="O58" s="25" t="s">
        <v>24</v>
      </c>
      <c r="P58" s="25" t="s">
        <v>24</v>
      </c>
      <c r="Q58" s="25" t="s">
        <v>24</v>
      </c>
      <c r="R58" s="25" t="s">
        <v>24</v>
      </c>
      <c r="S58" s="25" t="s">
        <v>24</v>
      </c>
      <c r="T58" s="25" t="s">
        <v>24</v>
      </c>
      <c r="U58" s="25" t="s">
        <v>24</v>
      </c>
      <c r="V58" s="25" t="s">
        <v>24</v>
      </c>
      <c r="W58" s="25" t="s">
        <v>24</v>
      </c>
      <c r="X58" s="25" t="s">
        <v>24</v>
      </c>
      <c r="Y58" s="25" t="s">
        <v>24</v>
      </c>
      <c r="Z58" s="25" t="s">
        <v>24</v>
      </c>
      <c r="AA58" s="25" t="s">
        <v>24</v>
      </c>
      <c r="AB58" s="25" t="s">
        <v>23</v>
      </c>
      <c r="AC58" s="25" t="s">
        <v>24</v>
      </c>
      <c r="AD58" s="25" t="s">
        <v>24</v>
      </c>
      <c r="AE58" s="25" t="s">
        <v>24</v>
      </c>
    </row>
    <row r="59" spans="1:52" x14ac:dyDescent="0.45">
      <c r="A59" s="25" t="s">
        <v>24</v>
      </c>
      <c r="B59" s="25" t="s">
        <v>24</v>
      </c>
      <c r="C59" s="25" t="s">
        <v>24</v>
      </c>
      <c r="D59" s="25" t="s">
        <v>24</v>
      </c>
      <c r="E59" s="25" t="s">
        <v>24</v>
      </c>
      <c r="F59" s="25" t="s">
        <v>24</v>
      </c>
      <c r="G59" s="25" t="s">
        <v>24</v>
      </c>
      <c r="H59" s="25" t="s">
        <v>24</v>
      </c>
      <c r="I59" s="25" t="s">
        <v>24</v>
      </c>
      <c r="J59" s="25" t="s">
        <v>24</v>
      </c>
      <c r="K59" s="25" t="s">
        <v>23</v>
      </c>
      <c r="L59" s="25" t="s">
        <v>24</v>
      </c>
      <c r="M59" s="25" t="s">
        <v>24</v>
      </c>
      <c r="N59" s="25" t="s">
        <v>24</v>
      </c>
      <c r="O59" s="25" t="s">
        <v>24</v>
      </c>
      <c r="P59" s="25" t="s">
        <v>24</v>
      </c>
      <c r="Q59" s="25" t="s">
        <v>23</v>
      </c>
      <c r="R59" s="25" t="s">
        <v>23</v>
      </c>
      <c r="S59" s="25" t="s">
        <v>24</v>
      </c>
      <c r="T59" s="25" t="s">
        <v>24</v>
      </c>
      <c r="U59" s="25" t="s">
        <v>24</v>
      </c>
      <c r="V59" s="25" t="s">
        <v>24</v>
      </c>
      <c r="W59" s="25" t="s">
        <v>23</v>
      </c>
      <c r="X59" s="25" t="s">
        <v>24</v>
      </c>
      <c r="Y59" s="25" t="s">
        <v>24</v>
      </c>
      <c r="Z59" s="25" t="s">
        <v>24</v>
      </c>
      <c r="AA59" s="25" t="s">
        <v>24</v>
      </c>
      <c r="AB59" s="25" t="s">
        <v>24</v>
      </c>
      <c r="AC59" s="25" t="s">
        <v>24</v>
      </c>
      <c r="AD59" s="25" t="s">
        <v>24</v>
      </c>
      <c r="AE59" s="25" t="s">
        <v>24</v>
      </c>
    </row>
    <row r="60" spans="1:52" x14ac:dyDescent="0.45">
      <c r="A60" s="25" t="s">
        <v>24</v>
      </c>
      <c r="B60" s="25" t="s">
        <v>24</v>
      </c>
      <c r="C60" s="25" t="s">
        <v>24</v>
      </c>
      <c r="D60" s="25" t="s">
        <v>24</v>
      </c>
      <c r="E60" s="25" t="s">
        <v>24</v>
      </c>
      <c r="F60" s="25" t="s">
        <v>24</v>
      </c>
      <c r="G60" s="25" t="s">
        <v>23</v>
      </c>
      <c r="H60" s="25" t="s">
        <v>23</v>
      </c>
      <c r="I60" s="25" t="s">
        <v>24</v>
      </c>
      <c r="J60" s="25" t="s">
        <v>24</v>
      </c>
      <c r="K60" s="25" t="s">
        <v>24</v>
      </c>
      <c r="L60" s="25" t="s">
        <v>24</v>
      </c>
      <c r="M60" s="25" t="s">
        <v>24</v>
      </c>
      <c r="N60" s="25" t="s">
        <v>24</v>
      </c>
      <c r="O60" s="25" t="s">
        <v>23</v>
      </c>
      <c r="P60" s="25" t="s">
        <v>24</v>
      </c>
      <c r="Q60" s="25" t="s">
        <v>24</v>
      </c>
      <c r="R60" s="25" t="s">
        <v>24</v>
      </c>
      <c r="S60" s="25" t="s">
        <v>24</v>
      </c>
      <c r="T60" s="25" t="s">
        <v>24</v>
      </c>
      <c r="U60" s="25" t="s">
        <v>24</v>
      </c>
      <c r="V60" s="25" t="s">
        <v>24</v>
      </c>
      <c r="W60" s="25" t="s">
        <v>23</v>
      </c>
      <c r="X60" s="25" t="s">
        <v>24</v>
      </c>
      <c r="Y60" s="25" t="s">
        <v>24</v>
      </c>
      <c r="Z60" s="25" t="s">
        <v>24</v>
      </c>
      <c r="AA60" s="25" t="s">
        <v>24</v>
      </c>
      <c r="AB60" s="25" t="s">
        <v>24</v>
      </c>
      <c r="AC60" s="25" t="s">
        <v>24</v>
      </c>
      <c r="AD60" s="25" t="s">
        <v>24</v>
      </c>
      <c r="AE60" s="25" t="s">
        <v>24</v>
      </c>
    </row>
    <row r="61" spans="1:52" x14ac:dyDescent="0.45">
      <c r="A61" s="25" t="s">
        <v>24</v>
      </c>
      <c r="B61" s="25" t="s">
        <v>24</v>
      </c>
      <c r="C61" s="25" t="s">
        <v>24</v>
      </c>
      <c r="D61" s="25" t="s">
        <v>24</v>
      </c>
      <c r="E61" s="25" t="s">
        <v>24</v>
      </c>
      <c r="F61" s="25" t="s">
        <v>24</v>
      </c>
      <c r="G61" s="25" t="s">
        <v>24</v>
      </c>
      <c r="H61" s="25" t="s">
        <v>24</v>
      </c>
      <c r="I61" s="25" t="s">
        <v>24</v>
      </c>
      <c r="J61" s="25" t="s">
        <v>24</v>
      </c>
      <c r="K61" s="25" t="s">
        <v>24</v>
      </c>
      <c r="L61" s="25" t="s">
        <v>24</v>
      </c>
      <c r="M61" s="25" t="s">
        <v>24</v>
      </c>
      <c r="N61" s="25" t="s">
        <v>24</v>
      </c>
      <c r="O61" s="25" t="s">
        <v>24</v>
      </c>
      <c r="P61" s="25" t="s">
        <v>23</v>
      </c>
      <c r="Q61" s="25" t="s">
        <v>24</v>
      </c>
      <c r="R61" s="25" t="s">
        <v>24</v>
      </c>
      <c r="S61" s="25" t="s">
        <v>24</v>
      </c>
      <c r="T61" s="25" t="s">
        <v>24</v>
      </c>
      <c r="U61" s="25" t="s">
        <v>24</v>
      </c>
      <c r="V61" s="25" t="s">
        <v>24</v>
      </c>
      <c r="W61" s="25" t="s">
        <v>24</v>
      </c>
      <c r="X61" s="25" t="s">
        <v>24</v>
      </c>
      <c r="Y61" s="25" t="s">
        <v>24</v>
      </c>
      <c r="Z61" s="25" t="s">
        <v>24</v>
      </c>
      <c r="AA61" s="25" t="s">
        <v>24</v>
      </c>
      <c r="AB61" s="25" t="s">
        <v>24</v>
      </c>
      <c r="AC61" s="25" t="s">
        <v>24</v>
      </c>
      <c r="AD61" s="25" t="s">
        <v>24</v>
      </c>
      <c r="AE61" s="25" t="s">
        <v>23</v>
      </c>
      <c r="AM61" s="139" t="s">
        <v>565</v>
      </c>
      <c r="AN61" s="139"/>
      <c r="AO61" s="139"/>
      <c r="AP61" s="44"/>
      <c r="AZ61" s="74" t="s">
        <v>714</v>
      </c>
    </row>
    <row r="62" spans="1:52" x14ac:dyDescent="0.45">
      <c r="A62" s="25" t="s">
        <v>24</v>
      </c>
      <c r="B62" s="25" t="s">
        <v>24</v>
      </c>
      <c r="C62" s="25" t="s">
        <v>24</v>
      </c>
      <c r="D62" s="25" t="s">
        <v>24</v>
      </c>
      <c r="E62" s="25" t="s">
        <v>24</v>
      </c>
      <c r="F62" s="25" t="s">
        <v>24</v>
      </c>
      <c r="G62" s="25" t="s">
        <v>24</v>
      </c>
      <c r="H62" s="25" t="s">
        <v>24</v>
      </c>
      <c r="I62" s="25" t="s">
        <v>24</v>
      </c>
      <c r="J62" s="25" t="s">
        <v>24</v>
      </c>
      <c r="K62" s="25" t="s">
        <v>24</v>
      </c>
      <c r="L62" s="25" t="s">
        <v>24</v>
      </c>
      <c r="M62" s="25" t="s">
        <v>24</v>
      </c>
      <c r="N62" s="25" t="s">
        <v>24</v>
      </c>
      <c r="O62" s="25" t="s">
        <v>24</v>
      </c>
      <c r="P62" s="25" t="s">
        <v>23</v>
      </c>
      <c r="Q62" s="25" t="s">
        <v>24</v>
      </c>
      <c r="R62" s="25" t="s">
        <v>24</v>
      </c>
      <c r="S62" s="25" t="s">
        <v>24</v>
      </c>
      <c r="T62" s="25" t="s">
        <v>24</v>
      </c>
      <c r="U62" s="25" t="s">
        <v>24</v>
      </c>
      <c r="V62" s="25" t="s">
        <v>24</v>
      </c>
      <c r="W62" s="25" t="s">
        <v>24</v>
      </c>
      <c r="X62" s="25" t="s">
        <v>24</v>
      </c>
      <c r="Y62" s="25" t="s">
        <v>24</v>
      </c>
      <c r="Z62" s="25" t="s">
        <v>24</v>
      </c>
      <c r="AA62" s="25" t="s">
        <v>24</v>
      </c>
      <c r="AB62" s="25" t="s">
        <v>24</v>
      </c>
      <c r="AC62" s="25" t="s">
        <v>24</v>
      </c>
      <c r="AD62" s="25" t="s">
        <v>24</v>
      </c>
      <c r="AE62" s="25" t="s">
        <v>23</v>
      </c>
      <c r="AM62" s="44"/>
      <c r="AN62" s="44" t="s">
        <v>23</v>
      </c>
      <c r="AO62" s="44" t="s">
        <v>24</v>
      </c>
      <c r="AP62" s="44" t="s">
        <v>577</v>
      </c>
    </row>
    <row r="63" spans="1:52" x14ac:dyDescent="0.45">
      <c r="A63" s="25" t="s">
        <v>24</v>
      </c>
      <c r="B63" s="25" t="s">
        <v>24</v>
      </c>
      <c r="C63" s="25" t="s">
        <v>24</v>
      </c>
      <c r="D63" s="25" t="s">
        <v>24</v>
      </c>
      <c r="E63" s="25" t="s">
        <v>24</v>
      </c>
      <c r="F63" s="25" t="s">
        <v>24</v>
      </c>
      <c r="G63" s="25" t="s">
        <v>24</v>
      </c>
      <c r="H63" s="25" t="s">
        <v>24</v>
      </c>
      <c r="I63" s="25" t="s">
        <v>24</v>
      </c>
      <c r="J63" s="25" t="s">
        <v>24</v>
      </c>
      <c r="K63" s="25" t="s">
        <v>23</v>
      </c>
      <c r="L63" s="25" t="s">
        <v>24</v>
      </c>
      <c r="M63" s="25" t="s">
        <v>24</v>
      </c>
      <c r="N63" s="25" t="s">
        <v>23</v>
      </c>
      <c r="O63" s="25" t="s">
        <v>23</v>
      </c>
      <c r="P63" s="25" t="s">
        <v>24</v>
      </c>
      <c r="Q63" s="25" t="s">
        <v>24</v>
      </c>
      <c r="R63" s="25" t="s">
        <v>23</v>
      </c>
      <c r="S63" s="25" t="s">
        <v>24</v>
      </c>
      <c r="T63" s="25" t="s">
        <v>24</v>
      </c>
      <c r="U63" s="25" t="s">
        <v>24</v>
      </c>
      <c r="V63" s="25" t="s">
        <v>24</v>
      </c>
      <c r="W63" s="25" t="s">
        <v>23</v>
      </c>
      <c r="X63" s="25" t="s">
        <v>24</v>
      </c>
      <c r="Y63" s="25" t="s">
        <v>24</v>
      </c>
      <c r="Z63" s="25" t="s">
        <v>24</v>
      </c>
      <c r="AA63" s="25" t="s">
        <v>24</v>
      </c>
      <c r="AB63" s="25" t="s">
        <v>24</v>
      </c>
      <c r="AC63" s="25" t="s">
        <v>24</v>
      </c>
      <c r="AD63" s="25" t="s">
        <v>24</v>
      </c>
      <c r="AE63" s="25" t="s">
        <v>24</v>
      </c>
      <c r="AM63" s="44" t="s">
        <v>494</v>
      </c>
      <c r="AN63" s="44">
        <v>4.4999999999999998E-2</v>
      </c>
      <c r="AO63" s="44">
        <v>0.95499999999999996</v>
      </c>
      <c r="AP63" s="44">
        <v>1</v>
      </c>
    </row>
    <row r="64" spans="1:52" x14ac:dyDescent="0.45">
      <c r="A64" s="25" t="s">
        <v>24</v>
      </c>
      <c r="B64" s="25" t="s">
        <v>24</v>
      </c>
      <c r="C64" s="25" t="s">
        <v>24</v>
      </c>
      <c r="D64" s="25" t="s">
        <v>24</v>
      </c>
      <c r="E64" s="25" t="s">
        <v>24</v>
      </c>
      <c r="F64" s="25" t="s">
        <v>24</v>
      </c>
      <c r="G64" s="25" t="s">
        <v>24</v>
      </c>
      <c r="H64" s="25" t="s">
        <v>24</v>
      </c>
      <c r="I64" s="25" t="s">
        <v>24</v>
      </c>
      <c r="J64" s="25" t="s">
        <v>24</v>
      </c>
      <c r="K64" s="25" t="s">
        <v>23</v>
      </c>
      <c r="L64" s="25" t="s">
        <v>24</v>
      </c>
      <c r="M64" s="25" t="s">
        <v>24</v>
      </c>
      <c r="N64" s="25" t="s">
        <v>24</v>
      </c>
      <c r="O64" s="25" t="s">
        <v>23</v>
      </c>
      <c r="P64" s="25" t="s">
        <v>24</v>
      </c>
      <c r="Q64" s="25" t="s">
        <v>24</v>
      </c>
      <c r="R64" s="25" t="s">
        <v>23</v>
      </c>
      <c r="S64" s="25" t="s">
        <v>24</v>
      </c>
      <c r="T64" s="25" t="s">
        <v>24</v>
      </c>
      <c r="U64" s="25" t="s">
        <v>24</v>
      </c>
      <c r="V64" s="25" t="s">
        <v>24</v>
      </c>
      <c r="W64" s="25" t="s">
        <v>24</v>
      </c>
      <c r="X64" s="25" t="s">
        <v>23</v>
      </c>
      <c r="Y64" s="25" t="s">
        <v>24</v>
      </c>
      <c r="Z64" s="25" t="s">
        <v>24</v>
      </c>
      <c r="AA64" s="25" t="s">
        <v>23</v>
      </c>
      <c r="AB64" s="25" t="s">
        <v>24</v>
      </c>
      <c r="AC64" s="25" t="s">
        <v>24</v>
      </c>
      <c r="AD64" s="25" t="s">
        <v>24</v>
      </c>
      <c r="AE64" s="25" t="s">
        <v>24</v>
      </c>
      <c r="AM64" s="44" t="s">
        <v>487</v>
      </c>
      <c r="AN64" s="44">
        <v>0.14000000000000001</v>
      </c>
      <c r="AO64" s="44">
        <v>0.86</v>
      </c>
      <c r="AP64" s="44">
        <v>1</v>
      </c>
    </row>
    <row r="65" spans="1:42" x14ac:dyDescent="0.45">
      <c r="A65" s="25" t="s">
        <v>24</v>
      </c>
      <c r="B65" s="25" t="s">
        <v>24</v>
      </c>
      <c r="C65" s="25" t="s">
        <v>24</v>
      </c>
      <c r="D65" s="25" t="s">
        <v>23</v>
      </c>
      <c r="E65" s="25" t="s">
        <v>24</v>
      </c>
      <c r="F65" s="25" t="s">
        <v>24</v>
      </c>
      <c r="G65" s="25" t="s">
        <v>24</v>
      </c>
      <c r="H65" s="25" t="s">
        <v>24</v>
      </c>
      <c r="I65" s="25" t="s">
        <v>24</v>
      </c>
      <c r="J65" s="25" t="s">
        <v>24</v>
      </c>
      <c r="K65" s="25" t="s">
        <v>23</v>
      </c>
      <c r="L65" s="25" t="s">
        <v>24</v>
      </c>
      <c r="M65" s="25" t="s">
        <v>24</v>
      </c>
      <c r="N65" s="25" t="s">
        <v>24</v>
      </c>
      <c r="O65" s="25" t="s">
        <v>24</v>
      </c>
      <c r="P65" s="25" t="s">
        <v>24</v>
      </c>
      <c r="Q65" s="25" t="s">
        <v>24</v>
      </c>
      <c r="R65" s="25" t="s">
        <v>23</v>
      </c>
      <c r="S65" s="25" t="s">
        <v>24</v>
      </c>
      <c r="T65" s="25" t="s">
        <v>24</v>
      </c>
      <c r="U65" s="25" t="s">
        <v>24</v>
      </c>
      <c r="V65" s="25" t="s">
        <v>24</v>
      </c>
      <c r="W65" s="25" t="s">
        <v>24</v>
      </c>
      <c r="X65" s="25" t="s">
        <v>24</v>
      </c>
      <c r="Y65" s="25" t="s">
        <v>24</v>
      </c>
      <c r="Z65" s="25" t="s">
        <v>24</v>
      </c>
      <c r="AA65" s="25" t="s">
        <v>24</v>
      </c>
      <c r="AB65" s="25" t="s">
        <v>24</v>
      </c>
      <c r="AC65" s="25" t="s">
        <v>24</v>
      </c>
      <c r="AD65" s="25" t="s">
        <v>24</v>
      </c>
      <c r="AE65" s="25" t="s">
        <v>24</v>
      </c>
      <c r="AM65" s="44" t="s">
        <v>483</v>
      </c>
      <c r="AN65" s="44">
        <v>8.5000000000000006E-2</v>
      </c>
      <c r="AO65" s="44">
        <v>0.91500000000000004</v>
      </c>
      <c r="AP65" s="44">
        <v>1</v>
      </c>
    </row>
    <row r="66" spans="1:42" x14ac:dyDescent="0.45">
      <c r="A66" s="25" t="s">
        <v>24</v>
      </c>
      <c r="B66" s="25" t="s">
        <v>24</v>
      </c>
      <c r="C66" s="25" t="s">
        <v>24</v>
      </c>
      <c r="D66" s="25" t="s">
        <v>24</v>
      </c>
      <c r="E66" s="25" t="s">
        <v>24</v>
      </c>
      <c r="F66" s="25" t="s">
        <v>24</v>
      </c>
      <c r="G66" s="25" t="s">
        <v>24</v>
      </c>
      <c r="H66" s="25" t="s">
        <v>24</v>
      </c>
      <c r="I66" s="25" t="s">
        <v>24</v>
      </c>
      <c r="J66" s="25" t="s">
        <v>24</v>
      </c>
      <c r="K66" s="25" t="s">
        <v>23</v>
      </c>
      <c r="L66" s="25" t="s">
        <v>24</v>
      </c>
      <c r="M66" s="25" t="s">
        <v>24</v>
      </c>
      <c r="N66" s="25" t="s">
        <v>24</v>
      </c>
      <c r="O66" s="25" t="s">
        <v>24</v>
      </c>
      <c r="P66" s="25" t="s">
        <v>24</v>
      </c>
      <c r="Q66" s="25" t="s">
        <v>24</v>
      </c>
      <c r="R66" s="25" t="s">
        <v>23</v>
      </c>
      <c r="S66" s="25" t="s">
        <v>24</v>
      </c>
      <c r="T66" s="25" t="s">
        <v>24</v>
      </c>
      <c r="U66" s="25" t="s">
        <v>24</v>
      </c>
      <c r="V66" s="25" t="s">
        <v>24</v>
      </c>
      <c r="W66" s="25" t="s">
        <v>24</v>
      </c>
      <c r="X66" s="25" t="s">
        <v>24</v>
      </c>
      <c r="Y66" s="25" t="s">
        <v>24</v>
      </c>
      <c r="Z66" s="25" t="s">
        <v>24</v>
      </c>
      <c r="AA66" s="25" t="s">
        <v>24</v>
      </c>
      <c r="AB66" s="25" t="s">
        <v>24</v>
      </c>
      <c r="AC66" s="25" t="s">
        <v>24</v>
      </c>
      <c r="AD66" s="25" t="s">
        <v>24</v>
      </c>
      <c r="AE66" s="25" t="s">
        <v>24</v>
      </c>
      <c r="AM66" s="44" t="s">
        <v>510</v>
      </c>
      <c r="AN66" s="44">
        <v>1.4999999999999999E-2</v>
      </c>
      <c r="AO66" s="44">
        <v>0.98499999999999999</v>
      </c>
      <c r="AP66" s="44">
        <v>1</v>
      </c>
    </row>
    <row r="67" spans="1:42" x14ac:dyDescent="0.45">
      <c r="A67" s="25" t="s">
        <v>24</v>
      </c>
      <c r="B67" s="25" t="s">
        <v>24</v>
      </c>
      <c r="C67" s="25" t="s">
        <v>24</v>
      </c>
      <c r="D67" s="25" t="s">
        <v>24</v>
      </c>
      <c r="E67" s="25" t="s">
        <v>24</v>
      </c>
      <c r="F67" s="25" t="s">
        <v>24</v>
      </c>
      <c r="G67" s="25" t="s">
        <v>24</v>
      </c>
      <c r="H67" s="25" t="s">
        <v>24</v>
      </c>
      <c r="I67" s="25" t="s">
        <v>24</v>
      </c>
      <c r="J67" s="25" t="s">
        <v>24</v>
      </c>
      <c r="K67" s="25" t="s">
        <v>23</v>
      </c>
      <c r="L67" s="25" t="s">
        <v>24</v>
      </c>
      <c r="M67" s="25" t="s">
        <v>24</v>
      </c>
      <c r="N67" s="25" t="s">
        <v>24</v>
      </c>
      <c r="O67" s="25" t="s">
        <v>24</v>
      </c>
      <c r="P67" s="25" t="s">
        <v>24</v>
      </c>
      <c r="Q67" s="25" t="s">
        <v>24</v>
      </c>
      <c r="R67" s="25" t="s">
        <v>24</v>
      </c>
      <c r="S67" s="25" t="s">
        <v>24</v>
      </c>
      <c r="T67" s="25" t="s">
        <v>24</v>
      </c>
      <c r="U67" s="25" t="s">
        <v>24</v>
      </c>
      <c r="V67" s="25" t="s">
        <v>24</v>
      </c>
      <c r="W67" s="25" t="s">
        <v>23</v>
      </c>
      <c r="X67" s="25" t="s">
        <v>24</v>
      </c>
      <c r="Y67" s="25" t="s">
        <v>24</v>
      </c>
      <c r="Z67" s="25" t="s">
        <v>24</v>
      </c>
      <c r="AA67" s="25" t="s">
        <v>24</v>
      </c>
      <c r="AB67" s="25" t="s">
        <v>24</v>
      </c>
      <c r="AC67" s="25" t="s">
        <v>24</v>
      </c>
      <c r="AD67" s="25" t="s">
        <v>24</v>
      </c>
      <c r="AE67" s="25" t="s">
        <v>24</v>
      </c>
      <c r="AM67" s="44" t="s">
        <v>403</v>
      </c>
      <c r="AN67" s="44">
        <v>0.11</v>
      </c>
      <c r="AO67" s="44">
        <v>0.89</v>
      </c>
      <c r="AP67" s="44">
        <v>1</v>
      </c>
    </row>
    <row r="68" spans="1:42" x14ac:dyDescent="0.45">
      <c r="A68" s="25" t="s">
        <v>24</v>
      </c>
      <c r="B68" s="25" t="s">
        <v>24</v>
      </c>
      <c r="C68" s="25" t="s">
        <v>24</v>
      </c>
      <c r="D68" s="25" t="s">
        <v>24</v>
      </c>
      <c r="E68" s="25" t="s">
        <v>24</v>
      </c>
      <c r="F68" s="25" t="s">
        <v>24</v>
      </c>
      <c r="G68" s="25" t="s">
        <v>23</v>
      </c>
      <c r="H68" s="25" t="s">
        <v>24</v>
      </c>
      <c r="I68" s="25" t="s">
        <v>24</v>
      </c>
      <c r="J68" s="25" t="s">
        <v>24</v>
      </c>
      <c r="K68" s="25" t="s">
        <v>23</v>
      </c>
      <c r="L68" s="25" t="s">
        <v>24</v>
      </c>
      <c r="M68" s="25" t="s">
        <v>24</v>
      </c>
      <c r="N68" s="25" t="s">
        <v>24</v>
      </c>
      <c r="O68" s="25" t="s">
        <v>24</v>
      </c>
      <c r="P68" s="25" t="s">
        <v>24</v>
      </c>
      <c r="Q68" s="25" t="s">
        <v>24</v>
      </c>
      <c r="R68" s="25" t="s">
        <v>23</v>
      </c>
      <c r="S68" s="25" t="s">
        <v>24</v>
      </c>
      <c r="T68" s="25" t="s">
        <v>24</v>
      </c>
      <c r="U68" s="25" t="s">
        <v>24</v>
      </c>
      <c r="V68" s="25" t="s">
        <v>24</v>
      </c>
      <c r="W68" s="25" t="s">
        <v>24</v>
      </c>
      <c r="X68" s="25" t="s">
        <v>24</v>
      </c>
      <c r="Y68" s="25" t="s">
        <v>24</v>
      </c>
      <c r="Z68" s="25" t="s">
        <v>24</v>
      </c>
      <c r="AA68" s="25" t="s">
        <v>24</v>
      </c>
      <c r="AB68" s="25" t="s">
        <v>24</v>
      </c>
      <c r="AC68" s="25" t="s">
        <v>24</v>
      </c>
      <c r="AD68" s="25" t="s">
        <v>24</v>
      </c>
      <c r="AE68" s="25" t="s">
        <v>24</v>
      </c>
      <c r="AM68" s="44" t="s">
        <v>485</v>
      </c>
      <c r="AN68" s="44">
        <v>0.51</v>
      </c>
      <c r="AO68" s="44">
        <v>0.49</v>
      </c>
      <c r="AP68" s="44">
        <v>1</v>
      </c>
    </row>
    <row r="69" spans="1:42" x14ac:dyDescent="0.45">
      <c r="A69" s="25" t="s">
        <v>24</v>
      </c>
      <c r="B69" s="25" t="s">
        <v>24</v>
      </c>
      <c r="C69" s="25" t="s">
        <v>24</v>
      </c>
      <c r="D69" s="25" t="s">
        <v>24</v>
      </c>
      <c r="E69" s="25" t="s">
        <v>23</v>
      </c>
      <c r="F69" s="25" t="s">
        <v>24</v>
      </c>
      <c r="G69" s="25" t="s">
        <v>24</v>
      </c>
      <c r="H69" s="25" t="s">
        <v>24</v>
      </c>
      <c r="I69" s="25" t="s">
        <v>24</v>
      </c>
      <c r="J69" s="25" t="s">
        <v>24</v>
      </c>
      <c r="K69" s="25" t="s">
        <v>24</v>
      </c>
      <c r="L69" s="25" t="s">
        <v>24</v>
      </c>
      <c r="M69" s="25" t="s">
        <v>24</v>
      </c>
      <c r="N69" s="25" t="s">
        <v>24</v>
      </c>
      <c r="O69" s="25" t="s">
        <v>24</v>
      </c>
      <c r="P69" s="25" t="s">
        <v>23</v>
      </c>
      <c r="Q69" s="25" t="s">
        <v>24</v>
      </c>
      <c r="R69" s="25" t="s">
        <v>24</v>
      </c>
      <c r="S69" s="25" t="s">
        <v>24</v>
      </c>
      <c r="T69" s="25" t="s">
        <v>24</v>
      </c>
      <c r="U69" s="25" t="s">
        <v>24</v>
      </c>
      <c r="V69" s="25" t="s">
        <v>24</v>
      </c>
      <c r="W69" s="25" t="s">
        <v>24</v>
      </c>
      <c r="X69" s="25" t="s">
        <v>24</v>
      </c>
      <c r="Y69" s="25" t="s">
        <v>24</v>
      </c>
      <c r="Z69" s="25" t="s">
        <v>24</v>
      </c>
      <c r="AA69" s="25" t="s">
        <v>24</v>
      </c>
      <c r="AB69" s="25" t="s">
        <v>24</v>
      </c>
      <c r="AC69" s="25" t="s">
        <v>24</v>
      </c>
      <c r="AD69" s="25" t="s">
        <v>24</v>
      </c>
      <c r="AE69" s="25" t="s">
        <v>23</v>
      </c>
      <c r="AM69" s="44" t="s">
        <v>505</v>
      </c>
      <c r="AN69" s="44">
        <v>5.0000000000000001E-3</v>
      </c>
      <c r="AO69" s="44">
        <v>0.995</v>
      </c>
      <c r="AP69" s="44">
        <v>1</v>
      </c>
    </row>
    <row r="70" spans="1:42" x14ac:dyDescent="0.45">
      <c r="A70" s="25" t="s">
        <v>24</v>
      </c>
      <c r="B70" s="25" t="s">
        <v>24</v>
      </c>
      <c r="C70" s="25" t="s">
        <v>23</v>
      </c>
      <c r="D70" s="25" t="s">
        <v>24</v>
      </c>
      <c r="E70" s="25" t="s">
        <v>24</v>
      </c>
      <c r="F70" s="25" t="s">
        <v>24</v>
      </c>
      <c r="G70" s="25" t="s">
        <v>24</v>
      </c>
      <c r="H70" s="25" t="s">
        <v>24</v>
      </c>
      <c r="I70" s="25" t="s">
        <v>24</v>
      </c>
      <c r="J70" s="25" t="s">
        <v>24</v>
      </c>
      <c r="K70" s="25" t="s">
        <v>24</v>
      </c>
      <c r="L70" s="25" t="s">
        <v>24</v>
      </c>
      <c r="M70" s="25" t="s">
        <v>24</v>
      </c>
      <c r="N70" s="25" t="s">
        <v>24</v>
      </c>
      <c r="O70" s="25" t="s">
        <v>24</v>
      </c>
      <c r="P70" s="25" t="s">
        <v>24</v>
      </c>
      <c r="Q70" s="25" t="s">
        <v>24</v>
      </c>
      <c r="R70" s="25" t="s">
        <v>23</v>
      </c>
      <c r="S70" s="25" t="s">
        <v>24</v>
      </c>
      <c r="T70" s="25" t="s">
        <v>24</v>
      </c>
      <c r="U70" s="25" t="s">
        <v>24</v>
      </c>
      <c r="V70" s="25" t="s">
        <v>24</v>
      </c>
      <c r="W70" s="25" t="s">
        <v>24</v>
      </c>
      <c r="X70" s="25" t="s">
        <v>24</v>
      </c>
      <c r="Y70" s="25" t="s">
        <v>24</v>
      </c>
      <c r="Z70" s="25" t="s">
        <v>24</v>
      </c>
      <c r="AA70" s="25" t="s">
        <v>24</v>
      </c>
      <c r="AB70" s="25" t="s">
        <v>24</v>
      </c>
      <c r="AC70" s="25" t="s">
        <v>24</v>
      </c>
      <c r="AD70" s="25" t="s">
        <v>24</v>
      </c>
      <c r="AE70" s="25" t="s">
        <v>24</v>
      </c>
      <c r="AM70" s="44" t="s">
        <v>484</v>
      </c>
      <c r="AN70" s="44">
        <v>4.4999999999999998E-2</v>
      </c>
      <c r="AO70" s="44">
        <v>0.95499999999999996</v>
      </c>
      <c r="AP70" s="44">
        <v>1</v>
      </c>
    </row>
    <row r="71" spans="1:42" x14ac:dyDescent="0.45">
      <c r="A71" s="25" t="s">
        <v>24</v>
      </c>
      <c r="B71" s="25" t="s">
        <v>24</v>
      </c>
      <c r="C71" s="25" t="s">
        <v>24</v>
      </c>
      <c r="D71" s="25" t="s">
        <v>24</v>
      </c>
      <c r="E71" s="25" t="s">
        <v>24</v>
      </c>
      <c r="F71" s="25" t="s">
        <v>24</v>
      </c>
      <c r="G71" s="25" t="s">
        <v>24</v>
      </c>
      <c r="H71" s="25" t="s">
        <v>24</v>
      </c>
      <c r="I71" s="25" t="s">
        <v>24</v>
      </c>
      <c r="J71" s="25" t="s">
        <v>24</v>
      </c>
      <c r="K71" s="25" t="s">
        <v>24</v>
      </c>
      <c r="L71" s="25" t="s">
        <v>24</v>
      </c>
      <c r="M71" s="25" t="s">
        <v>24</v>
      </c>
      <c r="N71" s="25" t="s">
        <v>24</v>
      </c>
      <c r="O71" s="25" t="s">
        <v>24</v>
      </c>
      <c r="P71" s="25" t="s">
        <v>23</v>
      </c>
      <c r="Q71" s="25" t="s">
        <v>24</v>
      </c>
      <c r="R71" s="25" t="s">
        <v>24</v>
      </c>
      <c r="S71" s="25" t="s">
        <v>24</v>
      </c>
      <c r="T71" s="25" t="s">
        <v>24</v>
      </c>
      <c r="U71" s="25" t="s">
        <v>24</v>
      </c>
      <c r="V71" s="25" t="s">
        <v>24</v>
      </c>
      <c r="W71" s="25" t="s">
        <v>24</v>
      </c>
      <c r="X71" s="25" t="s">
        <v>24</v>
      </c>
      <c r="Y71" s="25" t="s">
        <v>24</v>
      </c>
      <c r="Z71" s="25" t="s">
        <v>24</v>
      </c>
      <c r="AA71" s="25" t="s">
        <v>24</v>
      </c>
      <c r="AB71" s="25" t="s">
        <v>24</v>
      </c>
      <c r="AC71" s="25" t="s">
        <v>24</v>
      </c>
      <c r="AD71" s="25" t="s">
        <v>24</v>
      </c>
      <c r="AE71" s="25" t="s">
        <v>23</v>
      </c>
      <c r="AM71" s="44" t="s">
        <v>488</v>
      </c>
      <c r="AN71" s="44">
        <v>9.5000000000000001E-2</v>
      </c>
      <c r="AO71" s="44">
        <v>0.90500000000000003</v>
      </c>
      <c r="AP71" s="44">
        <v>1</v>
      </c>
    </row>
    <row r="72" spans="1:42" x14ac:dyDescent="0.45">
      <c r="A72" s="25" t="s">
        <v>24</v>
      </c>
      <c r="B72" s="25" t="s">
        <v>24</v>
      </c>
      <c r="C72" s="25" t="s">
        <v>24</v>
      </c>
      <c r="D72" s="25" t="s">
        <v>24</v>
      </c>
      <c r="E72" s="25" t="s">
        <v>24</v>
      </c>
      <c r="F72" s="25" t="s">
        <v>24</v>
      </c>
      <c r="G72" s="25" t="s">
        <v>24</v>
      </c>
      <c r="H72" s="25" t="s">
        <v>24</v>
      </c>
      <c r="I72" s="25" t="s">
        <v>24</v>
      </c>
      <c r="J72" s="25" t="s">
        <v>24</v>
      </c>
      <c r="K72" s="25" t="s">
        <v>23</v>
      </c>
      <c r="L72" s="25" t="s">
        <v>24</v>
      </c>
      <c r="M72" s="25" t="s">
        <v>24</v>
      </c>
      <c r="N72" s="25" t="s">
        <v>23</v>
      </c>
      <c r="O72" s="25" t="s">
        <v>23</v>
      </c>
      <c r="P72" s="25" t="s">
        <v>24</v>
      </c>
      <c r="Q72" s="25" t="s">
        <v>24</v>
      </c>
      <c r="R72" s="25" t="s">
        <v>24</v>
      </c>
      <c r="S72" s="25" t="s">
        <v>24</v>
      </c>
      <c r="T72" s="25" t="s">
        <v>24</v>
      </c>
      <c r="U72" s="25" t="s">
        <v>24</v>
      </c>
      <c r="V72" s="25" t="s">
        <v>23</v>
      </c>
      <c r="W72" s="25" t="s">
        <v>23</v>
      </c>
      <c r="X72" s="25" t="s">
        <v>24</v>
      </c>
      <c r="Y72" s="25" t="s">
        <v>24</v>
      </c>
      <c r="Z72" s="25" t="s">
        <v>24</v>
      </c>
      <c r="AA72" s="25" t="s">
        <v>24</v>
      </c>
      <c r="AB72" s="25" t="s">
        <v>23</v>
      </c>
      <c r="AC72" s="25" t="s">
        <v>23</v>
      </c>
      <c r="AD72" s="25" t="s">
        <v>24</v>
      </c>
      <c r="AE72" s="25" t="s">
        <v>24</v>
      </c>
      <c r="AM72" s="44" t="s">
        <v>404</v>
      </c>
      <c r="AN72" s="44">
        <v>0.32500000000000001</v>
      </c>
      <c r="AO72" s="44">
        <v>0.67500000000000004</v>
      </c>
      <c r="AP72" s="44">
        <v>1</v>
      </c>
    </row>
    <row r="73" spans="1:42" x14ac:dyDescent="0.45">
      <c r="A73" s="25" t="s">
        <v>24</v>
      </c>
      <c r="B73" s="25" t="s">
        <v>24</v>
      </c>
      <c r="C73" s="25" t="s">
        <v>24</v>
      </c>
      <c r="D73" s="25" t="s">
        <v>24</v>
      </c>
      <c r="E73" s="25" t="s">
        <v>23</v>
      </c>
      <c r="F73" s="25" t="s">
        <v>24</v>
      </c>
      <c r="G73" s="25" t="s">
        <v>24</v>
      </c>
      <c r="H73" s="25" t="s">
        <v>24</v>
      </c>
      <c r="I73" s="25" t="s">
        <v>24</v>
      </c>
      <c r="J73" s="25" t="s">
        <v>24</v>
      </c>
      <c r="K73" s="25" t="s">
        <v>24</v>
      </c>
      <c r="L73" s="25" t="s">
        <v>24</v>
      </c>
      <c r="M73" s="25" t="s">
        <v>24</v>
      </c>
      <c r="N73" s="25" t="s">
        <v>24</v>
      </c>
      <c r="O73" s="25" t="s">
        <v>24</v>
      </c>
      <c r="P73" s="25" t="s">
        <v>23</v>
      </c>
      <c r="Q73" s="25" t="s">
        <v>24</v>
      </c>
      <c r="R73" s="25" t="s">
        <v>24</v>
      </c>
      <c r="S73" s="25" t="s">
        <v>24</v>
      </c>
      <c r="T73" s="25" t="s">
        <v>24</v>
      </c>
      <c r="U73" s="25" t="s">
        <v>24</v>
      </c>
      <c r="V73" s="25" t="s">
        <v>24</v>
      </c>
      <c r="W73" s="25" t="s">
        <v>24</v>
      </c>
      <c r="X73" s="25" t="s">
        <v>24</v>
      </c>
      <c r="Y73" s="25" t="s">
        <v>24</v>
      </c>
      <c r="Z73" s="25" t="s">
        <v>24</v>
      </c>
      <c r="AA73" s="25" t="s">
        <v>24</v>
      </c>
      <c r="AB73" s="25" t="s">
        <v>24</v>
      </c>
      <c r="AC73" s="25" t="s">
        <v>24</v>
      </c>
      <c r="AD73" s="25" t="s">
        <v>24</v>
      </c>
      <c r="AE73" s="25" t="s">
        <v>23</v>
      </c>
      <c r="AM73" s="54"/>
      <c r="AN73" s="54"/>
      <c r="AO73" s="54"/>
      <c r="AP73" s="54"/>
    </row>
    <row r="74" spans="1:42" x14ac:dyDescent="0.45">
      <c r="A74" s="25" t="s">
        <v>24</v>
      </c>
      <c r="B74" s="25" t="s">
        <v>24</v>
      </c>
      <c r="C74" s="25" t="s">
        <v>24</v>
      </c>
      <c r="D74" s="25" t="s">
        <v>23</v>
      </c>
      <c r="E74" s="25" t="s">
        <v>24</v>
      </c>
      <c r="F74" s="25" t="s">
        <v>24</v>
      </c>
      <c r="G74" s="25" t="s">
        <v>23</v>
      </c>
      <c r="H74" s="25" t="s">
        <v>24</v>
      </c>
      <c r="I74" s="25" t="s">
        <v>24</v>
      </c>
      <c r="J74" s="25" t="s">
        <v>24</v>
      </c>
      <c r="K74" s="25" t="s">
        <v>23</v>
      </c>
      <c r="L74" s="25" t="s">
        <v>24</v>
      </c>
      <c r="M74" s="25" t="s">
        <v>24</v>
      </c>
      <c r="N74" s="25" t="s">
        <v>24</v>
      </c>
      <c r="O74" s="25" t="s">
        <v>23</v>
      </c>
      <c r="P74" s="25" t="s">
        <v>24</v>
      </c>
      <c r="Q74" s="25" t="s">
        <v>24</v>
      </c>
      <c r="R74" s="25" t="s">
        <v>24</v>
      </c>
      <c r="S74" s="25" t="s">
        <v>24</v>
      </c>
      <c r="T74" s="25" t="s">
        <v>24</v>
      </c>
      <c r="U74" s="25" t="s">
        <v>24</v>
      </c>
      <c r="V74" s="25" t="s">
        <v>24</v>
      </c>
      <c r="W74" s="25" t="s">
        <v>23</v>
      </c>
      <c r="X74" s="25" t="s">
        <v>24</v>
      </c>
      <c r="Y74" s="25" t="s">
        <v>23</v>
      </c>
      <c r="Z74" s="25" t="s">
        <v>24</v>
      </c>
      <c r="AA74" s="25" t="s">
        <v>24</v>
      </c>
      <c r="AB74" s="25" t="s">
        <v>23</v>
      </c>
      <c r="AC74" s="25" t="s">
        <v>24</v>
      </c>
      <c r="AD74" s="25" t="s">
        <v>24</v>
      </c>
      <c r="AE74" s="25" t="s">
        <v>24</v>
      </c>
    </row>
    <row r="75" spans="1:42" x14ac:dyDescent="0.45">
      <c r="A75" s="25" t="s">
        <v>24</v>
      </c>
      <c r="B75" s="25" t="s">
        <v>24</v>
      </c>
      <c r="C75" s="25" t="s">
        <v>24</v>
      </c>
      <c r="D75" s="25" t="s">
        <v>24</v>
      </c>
      <c r="E75" s="25" t="s">
        <v>24</v>
      </c>
      <c r="F75" s="25" t="s">
        <v>24</v>
      </c>
      <c r="G75" s="25" t="s">
        <v>24</v>
      </c>
      <c r="H75" s="25" t="s">
        <v>24</v>
      </c>
      <c r="I75" s="25" t="s">
        <v>24</v>
      </c>
      <c r="J75" s="25" t="s">
        <v>24</v>
      </c>
      <c r="K75" s="25" t="s">
        <v>24</v>
      </c>
      <c r="L75" s="25" t="s">
        <v>24</v>
      </c>
      <c r="M75" s="25" t="s">
        <v>24</v>
      </c>
      <c r="N75" s="25" t="s">
        <v>24</v>
      </c>
      <c r="O75" s="25" t="s">
        <v>24</v>
      </c>
      <c r="P75" s="25" t="s">
        <v>23</v>
      </c>
      <c r="Q75" s="25" t="s">
        <v>24</v>
      </c>
      <c r="R75" s="25" t="s">
        <v>24</v>
      </c>
      <c r="S75" s="25" t="s">
        <v>24</v>
      </c>
      <c r="T75" s="25" t="s">
        <v>24</v>
      </c>
      <c r="U75" s="25" t="s">
        <v>24</v>
      </c>
      <c r="V75" s="25" t="s">
        <v>24</v>
      </c>
      <c r="W75" s="25" t="s">
        <v>24</v>
      </c>
      <c r="X75" s="25" t="s">
        <v>24</v>
      </c>
      <c r="Y75" s="25" t="s">
        <v>24</v>
      </c>
      <c r="Z75" s="25" t="s">
        <v>24</v>
      </c>
      <c r="AA75" s="25" t="s">
        <v>24</v>
      </c>
      <c r="AB75" s="25" t="s">
        <v>24</v>
      </c>
      <c r="AC75" s="25" t="s">
        <v>24</v>
      </c>
      <c r="AD75" s="25" t="s">
        <v>24</v>
      </c>
      <c r="AE75" s="25" t="s">
        <v>24</v>
      </c>
    </row>
    <row r="76" spans="1:42" x14ac:dyDescent="0.45">
      <c r="A76" s="25" t="s">
        <v>24</v>
      </c>
      <c r="B76" s="25" t="s">
        <v>24</v>
      </c>
      <c r="C76" s="25" t="s">
        <v>24</v>
      </c>
      <c r="D76" s="25" t="s">
        <v>24</v>
      </c>
      <c r="E76" s="25" t="s">
        <v>24</v>
      </c>
      <c r="F76" s="25" t="s">
        <v>24</v>
      </c>
      <c r="G76" s="25" t="s">
        <v>24</v>
      </c>
      <c r="H76" s="25" t="s">
        <v>24</v>
      </c>
      <c r="I76" s="25" t="s">
        <v>24</v>
      </c>
      <c r="J76" s="25" t="s">
        <v>24</v>
      </c>
      <c r="K76" s="25" t="s">
        <v>24</v>
      </c>
      <c r="L76" s="25" t="s">
        <v>24</v>
      </c>
      <c r="M76" s="25" t="s">
        <v>24</v>
      </c>
      <c r="N76" s="25" t="s">
        <v>24</v>
      </c>
      <c r="O76" s="25" t="s">
        <v>24</v>
      </c>
      <c r="P76" s="25" t="s">
        <v>23</v>
      </c>
      <c r="Q76" s="25" t="s">
        <v>24</v>
      </c>
      <c r="R76" s="25" t="s">
        <v>24</v>
      </c>
      <c r="S76" s="25" t="s">
        <v>24</v>
      </c>
      <c r="T76" s="25" t="s">
        <v>24</v>
      </c>
      <c r="U76" s="25" t="s">
        <v>24</v>
      </c>
      <c r="V76" s="25" t="s">
        <v>24</v>
      </c>
      <c r="W76" s="25" t="s">
        <v>24</v>
      </c>
      <c r="X76" s="25" t="s">
        <v>24</v>
      </c>
      <c r="Y76" s="25" t="s">
        <v>24</v>
      </c>
      <c r="Z76" s="25" t="s">
        <v>24</v>
      </c>
      <c r="AA76" s="25" t="s">
        <v>24</v>
      </c>
      <c r="AB76" s="25" t="s">
        <v>24</v>
      </c>
      <c r="AC76" s="25" t="s">
        <v>24</v>
      </c>
      <c r="AD76" s="25" t="s">
        <v>24</v>
      </c>
      <c r="AE76" s="25" t="s">
        <v>24</v>
      </c>
    </row>
    <row r="77" spans="1:42" x14ac:dyDescent="0.45">
      <c r="A77" s="25" t="s">
        <v>24</v>
      </c>
      <c r="B77" s="25" t="s">
        <v>24</v>
      </c>
      <c r="C77" s="25" t="s">
        <v>24</v>
      </c>
      <c r="D77" s="25" t="s">
        <v>24</v>
      </c>
      <c r="E77" s="25" t="s">
        <v>24</v>
      </c>
      <c r="F77" s="25" t="s">
        <v>24</v>
      </c>
      <c r="G77" s="25" t="s">
        <v>24</v>
      </c>
      <c r="H77" s="25" t="s">
        <v>24</v>
      </c>
      <c r="I77" s="25" t="s">
        <v>24</v>
      </c>
      <c r="J77" s="25" t="s">
        <v>24</v>
      </c>
      <c r="K77" s="25" t="s">
        <v>23</v>
      </c>
      <c r="L77" s="25" t="s">
        <v>24</v>
      </c>
      <c r="M77" s="25" t="s">
        <v>24</v>
      </c>
      <c r="N77" s="25" t="s">
        <v>24</v>
      </c>
      <c r="O77" s="25" t="s">
        <v>24</v>
      </c>
      <c r="P77" s="25" t="s">
        <v>24</v>
      </c>
      <c r="Q77" s="25" t="s">
        <v>24</v>
      </c>
      <c r="R77" s="25" t="s">
        <v>23</v>
      </c>
      <c r="S77" s="25" t="s">
        <v>24</v>
      </c>
      <c r="T77" s="25" t="s">
        <v>24</v>
      </c>
      <c r="U77" s="25" t="s">
        <v>24</v>
      </c>
      <c r="V77" s="25" t="s">
        <v>24</v>
      </c>
      <c r="W77" s="25" t="s">
        <v>23</v>
      </c>
      <c r="X77" s="25" t="s">
        <v>24</v>
      </c>
      <c r="Y77" s="25" t="s">
        <v>24</v>
      </c>
      <c r="Z77" s="25" t="s">
        <v>24</v>
      </c>
      <c r="AA77" s="25" t="s">
        <v>24</v>
      </c>
      <c r="AB77" s="25" t="s">
        <v>24</v>
      </c>
      <c r="AC77" s="25" t="s">
        <v>24</v>
      </c>
      <c r="AD77" s="25" t="s">
        <v>24</v>
      </c>
      <c r="AE77" s="25" t="s">
        <v>24</v>
      </c>
      <c r="AM77" s="139" t="s">
        <v>565</v>
      </c>
      <c r="AN77" s="139"/>
      <c r="AO77" s="139"/>
      <c r="AP77" s="44"/>
    </row>
    <row r="78" spans="1:42" x14ac:dyDescent="0.45">
      <c r="A78" s="25" t="s">
        <v>23</v>
      </c>
      <c r="B78" s="25" t="s">
        <v>24</v>
      </c>
      <c r="C78" s="25" t="s">
        <v>24</v>
      </c>
      <c r="D78" s="25" t="s">
        <v>24</v>
      </c>
      <c r="E78" s="25" t="s">
        <v>24</v>
      </c>
      <c r="F78" s="25" t="s">
        <v>24</v>
      </c>
      <c r="G78" s="25" t="s">
        <v>24</v>
      </c>
      <c r="H78" s="25" t="s">
        <v>24</v>
      </c>
      <c r="I78" s="25" t="s">
        <v>24</v>
      </c>
      <c r="J78" s="25" t="s">
        <v>24</v>
      </c>
      <c r="K78" s="25" t="s">
        <v>23</v>
      </c>
      <c r="L78" s="25" t="s">
        <v>24</v>
      </c>
      <c r="M78" s="25" t="s">
        <v>24</v>
      </c>
      <c r="N78" s="25" t="s">
        <v>24</v>
      </c>
      <c r="O78" s="25" t="s">
        <v>23</v>
      </c>
      <c r="P78" s="25" t="s">
        <v>24</v>
      </c>
      <c r="Q78" s="25" t="s">
        <v>24</v>
      </c>
      <c r="R78" s="25" t="s">
        <v>24</v>
      </c>
      <c r="S78" s="25" t="s">
        <v>24</v>
      </c>
      <c r="T78" s="25" t="s">
        <v>24</v>
      </c>
      <c r="U78" s="25" t="s">
        <v>24</v>
      </c>
      <c r="V78" s="25" t="s">
        <v>24</v>
      </c>
      <c r="W78" s="25" t="s">
        <v>23</v>
      </c>
      <c r="X78" s="25" t="s">
        <v>24</v>
      </c>
      <c r="Y78" s="25" t="s">
        <v>24</v>
      </c>
      <c r="Z78" s="25" t="s">
        <v>24</v>
      </c>
      <c r="AA78" s="25" t="s">
        <v>24</v>
      </c>
      <c r="AB78" s="25" t="s">
        <v>24</v>
      </c>
      <c r="AC78" s="25" t="s">
        <v>24</v>
      </c>
      <c r="AD78" s="25" t="s">
        <v>24</v>
      </c>
      <c r="AE78" s="25" t="s">
        <v>24</v>
      </c>
      <c r="AM78" s="44"/>
      <c r="AN78" s="44" t="s">
        <v>23</v>
      </c>
      <c r="AO78" s="44" t="s">
        <v>24</v>
      </c>
      <c r="AP78" s="44" t="s">
        <v>577</v>
      </c>
    </row>
    <row r="79" spans="1:42" x14ac:dyDescent="0.45">
      <c r="A79" s="25" t="s">
        <v>24</v>
      </c>
      <c r="B79" s="25" t="s">
        <v>24</v>
      </c>
      <c r="C79" s="25" t="s">
        <v>24</v>
      </c>
      <c r="D79" s="25" t="s">
        <v>24</v>
      </c>
      <c r="E79" s="25" t="s">
        <v>24</v>
      </c>
      <c r="F79" s="25" t="s">
        <v>24</v>
      </c>
      <c r="G79" s="25" t="s">
        <v>24</v>
      </c>
      <c r="H79" s="25" t="s">
        <v>24</v>
      </c>
      <c r="I79" s="25" t="s">
        <v>24</v>
      </c>
      <c r="J79" s="25" t="s">
        <v>24</v>
      </c>
      <c r="K79" s="25" t="s">
        <v>24</v>
      </c>
      <c r="L79" s="25" t="s">
        <v>24</v>
      </c>
      <c r="M79" s="25" t="s">
        <v>24</v>
      </c>
      <c r="N79" s="25" t="s">
        <v>24</v>
      </c>
      <c r="O79" s="25" t="s">
        <v>24</v>
      </c>
      <c r="P79" s="25" t="s">
        <v>23</v>
      </c>
      <c r="Q79" s="25" t="s">
        <v>24</v>
      </c>
      <c r="R79" s="25" t="s">
        <v>24</v>
      </c>
      <c r="S79" s="25" t="s">
        <v>24</v>
      </c>
      <c r="T79" s="25" t="s">
        <v>24</v>
      </c>
      <c r="U79" s="25" t="s">
        <v>24</v>
      </c>
      <c r="V79" s="25" t="s">
        <v>24</v>
      </c>
      <c r="W79" s="25" t="s">
        <v>24</v>
      </c>
      <c r="X79" s="25" t="s">
        <v>24</v>
      </c>
      <c r="Y79" s="25" t="s">
        <v>24</v>
      </c>
      <c r="Z79" s="25" t="s">
        <v>24</v>
      </c>
      <c r="AA79" s="25" t="s">
        <v>24</v>
      </c>
      <c r="AB79" s="25" t="s">
        <v>24</v>
      </c>
      <c r="AC79" s="25" t="s">
        <v>24</v>
      </c>
      <c r="AD79" s="25" t="s">
        <v>24</v>
      </c>
      <c r="AE79" s="25" t="s">
        <v>23</v>
      </c>
      <c r="AM79" s="44" t="s">
        <v>524</v>
      </c>
      <c r="AN79" s="44">
        <v>3.5000000000000003E-2</v>
      </c>
      <c r="AO79" s="44">
        <v>0.96499999999999997</v>
      </c>
      <c r="AP79" s="44">
        <v>1</v>
      </c>
    </row>
    <row r="80" spans="1:42" x14ac:dyDescent="0.45">
      <c r="A80" s="25" t="s">
        <v>24</v>
      </c>
      <c r="B80" s="25" t="s">
        <v>24</v>
      </c>
      <c r="C80" s="25" t="s">
        <v>24</v>
      </c>
      <c r="D80" s="25" t="s">
        <v>24</v>
      </c>
      <c r="E80" s="25" t="s">
        <v>24</v>
      </c>
      <c r="F80" s="25" t="s">
        <v>24</v>
      </c>
      <c r="G80" s="25" t="s">
        <v>24</v>
      </c>
      <c r="H80" s="25" t="s">
        <v>23</v>
      </c>
      <c r="I80" s="25" t="s">
        <v>24</v>
      </c>
      <c r="J80" s="25" t="s">
        <v>24</v>
      </c>
      <c r="K80" s="25" t="s">
        <v>23</v>
      </c>
      <c r="L80" s="25" t="s">
        <v>24</v>
      </c>
      <c r="M80" s="25" t="s">
        <v>24</v>
      </c>
      <c r="N80" s="25" t="s">
        <v>24</v>
      </c>
      <c r="O80" s="25" t="s">
        <v>23</v>
      </c>
      <c r="P80" s="25" t="s">
        <v>24</v>
      </c>
      <c r="Q80" s="25" t="s">
        <v>24</v>
      </c>
      <c r="R80" s="25" t="s">
        <v>24</v>
      </c>
      <c r="S80" s="25" t="s">
        <v>24</v>
      </c>
      <c r="T80" s="25" t="s">
        <v>24</v>
      </c>
      <c r="U80" s="25" t="s">
        <v>24</v>
      </c>
      <c r="V80" s="25" t="s">
        <v>24</v>
      </c>
      <c r="W80" s="25" t="s">
        <v>23</v>
      </c>
      <c r="X80" s="25" t="s">
        <v>24</v>
      </c>
      <c r="Y80" s="25" t="s">
        <v>24</v>
      </c>
      <c r="Z80" s="25" t="s">
        <v>24</v>
      </c>
      <c r="AA80" s="25" t="s">
        <v>24</v>
      </c>
      <c r="AB80" s="25" t="s">
        <v>24</v>
      </c>
      <c r="AC80" s="25" t="s">
        <v>24</v>
      </c>
      <c r="AD80" s="25" t="s">
        <v>24</v>
      </c>
      <c r="AE80" s="25" t="s">
        <v>24</v>
      </c>
      <c r="AM80" s="44" t="s">
        <v>402</v>
      </c>
      <c r="AN80" s="44">
        <v>0.47499999999999998</v>
      </c>
      <c r="AO80" s="44">
        <v>0.52500000000000002</v>
      </c>
      <c r="AP80" s="44">
        <v>1</v>
      </c>
    </row>
    <row r="81" spans="1:53" x14ac:dyDescent="0.45">
      <c r="A81" s="25" t="s">
        <v>24</v>
      </c>
      <c r="B81" s="25" t="s">
        <v>24</v>
      </c>
      <c r="C81" s="25" t="s">
        <v>24</v>
      </c>
      <c r="D81" s="25" t="s">
        <v>24</v>
      </c>
      <c r="E81" s="25" t="s">
        <v>23</v>
      </c>
      <c r="F81" s="25" t="s">
        <v>24</v>
      </c>
      <c r="G81" s="25" t="s">
        <v>24</v>
      </c>
      <c r="H81" s="25" t="s">
        <v>24</v>
      </c>
      <c r="I81" s="25" t="s">
        <v>24</v>
      </c>
      <c r="J81" s="25" t="s">
        <v>24</v>
      </c>
      <c r="K81" s="25" t="s">
        <v>24</v>
      </c>
      <c r="L81" s="25" t="s">
        <v>24</v>
      </c>
      <c r="M81" s="25" t="s">
        <v>24</v>
      </c>
      <c r="N81" s="25" t="s">
        <v>24</v>
      </c>
      <c r="O81" s="25" t="s">
        <v>24</v>
      </c>
      <c r="P81" s="25" t="s">
        <v>23</v>
      </c>
      <c r="Q81" s="25" t="s">
        <v>24</v>
      </c>
      <c r="R81" s="25" t="s">
        <v>24</v>
      </c>
      <c r="S81" s="25" t="s">
        <v>24</v>
      </c>
      <c r="T81" s="25" t="s">
        <v>24</v>
      </c>
      <c r="U81" s="25" t="s">
        <v>24</v>
      </c>
      <c r="V81" s="25" t="s">
        <v>24</v>
      </c>
      <c r="W81" s="25" t="s">
        <v>24</v>
      </c>
      <c r="X81" s="25" t="s">
        <v>24</v>
      </c>
      <c r="Y81" s="25" t="s">
        <v>24</v>
      </c>
      <c r="Z81" s="25" t="s">
        <v>24</v>
      </c>
      <c r="AA81" s="25" t="s">
        <v>24</v>
      </c>
      <c r="AB81" s="25" t="s">
        <v>24</v>
      </c>
      <c r="AC81" s="25" t="s">
        <v>24</v>
      </c>
      <c r="AD81" s="25" t="s">
        <v>24</v>
      </c>
      <c r="AE81" s="25" t="s">
        <v>23</v>
      </c>
      <c r="AM81" s="44" t="s">
        <v>519</v>
      </c>
      <c r="AN81" s="44">
        <v>7.0000000000000007E-2</v>
      </c>
      <c r="AO81" s="44">
        <v>0.93</v>
      </c>
      <c r="AP81" s="44">
        <v>1</v>
      </c>
    </row>
    <row r="82" spans="1:53" x14ac:dyDescent="0.45">
      <c r="A82" s="25" t="s">
        <v>24</v>
      </c>
      <c r="B82" s="25" t="s">
        <v>24</v>
      </c>
      <c r="C82" s="25" t="s">
        <v>24</v>
      </c>
      <c r="D82" s="25" t="s">
        <v>24</v>
      </c>
      <c r="E82" s="25" t="s">
        <v>24</v>
      </c>
      <c r="F82" s="25" t="s">
        <v>24</v>
      </c>
      <c r="G82" s="25" t="s">
        <v>24</v>
      </c>
      <c r="H82" s="25" t="s">
        <v>24</v>
      </c>
      <c r="I82" s="25" t="s">
        <v>24</v>
      </c>
      <c r="J82" s="25" t="s">
        <v>24</v>
      </c>
      <c r="K82" s="25" t="s">
        <v>24</v>
      </c>
      <c r="L82" s="25" t="s">
        <v>24</v>
      </c>
      <c r="M82" s="25" t="s">
        <v>24</v>
      </c>
      <c r="N82" s="25" t="s">
        <v>24</v>
      </c>
      <c r="O82" s="25" t="s">
        <v>24</v>
      </c>
      <c r="P82" s="25" t="s">
        <v>23</v>
      </c>
      <c r="Q82" s="25" t="s">
        <v>24</v>
      </c>
      <c r="R82" s="25" t="s">
        <v>24</v>
      </c>
      <c r="S82" s="25" t="s">
        <v>24</v>
      </c>
      <c r="T82" s="25" t="s">
        <v>24</v>
      </c>
      <c r="U82" s="25" t="s">
        <v>24</v>
      </c>
      <c r="V82" s="25" t="s">
        <v>24</v>
      </c>
      <c r="W82" s="25" t="s">
        <v>24</v>
      </c>
      <c r="X82" s="25" t="s">
        <v>24</v>
      </c>
      <c r="Y82" s="25" t="s">
        <v>24</v>
      </c>
      <c r="Z82" s="25" t="s">
        <v>24</v>
      </c>
      <c r="AA82" s="25" t="s">
        <v>24</v>
      </c>
      <c r="AB82" s="25" t="s">
        <v>24</v>
      </c>
      <c r="AC82" s="25" t="s">
        <v>24</v>
      </c>
      <c r="AD82" s="25" t="s">
        <v>24</v>
      </c>
      <c r="AE82" s="25" t="s">
        <v>23</v>
      </c>
      <c r="AM82" s="44" t="s">
        <v>521</v>
      </c>
      <c r="AN82" s="44">
        <v>0.02</v>
      </c>
      <c r="AO82" s="44">
        <v>0.98</v>
      </c>
      <c r="AP82" s="44">
        <v>1</v>
      </c>
      <c r="BA82" t="s">
        <v>715</v>
      </c>
    </row>
    <row r="83" spans="1:53" x14ac:dyDescent="0.45">
      <c r="A83" s="25" t="s">
        <v>24</v>
      </c>
      <c r="B83" s="25" t="s">
        <v>24</v>
      </c>
      <c r="C83" s="25" t="s">
        <v>24</v>
      </c>
      <c r="D83" s="25" t="s">
        <v>24</v>
      </c>
      <c r="E83" s="25" t="s">
        <v>24</v>
      </c>
      <c r="F83" s="25" t="s">
        <v>24</v>
      </c>
      <c r="G83" s="25" t="s">
        <v>24</v>
      </c>
      <c r="H83" s="25" t="s">
        <v>24</v>
      </c>
      <c r="I83" s="25" t="s">
        <v>24</v>
      </c>
      <c r="J83" s="25" t="s">
        <v>24</v>
      </c>
      <c r="K83" s="25" t="s">
        <v>23</v>
      </c>
      <c r="L83" s="25" t="s">
        <v>24</v>
      </c>
      <c r="M83" s="25" t="s">
        <v>24</v>
      </c>
      <c r="N83" s="25" t="s">
        <v>24</v>
      </c>
      <c r="O83" s="25" t="s">
        <v>23</v>
      </c>
      <c r="P83" s="25" t="s">
        <v>24</v>
      </c>
      <c r="Q83" s="25" t="s">
        <v>24</v>
      </c>
      <c r="R83" s="25" t="s">
        <v>23</v>
      </c>
      <c r="S83" s="25" t="s">
        <v>24</v>
      </c>
      <c r="T83" s="25" t="s">
        <v>24</v>
      </c>
      <c r="U83" s="25" t="s">
        <v>24</v>
      </c>
      <c r="V83" s="25" t="s">
        <v>24</v>
      </c>
      <c r="W83" s="25" t="s">
        <v>23</v>
      </c>
      <c r="X83" s="25" t="s">
        <v>24</v>
      </c>
      <c r="Y83" s="25" t="s">
        <v>24</v>
      </c>
      <c r="Z83" s="25" t="s">
        <v>24</v>
      </c>
      <c r="AA83" s="25" t="s">
        <v>24</v>
      </c>
      <c r="AB83" s="25" t="s">
        <v>24</v>
      </c>
      <c r="AC83" s="25" t="s">
        <v>24</v>
      </c>
      <c r="AD83" s="25" t="s">
        <v>24</v>
      </c>
      <c r="AE83" s="25" t="s">
        <v>24</v>
      </c>
      <c r="AM83" s="44"/>
      <c r="AN83" s="44"/>
      <c r="AO83" s="44"/>
      <c r="AP83" s="44"/>
    </row>
    <row r="84" spans="1:53" x14ac:dyDescent="0.45">
      <c r="A84" s="25" t="s">
        <v>24</v>
      </c>
      <c r="B84" s="25" t="s">
        <v>24</v>
      </c>
      <c r="C84" s="25" t="s">
        <v>24</v>
      </c>
      <c r="D84" s="25" t="s">
        <v>24</v>
      </c>
      <c r="E84" s="25" t="s">
        <v>24</v>
      </c>
      <c r="F84" s="25" t="s">
        <v>24</v>
      </c>
      <c r="G84" s="25" t="s">
        <v>24</v>
      </c>
      <c r="H84" s="25" t="s">
        <v>24</v>
      </c>
      <c r="I84" s="25" t="s">
        <v>24</v>
      </c>
      <c r="J84" s="25" t="s">
        <v>24</v>
      </c>
      <c r="K84" s="25" t="s">
        <v>24</v>
      </c>
      <c r="L84" s="25" t="s">
        <v>24</v>
      </c>
      <c r="M84" s="25" t="s">
        <v>24</v>
      </c>
      <c r="N84" s="25" t="s">
        <v>24</v>
      </c>
      <c r="O84" s="25" t="s">
        <v>24</v>
      </c>
      <c r="P84" s="25" t="s">
        <v>23</v>
      </c>
      <c r="Q84" s="25" t="s">
        <v>24</v>
      </c>
      <c r="R84" s="25" t="s">
        <v>24</v>
      </c>
      <c r="S84" s="25" t="s">
        <v>24</v>
      </c>
      <c r="T84" s="25" t="s">
        <v>24</v>
      </c>
      <c r="U84" s="25" t="s">
        <v>24</v>
      </c>
      <c r="V84" s="25" t="s">
        <v>24</v>
      </c>
      <c r="W84" s="25" t="s">
        <v>24</v>
      </c>
      <c r="X84" s="25" t="s">
        <v>24</v>
      </c>
      <c r="Y84" s="25" t="s">
        <v>24</v>
      </c>
      <c r="Z84" s="25" t="s">
        <v>24</v>
      </c>
      <c r="AA84" s="25" t="s">
        <v>24</v>
      </c>
      <c r="AB84" s="25" t="s">
        <v>24</v>
      </c>
      <c r="AC84" s="25" t="s">
        <v>24</v>
      </c>
      <c r="AD84" s="25" t="s">
        <v>24</v>
      </c>
      <c r="AE84" s="25" t="s">
        <v>23</v>
      </c>
      <c r="AM84" s="44" t="s">
        <v>530</v>
      </c>
      <c r="AN84" s="44">
        <v>5.0000000000000001E-3</v>
      </c>
      <c r="AO84" s="44">
        <v>0.995</v>
      </c>
      <c r="AP84" s="44">
        <v>1</v>
      </c>
    </row>
    <row r="85" spans="1:53" x14ac:dyDescent="0.45">
      <c r="A85" s="25" t="s">
        <v>23</v>
      </c>
      <c r="B85" s="25" t="s">
        <v>24</v>
      </c>
      <c r="C85" s="25" t="s">
        <v>24</v>
      </c>
      <c r="D85" s="25" t="s">
        <v>24</v>
      </c>
      <c r="E85" s="25" t="s">
        <v>24</v>
      </c>
      <c r="F85" s="25" t="s">
        <v>24</v>
      </c>
      <c r="G85" s="25" t="s">
        <v>24</v>
      </c>
      <c r="H85" s="25" t="s">
        <v>24</v>
      </c>
      <c r="I85" s="25" t="s">
        <v>24</v>
      </c>
      <c r="J85" s="25" t="s">
        <v>24</v>
      </c>
      <c r="K85" s="25" t="s">
        <v>23</v>
      </c>
      <c r="L85" s="25" t="s">
        <v>24</v>
      </c>
      <c r="M85" s="25" t="s">
        <v>24</v>
      </c>
      <c r="N85" s="25" t="s">
        <v>24</v>
      </c>
      <c r="O85" s="25" t="s">
        <v>24</v>
      </c>
      <c r="P85" s="25" t="s">
        <v>24</v>
      </c>
      <c r="Q85" s="25" t="s">
        <v>24</v>
      </c>
      <c r="R85" s="25" t="s">
        <v>23</v>
      </c>
      <c r="S85" s="25" t="s">
        <v>24</v>
      </c>
      <c r="T85" s="25" t="s">
        <v>24</v>
      </c>
      <c r="U85" s="25" t="s">
        <v>24</v>
      </c>
      <c r="V85" s="25" t="s">
        <v>24</v>
      </c>
      <c r="W85" s="25" t="s">
        <v>24</v>
      </c>
      <c r="X85" s="25" t="s">
        <v>24</v>
      </c>
      <c r="Y85" s="25" t="s">
        <v>24</v>
      </c>
      <c r="Z85" s="25" t="s">
        <v>24</v>
      </c>
      <c r="AA85" s="25" t="s">
        <v>24</v>
      </c>
      <c r="AB85" s="25" t="s">
        <v>24</v>
      </c>
      <c r="AC85" s="25" t="s">
        <v>24</v>
      </c>
      <c r="AD85" s="25" t="s">
        <v>24</v>
      </c>
      <c r="AE85" s="25" t="s">
        <v>24</v>
      </c>
      <c r="AM85" s="44" t="s">
        <v>499</v>
      </c>
      <c r="AN85" s="44">
        <v>0.38500000000000001</v>
      </c>
      <c r="AO85" s="44">
        <v>0.61499999999999999</v>
      </c>
      <c r="AP85" s="44">
        <v>1</v>
      </c>
    </row>
    <row r="86" spans="1:53" x14ac:dyDescent="0.45">
      <c r="A86" s="25" t="s">
        <v>24</v>
      </c>
      <c r="B86" s="25" t="s">
        <v>24</v>
      </c>
      <c r="C86" s="25" t="s">
        <v>24</v>
      </c>
      <c r="D86" s="25" t="s">
        <v>24</v>
      </c>
      <c r="E86" s="25" t="s">
        <v>24</v>
      </c>
      <c r="F86" s="25" t="s">
        <v>24</v>
      </c>
      <c r="G86" s="25" t="s">
        <v>24</v>
      </c>
      <c r="H86" s="25" t="s">
        <v>24</v>
      </c>
      <c r="I86" s="25" t="s">
        <v>24</v>
      </c>
      <c r="J86" s="25" t="s">
        <v>24</v>
      </c>
      <c r="K86" s="25" t="s">
        <v>23</v>
      </c>
      <c r="L86" s="25" t="s">
        <v>24</v>
      </c>
      <c r="M86" s="25" t="s">
        <v>24</v>
      </c>
      <c r="N86" s="25" t="s">
        <v>24</v>
      </c>
      <c r="O86" s="25" t="s">
        <v>24</v>
      </c>
      <c r="P86" s="25" t="s">
        <v>24</v>
      </c>
      <c r="Q86" s="25" t="s">
        <v>24</v>
      </c>
      <c r="R86" s="25" t="s">
        <v>24</v>
      </c>
      <c r="S86" s="25" t="s">
        <v>24</v>
      </c>
      <c r="T86" s="25" t="s">
        <v>24</v>
      </c>
      <c r="U86" s="25" t="s">
        <v>24</v>
      </c>
      <c r="V86" s="25" t="s">
        <v>24</v>
      </c>
      <c r="W86" s="25" t="s">
        <v>23</v>
      </c>
      <c r="X86" s="25" t="s">
        <v>24</v>
      </c>
      <c r="Y86" s="25" t="s">
        <v>24</v>
      </c>
      <c r="Z86" s="25" t="s">
        <v>24</v>
      </c>
      <c r="AA86" s="25" t="s">
        <v>24</v>
      </c>
      <c r="AB86" s="25" t="s">
        <v>24</v>
      </c>
      <c r="AC86" s="25" t="s">
        <v>24</v>
      </c>
      <c r="AD86" s="25" t="s">
        <v>24</v>
      </c>
      <c r="AE86" s="25" t="s">
        <v>24</v>
      </c>
      <c r="AM86" s="44" t="s">
        <v>495</v>
      </c>
      <c r="AN86" s="44">
        <v>3.5000000000000003E-2</v>
      </c>
      <c r="AO86" s="44">
        <v>0.96499999999999997</v>
      </c>
      <c r="AP86" s="44">
        <v>1</v>
      </c>
    </row>
    <row r="87" spans="1:53" x14ac:dyDescent="0.45">
      <c r="A87" s="25" t="s">
        <v>24</v>
      </c>
      <c r="B87" s="25" t="s">
        <v>24</v>
      </c>
      <c r="C87" s="25" t="s">
        <v>24</v>
      </c>
      <c r="D87" s="25" t="s">
        <v>24</v>
      </c>
      <c r="E87" s="25" t="s">
        <v>24</v>
      </c>
      <c r="F87" s="25" t="s">
        <v>24</v>
      </c>
      <c r="G87" s="25" t="s">
        <v>24</v>
      </c>
      <c r="H87" s="25" t="s">
        <v>24</v>
      </c>
      <c r="I87" s="25" t="s">
        <v>24</v>
      </c>
      <c r="J87" s="25" t="s">
        <v>24</v>
      </c>
      <c r="K87" s="25" t="s">
        <v>23</v>
      </c>
      <c r="L87" s="25" t="s">
        <v>24</v>
      </c>
      <c r="M87" s="25" t="s">
        <v>24</v>
      </c>
      <c r="N87" s="25" t="s">
        <v>23</v>
      </c>
      <c r="O87" s="25" t="s">
        <v>24</v>
      </c>
      <c r="P87" s="25" t="s">
        <v>24</v>
      </c>
      <c r="Q87" s="25" t="s">
        <v>24</v>
      </c>
      <c r="R87" s="25" t="s">
        <v>23</v>
      </c>
      <c r="S87" s="25" t="s">
        <v>24</v>
      </c>
      <c r="T87" s="25" t="s">
        <v>24</v>
      </c>
      <c r="U87" s="25" t="s">
        <v>24</v>
      </c>
      <c r="V87" s="25" t="s">
        <v>24</v>
      </c>
      <c r="W87" s="25" t="s">
        <v>24</v>
      </c>
      <c r="X87" s="25" t="s">
        <v>24</v>
      </c>
      <c r="Y87" s="25" t="s">
        <v>24</v>
      </c>
      <c r="Z87" s="25" t="s">
        <v>24</v>
      </c>
      <c r="AA87" s="25" t="s">
        <v>24</v>
      </c>
      <c r="AB87" s="25" t="s">
        <v>23</v>
      </c>
      <c r="AC87" s="25" t="s">
        <v>24</v>
      </c>
      <c r="AD87" s="25" t="s">
        <v>24</v>
      </c>
      <c r="AE87" s="25" t="s">
        <v>24</v>
      </c>
      <c r="AM87" s="44" t="s">
        <v>493</v>
      </c>
      <c r="AN87" s="44">
        <v>0.06</v>
      </c>
      <c r="AO87" s="44">
        <v>0.94</v>
      </c>
      <c r="AP87" s="44">
        <v>1</v>
      </c>
    </row>
    <row r="88" spans="1:53" x14ac:dyDescent="0.45">
      <c r="A88" s="25" t="s">
        <v>24</v>
      </c>
      <c r="B88" s="25" t="s">
        <v>24</v>
      </c>
      <c r="C88" s="25" t="s">
        <v>24</v>
      </c>
      <c r="D88" s="25" t="s">
        <v>24</v>
      </c>
      <c r="E88" s="25" t="s">
        <v>24</v>
      </c>
      <c r="F88" s="25" t="s">
        <v>24</v>
      </c>
      <c r="G88" s="25" t="s">
        <v>24</v>
      </c>
      <c r="H88" s="25" t="s">
        <v>24</v>
      </c>
      <c r="I88" s="25" t="s">
        <v>24</v>
      </c>
      <c r="J88" s="25" t="s">
        <v>24</v>
      </c>
      <c r="K88" s="25" t="s">
        <v>23</v>
      </c>
      <c r="L88" s="25" t="s">
        <v>24</v>
      </c>
      <c r="M88" s="25" t="s">
        <v>24</v>
      </c>
      <c r="N88" s="25" t="s">
        <v>24</v>
      </c>
      <c r="O88" s="25" t="s">
        <v>24</v>
      </c>
      <c r="P88" s="25" t="s">
        <v>24</v>
      </c>
      <c r="Q88" s="25" t="s">
        <v>24</v>
      </c>
      <c r="R88" s="25" t="s">
        <v>23</v>
      </c>
      <c r="S88" s="25" t="s">
        <v>24</v>
      </c>
      <c r="T88" s="25" t="s">
        <v>24</v>
      </c>
      <c r="U88" s="25" t="s">
        <v>24</v>
      </c>
      <c r="V88" s="25" t="s">
        <v>24</v>
      </c>
      <c r="W88" s="25" t="s">
        <v>23</v>
      </c>
      <c r="X88" s="25" t="s">
        <v>24</v>
      </c>
      <c r="Y88" s="25" t="s">
        <v>24</v>
      </c>
      <c r="Z88" s="25" t="s">
        <v>24</v>
      </c>
      <c r="AA88" s="25" t="s">
        <v>24</v>
      </c>
      <c r="AB88" s="25" t="s">
        <v>24</v>
      </c>
      <c r="AC88" s="25" t="s">
        <v>24</v>
      </c>
      <c r="AD88" s="25" t="s">
        <v>24</v>
      </c>
      <c r="AE88" s="25" t="s">
        <v>24</v>
      </c>
      <c r="AM88" s="44" t="s">
        <v>556</v>
      </c>
      <c r="AN88" s="44">
        <v>5.0000000000000001E-3</v>
      </c>
      <c r="AO88" s="44">
        <v>0.995</v>
      </c>
      <c r="AP88" s="44">
        <v>1</v>
      </c>
    </row>
    <row r="89" spans="1:53" x14ac:dyDescent="0.45">
      <c r="A89" s="25" t="s">
        <v>24</v>
      </c>
      <c r="B89" s="25" t="s">
        <v>24</v>
      </c>
      <c r="C89" s="25" t="s">
        <v>24</v>
      </c>
      <c r="D89" s="25" t="s">
        <v>24</v>
      </c>
      <c r="E89" s="25" t="s">
        <v>24</v>
      </c>
      <c r="F89" s="25" t="s">
        <v>24</v>
      </c>
      <c r="G89" s="25" t="s">
        <v>24</v>
      </c>
      <c r="H89" s="25" t="s">
        <v>24</v>
      </c>
      <c r="I89" s="25" t="s">
        <v>24</v>
      </c>
      <c r="J89" s="25" t="s">
        <v>24</v>
      </c>
      <c r="K89" s="25" t="s">
        <v>24</v>
      </c>
      <c r="L89" s="25" t="s">
        <v>24</v>
      </c>
      <c r="M89" s="25" t="s">
        <v>24</v>
      </c>
      <c r="N89" s="25" t="s">
        <v>24</v>
      </c>
      <c r="O89" s="25" t="s">
        <v>24</v>
      </c>
      <c r="P89" s="25" t="s">
        <v>23</v>
      </c>
      <c r="Q89" s="25" t="s">
        <v>24</v>
      </c>
      <c r="R89" s="25" t="s">
        <v>24</v>
      </c>
      <c r="S89" s="25" t="s">
        <v>24</v>
      </c>
      <c r="T89" s="25" t="s">
        <v>24</v>
      </c>
      <c r="U89" s="25" t="s">
        <v>24</v>
      </c>
      <c r="V89" s="25" t="s">
        <v>24</v>
      </c>
      <c r="W89" s="25" t="s">
        <v>24</v>
      </c>
      <c r="X89" s="25" t="s">
        <v>24</v>
      </c>
      <c r="Y89" s="25" t="s">
        <v>24</v>
      </c>
      <c r="Z89" s="25" t="s">
        <v>24</v>
      </c>
      <c r="AA89" s="25" t="s">
        <v>24</v>
      </c>
      <c r="AB89" s="25" t="s">
        <v>24</v>
      </c>
      <c r="AC89" s="25" t="s">
        <v>24</v>
      </c>
      <c r="AD89" s="25" t="s">
        <v>24</v>
      </c>
      <c r="AE89" s="25" t="s">
        <v>23</v>
      </c>
      <c r="AM89" s="44" t="s">
        <v>496</v>
      </c>
      <c r="AN89" s="44">
        <v>0.06</v>
      </c>
      <c r="AO89" s="44">
        <v>0.94</v>
      </c>
      <c r="AP89" s="44">
        <v>1</v>
      </c>
    </row>
    <row r="90" spans="1:53" x14ac:dyDescent="0.45">
      <c r="A90" s="25" t="s">
        <v>24</v>
      </c>
      <c r="B90" s="25" t="s">
        <v>24</v>
      </c>
      <c r="C90" s="25" t="s">
        <v>24</v>
      </c>
      <c r="D90" s="25" t="s">
        <v>23</v>
      </c>
      <c r="E90" s="25" t="s">
        <v>24</v>
      </c>
      <c r="F90" s="25" t="s">
        <v>24</v>
      </c>
      <c r="G90" s="25" t="s">
        <v>24</v>
      </c>
      <c r="H90" s="25" t="s">
        <v>24</v>
      </c>
      <c r="I90" s="25" t="s">
        <v>24</v>
      </c>
      <c r="J90" s="25" t="s">
        <v>24</v>
      </c>
      <c r="K90" s="25" t="s">
        <v>23</v>
      </c>
      <c r="L90" s="25" t="s">
        <v>24</v>
      </c>
      <c r="M90" s="25" t="s">
        <v>24</v>
      </c>
      <c r="N90" s="25" t="s">
        <v>24</v>
      </c>
      <c r="O90" s="25" t="s">
        <v>23</v>
      </c>
      <c r="P90" s="25" t="s">
        <v>24</v>
      </c>
      <c r="Q90" s="25" t="s">
        <v>23</v>
      </c>
      <c r="R90" s="25" t="s">
        <v>23</v>
      </c>
      <c r="S90" s="25" t="s">
        <v>24</v>
      </c>
      <c r="T90" s="25" t="s">
        <v>24</v>
      </c>
      <c r="U90" s="25" t="s">
        <v>24</v>
      </c>
      <c r="V90" s="25" t="s">
        <v>24</v>
      </c>
      <c r="W90" s="25" t="s">
        <v>24</v>
      </c>
      <c r="X90" s="25" t="s">
        <v>24</v>
      </c>
      <c r="Y90" s="25" t="s">
        <v>24</v>
      </c>
      <c r="Z90" s="25" t="s">
        <v>24</v>
      </c>
      <c r="AA90" s="25" t="s">
        <v>24</v>
      </c>
      <c r="AB90" s="25" t="s">
        <v>24</v>
      </c>
      <c r="AC90" s="25" t="s">
        <v>24</v>
      </c>
      <c r="AD90" s="25" t="s">
        <v>24</v>
      </c>
      <c r="AE90" s="25" t="s">
        <v>24</v>
      </c>
      <c r="AM90" s="44" t="s">
        <v>498</v>
      </c>
      <c r="AN90" s="44">
        <v>0.105</v>
      </c>
      <c r="AO90" s="44">
        <v>0.89500000000000002</v>
      </c>
      <c r="AP90" s="44">
        <v>1</v>
      </c>
    </row>
    <row r="91" spans="1:53" x14ac:dyDescent="0.45">
      <c r="A91" s="25" t="s">
        <v>24</v>
      </c>
      <c r="B91" s="25" t="s">
        <v>24</v>
      </c>
      <c r="C91" s="25" t="s">
        <v>24</v>
      </c>
      <c r="D91" s="25" t="s">
        <v>24</v>
      </c>
      <c r="E91" s="25" t="s">
        <v>24</v>
      </c>
      <c r="F91" s="25" t="s">
        <v>24</v>
      </c>
      <c r="G91" s="25" t="s">
        <v>24</v>
      </c>
      <c r="H91" s="25" t="s">
        <v>24</v>
      </c>
      <c r="I91" s="25" t="s">
        <v>24</v>
      </c>
      <c r="J91" s="25" t="s">
        <v>24</v>
      </c>
      <c r="K91" s="25" t="s">
        <v>24</v>
      </c>
      <c r="L91" s="25" t="s">
        <v>24</v>
      </c>
      <c r="M91" s="25" t="s">
        <v>24</v>
      </c>
      <c r="N91" s="25" t="s">
        <v>24</v>
      </c>
      <c r="O91" s="25" t="s">
        <v>24</v>
      </c>
      <c r="P91" s="25" t="s">
        <v>24</v>
      </c>
      <c r="Q91" s="25" t="s">
        <v>24</v>
      </c>
      <c r="R91" s="25" t="s">
        <v>23</v>
      </c>
      <c r="S91" s="25" t="s">
        <v>24</v>
      </c>
      <c r="T91" s="25" t="s">
        <v>24</v>
      </c>
      <c r="U91" s="25" t="s">
        <v>24</v>
      </c>
      <c r="V91" s="25" t="s">
        <v>24</v>
      </c>
      <c r="W91" s="25" t="s">
        <v>24</v>
      </c>
      <c r="X91" s="25" t="s">
        <v>24</v>
      </c>
      <c r="Y91" s="25" t="s">
        <v>24</v>
      </c>
      <c r="Z91" s="25" t="s">
        <v>24</v>
      </c>
      <c r="AA91" s="25" t="s">
        <v>24</v>
      </c>
      <c r="AB91" s="25" t="s">
        <v>24</v>
      </c>
      <c r="AC91" s="25" t="s">
        <v>24</v>
      </c>
      <c r="AD91" s="25" t="s">
        <v>24</v>
      </c>
      <c r="AE91" s="25" t="s">
        <v>24</v>
      </c>
      <c r="AM91" s="44" t="s">
        <v>563</v>
      </c>
      <c r="AN91" s="44">
        <v>1.4999999999999999E-2</v>
      </c>
      <c r="AO91" s="44">
        <v>0.98499999999999999</v>
      </c>
      <c r="AP91" s="44">
        <v>1</v>
      </c>
    </row>
    <row r="92" spans="1:53" x14ac:dyDescent="0.45">
      <c r="A92" s="25" t="s">
        <v>24</v>
      </c>
      <c r="B92" s="25" t="s">
        <v>24</v>
      </c>
      <c r="C92" s="25" t="s">
        <v>24</v>
      </c>
      <c r="D92" s="25" t="s">
        <v>24</v>
      </c>
      <c r="E92" s="25" t="s">
        <v>24</v>
      </c>
      <c r="F92" s="25" t="s">
        <v>24</v>
      </c>
      <c r="G92" s="25" t="s">
        <v>24</v>
      </c>
      <c r="H92" s="25" t="s">
        <v>24</v>
      </c>
      <c r="I92" s="25" t="s">
        <v>24</v>
      </c>
      <c r="J92" s="25" t="s">
        <v>24</v>
      </c>
      <c r="K92" s="25" t="s">
        <v>24</v>
      </c>
      <c r="L92" s="25" t="s">
        <v>24</v>
      </c>
      <c r="M92" s="25" t="s">
        <v>24</v>
      </c>
      <c r="N92" s="25" t="s">
        <v>24</v>
      </c>
      <c r="O92" s="25" t="s">
        <v>24</v>
      </c>
      <c r="P92" s="25" t="s">
        <v>23</v>
      </c>
      <c r="Q92" s="25" t="s">
        <v>24</v>
      </c>
      <c r="R92" s="25" t="s">
        <v>24</v>
      </c>
      <c r="S92" s="25" t="s">
        <v>24</v>
      </c>
      <c r="T92" s="25" t="s">
        <v>24</v>
      </c>
      <c r="U92" s="25" t="s">
        <v>24</v>
      </c>
      <c r="V92" s="25" t="s">
        <v>24</v>
      </c>
      <c r="W92" s="25" t="s">
        <v>24</v>
      </c>
      <c r="X92" s="25" t="s">
        <v>24</v>
      </c>
      <c r="Y92" s="25" t="s">
        <v>24</v>
      </c>
      <c r="Z92" s="25" t="s">
        <v>24</v>
      </c>
      <c r="AA92" s="25" t="s">
        <v>24</v>
      </c>
      <c r="AB92" s="25" t="s">
        <v>24</v>
      </c>
      <c r="AC92" s="25" t="s">
        <v>24</v>
      </c>
      <c r="AD92" s="25" t="s">
        <v>24</v>
      </c>
      <c r="AE92" s="25" t="s">
        <v>23</v>
      </c>
      <c r="AM92" s="44" t="s">
        <v>557</v>
      </c>
      <c r="AN92" s="44">
        <v>5.0000000000000001E-3</v>
      </c>
      <c r="AO92" s="44">
        <v>0.995</v>
      </c>
      <c r="AP92" s="44">
        <v>1</v>
      </c>
    </row>
    <row r="93" spans="1:53" x14ac:dyDescent="0.45">
      <c r="A93" s="25" t="s">
        <v>24</v>
      </c>
      <c r="B93" s="25" t="s">
        <v>24</v>
      </c>
      <c r="C93" s="25" t="s">
        <v>24</v>
      </c>
      <c r="D93" s="25" t="s">
        <v>24</v>
      </c>
      <c r="E93" s="25" t="s">
        <v>24</v>
      </c>
      <c r="F93" s="25" t="s">
        <v>24</v>
      </c>
      <c r="G93" s="25" t="s">
        <v>24</v>
      </c>
      <c r="H93" s="25" t="s">
        <v>24</v>
      </c>
      <c r="I93" s="25" t="s">
        <v>24</v>
      </c>
      <c r="J93" s="25" t="s">
        <v>24</v>
      </c>
      <c r="K93" s="25" t="s">
        <v>24</v>
      </c>
      <c r="L93" s="25" t="s">
        <v>24</v>
      </c>
      <c r="M93" s="25" t="s">
        <v>24</v>
      </c>
      <c r="N93" s="25" t="s">
        <v>24</v>
      </c>
      <c r="O93" s="25" t="s">
        <v>24</v>
      </c>
      <c r="P93" s="25" t="s">
        <v>23</v>
      </c>
      <c r="Q93" s="25" t="s">
        <v>24</v>
      </c>
      <c r="R93" s="25" t="s">
        <v>24</v>
      </c>
      <c r="S93" s="25" t="s">
        <v>24</v>
      </c>
      <c r="T93" s="25" t="s">
        <v>24</v>
      </c>
      <c r="U93" s="25" t="s">
        <v>24</v>
      </c>
      <c r="V93" s="25" t="s">
        <v>24</v>
      </c>
      <c r="W93" s="25" t="s">
        <v>24</v>
      </c>
      <c r="X93" s="25" t="s">
        <v>24</v>
      </c>
      <c r="Y93" s="25" t="s">
        <v>24</v>
      </c>
      <c r="Z93" s="25" t="s">
        <v>24</v>
      </c>
      <c r="AA93" s="25" t="s">
        <v>24</v>
      </c>
      <c r="AB93" s="25" t="s">
        <v>24</v>
      </c>
      <c r="AC93" s="25" t="s">
        <v>24</v>
      </c>
      <c r="AD93" s="25" t="s">
        <v>24</v>
      </c>
      <c r="AE93" s="25" t="s">
        <v>23</v>
      </c>
      <c r="AM93" s="54"/>
      <c r="AN93" s="54"/>
      <c r="AO93" s="54"/>
      <c r="AP93" s="54"/>
    </row>
    <row r="94" spans="1:53" x14ac:dyDescent="0.45">
      <c r="A94" s="25" t="s">
        <v>24</v>
      </c>
      <c r="B94" s="25" t="s">
        <v>24</v>
      </c>
      <c r="C94" s="25" t="s">
        <v>24</v>
      </c>
      <c r="D94" s="25" t="s">
        <v>24</v>
      </c>
      <c r="E94" s="25" t="s">
        <v>24</v>
      </c>
      <c r="F94" s="25" t="s">
        <v>24</v>
      </c>
      <c r="G94" s="25" t="s">
        <v>24</v>
      </c>
      <c r="H94" s="25" t="s">
        <v>24</v>
      </c>
      <c r="I94" s="25" t="s">
        <v>24</v>
      </c>
      <c r="J94" s="25" t="s">
        <v>24</v>
      </c>
      <c r="K94" s="25" t="s">
        <v>24</v>
      </c>
      <c r="L94" s="25" t="s">
        <v>24</v>
      </c>
      <c r="M94" s="25" t="s">
        <v>24</v>
      </c>
      <c r="N94" s="25" t="s">
        <v>24</v>
      </c>
      <c r="O94" s="25" t="s">
        <v>24</v>
      </c>
      <c r="P94" s="25" t="s">
        <v>23</v>
      </c>
      <c r="Q94" s="25" t="s">
        <v>24</v>
      </c>
      <c r="R94" s="25" t="s">
        <v>24</v>
      </c>
      <c r="S94" s="25" t="s">
        <v>24</v>
      </c>
      <c r="T94" s="25" t="s">
        <v>24</v>
      </c>
      <c r="U94" s="25" t="s">
        <v>24</v>
      </c>
      <c r="V94" s="25" t="s">
        <v>24</v>
      </c>
      <c r="W94" s="25" t="s">
        <v>24</v>
      </c>
      <c r="X94" s="25" t="s">
        <v>24</v>
      </c>
      <c r="Y94" s="25" t="s">
        <v>24</v>
      </c>
      <c r="Z94" s="25" t="s">
        <v>24</v>
      </c>
      <c r="AA94" s="25" t="s">
        <v>24</v>
      </c>
      <c r="AB94" s="25" t="s">
        <v>24</v>
      </c>
      <c r="AC94" s="25" t="s">
        <v>24</v>
      </c>
      <c r="AD94" s="25" t="s">
        <v>24</v>
      </c>
      <c r="AE94" s="25" t="s">
        <v>23</v>
      </c>
    </row>
    <row r="95" spans="1:53" x14ac:dyDescent="0.45">
      <c r="A95" s="25" t="s">
        <v>24</v>
      </c>
      <c r="B95" s="25" t="s">
        <v>24</v>
      </c>
      <c r="C95" s="25" t="s">
        <v>24</v>
      </c>
      <c r="D95" s="25" t="s">
        <v>24</v>
      </c>
      <c r="E95" s="25" t="s">
        <v>24</v>
      </c>
      <c r="F95" s="25" t="s">
        <v>24</v>
      </c>
      <c r="G95" s="25" t="s">
        <v>23</v>
      </c>
      <c r="H95" s="25" t="s">
        <v>24</v>
      </c>
      <c r="I95" s="25" t="s">
        <v>24</v>
      </c>
      <c r="J95" s="25" t="s">
        <v>24</v>
      </c>
      <c r="K95" s="25" t="s">
        <v>23</v>
      </c>
      <c r="L95" s="25" t="s">
        <v>24</v>
      </c>
      <c r="M95" s="25" t="s">
        <v>24</v>
      </c>
      <c r="N95" s="25" t="s">
        <v>24</v>
      </c>
      <c r="O95" s="25" t="s">
        <v>23</v>
      </c>
      <c r="P95" s="25" t="s">
        <v>24</v>
      </c>
      <c r="Q95" s="25" t="s">
        <v>24</v>
      </c>
      <c r="R95" s="25" t="s">
        <v>23</v>
      </c>
      <c r="S95" s="25" t="s">
        <v>24</v>
      </c>
      <c r="T95" s="25" t="s">
        <v>24</v>
      </c>
      <c r="U95" s="25" t="s">
        <v>24</v>
      </c>
      <c r="V95" s="25" t="s">
        <v>24</v>
      </c>
      <c r="W95" s="25" t="s">
        <v>24</v>
      </c>
      <c r="X95" s="25" t="s">
        <v>24</v>
      </c>
      <c r="Y95" s="25" t="s">
        <v>24</v>
      </c>
      <c r="Z95" s="25" t="s">
        <v>24</v>
      </c>
      <c r="AA95" s="25" t="s">
        <v>24</v>
      </c>
      <c r="AB95" s="25" t="s">
        <v>24</v>
      </c>
      <c r="AC95" s="25" t="s">
        <v>23</v>
      </c>
      <c r="AD95" s="25" t="s">
        <v>24</v>
      </c>
      <c r="AE95" s="25" t="s">
        <v>24</v>
      </c>
    </row>
    <row r="96" spans="1:53" x14ac:dyDescent="0.45">
      <c r="A96" s="25" t="s">
        <v>24</v>
      </c>
      <c r="B96" s="25" t="s">
        <v>24</v>
      </c>
      <c r="C96" s="25" t="s">
        <v>24</v>
      </c>
      <c r="D96" s="25" t="s">
        <v>24</v>
      </c>
      <c r="E96" s="25" t="s">
        <v>24</v>
      </c>
      <c r="F96" s="25" t="s">
        <v>24</v>
      </c>
      <c r="G96" s="25" t="s">
        <v>24</v>
      </c>
      <c r="H96" s="25" t="s">
        <v>24</v>
      </c>
      <c r="I96" s="25" t="s">
        <v>24</v>
      </c>
      <c r="J96" s="25" t="s">
        <v>24</v>
      </c>
      <c r="K96" s="25" t="s">
        <v>23</v>
      </c>
      <c r="L96" s="25" t="s">
        <v>24</v>
      </c>
      <c r="M96" s="25" t="s">
        <v>24</v>
      </c>
      <c r="N96" s="25" t="s">
        <v>24</v>
      </c>
      <c r="O96" s="25" t="s">
        <v>24</v>
      </c>
      <c r="P96" s="25" t="s">
        <v>24</v>
      </c>
      <c r="Q96" s="25" t="s">
        <v>24</v>
      </c>
      <c r="R96" s="25" t="s">
        <v>23</v>
      </c>
      <c r="S96" s="25" t="s">
        <v>24</v>
      </c>
      <c r="T96" s="25" t="s">
        <v>24</v>
      </c>
      <c r="U96" s="25" t="s">
        <v>24</v>
      </c>
      <c r="V96" s="25" t="s">
        <v>24</v>
      </c>
      <c r="W96" s="25" t="s">
        <v>23</v>
      </c>
      <c r="X96" s="25" t="s">
        <v>24</v>
      </c>
      <c r="Y96" s="25" t="s">
        <v>24</v>
      </c>
      <c r="Z96" s="25" t="s">
        <v>24</v>
      </c>
      <c r="AA96" s="25" t="s">
        <v>24</v>
      </c>
      <c r="AB96" s="25" t="s">
        <v>24</v>
      </c>
      <c r="AC96" s="25" t="s">
        <v>24</v>
      </c>
      <c r="AD96" s="25" t="s">
        <v>24</v>
      </c>
      <c r="AE96" s="25" t="s">
        <v>24</v>
      </c>
    </row>
    <row r="97" spans="1:49" x14ac:dyDescent="0.45">
      <c r="A97" s="25" t="s">
        <v>24</v>
      </c>
      <c r="B97" s="25" t="s">
        <v>24</v>
      </c>
      <c r="C97" s="25" t="s">
        <v>24</v>
      </c>
      <c r="D97" s="25" t="s">
        <v>24</v>
      </c>
      <c r="E97" s="25" t="s">
        <v>23</v>
      </c>
      <c r="F97" s="25" t="s">
        <v>24</v>
      </c>
      <c r="G97" s="25" t="s">
        <v>24</v>
      </c>
      <c r="H97" s="25" t="s">
        <v>24</v>
      </c>
      <c r="I97" s="25" t="s">
        <v>24</v>
      </c>
      <c r="J97" s="25" t="s">
        <v>24</v>
      </c>
      <c r="K97" s="25" t="s">
        <v>24</v>
      </c>
      <c r="L97" s="25" t="s">
        <v>24</v>
      </c>
      <c r="M97" s="25" t="s">
        <v>24</v>
      </c>
      <c r="N97" s="25" t="s">
        <v>24</v>
      </c>
      <c r="O97" s="25" t="s">
        <v>24</v>
      </c>
      <c r="P97" s="25" t="s">
        <v>23</v>
      </c>
      <c r="Q97" s="25" t="s">
        <v>24</v>
      </c>
      <c r="R97" s="25" t="s">
        <v>24</v>
      </c>
      <c r="S97" s="25" t="s">
        <v>24</v>
      </c>
      <c r="T97" s="25" t="s">
        <v>24</v>
      </c>
      <c r="U97" s="25" t="s">
        <v>24</v>
      </c>
      <c r="V97" s="25" t="s">
        <v>24</v>
      </c>
      <c r="W97" s="25" t="s">
        <v>24</v>
      </c>
      <c r="X97" s="25" t="s">
        <v>24</v>
      </c>
      <c r="Y97" s="25" t="s">
        <v>24</v>
      </c>
      <c r="Z97" s="25" t="s">
        <v>24</v>
      </c>
      <c r="AA97" s="25" t="s">
        <v>24</v>
      </c>
      <c r="AB97" s="25" t="s">
        <v>24</v>
      </c>
      <c r="AC97" s="25" t="s">
        <v>24</v>
      </c>
      <c r="AD97" s="25" t="s">
        <v>24</v>
      </c>
      <c r="AE97" s="25" t="s">
        <v>23</v>
      </c>
    </row>
    <row r="98" spans="1:49" x14ac:dyDescent="0.45">
      <c r="A98" s="25" t="s">
        <v>24</v>
      </c>
      <c r="B98" s="25" t="s">
        <v>24</v>
      </c>
      <c r="C98" s="25" t="s">
        <v>24</v>
      </c>
      <c r="D98" s="25" t="s">
        <v>24</v>
      </c>
      <c r="E98" s="25" t="s">
        <v>24</v>
      </c>
      <c r="F98" s="25" t="s">
        <v>24</v>
      </c>
      <c r="G98" s="25" t="s">
        <v>23</v>
      </c>
      <c r="H98" s="25" t="s">
        <v>24</v>
      </c>
      <c r="I98" s="25" t="s">
        <v>24</v>
      </c>
      <c r="J98" s="25" t="s">
        <v>23</v>
      </c>
      <c r="K98" s="25" t="s">
        <v>23</v>
      </c>
      <c r="L98" s="25" t="s">
        <v>24</v>
      </c>
      <c r="M98" s="25" t="s">
        <v>24</v>
      </c>
      <c r="N98" s="25" t="s">
        <v>24</v>
      </c>
      <c r="O98" s="25" t="s">
        <v>23</v>
      </c>
      <c r="P98" s="25" t="s">
        <v>24</v>
      </c>
      <c r="Q98" s="25" t="s">
        <v>24</v>
      </c>
      <c r="R98" s="25" t="s">
        <v>24</v>
      </c>
      <c r="S98" s="25" t="s">
        <v>23</v>
      </c>
      <c r="T98" s="25" t="s">
        <v>24</v>
      </c>
      <c r="U98" s="25" t="s">
        <v>24</v>
      </c>
      <c r="V98" s="25" t="s">
        <v>24</v>
      </c>
      <c r="W98" s="25" t="s">
        <v>24</v>
      </c>
      <c r="X98" s="25" t="s">
        <v>24</v>
      </c>
      <c r="Y98" s="25" t="s">
        <v>23</v>
      </c>
      <c r="Z98" s="25" t="s">
        <v>24</v>
      </c>
      <c r="AA98" s="25" t="s">
        <v>24</v>
      </c>
      <c r="AB98" s="25" t="s">
        <v>23</v>
      </c>
      <c r="AC98" s="25" t="s">
        <v>24</v>
      </c>
      <c r="AD98" s="25" t="s">
        <v>24</v>
      </c>
      <c r="AE98" s="25" t="s">
        <v>24</v>
      </c>
    </row>
    <row r="99" spans="1:49" x14ac:dyDescent="0.45">
      <c r="A99" s="25" t="s">
        <v>24</v>
      </c>
      <c r="B99" s="25" t="s">
        <v>24</v>
      </c>
      <c r="C99" s="25" t="s">
        <v>24</v>
      </c>
      <c r="D99" s="25" t="s">
        <v>24</v>
      </c>
      <c r="E99" s="25" t="s">
        <v>24</v>
      </c>
      <c r="F99" s="25" t="s">
        <v>24</v>
      </c>
      <c r="G99" s="25" t="s">
        <v>24</v>
      </c>
      <c r="H99" s="25" t="s">
        <v>24</v>
      </c>
      <c r="I99" s="25" t="s">
        <v>24</v>
      </c>
      <c r="J99" s="25" t="s">
        <v>23</v>
      </c>
      <c r="K99" s="25" t="s">
        <v>23</v>
      </c>
      <c r="L99" s="25" t="s">
        <v>24</v>
      </c>
      <c r="M99" s="25" t="s">
        <v>24</v>
      </c>
      <c r="N99" s="25" t="s">
        <v>24</v>
      </c>
      <c r="O99" s="25" t="s">
        <v>23</v>
      </c>
      <c r="P99" s="25" t="s">
        <v>24</v>
      </c>
      <c r="Q99" s="25" t="s">
        <v>24</v>
      </c>
      <c r="R99" s="25" t="s">
        <v>23</v>
      </c>
      <c r="S99" s="25" t="s">
        <v>23</v>
      </c>
      <c r="T99" s="25" t="s">
        <v>24</v>
      </c>
      <c r="U99" s="25" t="s">
        <v>24</v>
      </c>
      <c r="V99" s="25" t="s">
        <v>24</v>
      </c>
      <c r="W99" s="25" t="s">
        <v>24</v>
      </c>
      <c r="X99" s="25" t="s">
        <v>24</v>
      </c>
      <c r="Y99" s="25" t="s">
        <v>23</v>
      </c>
      <c r="Z99" s="25" t="s">
        <v>24</v>
      </c>
      <c r="AA99" s="25" t="s">
        <v>23</v>
      </c>
      <c r="AB99" s="25" t="s">
        <v>24</v>
      </c>
      <c r="AC99" s="25" t="s">
        <v>24</v>
      </c>
      <c r="AD99" s="25" t="s">
        <v>24</v>
      </c>
      <c r="AE99" s="25" t="s">
        <v>24</v>
      </c>
    </row>
    <row r="100" spans="1:49" x14ac:dyDescent="0.45">
      <c r="A100" s="25" t="s">
        <v>24</v>
      </c>
      <c r="B100" s="25" t="s">
        <v>24</v>
      </c>
      <c r="C100" s="25" t="s">
        <v>24</v>
      </c>
      <c r="D100" s="25" t="s">
        <v>24</v>
      </c>
      <c r="E100" s="25" t="s">
        <v>24</v>
      </c>
      <c r="F100" s="25" t="s">
        <v>24</v>
      </c>
      <c r="G100" s="25" t="s">
        <v>24</v>
      </c>
      <c r="H100" s="25" t="s">
        <v>24</v>
      </c>
      <c r="I100" s="25" t="s">
        <v>24</v>
      </c>
      <c r="J100" s="25" t="s">
        <v>24</v>
      </c>
      <c r="K100" s="25" t="s">
        <v>24</v>
      </c>
      <c r="L100" s="25" t="s">
        <v>24</v>
      </c>
      <c r="M100" s="25" t="s">
        <v>24</v>
      </c>
      <c r="N100" s="25" t="s">
        <v>24</v>
      </c>
      <c r="O100" s="25" t="s">
        <v>24</v>
      </c>
      <c r="P100" s="25" t="s">
        <v>23</v>
      </c>
      <c r="Q100" s="25" t="s">
        <v>24</v>
      </c>
      <c r="R100" s="25" t="s">
        <v>24</v>
      </c>
      <c r="S100" s="25" t="s">
        <v>24</v>
      </c>
      <c r="T100" s="25" t="s">
        <v>24</v>
      </c>
      <c r="U100" s="25" t="s">
        <v>24</v>
      </c>
      <c r="V100" s="25" t="s">
        <v>24</v>
      </c>
      <c r="W100" s="25" t="s">
        <v>24</v>
      </c>
      <c r="X100" s="25" t="s">
        <v>24</v>
      </c>
      <c r="Y100" s="25" t="s">
        <v>24</v>
      </c>
      <c r="Z100" s="25" t="s">
        <v>24</v>
      </c>
      <c r="AA100" s="25" t="s">
        <v>24</v>
      </c>
      <c r="AB100" s="25" t="s">
        <v>24</v>
      </c>
      <c r="AC100" s="25" t="s">
        <v>24</v>
      </c>
      <c r="AD100" s="25" t="s">
        <v>24</v>
      </c>
      <c r="AE100" s="25" t="s">
        <v>23</v>
      </c>
    </row>
    <row r="101" spans="1:49" x14ac:dyDescent="0.45">
      <c r="A101" s="25" t="s">
        <v>24</v>
      </c>
      <c r="B101" s="25" t="s">
        <v>24</v>
      </c>
      <c r="C101" s="25" t="s">
        <v>24</v>
      </c>
      <c r="D101" s="25" t="s">
        <v>24</v>
      </c>
      <c r="E101" s="25" t="s">
        <v>24</v>
      </c>
      <c r="F101" s="25" t="s">
        <v>23</v>
      </c>
      <c r="G101" s="25" t="s">
        <v>23</v>
      </c>
      <c r="H101" s="25" t="s">
        <v>24</v>
      </c>
      <c r="I101" s="25" t="s">
        <v>24</v>
      </c>
      <c r="J101" s="25" t="s">
        <v>23</v>
      </c>
      <c r="K101" s="25" t="s">
        <v>23</v>
      </c>
      <c r="L101" s="25" t="s">
        <v>24</v>
      </c>
      <c r="M101" s="25" t="s">
        <v>24</v>
      </c>
      <c r="N101" s="25" t="s">
        <v>24</v>
      </c>
      <c r="O101" s="25" t="s">
        <v>23</v>
      </c>
      <c r="P101" s="25" t="s">
        <v>24</v>
      </c>
      <c r="Q101" s="25" t="s">
        <v>24</v>
      </c>
      <c r="R101" s="25" t="s">
        <v>24</v>
      </c>
      <c r="S101" s="25" t="s">
        <v>24</v>
      </c>
      <c r="T101" s="25" t="s">
        <v>24</v>
      </c>
      <c r="U101" s="25" t="s">
        <v>24</v>
      </c>
      <c r="V101" s="25" t="s">
        <v>24</v>
      </c>
      <c r="W101" s="25" t="s">
        <v>24</v>
      </c>
      <c r="X101" s="25" t="s">
        <v>24</v>
      </c>
      <c r="Y101" s="25" t="s">
        <v>23</v>
      </c>
      <c r="Z101" s="25" t="s">
        <v>24</v>
      </c>
      <c r="AA101" s="25" t="s">
        <v>24</v>
      </c>
      <c r="AB101" s="25" t="s">
        <v>23</v>
      </c>
      <c r="AC101" s="25" t="s">
        <v>24</v>
      </c>
      <c r="AD101" s="25" t="s">
        <v>24</v>
      </c>
      <c r="AE101" s="25" t="s">
        <v>24</v>
      </c>
    </row>
    <row r="102" spans="1:49" x14ac:dyDescent="0.45">
      <c r="A102" s="25" t="s">
        <v>24</v>
      </c>
      <c r="B102" s="25" t="s">
        <v>24</v>
      </c>
      <c r="C102" s="25" t="s">
        <v>24</v>
      </c>
      <c r="D102" s="25" t="s">
        <v>24</v>
      </c>
      <c r="E102" s="25" t="s">
        <v>24</v>
      </c>
      <c r="F102" s="25" t="s">
        <v>24</v>
      </c>
      <c r="G102" s="25" t="s">
        <v>24</v>
      </c>
      <c r="H102" s="25" t="s">
        <v>24</v>
      </c>
      <c r="I102" s="25" t="s">
        <v>24</v>
      </c>
      <c r="J102" s="25" t="s">
        <v>24</v>
      </c>
      <c r="K102" s="25" t="s">
        <v>23</v>
      </c>
      <c r="L102" s="25" t="s">
        <v>24</v>
      </c>
      <c r="M102" s="25" t="s">
        <v>24</v>
      </c>
      <c r="N102" s="25" t="s">
        <v>24</v>
      </c>
      <c r="O102" s="25" t="s">
        <v>24</v>
      </c>
      <c r="P102" s="25" t="s">
        <v>24</v>
      </c>
      <c r="Q102" s="25" t="s">
        <v>24</v>
      </c>
      <c r="R102" s="25" t="s">
        <v>23</v>
      </c>
      <c r="S102" s="25" t="s">
        <v>24</v>
      </c>
      <c r="T102" s="25" t="s">
        <v>24</v>
      </c>
      <c r="U102" s="25" t="s">
        <v>24</v>
      </c>
      <c r="V102" s="25" t="s">
        <v>24</v>
      </c>
      <c r="W102" s="25" t="s">
        <v>24</v>
      </c>
      <c r="X102" s="25" t="s">
        <v>24</v>
      </c>
      <c r="Y102" s="25" t="s">
        <v>24</v>
      </c>
      <c r="Z102" s="25" t="s">
        <v>24</v>
      </c>
      <c r="AA102" s="25" t="s">
        <v>24</v>
      </c>
      <c r="AB102" s="25" t="s">
        <v>24</v>
      </c>
      <c r="AC102" s="25" t="s">
        <v>24</v>
      </c>
      <c r="AD102" s="25" t="s">
        <v>24</v>
      </c>
      <c r="AE102" s="25" t="s">
        <v>24</v>
      </c>
    </row>
    <row r="103" spans="1:49" x14ac:dyDescent="0.45">
      <c r="A103" s="25" t="s">
        <v>24</v>
      </c>
      <c r="B103" s="25" t="s">
        <v>24</v>
      </c>
      <c r="C103" s="25" t="s">
        <v>24</v>
      </c>
      <c r="D103" s="25" t="s">
        <v>24</v>
      </c>
      <c r="E103" s="25" t="s">
        <v>24</v>
      </c>
      <c r="F103" s="25" t="s">
        <v>24</v>
      </c>
      <c r="G103" s="25" t="s">
        <v>23</v>
      </c>
      <c r="H103" s="25" t="s">
        <v>24</v>
      </c>
      <c r="I103" s="25" t="s">
        <v>24</v>
      </c>
      <c r="J103" s="25" t="s">
        <v>23</v>
      </c>
      <c r="K103" s="25" t="s">
        <v>24</v>
      </c>
      <c r="L103" s="25" t="s">
        <v>24</v>
      </c>
      <c r="M103" s="25" t="s">
        <v>24</v>
      </c>
      <c r="N103" s="25" t="s">
        <v>24</v>
      </c>
      <c r="O103" s="25" t="s">
        <v>24</v>
      </c>
      <c r="P103" s="25" t="s">
        <v>24</v>
      </c>
      <c r="Q103" s="25" t="s">
        <v>24</v>
      </c>
      <c r="R103" s="25" t="s">
        <v>23</v>
      </c>
      <c r="S103" s="25" t="s">
        <v>23</v>
      </c>
      <c r="T103" s="25" t="s">
        <v>24</v>
      </c>
      <c r="U103" s="25" t="s">
        <v>24</v>
      </c>
      <c r="V103" s="25" t="s">
        <v>24</v>
      </c>
      <c r="W103" s="25" t="s">
        <v>23</v>
      </c>
      <c r="X103" s="25" t="s">
        <v>24</v>
      </c>
      <c r="Y103" s="25" t="s">
        <v>24</v>
      </c>
      <c r="Z103" s="25" t="s">
        <v>24</v>
      </c>
      <c r="AA103" s="25" t="s">
        <v>24</v>
      </c>
      <c r="AB103" s="25" t="s">
        <v>24</v>
      </c>
      <c r="AC103" s="25" t="s">
        <v>24</v>
      </c>
      <c r="AD103" s="25" t="s">
        <v>24</v>
      </c>
      <c r="AE103" s="25" t="s">
        <v>24</v>
      </c>
      <c r="AM103" s="139" t="s">
        <v>565</v>
      </c>
      <c r="AN103" s="139"/>
      <c r="AO103" s="139"/>
      <c r="AP103" s="44"/>
    </row>
    <row r="104" spans="1:49" x14ac:dyDescent="0.45">
      <c r="A104" s="25" t="s">
        <v>24</v>
      </c>
      <c r="B104" s="25" t="s">
        <v>24</v>
      </c>
      <c r="C104" s="25" t="s">
        <v>24</v>
      </c>
      <c r="D104" s="25" t="s">
        <v>24</v>
      </c>
      <c r="E104" s="25" t="s">
        <v>24</v>
      </c>
      <c r="F104" s="25" t="s">
        <v>24</v>
      </c>
      <c r="G104" s="25" t="s">
        <v>24</v>
      </c>
      <c r="H104" s="25" t="s">
        <v>24</v>
      </c>
      <c r="I104" s="25" t="s">
        <v>24</v>
      </c>
      <c r="J104" s="25" t="s">
        <v>24</v>
      </c>
      <c r="K104" s="25" t="s">
        <v>24</v>
      </c>
      <c r="L104" s="25" t="s">
        <v>24</v>
      </c>
      <c r="M104" s="25" t="s">
        <v>24</v>
      </c>
      <c r="N104" s="25" t="s">
        <v>24</v>
      </c>
      <c r="O104" s="25" t="s">
        <v>24</v>
      </c>
      <c r="P104" s="25" t="s">
        <v>23</v>
      </c>
      <c r="Q104" s="25" t="s">
        <v>24</v>
      </c>
      <c r="R104" s="25" t="s">
        <v>24</v>
      </c>
      <c r="S104" s="25" t="s">
        <v>24</v>
      </c>
      <c r="T104" s="25" t="s">
        <v>24</v>
      </c>
      <c r="U104" s="25" t="s">
        <v>24</v>
      </c>
      <c r="V104" s="25" t="s">
        <v>24</v>
      </c>
      <c r="W104" s="25" t="s">
        <v>24</v>
      </c>
      <c r="X104" s="25" t="s">
        <v>24</v>
      </c>
      <c r="Y104" s="25" t="s">
        <v>24</v>
      </c>
      <c r="Z104" s="25" t="s">
        <v>24</v>
      </c>
      <c r="AA104" s="25" t="s">
        <v>24</v>
      </c>
      <c r="AB104" s="25" t="s">
        <v>24</v>
      </c>
      <c r="AC104" s="25" t="s">
        <v>24</v>
      </c>
      <c r="AD104" s="25" t="s">
        <v>24</v>
      </c>
      <c r="AE104" s="25" t="s">
        <v>23</v>
      </c>
      <c r="AM104" s="44"/>
      <c r="AN104" s="44" t="s">
        <v>23</v>
      </c>
      <c r="AO104" s="44" t="s">
        <v>24</v>
      </c>
      <c r="AP104" s="44" t="s">
        <v>577</v>
      </c>
    </row>
    <row r="105" spans="1:49" x14ac:dyDescent="0.45">
      <c r="A105" s="25" t="s">
        <v>24</v>
      </c>
      <c r="B105" s="25" t="s">
        <v>24</v>
      </c>
      <c r="C105" s="25" t="s">
        <v>24</v>
      </c>
      <c r="D105" s="25" t="s">
        <v>24</v>
      </c>
      <c r="E105" s="25" t="s">
        <v>24</v>
      </c>
      <c r="F105" s="25" t="s">
        <v>24</v>
      </c>
      <c r="G105" s="25" t="s">
        <v>24</v>
      </c>
      <c r="H105" s="25" t="s">
        <v>24</v>
      </c>
      <c r="I105" s="25" t="s">
        <v>24</v>
      </c>
      <c r="J105" s="25" t="s">
        <v>24</v>
      </c>
      <c r="K105" s="25" t="s">
        <v>23</v>
      </c>
      <c r="L105" s="25" t="s">
        <v>24</v>
      </c>
      <c r="M105" s="25" t="s">
        <v>24</v>
      </c>
      <c r="N105" s="25" t="s">
        <v>24</v>
      </c>
      <c r="O105" s="25" t="s">
        <v>24</v>
      </c>
      <c r="P105" s="25" t="s">
        <v>24</v>
      </c>
      <c r="Q105" s="25" t="s">
        <v>24</v>
      </c>
      <c r="R105" s="25" t="s">
        <v>23</v>
      </c>
      <c r="S105" s="25" t="s">
        <v>24</v>
      </c>
      <c r="T105" s="25" t="s">
        <v>24</v>
      </c>
      <c r="U105" s="25" t="s">
        <v>24</v>
      </c>
      <c r="V105" s="25" t="s">
        <v>24</v>
      </c>
      <c r="W105" s="25" t="s">
        <v>23</v>
      </c>
      <c r="X105" s="25" t="s">
        <v>24</v>
      </c>
      <c r="Y105" s="25" t="s">
        <v>24</v>
      </c>
      <c r="Z105" s="25" t="s">
        <v>24</v>
      </c>
      <c r="AA105" s="25" t="s">
        <v>24</v>
      </c>
      <c r="AB105" s="25" t="s">
        <v>24</v>
      </c>
      <c r="AC105" s="25" t="s">
        <v>24</v>
      </c>
      <c r="AD105" s="25" t="s">
        <v>24</v>
      </c>
      <c r="AE105" s="25" t="s">
        <v>24</v>
      </c>
      <c r="AM105" s="44" t="s">
        <v>558</v>
      </c>
      <c r="AN105" s="44">
        <v>0.1</v>
      </c>
      <c r="AO105" s="44">
        <v>0.9</v>
      </c>
      <c r="AP105" s="44">
        <v>1</v>
      </c>
      <c r="AW105" t="s">
        <v>716</v>
      </c>
    </row>
    <row r="106" spans="1:49" x14ac:dyDescent="0.45">
      <c r="A106" s="25" t="s">
        <v>24</v>
      </c>
      <c r="B106" s="25" t="s">
        <v>24</v>
      </c>
      <c r="C106" s="25" t="s">
        <v>24</v>
      </c>
      <c r="D106" s="25" t="s">
        <v>24</v>
      </c>
      <c r="E106" s="25" t="s">
        <v>24</v>
      </c>
      <c r="F106" s="25" t="s">
        <v>24</v>
      </c>
      <c r="G106" s="25" t="s">
        <v>23</v>
      </c>
      <c r="H106" s="25" t="s">
        <v>24</v>
      </c>
      <c r="I106" s="25" t="s">
        <v>24</v>
      </c>
      <c r="J106" s="25" t="s">
        <v>24</v>
      </c>
      <c r="K106" s="25" t="s">
        <v>24</v>
      </c>
      <c r="L106" s="25" t="s">
        <v>24</v>
      </c>
      <c r="M106" s="25" t="s">
        <v>23</v>
      </c>
      <c r="N106" s="25" t="s">
        <v>24</v>
      </c>
      <c r="O106" s="25" t="s">
        <v>24</v>
      </c>
      <c r="P106" s="25" t="s">
        <v>24</v>
      </c>
      <c r="Q106" s="25" t="s">
        <v>24</v>
      </c>
      <c r="R106" s="25" t="s">
        <v>24</v>
      </c>
      <c r="S106" s="25" t="s">
        <v>24</v>
      </c>
      <c r="T106" s="25" t="s">
        <v>24</v>
      </c>
      <c r="U106" s="25" t="s">
        <v>24</v>
      </c>
      <c r="V106" s="25" t="s">
        <v>24</v>
      </c>
      <c r="W106" s="25" t="s">
        <v>23</v>
      </c>
      <c r="X106" s="25" t="s">
        <v>24</v>
      </c>
      <c r="Y106" s="25" t="s">
        <v>24</v>
      </c>
      <c r="Z106" s="25" t="s">
        <v>24</v>
      </c>
      <c r="AA106" s="25" t="s">
        <v>24</v>
      </c>
      <c r="AB106" s="25" t="s">
        <v>24</v>
      </c>
      <c r="AC106" s="25" t="s">
        <v>24</v>
      </c>
      <c r="AD106" s="25" t="s">
        <v>24</v>
      </c>
      <c r="AE106" s="25" t="s">
        <v>24</v>
      </c>
      <c r="AM106" s="44" t="s">
        <v>486</v>
      </c>
      <c r="AN106" s="44">
        <v>0.34</v>
      </c>
      <c r="AO106" s="44">
        <v>0.66</v>
      </c>
      <c r="AP106" s="44">
        <v>1</v>
      </c>
    </row>
    <row r="107" spans="1:49" x14ac:dyDescent="0.45">
      <c r="A107" s="25" t="s">
        <v>24</v>
      </c>
      <c r="B107" s="25" t="s">
        <v>24</v>
      </c>
      <c r="C107" s="25" t="s">
        <v>24</v>
      </c>
      <c r="D107" s="25" t="s">
        <v>23</v>
      </c>
      <c r="E107" s="25" t="s">
        <v>24</v>
      </c>
      <c r="F107" s="25" t="s">
        <v>24</v>
      </c>
      <c r="G107" s="25" t="s">
        <v>24</v>
      </c>
      <c r="H107" s="25" t="s">
        <v>24</v>
      </c>
      <c r="I107" s="25" t="s">
        <v>24</v>
      </c>
      <c r="J107" s="25" t="s">
        <v>24</v>
      </c>
      <c r="K107" s="25" t="s">
        <v>23</v>
      </c>
      <c r="L107" s="25" t="s">
        <v>24</v>
      </c>
      <c r="M107" s="25" t="s">
        <v>24</v>
      </c>
      <c r="N107" s="25" t="s">
        <v>24</v>
      </c>
      <c r="O107" s="25" t="s">
        <v>24</v>
      </c>
      <c r="P107" s="25" t="s">
        <v>24</v>
      </c>
      <c r="Q107" s="25" t="s">
        <v>24</v>
      </c>
      <c r="R107" s="25" t="s">
        <v>23</v>
      </c>
      <c r="S107" s="25" t="s">
        <v>24</v>
      </c>
      <c r="T107" s="25" t="s">
        <v>24</v>
      </c>
      <c r="U107" s="25" t="s">
        <v>24</v>
      </c>
      <c r="V107" s="25" t="s">
        <v>24</v>
      </c>
      <c r="W107" s="25" t="s">
        <v>23</v>
      </c>
      <c r="X107" s="25" t="s">
        <v>24</v>
      </c>
      <c r="Y107" s="25" t="s">
        <v>24</v>
      </c>
      <c r="Z107" s="25" t="s">
        <v>24</v>
      </c>
      <c r="AA107" s="25" t="s">
        <v>24</v>
      </c>
      <c r="AB107" s="25" t="s">
        <v>24</v>
      </c>
      <c r="AC107" s="25" t="s">
        <v>24</v>
      </c>
      <c r="AD107" s="25" t="s">
        <v>24</v>
      </c>
      <c r="AE107" s="25" t="s">
        <v>24</v>
      </c>
      <c r="AM107" s="44" t="s">
        <v>508</v>
      </c>
      <c r="AN107" s="44">
        <v>0.34</v>
      </c>
      <c r="AO107" s="44">
        <v>0.66</v>
      </c>
      <c r="AP107" s="44">
        <v>1</v>
      </c>
    </row>
    <row r="108" spans="1:49" x14ac:dyDescent="0.45">
      <c r="A108" s="25" t="s">
        <v>24</v>
      </c>
      <c r="B108" s="25" t="s">
        <v>24</v>
      </c>
      <c r="C108" s="25" t="s">
        <v>24</v>
      </c>
      <c r="D108" s="25" t="s">
        <v>24</v>
      </c>
      <c r="E108" s="25" t="s">
        <v>24</v>
      </c>
      <c r="F108" s="25" t="s">
        <v>24</v>
      </c>
      <c r="G108" s="25" t="s">
        <v>24</v>
      </c>
      <c r="H108" s="25" t="s">
        <v>24</v>
      </c>
      <c r="I108" s="25" t="s">
        <v>24</v>
      </c>
      <c r="J108" s="25" t="s">
        <v>23</v>
      </c>
      <c r="K108" s="25" t="s">
        <v>23</v>
      </c>
      <c r="L108" s="25" t="s">
        <v>24</v>
      </c>
      <c r="M108" s="25" t="s">
        <v>24</v>
      </c>
      <c r="N108" s="25" t="s">
        <v>24</v>
      </c>
      <c r="O108" s="25" t="s">
        <v>23</v>
      </c>
      <c r="P108" s="25" t="s">
        <v>24</v>
      </c>
      <c r="Q108" s="25" t="s">
        <v>24</v>
      </c>
      <c r="R108" s="25" t="s">
        <v>23</v>
      </c>
      <c r="S108" s="25" t="s">
        <v>24</v>
      </c>
      <c r="T108" s="25" t="s">
        <v>24</v>
      </c>
      <c r="U108" s="25" t="s">
        <v>24</v>
      </c>
      <c r="V108" s="25" t="s">
        <v>24</v>
      </c>
      <c r="W108" s="25" t="s">
        <v>23</v>
      </c>
      <c r="X108" s="25" t="s">
        <v>24</v>
      </c>
      <c r="Y108" s="25" t="s">
        <v>24</v>
      </c>
      <c r="Z108" s="25" t="s">
        <v>24</v>
      </c>
      <c r="AA108" s="25" t="s">
        <v>24</v>
      </c>
      <c r="AB108" s="25" t="s">
        <v>23</v>
      </c>
      <c r="AC108" s="25" t="s">
        <v>24</v>
      </c>
      <c r="AD108" s="25" t="s">
        <v>24</v>
      </c>
      <c r="AE108" s="25" t="s">
        <v>24</v>
      </c>
    </row>
    <row r="109" spans="1:49" x14ac:dyDescent="0.45">
      <c r="A109" s="25" t="s">
        <v>24</v>
      </c>
      <c r="B109" s="25" t="s">
        <v>24</v>
      </c>
      <c r="C109" s="25" t="s">
        <v>24</v>
      </c>
      <c r="D109" s="25" t="s">
        <v>24</v>
      </c>
      <c r="E109" s="25" t="s">
        <v>24</v>
      </c>
      <c r="F109" s="25" t="s">
        <v>24</v>
      </c>
      <c r="G109" s="25" t="s">
        <v>23</v>
      </c>
      <c r="H109" s="25" t="s">
        <v>24</v>
      </c>
      <c r="I109" s="25" t="s">
        <v>24</v>
      </c>
      <c r="J109" s="25" t="s">
        <v>23</v>
      </c>
      <c r="K109" s="25" t="s">
        <v>23</v>
      </c>
      <c r="L109" s="25" t="s">
        <v>24</v>
      </c>
      <c r="M109" s="25" t="s">
        <v>24</v>
      </c>
      <c r="N109" s="25" t="s">
        <v>24</v>
      </c>
      <c r="O109" s="25" t="s">
        <v>24</v>
      </c>
      <c r="P109" s="25" t="s">
        <v>24</v>
      </c>
      <c r="Q109" s="25" t="s">
        <v>23</v>
      </c>
      <c r="R109" s="25" t="s">
        <v>24</v>
      </c>
      <c r="S109" s="25" t="s">
        <v>24</v>
      </c>
      <c r="T109" s="25" t="s">
        <v>24</v>
      </c>
      <c r="U109" s="25" t="s">
        <v>24</v>
      </c>
      <c r="V109" s="25" t="s">
        <v>24</v>
      </c>
      <c r="W109" s="25" t="s">
        <v>24</v>
      </c>
      <c r="X109" s="25" t="s">
        <v>24</v>
      </c>
      <c r="Y109" s="25" t="s">
        <v>24</v>
      </c>
      <c r="Z109" s="25" t="s">
        <v>24</v>
      </c>
      <c r="AA109" s="25" t="s">
        <v>24</v>
      </c>
      <c r="AB109" s="25" t="s">
        <v>24</v>
      </c>
      <c r="AC109" s="25" t="s">
        <v>24</v>
      </c>
      <c r="AD109" s="25" t="s">
        <v>24</v>
      </c>
      <c r="AE109" s="25" t="s">
        <v>24</v>
      </c>
    </row>
    <row r="110" spans="1:49" x14ac:dyDescent="0.45">
      <c r="A110" s="25" t="s">
        <v>24</v>
      </c>
      <c r="B110" s="25" t="s">
        <v>24</v>
      </c>
      <c r="C110" s="25" t="s">
        <v>24</v>
      </c>
      <c r="D110" s="25" t="s">
        <v>24</v>
      </c>
      <c r="E110" s="25" t="s">
        <v>24</v>
      </c>
      <c r="F110" s="25" t="s">
        <v>24</v>
      </c>
      <c r="G110" s="25" t="s">
        <v>24</v>
      </c>
      <c r="H110" s="25" t="s">
        <v>24</v>
      </c>
      <c r="I110" s="25" t="s">
        <v>24</v>
      </c>
      <c r="J110" s="25" t="s">
        <v>24</v>
      </c>
      <c r="K110" s="25" t="s">
        <v>24</v>
      </c>
      <c r="L110" s="25" t="s">
        <v>24</v>
      </c>
      <c r="M110" s="25" t="s">
        <v>24</v>
      </c>
      <c r="N110" s="25" t="s">
        <v>24</v>
      </c>
      <c r="O110" s="25" t="s">
        <v>24</v>
      </c>
      <c r="P110" s="25" t="s">
        <v>23</v>
      </c>
      <c r="Q110" s="25" t="s">
        <v>24</v>
      </c>
      <c r="R110" s="25" t="s">
        <v>24</v>
      </c>
      <c r="S110" s="25" t="s">
        <v>24</v>
      </c>
      <c r="T110" s="25" t="s">
        <v>24</v>
      </c>
      <c r="U110" s="25" t="s">
        <v>24</v>
      </c>
      <c r="V110" s="25" t="s">
        <v>24</v>
      </c>
      <c r="W110" s="25" t="s">
        <v>24</v>
      </c>
      <c r="X110" s="25" t="s">
        <v>24</v>
      </c>
      <c r="Y110" s="25" t="s">
        <v>24</v>
      </c>
      <c r="Z110" s="25" t="s">
        <v>24</v>
      </c>
      <c r="AA110" s="25" t="s">
        <v>24</v>
      </c>
      <c r="AB110" s="25" t="s">
        <v>24</v>
      </c>
      <c r="AC110" s="25" t="s">
        <v>24</v>
      </c>
      <c r="AD110" s="25" t="s">
        <v>24</v>
      </c>
      <c r="AE110" s="25" t="s">
        <v>23</v>
      </c>
    </row>
    <row r="111" spans="1:49" x14ac:dyDescent="0.45">
      <c r="A111" s="25" t="s">
        <v>24</v>
      </c>
      <c r="B111" s="25" t="s">
        <v>24</v>
      </c>
      <c r="C111" s="25" t="s">
        <v>24</v>
      </c>
      <c r="D111" s="25" t="s">
        <v>24</v>
      </c>
      <c r="E111" s="25" t="s">
        <v>24</v>
      </c>
      <c r="F111" s="25" t="s">
        <v>24</v>
      </c>
      <c r="G111" s="25" t="s">
        <v>24</v>
      </c>
      <c r="H111" s="25" t="s">
        <v>24</v>
      </c>
      <c r="I111" s="25" t="s">
        <v>24</v>
      </c>
      <c r="J111" s="25" t="s">
        <v>24</v>
      </c>
      <c r="K111" s="25" t="s">
        <v>23</v>
      </c>
      <c r="L111" s="25" t="s">
        <v>24</v>
      </c>
      <c r="M111" s="25" t="s">
        <v>24</v>
      </c>
      <c r="N111" s="25" t="s">
        <v>24</v>
      </c>
      <c r="O111" s="25" t="s">
        <v>23</v>
      </c>
      <c r="P111" s="25" t="s">
        <v>24</v>
      </c>
      <c r="Q111" s="25" t="s">
        <v>24</v>
      </c>
      <c r="R111" s="25" t="s">
        <v>23</v>
      </c>
      <c r="S111" s="25" t="s">
        <v>24</v>
      </c>
      <c r="T111" s="25" t="s">
        <v>24</v>
      </c>
      <c r="U111" s="25" t="s">
        <v>24</v>
      </c>
      <c r="V111" s="25" t="s">
        <v>24</v>
      </c>
      <c r="W111" s="25" t="s">
        <v>24</v>
      </c>
      <c r="X111" s="25" t="s">
        <v>24</v>
      </c>
      <c r="Y111" s="25" t="s">
        <v>24</v>
      </c>
      <c r="Z111" s="25" t="s">
        <v>24</v>
      </c>
      <c r="AA111" s="25" t="s">
        <v>24</v>
      </c>
      <c r="AB111" s="25" t="s">
        <v>24</v>
      </c>
      <c r="AC111" s="25" t="s">
        <v>24</v>
      </c>
      <c r="AD111" s="25" t="s">
        <v>24</v>
      </c>
      <c r="AE111" s="25" t="s">
        <v>24</v>
      </c>
    </row>
    <row r="112" spans="1:49" x14ac:dyDescent="0.45">
      <c r="A112" s="25" t="s">
        <v>24</v>
      </c>
      <c r="B112" s="25" t="s">
        <v>24</v>
      </c>
      <c r="C112" s="25" t="s">
        <v>24</v>
      </c>
      <c r="D112" s="25" t="s">
        <v>24</v>
      </c>
      <c r="E112" s="25" t="s">
        <v>24</v>
      </c>
      <c r="F112" s="25" t="s">
        <v>24</v>
      </c>
      <c r="G112" s="25" t="s">
        <v>24</v>
      </c>
      <c r="H112" s="25" t="s">
        <v>24</v>
      </c>
      <c r="I112" s="25" t="s">
        <v>24</v>
      </c>
      <c r="J112" s="25" t="s">
        <v>23</v>
      </c>
      <c r="K112" s="25" t="s">
        <v>23</v>
      </c>
      <c r="L112" s="25" t="s">
        <v>24</v>
      </c>
      <c r="M112" s="25" t="s">
        <v>24</v>
      </c>
      <c r="N112" s="25" t="s">
        <v>24</v>
      </c>
      <c r="O112" s="25" t="s">
        <v>24</v>
      </c>
      <c r="P112" s="25" t="s">
        <v>24</v>
      </c>
      <c r="Q112" s="25" t="s">
        <v>24</v>
      </c>
      <c r="R112" s="25" t="s">
        <v>23</v>
      </c>
      <c r="S112" s="25" t="s">
        <v>24</v>
      </c>
      <c r="T112" s="25" t="s">
        <v>24</v>
      </c>
      <c r="U112" s="25" t="s">
        <v>24</v>
      </c>
      <c r="V112" s="25" t="s">
        <v>24</v>
      </c>
      <c r="W112" s="25" t="s">
        <v>24</v>
      </c>
      <c r="X112" s="25" t="s">
        <v>24</v>
      </c>
      <c r="Y112" s="25" t="s">
        <v>24</v>
      </c>
      <c r="Z112" s="25" t="s">
        <v>24</v>
      </c>
      <c r="AA112" s="25" t="s">
        <v>24</v>
      </c>
      <c r="AB112" s="25" t="s">
        <v>23</v>
      </c>
      <c r="AC112" s="25" t="s">
        <v>24</v>
      </c>
      <c r="AD112" s="25" t="s">
        <v>24</v>
      </c>
      <c r="AE112" s="25" t="s">
        <v>24</v>
      </c>
    </row>
    <row r="113" spans="1:31" x14ac:dyDescent="0.45">
      <c r="A113" s="25" t="s">
        <v>24</v>
      </c>
      <c r="B113" s="25" t="s">
        <v>24</v>
      </c>
      <c r="C113" s="25" t="s">
        <v>24</v>
      </c>
      <c r="D113" s="25" t="s">
        <v>24</v>
      </c>
      <c r="E113" s="25" t="s">
        <v>24</v>
      </c>
      <c r="F113" s="25" t="s">
        <v>24</v>
      </c>
      <c r="G113" s="25" t="s">
        <v>24</v>
      </c>
      <c r="H113" s="25" t="s">
        <v>24</v>
      </c>
      <c r="I113" s="25" t="s">
        <v>24</v>
      </c>
      <c r="J113" s="25" t="s">
        <v>24</v>
      </c>
      <c r="K113" s="25" t="s">
        <v>23</v>
      </c>
      <c r="L113" s="25" t="s">
        <v>24</v>
      </c>
      <c r="M113" s="25" t="s">
        <v>24</v>
      </c>
      <c r="N113" s="25" t="s">
        <v>24</v>
      </c>
      <c r="O113" s="25" t="s">
        <v>23</v>
      </c>
      <c r="P113" s="25" t="s">
        <v>24</v>
      </c>
      <c r="Q113" s="25" t="s">
        <v>24</v>
      </c>
      <c r="R113" s="25" t="s">
        <v>23</v>
      </c>
      <c r="S113" s="25" t="s">
        <v>24</v>
      </c>
      <c r="T113" s="25" t="s">
        <v>24</v>
      </c>
      <c r="U113" s="25" t="s">
        <v>24</v>
      </c>
      <c r="V113" s="25" t="s">
        <v>24</v>
      </c>
      <c r="W113" s="25" t="s">
        <v>23</v>
      </c>
      <c r="X113" s="25" t="s">
        <v>24</v>
      </c>
      <c r="Y113" s="25" t="s">
        <v>24</v>
      </c>
      <c r="Z113" s="25" t="s">
        <v>24</v>
      </c>
      <c r="AA113" s="25" t="s">
        <v>24</v>
      </c>
      <c r="AB113" s="25" t="s">
        <v>24</v>
      </c>
      <c r="AC113" s="25" t="s">
        <v>24</v>
      </c>
      <c r="AD113" s="25" t="s">
        <v>24</v>
      </c>
      <c r="AE113" s="25" t="s">
        <v>24</v>
      </c>
    </row>
    <row r="114" spans="1:31" x14ac:dyDescent="0.45">
      <c r="A114" s="25" t="s">
        <v>24</v>
      </c>
      <c r="B114" s="25" t="s">
        <v>24</v>
      </c>
      <c r="C114" s="25" t="s">
        <v>24</v>
      </c>
      <c r="D114" s="25" t="s">
        <v>24</v>
      </c>
      <c r="E114" s="25" t="s">
        <v>24</v>
      </c>
      <c r="F114" s="25" t="s">
        <v>24</v>
      </c>
      <c r="G114" s="25" t="s">
        <v>24</v>
      </c>
      <c r="H114" s="25" t="s">
        <v>24</v>
      </c>
      <c r="I114" s="25" t="s">
        <v>23</v>
      </c>
      <c r="J114" s="25" t="s">
        <v>24</v>
      </c>
      <c r="K114" s="25" t="s">
        <v>23</v>
      </c>
      <c r="L114" s="25" t="s">
        <v>24</v>
      </c>
      <c r="M114" s="25" t="s">
        <v>24</v>
      </c>
      <c r="N114" s="25" t="s">
        <v>24</v>
      </c>
      <c r="O114" s="25" t="s">
        <v>23</v>
      </c>
      <c r="P114" s="25" t="s">
        <v>24</v>
      </c>
      <c r="Q114" s="25" t="s">
        <v>24</v>
      </c>
      <c r="R114" s="25" t="s">
        <v>23</v>
      </c>
      <c r="S114" s="25" t="s">
        <v>24</v>
      </c>
      <c r="T114" s="25" t="s">
        <v>24</v>
      </c>
      <c r="U114" s="25" t="s">
        <v>24</v>
      </c>
      <c r="V114" s="25" t="s">
        <v>24</v>
      </c>
      <c r="W114" s="25" t="s">
        <v>24</v>
      </c>
      <c r="X114" s="25" t="s">
        <v>24</v>
      </c>
      <c r="Y114" s="25" t="s">
        <v>24</v>
      </c>
      <c r="Z114" s="25" t="s">
        <v>24</v>
      </c>
      <c r="AA114" s="25" t="s">
        <v>24</v>
      </c>
      <c r="AB114" s="25" t="s">
        <v>24</v>
      </c>
      <c r="AC114" s="25" t="s">
        <v>24</v>
      </c>
      <c r="AD114" s="25" t="s">
        <v>24</v>
      </c>
      <c r="AE114" s="25" t="s">
        <v>24</v>
      </c>
    </row>
    <row r="115" spans="1:31" x14ac:dyDescent="0.45">
      <c r="A115" s="25" t="s">
        <v>24</v>
      </c>
      <c r="B115" s="25" t="s">
        <v>24</v>
      </c>
      <c r="C115" s="25" t="s">
        <v>24</v>
      </c>
      <c r="D115" s="25" t="s">
        <v>24</v>
      </c>
      <c r="E115" s="25" t="s">
        <v>24</v>
      </c>
      <c r="F115" s="25" t="s">
        <v>24</v>
      </c>
      <c r="G115" s="25" t="s">
        <v>24</v>
      </c>
      <c r="H115" s="25" t="s">
        <v>24</v>
      </c>
      <c r="I115" s="25" t="s">
        <v>24</v>
      </c>
      <c r="J115" s="25" t="s">
        <v>24</v>
      </c>
      <c r="K115" s="25" t="s">
        <v>23</v>
      </c>
      <c r="L115" s="25" t="s">
        <v>24</v>
      </c>
      <c r="M115" s="25" t="s">
        <v>24</v>
      </c>
      <c r="N115" s="25" t="s">
        <v>24</v>
      </c>
      <c r="O115" s="25" t="s">
        <v>24</v>
      </c>
      <c r="P115" s="25" t="s">
        <v>24</v>
      </c>
      <c r="Q115" s="25" t="s">
        <v>24</v>
      </c>
      <c r="R115" s="25" t="s">
        <v>23</v>
      </c>
      <c r="S115" s="25" t="s">
        <v>24</v>
      </c>
      <c r="T115" s="25" t="s">
        <v>24</v>
      </c>
      <c r="U115" s="25" t="s">
        <v>24</v>
      </c>
      <c r="V115" s="25" t="s">
        <v>24</v>
      </c>
      <c r="W115" s="25" t="s">
        <v>23</v>
      </c>
      <c r="X115" s="25" t="s">
        <v>24</v>
      </c>
      <c r="Y115" s="25" t="s">
        <v>24</v>
      </c>
      <c r="Z115" s="25" t="s">
        <v>24</v>
      </c>
      <c r="AA115" s="25" t="s">
        <v>24</v>
      </c>
      <c r="AB115" s="25" t="s">
        <v>24</v>
      </c>
      <c r="AC115" s="25" t="s">
        <v>24</v>
      </c>
      <c r="AD115" s="25" t="s">
        <v>24</v>
      </c>
      <c r="AE115" s="25" t="s">
        <v>24</v>
      </c>
    </row>
    <row r="116" spans="1:31" x14ac:dyDescent="0.45">
      <c r="A116" s="25" t="s">
        <v>24</v>
      </c>
      <c r="B116" s="25" t="s">
        <v>24</v>
      </c>
      <c r="C116" s="25" t="s">
        <v>24</v>
      </c>
      <c r="D116" s="25" t="s">
        <v>24</v>
      </c>
      <c r="E116" s="25" t="s">
        <v>24</v>
      </c>
      <c r="F116" s="25" t="s">
        <v>24</v>
      </c>
      <c r="G116" s="25" t="s">
        <v>24</v>
      </c>
      <c r="H116" s="25" t="s">
        <v>24</v>
      </c>
      <c r="I116" s="25" t="s">
        <v>24</v>
      </c>
      <c r="J116" s="25" t="s">
        <v>24</v>
      </c>
      <c r="K116" s="25" t="s">
        <v>23</v>
      </c>
      <c r="L116" s="25" t="s">
        <v>24</v>
      </c>
      <c r="M116" s="25" t="s">
        <v>24</v>
      </c>
      <c r="N116" s="25" t="s">
        <v>24</v>
      </c>
      <c r="O116" s="25" t="s">
        <v>23</v>
      </c>
      <c r="P116" s="25" t="s">
        <v>24</v>
      </c>
      <c r="Q116" s="25" t="s">
        <v>24</v>
      </c>
      <c r="R116" s="25" t="s">
        <v>23</v>
      </c>
      <c r="S116" s="25" t="s">
        <v>24</v>
      </c>
      <c r="T116" s="25" t="s">
        <v>24</v>
      </c>
      <c r="U116" s="25" t="s">
        <v>24</v>
      </c>
      <c r="V116" s="25" t="s">
        <v>24</v>
      </c>
      <c r="W116" s="25" t="s">
        <v>23</v>
      </c>
      <c r="X116" s="25" t="s">
        <v>24</v>
      </c>
      <c r="Y116" s="25" t="s">
        <v>24</v>
      </c>
      <c r="Z116" s="25" t="s">
        <v>24</v>
      </c>
      <c r="AA116" s="25" t="s">
        <v>24</v>
      </c>
      <c r="AB116" s="25" t="s">
        <v>24</v>
      </c>
      <c r="AC116" s="25" t="s">
        <v>24</v>
      </c>
      <c r="AD116" s="25" t="s">
        <v>24</v>
      </c>
      <c r="AE116" s="25" t="s">
        <v>24</v>
      </c>
    </row>
    <row r="117" spans="1:31" x14ac:dyDescent="0.45">
      <c r="A117" s="25" t="s">
        <v>24</v>
      </c>
      <c r="B117" s="25" t="s">
        <v>24</v>
      </c>
      <c r="C117" s="25" t="s">
        <v>24</v>
      </c>
      <c r="D117" s="25" t="s">
        <v>24</v>
      </c>
      <c r="E117" s="25" t="s">
        <v>24</v>
      </c>
      <c r="F117" s="25" t="s">
        <v>24</v>
      </c>
      <c r="G117" s="25" t="s">
        <v>24</v>
      </c>
      <c r="H117" s="25" t="s">
        <v>24</v>
      </c>
      <c r="I117" s="25" t="s">
        <v>24</v>
      </c>
      <c r="J117" s="25" t="s">
        <v>24</v>
      </c>
      <c r="K117" s="25" t="s">
        <v>24</v>
      </c>
      <c r="L117" s="25" t="s">
        <v>24</v>
      </c>
      <c r="M117" s="25" t="s">
        <v>24</v>
      </c>
      <c r="N117" s="25" t="s">
        <v>24</v>
      </c>
      <c r="O117" s="25" t="s">
        <v>24</v>
      </c>
      <c r="P117" s="25" t="s">
        <v>23</v>
      </c>
      <c r="Q117" s="25" t="s">
        <v>24</v>
      </c>
      <c r="R117" s="25" t="s">
        <v>24</v>
      </c>
      <c r="S117" s="25" t="s">
        <v>24</v>
      </c>
      <c r="T117" s="25" t="s">
        <v>24</v>
      </c>
      <c r="U117" s="25" t="s">
        <v>24</v>
      </c>
      <c r="V117" s="25" t="s">
        <v>24</v>
      </c>
      <c r="W117" s="25" t="s">
        <v>24</v>
      </c>
      <c r="X117" s="25" t="s">
        <v>24</v>
      </c>
      <c r="Y117" s="25" t="s">
        <v>24</v>
      </c>
      <c r="Z117" s="25" t="s">
        <v>24</v>
      </c>
      <c r="AA117" s="25" t="s">
        <v>24</v>
      </c>
      <c r="AB117" s="25" t="s">
        <v>24</v>
      </c>
      <c r="AC117" s="25" t="s">
        <v>24</v>
      </c>
      <c r="AD117" s="25" t="s">
        <v>24</v>
      </c>
      <c r="AE117" s="25" t="s">
        <v>23</v>
      </c>
    </row>
    <row r="118" spans="1:31" x14ac:dyDescent="0.45">
      <c r="A118" s="25" t="s">
        <v>24</v>
      </c>
      <c r="B118" s="25" t="s">
        <v>24</v>
      </c>
      <c r="C118" s="25" t="s">
        <v>24</v>
      </c>
      <c r="D118" s="25" t="s">
        <v>24</v>
      </c>
      <c r="E118" s="25" t="s">
        <v>24</v>
      </c>
      <c r="F118" s="25" t="s">
        <v>24</v>
      </c>
      <c r="G118" s="25" t="s">
        <v>24</v>
      </c>
      <c r="H118" s="25" t="s">
        <v>24</v>
      </c>
      <c r="I118" s="25" t="s">
        <v>24</v>
      </c>
      <c r="J118" s="25" t="s">
        <v>24</v>
      </c>
      <c r="K118" s="25" t="s">
        <v>23</v>
      </c>
      <c r="L118" s="25" t="s">
        <v>24</v>
      </c>
      <c r="M118" s="25" t="s">
        <v>24</v>
      </c>
      <c r="N118" s="25" t="s">
        <v>24</v>
      </c>
      <c r="O118" s="25" t="s">
        <v>24</v>
      </c>
      <c r="P118" s="25" t="s">
        <v>24</v>
      </c>
      <c r="Q118" s="25" t="s">
        <v>24</v>
      </c>
      <c r="R118" s="25" t="s">
        <v>23</v>
      </c>
      <c r="S118" s="25" t="s">
        <v>24</v>
      </c>
      <c r="T118" s="25" t="s">
        <v>24</v>
      </c>
      <c r="U118" s="25" t="s">
        <v>24</v>
      </c>
      <c r="V118" s="25" t="s">
        <v>24</v>
      </c>
      <c r="W118" s="25" t="s">
        <v>24</v>
      </c>
      <c r="X118" s="25" t="s">
        <v>24</v>
      </c>
      <c r="Y118" s="25" t="s">
        <v>24</v>
      </c>
      <c r="Z118" s="25" t="s">
        <v>24</v>
      </c>
      <c r="AA118" s="25" t="s">
        <v>24</v>
      </c>
      <c r="AB118" s="25" t="s">
        <v>24</v>
      </c>
      <c r="AC118" s="25" t="s">
        <v>24</v>
      </c>
      <c r="AD118" s="25" t="s">
        <v>24</v>
      </c>
      <c r="AE118" s="25" t="s">
        <v>24</v>
      </c>
    </row>
    <row r="119" spans="1:31" x14ac:dyDescent="0.45">
      <c r="A119" s="25" t="s">
        <v>24</v>
      </c>
      <c r="B119" s="25" t="s">
        <v>24</v>
      </c>
      <c r="C119" s="25" t="s">
        <v>24</v>
      </c>
      <c r="D119" s="25" t="s">
        <v>24</v>
      </c>
      <c r="E119" s="25" t="s">
        <v>24</v>
      </c>
      <c r="F119" s="25" t="s">
        <v>23</v>
      </c>
      <c r="G119" s="25" t="s">
        <v>23</v>
      </c>
      <c r="H119" s="25" t="s">
        <v>24</v>
      </c>
      <c r="I119" s="25" t="s">
        <v>24</v>
      </c>
      <c r="J119" s="25" t="s">
        <v>24</v>
      </c>
      <c r="K119" s="25" t="s">
        <v>24</v>
      </c>
      <c r="L119" s="25" t="s">
        <v>24</v>
      </c>
      <c r="M119" s="25" t="s">
        <v>24</v>
      </c>
      <c r="N119" s="25" t="s">
        <v>24</v>
      </c>
      <c r="O119" s="25" t="s">
        <v>23</v>
      </c>
      <c r="P119" s="25" t="s">
        <v>24</v>
      </c>
      <c r="Q119" s="25" t="s">
        <v>24</v>
      </c>
      <c r="R119" s="25" t="s">
        <v>23</v>
      </c>
      <c r="S119" s="25" t="s">
        <v>24</v>
      </c>
      <c r="T119" s="25" t="s">
        <v>24</v>
      </c>
      <c r="U119" s="25" t="s">
        <v>24</v>
      </c>
      <c r="V119" s="25" t="s">
        <v>24</v>
      </c>
      <c r="W119" s="25" t="s">
        <v>24</v>
      </c>
      <c r="X119" s="25" t="s">
        <v>24</v>
      </c>
      <c r="Y119" s="25" t="s">
        <v>24</v>
      </c>
      <c r="Z119" s="25" t="s">
        <v>24</v>
      </c>
      <c r="AA119" s="25" t="s">
        <v>24</v>
      </c>
      <c r="AB119" s="25" t="s">
        <v>24</v>
      </c>
      <c r="AC119" s="25" t="s">
        <v>24</v>
      </c>
      <c r="AD119" s="25" t="s">
        <v>24</v>
      </c>
      <c r="AE119" s="25" t="s">
        <v>24</v>
      </c>
    </row>
    <row r="120" spans="1:31" x14ac:dyDescent="0.45">
      <c r="A120" s="25" t="s">
        <v>24</v>
      </c>
      <c r="B120" s="25" t="s">
        <v>24</v>
      </c>
      <c r="C120" s="25" t="s">
        <v>24</v>
      </c>
      <c r="D120" s="25" t="s">
        <v>24</v>
      </c>
      <c r="E120" s="25" t="s">
        <v>24</v>
      </c>
      <c r="F120" s="25" t="s">
        <v>24</v>
      </c>
      <c r="G120" s="25" t="s">
        <v>24</v>
      </c>
      <c r="H120" s="25" t="s">
        <v>24</v>
      </c>
      <c r="I120" s="25" t="s">
        <v>24</v>
      </c>
      <c r="J120" s="25" t="s">
        <v>23</v>
      </c>
      <c r="K120" s="25" t="s">
        <v>23</v>
      </c>
      <c r="L120" s="25" t="s">
        <v>24</v>
      </c>
      <c r="M120" s="25" t="s">
        <v>24</v>
      </c>
      <c r="N120" s="25" t="s">
        <v>23</v>
      </c>
      <c r="O120" s="25" t="s">
        <v>24</v>
      </c>
      <c r="P120" s="25" t="s">
        <v>24</v>
      </c>
      <c r="Q120" s="25" t="s">
        <v>24</v>
      </c>
      <c r="R120" s="25" t="s">
        <v>23</v>
      </c>
      <c r="S120" s="25" t="s">
        <v>24</v>
      </c>
      <c r="T120" s="25" t="s">
        <v>24</v>
      </c>
      <c r="U120" s="25" t="s">
        <v>24</v>
      </c>
      <c r="V120" s="25" t="s">
        <v>24</v>
      </c>
      <c r="W120" s="25" t="s">
        <v>23</v>
      </c>
      <c r="X120" s="25" t="s">
        <v>23</v>
      </c>
      <c r="Y120" s="25" t="s">
        <v>24</v>
      </c>
      <c r="Z120" s="25" t="s">
        <v>24</v>
      </c>
      <c r="AA120" s="25" t="s">
        <v>24</v>
      </c>
      <c r="AB120" s="25" t="s">
        <v>23</v>
      </c>
      <c r="AC120" s="25" t="s">
        <v>24</v>
      </c>
      <c r="AD120" s="25" t="s">
        <v>24</v>
      </c>
      <c r="AE120" s="25" t="s">
        <v>24</v>
      </c>
    </row>
    <row r="121" spans="1:31" x14ac:dyDescent="0.45">
      <c r="A121" s="25" t="s">
        <v>24</v>
      </c>
      <c r="B121" s="25" t="s">
        <v>24</v>
      </c>
      <c r="C121" s="25" t="s">
        <v>24</v>
      </c>
      <c r="D121" s="25" t="s">
        <v>23</v>
      </c>
      <c r="E121" s="25" t="s">
        <v>24</v>
      </c>
      <c r="F121" s="25" t="s">
        <v>24</v>
      </c>
      <c r="G121" s="25" t="s">
        <v>24</v>
      </c>
      <c r="H121" s="25" t="s">
        <v>24</v>
      </c>
      <c r="I121" s="25" t="s">
        <v>24</v>
      </c>
      <c r="J121" s="25" t="s">
        <v>24</v>
      </c>
      <c r="K121" s="25" t="s">
        <v>23</v>
      </c>
      <c r="L121" s="25" t="s">
        <v>24</v>
      </c>
      <c r="M121" s="25" t="s">
        <v>24</v>
      </c>
      <c r="N121" s="25" t="s">
        <v>24</v>
      </c>
      <c r="O121" s="25" t="s">
        <v>23</v>
      </c>
      <c r="P121" s="25" t="s">
        <v>24</v>
      </c>
      <c r="Q121" s="25" t="s">
        <v>24</v>
      </c>
      <c r="R121" s="25" t="s">
        <v>23</v>
      </c>
      <c r="S121" s="25" t="s">
        <v>24</v>
      </c>
      <c r="T121" s="25" t="s">
        <v>24</v>
      </c>
      <c r="U121" s="25" t="s">
        <v>24</v>
      </c>
      <c r="V121" s="25" t="s">
        <v>24</v>
      </c>
      <c r="W121" s="25" t="s">
        <v>23</v>
      </c>
      <c r="X121" s="25" t="s">
        <v>24</v>
      </c>
      <c r="Y121" s="25" t="s">
        <v>24</v>
      </c>
      <c r="Z121" s="25" t="s">
        <v>24</v>
      </c>
      <c r="AA121" s="25" t="s">
        <v>24</v>
      </c>
      <c r="AB121" s="25" t="s">
        <v>24</v>
      </c>
      <c r="AC121" s="25" t="s">
        <v>24</v>
      </c>
      <c r="AD121" s="25" t="s">
        <v>24</v>
      </c>
      <c r="AE121" s="25" t="s">
        <v>24</v>
      </c>
    </row>
    <row r="122" spans="1:31" x14ac:dyDescent="0.45">
      <c r="A122" s="25" t="s">
        <v>24</v>
      </c>
      <c r="B122" s="25" t="s">
        <v>24</v>
      </c>
      <c r="C122" s="25" t="s">
        <v>24</v>
      </c>
      <c r="D122" s="25" t="s">
        <v>24</v>
      </c>
      <c r="E122" s="25" t="s">
        <v>24</v>
      </c>
      <c r="F122" s="25" t="s">
        <v>24</v>
      </c>
      <c r="G122" s="25" t="s">
        <v>24</v>
      </c>
      <c r="H122" s="25" t="s">
        <v>24</v>
      </c>
      <c r="I122" s="25" t="s">
        <v>24</v>
      </c>
      <c r="J122" s="25" t="s">
        <v>24</v>
      </c>
      <c r="K122" s="25" t="s">
        <v>24</v>
      </c>
      <c r="L122" s="25" t="s">
        <v>24</v>
      </c>
      <c r="M122" s="25" t="s">
        <v>24</v>
      </c>
      <c r="N122" s="25" t="s">
        <v>24</v>
      </c>
      <c r="O122" s="25" t="s">
        <v>24</v>
      </c>
      <c r="P122" s="25" t="s">
        <v>23</v>
      </c>
      <c r="Q122" s="25" t="s">
        <v>24</v>
      </c>
      <c r="R122" s="25" t="s">
        <v>24</v>
      </c>
      <c r="S122" s="25" t="s">
        <v>24</v>
      </c>
      <c r="T122" s="25" t="s">
        <v>24</v>
      </c>
      <c r="U122" s="25" t="s">
        <v>24</v>
      </c>
      <c r="V122" s="25" t="s">
        <v>24</v>
      </c>
      <c r="W122" s="25" t="s">
        <v>24</v>
      </c>
      <c r="X122" s="25" t="s">
        <v>24</v>
      </c>
      <c r="Y122" s="25" t="s">
        <v>24</v>
      </c>
      <c r="Z122" s="25" t="s">
        <v>24</v>
      </c>
      <c r="AA122" s="25" t="s">
        <v>24</v>
      </c>
      <c r="AB122" s="25" t="s">
        <v>24</v>
      </c>
      <c r="AC122" s="25" t="s">
        <v>24</v>
      </c>
      <c r="AD122" s="25" t="s">
        <v>24</v>
      </c>
      <c r="AE122" s="25" t="s">
        <v>23</v>
      </c>
    </row>
    <row r="123" spans="1:31" x14ac:dyDescent="0.45">
      <c r="A123" s="25" t="s">
        <v>24</v>
      </c>
      <c r="B123" s="25" t="s">
        <v>24</v>
      </c>
      <c r="C123" s="25" t="s">
        <v>24</v>
      </c>
      <c r="D123" s="25" t="s">
        <v>24</v>
      </c>
      <c r="E123" s="25" t="s">
        <v>24</v>
      </c>
      <c r="F123" s="25" t="s">
        <v>24</v>
      </c>
      <c r="G123" s="25" t="s">
        <v>24</v>
      </c>
      <c r="H123" s="25" t="s">
        <v>24</v>
      </c>
      <c r="I123" s="25" t="s">
        <v>24</v>
      </c>
      <c r="J123" s="25" t="s">
        <v>23</v>
      </c>
      <c r="K123" s="25" t="s">
        <v>23</v>
      </c>
      <c r="L123" s="25" t="s">
        <v>24</v>
      </c>
      <c r="M123" s="25" t="s">
        <v>24</v>
      </c>
      <c r="N123" s="25" t="s">
        <v>24</v>
      </c>
      <c r="O123" s="25" t="s">
        <v>23</v>
      </c>
      <c r="P123" s="25" t="s">
        <v>24</v>
      </c>
      <c r="Q123" s="25" t="s">
        <v>24</v>
      </c>
      <c r="R123" s="25" t="s">
        <v>23</v>
      </c>
      <c r="S123" s="25" t="s">
        <v>23</v>
      </c>
      <c r="T123" s="25" t="s">
        <v>24</v>
      </c>
      <c r="U123" s="25" t="s">
        <v>24</v>
      </c>
      <c r="V123" s="25" t="s">
        <v>24</v>
      </c>
      <c r="W123" s="25" t="s">
        <v>24</v>
      </c>
      <c r="X123" s="25" t="s">
        <v>24</v>
      </c>
      <c r="Y123" s="25" t="s">
        <v>24</v>
      </c>
      <c r="Z123" s="25" t="s">
        <v>24</v>
      </c>
      <c r="AA123" s="25" t="s">
        <v>24</v>
      </c>
      <c r="AB123" s="25" t="s">
        <v>23</v>
      </c>
      <c r="AC123" s="25" t="s">
        <v>24</v>
      </c>
      <c r="AD123" s="25" t="s">
        <v>24</v>
      </c>
      <c r="AE123" s="25" t="s">
        <v>24</v>
      </c>
    </row>
    <row r="124" spans="1:31" x14ac:dyDescent="0.45">
      <c r="A124" s="25" t="s">
        <v>24</v>
      </c>
      <c r="B124" s="25" t="s">
        <v>24</v>
      </c>
      <c r="C124" s="25" t="s">
        <v>24</v>
      </c>
      <c r="D124" s="25" t="s">
        <v>24</v>
      </c>
      <c r="E124" s="25" t="s">
        <v>24</v>
      </c>
      <c r="F124" s="25" t="s">
        <v>24</v>
      </c>
      <c r="G124" s="25" t="s">
        <v>23</v>
      </c>
      <c r="H124" s="25" t="s">
        <v>24</v>
      </c>
      <c r="I124" s="25" t="s">
        <v>24</v>
      </c>
      <c r="J124" s="25" t="s">
        <v>24</v>
      </c>
      <c r="K124" s="25" t="s">
        <v>23</v>
      </c>
      <c r="L124" s="25" t="s">
        <v>24</v>
      </c>
      <c r="M124" s="25" t="s">
        <v>24</v>
      </c>
      <c r="N124" s="25" t="s">
        <v>23</v>
      </c>
      <c r="O124" s="25" t="s">
        <v>23</v>
      </c>
      <c r="P124" s="25" t="s">
        <v>24</v>
      </c>
      <c r="Q124" s="25" t="s">
        <v>24</v>
      </c>
      <c r="R124" s="25" t="s">
        <v>23</v>
      </c>
      <c r="S124" s="25" t="s">
        <v>23</v>
      </c>
      <c r="T124" s="25" t="s">
        <v>24</v>
      </c>
      <c r="U124" s="25" t="s">
        <v>24</v>
      </c>
      <c r="V124" s="25" t="s">
        <v>24</v>
      </c>
      <c r="W124" s="25" t="s">
        <v>24</v>
      </c>
      <c r="X124" s="25" t="s">
        <v>24</v>
      </c>
      <c r="Y124" s="25" t="s">
        <v>24</v>
      </c>
      <c r="Z124" s="25" t="s">
        <v>24</v>
      </c>
      <c r="AA124" s="25" t="s">
        <v>23</v>
      </c>
      <c r="AB124" s="25" t="s">
        <v>24</v>
      </c>
      <c r="AC124" s="25" t="s">
        <v>24</v>
      </c>
      <c r="AD124" s="25" t="s">
        <v>24</v>
      </c>
      <c r="AE124" s="25" t="s">
        <v>24</v>
      </c>
    </row>
    <row r="125" spans="1:31" x14ac:dyDescent="0.45">
      <c r="A125" s="25" t="s">
        <v>24</v>
      </c>
      <c r="B125" s="25" t="s">
        <v>24</v>
      </c>
      <c r="C125" s="25" t="s">
        <v>24</v>
      </c>
      <c r="D125" s="25" t="s">
        <v>24</v>
      </c>
      <c r="E125" s="25" t="s">
        <v>24</v>
      </c>
      <c r="F125" s="25" t="s">
        <v>24</v>
      </c>
      <c r="G125" s="25" t="s">
        <v>24</v>
      </c>
      <c r="H125" s="25" t="s">
        <v>24</v>
      </c>
      <c r="I125" s="25" t="s">
        <v>23</v>
      </c>
      <c r="J125" s="25" t="s">
        <v>24</v>
      </c>
      <c r="K125" s="25" t="s">
        <v>23</v>
      </c>
      <c r="L125" s="25" t="s">
        <v>24</v>
      </c>
      <c r="M125" s="25" t="s">
        <v>24</v>
      </c>
      <c r="N125" s="25" t="s">
        <v>24</v>
      </c>
      <c r="O125" s="25" t="s">
        <v>23</v>
      </c>
      <c r="P125" s="25" t="s">
        <v>24</v>
      </c>
      <c r="Q125" s="25" t="s">
        <v>24</v>
      </c>
      <c r="R125" s="25" t="s">
        <v>23</v>
      </c>
      <c r="S125" s="25" t="s">
        <v>24</v>
      </c>
      <c r="T125" s="25" t="s">
        <v>24</v>
      </c>
      <c r="U125" s="25" t="s">
        <v>24</v>
      </c>
      <c r="V125" s="25" t="s">
        <v>24</v>
      </c>
      <c r="W125" s="25" t="s">
        <v>23</v>
      </c>
      <c r="X125" s="25" t="s">
        <v>24</v>
      </c>
      <c r="Y125" s="25" t="s">
        <v>24</v>
      </c>
      <c r="Z125" s="25" t="s">
        <v>24</v>
      </c>
      <c r="AA125" s="25" t="s">
        <v>24</v>
      </c>
      <c r="AB125" s="25" t="s">
        <v>24</v>
      </c>
      <c r="AC125" s="25" t="s">
        <v>24</v>
      </c>
      <c r="AD125" s="25" t="s">
        <v>24</v>
      </c>
      <c r="AE125" s="25" t="s">
        <v>24</v>
      </c>
    </row>
    <row r="126" spans="1:31" x14ac:dyDescent="0.45">
      <c r="A126" s="25" t="s">
        <v>24</v>
      </c>
      <c r="B126" s="25" t="s">
        <v>24</v>
      </c>
      <c r="C126" s="25" t="s">
        <v>24</v>
      </c>
      <c r="D126" s="25" t="s">
        <v>24</v>
      </c>
      <c r="E126" s="25" t="s">
        <v>24</v>
      </c>
      <c r="F126" s="25" t="s">
        <v>24</v>
      </c>
      <c r="G126" s="25" t="s">
        <v>24</v>
      </c>
      <c r="H126" s="25" t="s">
        <v>24</v>
      </c>
      <c r="I126" s="25" t="s">
        <v>24</v>
      </c>
      <c r="J126" s="25" t="s">
        <v>23</v>
      </c>
      <c r="K126" s="25" t="s">
        <v>23</v>
      </c>
      <c r="L126" s="25" t="s">
        <v>24</v>
      </c>
      <c r="M126" s="25" t="s">
        <v>24</v>
      </c>
      <c r="N126" s="25" t="s">
        <v>24</v>
      </c>
      <c r="O126" s="25" t="s">
        <v>23</v>
      </c>
      <c r="P126" s="25" t="s">
        <v>24</v>
      </c>
      <c r="Q126" s="25" t="s">
        <v>24</v>
      </c>
      <c r="R126" s="25" t="s">
        <v>23</v>
      </c>
      <c r="S126" s="25" t="s">
        <v>24</v>
      </c>
      <c r="T126" s="25" t="s">
        <v>24</v>
      </c>
      <c r="U126" s="25" t="s">
        <v>24</v>
      </c>
      <c r="V126" s="25" t="s">
        <v>24</v>
      </c>
      <c r="W126" s="25" t="s">
        <v>23</v>
      </c>
      <c r="X126" s="25" t="s">
        <v>24</v>
      </c>
      <c r="Y126" s="25" t="s">
        <v>24</v>
      </c>
      <c r="Z126" s="25" t="s">
        <v>24</v>
      </c>
      <c r="AA126" s="25" t="s">
        <v>24</v>
      </c>
      <c r="AB126" s="25" t="s">
        <v>23</v>
      </c>
      <c r="AC126" s="25" t="s">
        <v>24</v>
      </c>
      <c r="AD126" s="25" t="s">
        <v>24</v>
      </c>
      <c r="AE126" s="25" t="s">
        <v>24</v>
      </c>
    </row>
    <row r="127" spans="1:31" x14ac:dyDescent="0.45">
      <c r="A127" s="25" t="s">
        <v>24</v>
      </c>
      <c r="B127" s="25" t="s">
        <v>24</v>
      </c>
      <c r="C127" s="25" t="s">
        <v>24</v>
      </c>
      <c r="D127" s="25" t="s">
        <v>24</v>
      </c>
      <c r="E127" s="25" t="s">
        <v>24</v>
      </c>
      <c r="F127" s="25" t="s">
        <v>24</v>
      </c>
      <c r="G127" s="25" t="s">
        <v>24</v>
      </c>
      <c r="H127" s="25" t="s">
        <v>24</v>
      </c>
      <c r="I127" s="25" t="s">
        <v>24</v>
      </c>
      <c r="J127" s="25" t="s">
        <v>24</v>
      </c>
      <c r="K127" s="25" t="s">
        <v>23</v>
      </c>
      <c r="L127" s="25" t="s">
        <v>24</v>
      </c>
      <c r="M127" s="25" t="s">
        <v>24</v>
      </c>
      <c r="N127" s="25" t="s">
        <v>24</v>
      </c>
      <c r="O127" s="25" t="s">
        <v>24</v>
      </c>
      <c r="P127" s="25" t="s">
        <v>24</v>
      </c>
      <c r="Q127" s="25" t="s">
        <v>24</v>
      </c>
      <c r="R127" s="25" t="s">
        <v>23</v>
      </c>
      <c r="S127" s="25" t="s">
        <v>24</v>
      </c>
      <c r="T127" s="25" t="s">
        <v>24</v>
      </c>
      <c r="U127" s="25" t="s">
        <v>24</v>
      </c>
      <c r="V127" s="25" t="s">
        <v>24</v>
      </c>
      <c r="W127" s="25" t="s">
        <v>23</v>
      </c>
      <c r="X127" s="25" t="s">
        <v>24</v>
      </c>
      <c r="Y127" s="25" t="s">
        <v>24</v>
      </c>
      <c r="Z127" s="25" t="s">
        <v>24</v>
      </c>
      <c r="AA127" s="25" t="s">
        <v>24</v>
      </c>
      <c r="AB127" s="25" t="s">
        <v>24</v>
      </c>
      <c r="AC127" s="25" t="s">
        <v>24</v>
      </c>
      <c r="AD127" s="25" t="s">
        <v>24</v>
      </c>
      <c r="AE127" s="25" t="s">
        <v>24</v>
      </c>
    </row>
    <row r="128" spans="1:31" x14ac:dyDescent="0.45">
      <c r="A128" s="25" t="s">
        <v>24</v>
      </c>
      <c r="B128" s="25" t="s">
        <v>24</v>
      </c>
      <c r="C128" s="25" t="s">
        <v>24</v>
      </c>
      <c r="D128" s="25" t="s">
        <v>24</v>
      </c>
      <c r="E128" s="25" t="s">
        <v>24</v>
      </c>
      <c r="F128" s="25" t="s">
        <v>24</v>
      </c>
      <c r="G128" s="25" t="s">
        <v>24</v>
      </c>
      <c r="H128" s="25" t="s">
        <v>24</v>
      </c>
      <c r="I128" s="25" t="s">
        <v>24</v>
      </c>
      <c r="J128" s="25" t="s">
        <v>24</v>
      </c>
      <c r="K128" s="25" t="s">
        <v>23</v>
      </c>
      <c r="L128" s="25" t="s">
        <v>24</v>
      </c>
      <c r="M128" s="25" t="s">
        <v>24</v>
      </c>
      <c r="N128" s="25" t="s">
        <v>23</v>
      </c>
      <c r="O128" s="25" t="s">
        <v>24</v>
      </c>
      <c r="P128" s="25" t="s">
        <v>24</v>
      </c>
      <c r="Q128" s="25" t="s">
        <v>24</v>
      </c>
      <c r="R128" s="25" t="s">
        <v>23</v>
      </c>
      <c r="S128" s="25" t="s">
        <v>24</v>
      </c>
      <c r="T128" s="25" t="s">
        <v>24</v>
      </c>
      <c r="U128" s="25" t="s">
        <v>24</v>
      </c>
      <c r="V128" s="25" t="s">
        <v>24</v>
      </c>
      <c r="W128" s="25" t="s">
        <v>23</v>
      </c>
      <c r="X128" s="25" t="s">
        <v>24</v>
      </c>
      <c r="Y128" s="25" t="s">
        <v>24</v>
      </c>
      <c r="Z128" s="25" t="s">
        <v>24</v>
      </c>
      <c r="AA128" s="25" t="s">
        <v>24</v>
      </c>
      <c r="AB128" s="25" t="s">
        <v>24</v>
      </c>
      <c r="AC128" s="25" t="s">
        <v>24</v>
      </c>
      <c r="AD128" s="25" t="s">
        <v>24</v>
      </c>
      <c r="AE128" s="25" t="s">
        <v>24</v>
      </c>
    </row>
    <row r="129" spans="1:31" x14ac:dyDescent="0.45">
      <c r="A129" s="25" t="s">
        <v>24</v>
      </c>
      <c r="B129" s="25" t="s">
        <v>24</v>
      </c>
      <c r="C129" s="25" t="s">
        <v>24</v>
      </c>
      <c r="D129" s="25" t="s">
        <v>24</v>
      </c>
      <c r="E129" s="25" t="s">
        <v>24</v>
      </c>
      <c r="F129" s="25" t="s">
        <v>24</v>
      </c>
      <c r="G129" s="25" t="s">
        <v>24</v>
      </c>
      <c r="H129" s="25" t="s">
        <v>24</v>
      </c>
      <c r="I129" s="25" t="s">
        <v>24</v>
      </c>
      <c r="J129" s="25" t="s">
        <v>24</v>
      </c>
      <c r="K129" s="25" t="s">
        <v>24</v>
      </c>
      <c r="L129" s="25" t="s">
        <v>24</v>
      </c>
      <c r="M129" s="25" t="s">
        <v>24</v>
      </c>
      <c r="N129" s="25" t="s">
        <v>24</v>
      </c>
      <c r="O129" s="25" t="s">
        <v>24</v>
      </c>
      <c r="P129" s="25" t="s">
        <v>23</v>
      </c>
      <c r="Q129" s="25" t="s">
        <v>24</v>
      </c>
      <c r="R129" s="25" t="s">
        <v>24</v>
      </c>
      <c r="S129" s="25" t="s">
        <v>24</v>
      </c>
      <c r="T129" s="25" t="s">
        <v>24</v>
      </c>
      <c r="U129" s="25" t="s">
        <v>24</v>
      </c>
      <c r="V129" s="25" t="s">
        <v>24</v>
      </c>
      <c r="W129" s="25" t="s">
        <v>24</v>
      </c>
      <c r="X129" s="25" t="s">
        <v>24</v>
      </c>
      <c r="Y129" s="25" t="s">
        <v>24</v>
      </c>
      <c r="Z129" s="25" t="s">
        <v>24</v>
      </c>
      <c r="AA129" s="25" t="s">
        <v>24</v>
      </c>
      <c r="AB129" s="25" t="s">
        <v>24</v>
      </c>
      <c r="AC129" s="25" t="s">
        <v>24</v>
      </c>
      <c r="AD129" s="25" t="s">
        <v>24</v>
      </c>
      <c r="AE129" s="25" t="s">
        <v>23</v>
      </c>
    </row>
    <row r="130" spans="1:31" x14ac:dyDescent="0.45">
      <c r="A130" s="25" t="s">
        <v>24</v>
      </c>
      <c r="B130" s="25" t="s">
        <v>24</v>
      </c>
      <c r="C130" s="25" t="s">
        <v>24</v>
      </c>
      <c r="D130" s="25" t="s">
        <v>24</v>
      </c>
      <c r="E130" s="25" t="s">
        <v>24</v>
      </c>
      <c r="F130" s="25" t="s">
        <v>24</v>
      </c>
      <c r="G130" s="25" t="s">
        <v>24</v>
      </c>
      <c r="H130" s="25" t="s">
        <v>24</v>
      </c>
      <c r="I130" s="25" t="s">
        <v>24</v>
      </c>
      <c r="J130" s="25" t="s">
        <v>24</v>
      </c>
      <c r="K130" s="25" t="s">
        <v>24</v>
      </c>
      <c r="L130" s="25" t="s">
        <v>24</v>
      </c>
      <c r="M130" s="25" t="s">
        <v>24</v>
      </c>
      <c r="N130" s="25" t="s">
        <v>24</v>
      </c>
      <c r="O130" s="25" t="s">
        <v>24</v>
      </c>
      <c r="P130" s="25" t="s">
        <v>23</v>
      </c>
      <c r="Q130" s="25" t="s">
        <v>24</v>
      </c>
      <c r="R130" s="25" t="s">
        <v>24</v>
      </c>
      <c r="S130" s="25" t="s">
        <v>24</v>
      </c>
      <c r="T130" s="25" t="s">
        <v>24</v>
      </c>
      <c r="U130" s="25" t="s">
        <v>24</v>
      </c>
      <c r="V130" s="25" t="s">
        <v>24</v>
      </c>
      <c r="W130" s="25" t="s">
        <v>24</v>
      </c>
      <c r="X130" s="25" t="s">
        <v>24</v>
      </c>
      <c r="Y130" s="25" t="s">
        <v>24</v>
      </c>
      <c r="Z130" s="25" t="s">
        <v>24</v>
      </c>
      <c r="AA130" s="25" t="s">
        <v>24</v>
      </c>
      <c r="AB130" s="25" t="s">
        <v>24</v>
      </c>
      <c r="AC130" s="25" t="s">
        <v>24</v>
      </c>
      <c r="AD130" s="25" t="s">
        <v>24</v>
      </c>
      <c r="AE130" s="25" t="s">
        <v>23</v>
      </c>
    </row>
    <row r="131" spans="1:31" x14ac:dyDescent="0.45">
      <c r="A131" s="25" t="s">
        <v>24</v>
      </c>
      <c r="B131" s="25" t="s">
        <v>24</v>
      </c>
      <c r="C131" s="25" t="s">
        <v>24</v>
      </c>
      <c r="D131" s="25" t="s">
        <v>24</v>
      </c>
      <c r="E131" s="25" t="s">
        <v>24</v>
      </c>
      <c r="F131" s="25" t="s">
        <v>24</v>
      </c>
      <c r="G131" s="25" t="s">
        <v>24</v>
      </c>
      <c r="H131" s="25" t="s">
        <v>24</v>
      </c>
      <c r="I131" s="25" t="s">
        <v>24</v>
      </c>
      <c r="J131" s="25" t="s">
        <v>24</v>
      </c>
      <c r="K131" s="25" t="s">
        <v>24</v>
      </c>
      <c r="L131" s="25" t="s">
        <v>24</v>
      </c>
      <c r="M131" s="25" t="s">
        <v>24</v>
      </c>
      <c r="N131" s="25" t="s">
        <v>23</v>
      </c>
      <c r="O131" s="25" t="s">
        <v>23</v>
      </c>
      <c r="P131" s="25" t="s">
        <v>24</v>
      </c>
      <c r="Q131" s="25" t="s">
        <v>24</v>
      </c>
      <c r="R131" s="25" t="s">
        <v>23</v>
      </c>
      <c r="S131" s="25" t="s">
        <v>24</v>
      </c>
      <c r="T131" s="25" t="s">
        <v>24</v>
      </c>
      <c r="U131" s="25" t="s">
        <v>24</v>
      </c>
      <c r="V131" s="25" t="s">
        <v>24</v>
      </c>
      <c r="W131" s="25" t="s">
        <v>24</v>
      </c>
      <c r="X131" s="25" t="s">
        <v>24</v>
      </c>
      <c r="Y131" s="25" t="s">
        <v>24</v>
      </c>
      <c r="Z131" s="25" t="s">
        <v>24</v>
      </c>
      <c r="AA131" s="25" t="s">
        <v>24</v>
      </c>
      <c r="AB131" s="25" t="s">
        <v>24</v>
      </c>
      <c r="AC131" s="25" t="s">
        <v>24</v>
      </c>
      <c r="AD131" s="25" t="s">
        <v>24</v>
      </c>
      <c r="AE131" s="25" t="s">
        <v>24</v>
      </c>
    </row>
    <row r="132" spans="1:31" x14ac:dyDescent="0.45">
      <c r="A132" s="25" t="s">
        <v>24</v>
      </c>
      <c r="B132" s="25" t="s">
        <v>24</v>
      </c>
      <c r="C132" s="25" t="s">
        <v>24</v>
      </c>
      <c r="D132" s="25" t="s">
        <v>24</v>
      </c>
      <c r="E132" s="25" t="s">
        <v>24</v>
      </c>
      <c r="F132" s="25" t="s">
        <v>24</v>
      </c>
      <c r="G132" s="25" t="s">
        <v>24</v>
      </c>
      <c r="H132" s="25" t="s">
        <v>24</v>
      </c>
      <c r="I132" s="25" t="s">
        <v>24</v>
      </c>
      <c r="J132" s="25" t="s">
        <v>24</v>
      </c>
      <c r="K132" s="25" t="s">
        <v>24</v>
      </c>
      <c r="L132" s="25" t="s">
        <v>24</v>
      </c>
      <c r="M132" s="25" t="s">
        <v>24</v>
      </c>
      <c r="N132" s="25" t="s">
        <v>24</v>
      </c>
      <c r="O132" s="25" t="s">
        <v>24</v>
      </c>
      <c r="P132" s="25" t="s">
        <v>23</v>
      </c>
      <c r="Q132" s="25" t="s">
        <v>24</v>
      </c>
      <c r="R132" s="25" t="s">
        <v>24</v>
      </c>
      <c r="S132" s="25" t="s">
        <v>24</v>
      </c>
      <c r="T132" s="25" t="s">
        <v>24</v>
      </c>
      <c r="U132" s="25" t="s">
        <v>24</v>
      </c>
      <c r="V132" s="25" t="s">
        <v>24</v>
      </c>
      <c r="W132" s="25" t="s">
        <v>24</v>
      </c>
      <c r="X132" s="25" t="s">
        <v>24</v>
      </c>
      <c r="Y132" s="25" t="s">
        <v>24</v>
      </c>
      <c r="Z132" s="25" t="s">
        <v>24</v>
      </c>
      <c r="AA132" s="25" t="s">
        <v>24</v>
      </c>
      <c r="AB132" s="25" t="s">
        <v>24</v>
      </c>
      <c r="AC132" s="25" t="s">
        <v>24</v>
      </c>
      <c r="AD132" s="25" t="s">
        <v>24</v>
      </c>
      <c r="AE132" s="25" t="s">
        <v>23</v>
      </c>
    </row>
    <row r="133" spans="1:31" x14ac:dyDescent="0.45">
      <c r="A133" s="25" t="s">
        <v>24</v>
      </c>
      <c r="B133" s="25" t="s">
        <v>24</v>
      </c>
      <c r="C133" s="25" t="s">
        <v>24</v>
      </c>
      <c r="D133" s="25" t="s">
        <v>24</v>
      </c>
      <c r="E133" s="25" t="s">
        <v>24</v>
      </c>
      <c r="F133" s="25" t="s">
        <v>24</v>
      </c>
      <c r="G133" s="25" t="s">
        <v>24</v>
      </c>
      <c r="H133" s="25" t="s">
        <v>24</v>
      </c>
      <c r="I133" s="25" t="s">
        <v>24</v>
      </c>
      <c r="J133" s="25" t="s">
        <v>24</v>
      </c>
      <c r="K133" s="25" t="s">
        <v>24</v>
      </c>
      <c r="L133" s="25" t="s">
        <v>24</v>
      </c>
      <c r="M133" s="25" t="s">
        <v>24</v>
      </c>
      <c r="N133" s="25" t="s">
        <v>24</v>
      </c>
      <c r="O133" s="25" t="s">
        <v>24</v>
      </c>
      <c r="P133" s="25" t="s">
        <v>23</v>
      </c>
      <c r="Q133" s="25" t="s">
        <v>24</v>
      </c>
      <c r="R133" s="25" t="s">
        <v>24</v>
      </c>
      <c r="S133" s="25" t="s">
        <v>24</v>
      </c>
      <c r="T133" s="25" t="s">
        <v>24</v>
      </c>
      <c r="U133" s="25" t="s">
        <v>24</v>
      </c>
      <c r="V133" s="25" t="s">
        <v>24</v>
      </c>
      <c r="W133" s="25" t="s">
        <v>24</v>
      </c>
      <c r="X133" s="25" t="s">
        <v>24</v>
      </c>
      <c r="Y133" s="25" t="s">
        <v>24</v>
      </c>
      <c r="Z133" s="25" t="s">
        <v>24</v>
      </c>
      <c r="AA133" s="25" t="s">
        <v>24</v>
      </c>
      <c r="AB133" s="25" t="s">
        <v>24</v>
      </c>
      <c r="AC133" s="25" t="s">
        <v>24</v>
      </c>
      <c r="AD133" s="25" t="s">
        <v>24</v>
      </c>
      <c r="AE133" s="25" t="s">
        <v>23</v>
      </c>
    </row>
    <row r="134" spans="1:31" x14ac:dyDescent="0.45">
      <c r="A134" s="25" t="s">
        <v>24</v>
      </c>
      <c r="B134" s="25" t="s">
        <v>24</v>
      </c>
      <c r="C134" s="25" t="s">
        <v>24</v>
      </c>
      <c r="D134" s="25" t="s">
        <v>24</v>
      </c>
      <c r="E134" s="25" t="s">
        <v>23</v>
      </c>
      <c r="F134" s="25" t="s">
        <v>24</v>
      </c>
      <c r="G134" s="25" t="s">
        <v>24</v>
      </c>
      <c r="H134" s="25" t="s">
        <v>24</v>
      </c>
      <c r="I134" s="25" t="s">
        <v>24</v>
      </c>
      <c r="J134" s="25" t="s">
        <v>24</v>
      </c>
      <c r="K134" s="25" t="s">
        <v>24</v>
      </c>
      <c r="L134" s="25" t="s">
        <v>24</v>
      </c>
      <c r="M134" s="25" t="s">
        <v>24</v>
      </c>
      <c r="N134" s="25" t="s">
        <v>24</v>
      </c>
      <c r="O134" s="25" t="s">
        <v>24</v>
      </c>
      <c r="P134" s="25" t="s">
        <v>23</v>
      </c>
      <c r="Q134" s="25" t="s">
        <v>24</v>
      </c>
      <c r="R134" s="25" t="s">
        <v>24</v>
      </c>
      <c r="S134" s="25" t="s">
        <v>24</v>
      </c>
      <c r="T134" s="25" t="s">
        <v>24</v>
      </c>
      <c r="U134" s="25" t="s">
        <v>24</v>
      </c>
      <c r="V134" s="25" t="s">
        <v>24</v>
      </c>
      <c r="W134" s="25" t="s">
        <v>24</v>
      </c>
      <c r="X134" s="25" t="s">
        <v>24</v>
      </c>
      <c r="Y134" s="25" t="s">
        <v>24</v>
      </c>
      <c r="Z134" s="25" t="s">
        <v>24</v>
      </c>
      <c r="AA134" s="25" t="s">
        <v>24</v>
      </c>
      <c r="AB134" s="25" t="s">
        <v>24</v>
      </c>
      <c r="AC134" s="25" t="s">
        <v>24</v>
      </c>
      <c r="AD134" s="25" t="s">
        <v>24</v>
      </c>
      <c r="AE134" s="25" t="s">
        <v>23</v>
      </c>
    </row>
    <row r="135" spans="1:31" x14ac:dyDescent="0.45">
      <c r="A135" s="25" t="s">
        <v>24</v>
      </c>
      <c r="B135" s="25" t="s">
        <v>24</v>
      </c>
      <c r="C135" s="25" t="s">
        <v>24</v>
      </c>
      <c r="D135" s="25" t="s">
        <v>24</v>
      </c>
      <c r="E135" s="25" t="s">
        <v>24</v>
      </c>
      <c r="F135" s="25" t="s">
        <v>24</v>
      </c>
      <c r="G135" s="25" t="s">
        <v>24</v>
      </c>
      <c r="H135" s="25" t="s">
        <v>24</v>
      </c>
      <c r="I135" s="25" t="s">
        <v>24</v>
      </c>
      <c r="J135" s="25" t="s">
        <v>24</v>
      </c>
      <c r="K135" s="25" t="s">
        <v>24</v>
      </c>
      <c r="L135" s="25" t="s">
        <v>24</v>
      </c>
      <c r="M135" s="25" t="s">
        <v>24</v>
      </c>
      <c r="N135" s="25" t="s">
        <v>24</v>
      </c>
      <c r="O135" s="25" t="s">
        <v>24</v>
      </c>
      <c r="P135" s="25" t="s">
        <v>23</v>
      </c>
      <c r="Q135" s="25" t="s">
        <v>24</v>
      </c>
      <c r="R135" s="25" t="s">
        <v>24</v>
      </c>
      <c r="S135" s="25" t="s">
        <v>24</v>
      </c>
      <c r="T135" s="25" t="s">
        <v>24</v>
      </c>
      <c r="U135" s="25" t="s">
        <v>24</v>
      </c>
      <c r="V135" s="25" t="s">
        <v>24</v>
      </c>
      <c r="W135" s="25" t="s">
        <v>24</v>
      </c>
      <c r="X135" s="25" t="s">
        <v>24</v>
      </c>
      <c r="Y135" s="25" t="s">
        <v>24</v>
      </c>
      <c r="Z135" s="25" t="s">
        <v>24</v>
      </c>
      <c r="AA135" s="25" t="s">
        <v>24</v>
      </c>
      <c r="AB135" s="25" t="s">
        <v>24</v>
      </c>
      <c r="AC135" s="25" t="s">
        <v>24</v>
      </c>
      <c r="AD135" s="25" t="s">
        <v>24</v>
      </c>
      <c r="AE135" s="25" t="s">
        <v>23</v>
      </c>
    </row>
    <row r="136" spans="1:31" x14ac:dyDescent="0.45">
      <c r="A136" s="25" t="s">
        <v>24</v>
      </c>
      <c r="B136" s="25" t="s">
        <v>24</v>
      </c>
      <c r="C136" s="25" t="s">
        <v>24</v>
      </c>
      <c r="D136" s="25" t="s">
        <v>24</v>
      </c>
      <c r="E136" s="25" t="s">
        <v>24</v>
      </c>
      <c r="F136" s="25" t="s">
        <v>24</v>
      </c>
      <c r="G136" s="25" t="s">
        <v>24</v>
      </c>
      <c r="H136" s="25" t="s">
        <v>24</v>
      </c>
      <c r="I136" s="25" t="s">
        <v>24</v>
      </c>
      <c r="J136" s="25" t="s">
        <v>23</v>
      </c>
      <c r="K136" s="25" t="s">
        <v>24</v>
      </c>
      <c r="L136" s="25" t="s">
        <v>24</v>
      </c>
      <c r="M136" s="25" t="s">
        <v>24</v>
      </c>
      <c r="N136" s="25" t="s">
        <v>24</v>
      </c>
      <c r="O136" s="25" t="s">
        <v>23</v>
      </c>
      <c r="P136" s="25" t="s">
        <v>24</v>
      </c>
      <c r="Q136" s="25" t="s">
        <v>24</v>
      </c>
      <c r="R136" s="25" t="s">
        <v>24</v>
      </c>
      <c r="S136" s="25" t="s">
        <v>24</v>
      </c>
      <c r="T136" s="25" t="s">
        <v>24</v>
      </c>
      <c r="U136" s="25" t="s">
        <v>24</v>
      </c>
      <c r="V136" s="25" t="s">
        <v>24</v>
      </c>
      <c r="W136" s="25" t="s">
        <v>23</v>
      </c>
      <c r="X136" s="25" t="s">
        <v>24</v>
      </c>
      <c r="Y136" s="25" t="s">
        <v>24</v>
      </c>
      <c r="Z136" s="25" t="s">
        <v>24</v>
      </c>
      <c r="AA136" s="25" t="s">
        <v>23</v>
      </c>
      <c r="AB136" s="25" t="s">
        <v>23</v>
      </c>
      <c r="AC136" s="25" t="s">
        <v>24</v>
      </c>
      <c r="AD136" s="25" t="s">
        <v>24</v>
      </c>
      <c r="AE136" s="25" t="s">
        <v>24</v>
      </c>
    </row>
    <row r="137" spans="1:31" x14ac:dyDescent="0.45">
      <c r="A137" s="25" t="s">
        <v>24</v>
      </c>
      <c r="B137" s="25" t="s">
        <v>24</v>
      </c>
      <c r="C137" s="25" t="s">
        <v>24</v>
      </c>
      <c r="D137" s="25" t="s">
        <v>24</v>
      </c>
      <c r="E137" s="25" t="s">
        <v>24</v>
      </c>
      <c r="F137" s="25" t="s">
        <v>24</v>
      </c>
      <c r="G137" s="25" t="s">
        <v>24</v>
      </c>
      <c r="H137" s="25" t="s">
        <v>24</v>
      </c>
      <c r="I137" s="25" t="s">
        <v>24</v>
      </c>
      <c r="J137" s="25" t="s">
        <v>24</v>
      </c>
      <c r="K137" s="25" t="s">
        <v>24</v>
      </c>
      <c r="L137" s="25" t="s">
        <v>24</v>
      </c>
      <c r="M137" s="25" t="s">
        <v>24</v>
      </c>
      <c r="N137" s="25" t="s">
        <v>24</v>
      </c>
      <c r="O137" s="25" t="s">
        <v>23</v>
      </c>
      <c r="P137" s="25" t="s">
        <v>24</v>
      </c>
      <c r="Q137" s="25" t="s">
        <v>24</v>
      </c>
      <c r="R137" s="25" t="s">
        <v>23</v>
      </c>
      <c r="S137" s="25" t="s">
        <v>24</v>
      </c>
      <c r="T137" s="25" t="s">
        <v>24</v>
      </c>
      <c r="U137" s="25" t="s">
        <v>24</v>
      </c>
      <c r="V137" s="25" t="s">
        <v>24</v>
      </c>
      <c r="W137" s="25" t="s">
        <v>24</v>
      </c>
      <c r="X137" s="25" t="s">
        <v>24</v>
      </c>
      <c r="Y137" s="25" t="s">
        <v>23</v>
      </c>
      <c r="Z137" s="25" t="s">
        <v>24</v>
      </c>
      <c r="AA137" s="25" t="s">
        <v>24</v>
      </c>
      <c r="AB137" s="25" t="s">
        <v>24</v>
      </c>
      <c r="AC137" s="25" t="s">
        <v>24</v>
      </c>
      <c r="AD137" s="25" t="s">
        <v>24</v>
      </c>
      <c r="AE137" s="25" t="s">
        <v>24</v>
      </c>
    </row>
    <row r="138" spans="1:31" x14ac:dyDescent="0.45">
      <c r="A138" s="25" t="s">
        <v>24</v>
      </c>
      <c r="B138" s="25" t="s">
        <v>24</v>
      </c>
      <c r="C138" s="25" t="s">
        <v>24</v>
      </c>
      <c r="D138" s="25" t="s">
        <v>24</v>
      </c>
      <c r="E138" s="25" t="s">
        <v>24</v>
      </c>
      <c r="F138" s="25" t="s">
        <v>24</v>
      </c>
      <c r="G138" s="25" t="s">
        <v>24</v>
      </c>
      <c r="H138" s="25" t="s">
        <v>24</v>
      </c>
      <c r="I138" s="25" t="s">
        <v>24</v>
      </c>
      <c r="J138" s="25" t="s">
        <v>24</v>
      </c>
      <c r="K138" s="25" t="s">
        <v>24</v>
      </c>
      <c r="L138" s="25" t="s">
        <v>24</v>
      </c>
      <c r="M138" s="25" t="s">
        <v>24</v>
      </c>
      <c r="N138" s="25" t="s">
        <v>24</v>
      </c>
      <c r="O138" s="25" t="s">
        <v>24</v>
      </c>
      <c r="P138" s="25" t="s">
        <v>23</v>
      </c>
      <c r="Q138" s="25" t="s">
        <v>24</v>
      </c>
      <c r="R138" s="25" t="s">
        <v>24</v>
      </c>
      <c r="S138" s="25" t="s">
        <v>24</v>
      </c>
      <c r="T138" s="25" t="s">
        <v>24</v>
      </c>
      <c r="U138" s="25" t="s">
        <v>24</v>
      </c>
      <c r="V138" s="25" t="s">
        <v>24</v>
      </c>
      <c r="W138" s="25" t="s">
        <v>24</v>
      </c>
      <c r="X138" s="25" t="s">
        <v>24</v>
      </c>
      <c r="Y138" s="25" t="s">
        <v>24</v>
      </c>
      <c r="Z138" s="25" t="s">
        <v>24</v>
      </c>
      <c r="AA138" s="25" t="s">
        <v>24</v>
      </c>
      <c r="AB138" s="25" t="s">
        <v>24</v>
      </c>
      <c r="AC138" s="25" t="s">
        <v>24</v>
      </c>
      <c r="AD138" s="25" t="s">
        <v>24</v>
      </c>
      <c r="AE138" s="25" t="s">
        <v>23</v>
      </c>
    </row>
    <row r="139" spans="1:31" x14ac:dyDescent="0.45">
      <c r="A139" s="25" t="s">
        <v>24</v>
      </c>
      <c r="B139" s="25" t="s">
        <v>24</v>
      </c>
      <c r="C139" s="25" t="s">
        <v>24</v>
      </c>
      <c r="D139" s="25" t="s">
        <v>24</v>
      </c>
      <c r="E139" s="25" t="s">
        <v>24</v>
      </c>
      <c r="F139" s="25" t="s">
        <v>24</v>
      </c>
      <c r="G139" s="25" t="s">
        <v>24</v>
      </c>
      <c r="H139" s="25" t="s">
        <v>24</v>
      </c>
      <c r="I139" s="25" t="s">
        <v>24</v>
      </c>
      <c r="J139" s="25" t="s">
        <v>24</v>
      </c>
      <c r="K139" s="25" t="s">
        <v>23</v>
      </c>
      <c r="L139" s="25" t="s">
        <v>24</v>
      </c>
      <c r="M139" s="25" t="s">
        <v>24</v>
      </c>
      <c r="N139" s="25" t="s">
        <v>24</v>
      </c>
      <c r="O139" s="25" t="s">
        <v>23</v>
      </c>
      <c r="P139" s="25" t="s">
        <v>24</v>
      </c>
      <c r="Q139" s="25" t="s">
        <v>24</v>
      </c>
      <c r="R139" s="25" t="s">
        <v>23</v>
      </c>
      <c r="S139" s="25" t="s">
        <v>24</v>
      </c>
      <c r="T139" s="25" t="s">
        <v>23</v>
      </c>
      <c r="U139" s="25" t="s">
        <v>24</v>
      </c>
      <c r="V139" s="25" t="s">
        <v>24</v>
      </c>
      <c r="W139" s="25" t="s">
        <v>24</v>
      </c>
      <c r="X139" s="25" t="s">
        <v>24</v>
      </c>
      <c r="Y139" s="25" t="s">
        <v>24</v>
      </c>
      <c r="Z139" s="25" t="s">
        <v>24</v>
      </c>
      <c r="AA139" s="25" t="s">
        <v>24</v>
      </c>
      <c r="AB139" s="25" t="s">
        <v>24</v>
      </c>
      <c r="AC139" s="25" t="s">
        <v>24</v>
      </c>
      <c r="AD139" s="25" t="s">
        <v>24</v>
      </c>
      <c r="AE139" s="25" t="s">
        <v>24</v>
      </c>
    </row>
    <row r="140" spans="1:31" x14ac:dyDescent="0.45">
      <c r="A140" s="25" t="s">
        <v>24</v>
      </c>
      <c r="B140" s="25" t="s">
        <v>24</v>
      </c>
      <c r="C140" s="25" t="s">
        <v>24</v>
      </c>
      <c r="D140" s="25" t="s">
        <v>24</v>
      </c>
      <c r="E140" s="25" t="s">
        <v>24</v>
      </c>
      <c r="F140" s="25" t="s">
        <v>24</v>
      </c>
      <c r="G140" s="25" t="s">
        <v>24</v>
      </c>
      <c r="H140" s="25" t="s">
        <v>24</v>
      </c>
      <c r="I140" s="25" t="s">
        <v>24</v>
      </c>
      <c r="J140" s="25" t="s">
        <v>24</v>
      </c>
      <c r="K140" s="25" t="s">
        <v>23</v>
      </c>
      <c r="L140" s="25" t="s">
        <v>24</v>
      </c>
      <c r="M140" s="25" t="s">
        <v>24</v>
      </c>
      <c r="N140" s="25" t="s">
        <v>24</v>
      </c>
      <c r="O140" s="25" t="s">
        <v>23</v>
      </c>
      <c r="P140" s="25" t="s">
        <v>24</v>
      </c>
      <c r="Q140" s="25" t="s">
        <v>24</v>
      </c>
      <c r="R140" s="25" t="s">
        <v>23</v>
      </c>
      <c r="S140" s="25" t="s">
        <v>24</v>
      </c>
      <c r="T140" s="25" t="s">
        <v>24</v>
      </c>
      <c r="U140" s="25" t="s">
        <v>24</v>
      </c>
      <c r="V140" s="25" t="s">
        <v>24</v>
      </c>
      <c r="W140" s="25" t="s">
        <v>23</v>
      </c>
      <c r="X140" s="25" t="s">
        <v>24</v>
      </c>
      <c r="Y140" s="25" t="s">
        <v>24</v>
      </c>
      <c r="Z140" s="25" t="s">
        <v>24</v>
      </c>
      <c r="AA140" s="25" t="s">
        <v>24</v>
      </c>
      <c r="AB140" s="25" t="s">
        <v>24</v>
      </c>
      <c r="AC140" s="25" t="s">
        <v>24</v>
      </c>
      <c r="AD140" s="25" t="s">
        <v>24</v>
      </c>
      <c r="AE140" s="25" t="s">
        <v>24</v>
      </c>
    </row>
    <row r="141" spans="1:31" x14ac:dyDescent="0.45">
      <c r="A141" s="25" t="s">
        <v>24</v>
      </c>
      <c r="B141" s="25" t="s">
        <v>24</v>
      </c>
      <c r="C141" s="25" t="s">
        <v>24</v>
      </c>
      <c r="D141" s="25" t="s">
        <v>24</v>
      </c>
      <c r="E141" s="25" t="s">
        <v>24</v>
      </c>
      <c r="F141" s="25" t="s">
        <v>24</v>
      </c>
      <c r="G141" s="25" t="s">
        <v>24</v>
      </c>
      <c r="H141" s="25" t="s">
        <v>24</v>
      </c>
      <c r="I141" s="25" t="s">
        <v>24</v>
      </c>
      <c r="J141" s="25" t="s">
        <v>24</v>
      </c>
      <c r="K141" s="25" t="s">
        <v>24</v>
      </c>
      <c r="L141" s="25" t="s">
        <v>24</v>
      </c>
      <c r="M141" s="25" t="s">
        <v>24</v>
      </c>
      <c r="N141" s="25" t="s">
        <v>24</v>
      </c>
      <c r="O141" s="25" t="s">
        <v>24</v>
      </c>
      <c r="P141" s="25" t="s">
        <v>23</v>
      </c>
      <c r="Q141" s="25" t="s">
        <v>24</v>
      </c>
      <c r="R141" s="25" t="s">
        <v>24</v>
      </c>
      <c r="S141" s="25" t="s">
        <v>24</v>
      </c>
      <c r="T141" s="25" t="s">
        <v>24</v>
      </c>
      <c r="U141" s="25" t="s">
        <v>24</v>
      </c>
      <c r="V141" s="25" t="s">
        <v>24</v>
      </c>
      <c r="W141" s="25" t="s">
        <v>24</v>
      </c>
      <c r="X141" s="25" t="s">
        <v>24</v>
      </c>
      <c r="Y141" s="25" t="s">
        <v>24</v>
      </c>
      <c r="Z141" s="25" t="s">
        <v>24</v>
      </c>
      <c r="AA141" s="25" t="s">
        <v>24</v>
      </c>
      <c r="AB141" s="25" t="s">
        <v>24</v>
      </c>
      <c r="AC141" s="25" t="s">
        <v>24</v>
      </c>
      <c r="AD141" s="25" t="s">
        <v>24</v>
      </c>
      <c r="AE141" s="25" t="s">
        <v>23</v>
      </c>
    </row>
    <row r="142" spans="1:31" x14ac:dyDescent="0.45">
      <c r="A142" s="25" t="s">
        <v>24</v>
      </c>
      <c r="B142" s="25" t="s">
        <v>24</v>
      </c>
      <c r="C142" s="25" t="s">
        <v>24</v>
      </c>
      <c r="D142" s="25" t="s">
        <v>24</v>
      </c>
      <c r="E142" s="25" t="s">
        <v>24</v>
      </c>
      <c r="F142" s="25" t="s">
        <v>24</v>
      </c>
      <c r="G142" s="25" t="s">
        <v>24</v>
      </c>
      <c r="H142" s="25" t="s">
        <v>23</v>
      </c>
      <c r="I142" s="25" t="s">
        <v>24</v>
      </c>
      <c r="J142" s="25" t="s">
        <v>24</v>
      </c>
      <c r="K142" s="25" t="s">
        <v>23</v>
      </c>
      <c r="L142" s="25" t="s">
        <v>24</v>
      </c>
      <c r="M142" s="25" t="s">
        <v>24</v>
      </c>
      <c r="N142" s="25" t="s">
        <v>24</v>
      </c>
      <c r="O142" s="25" t="s">
        <v>24</v>
      </c>
      <c r="P142" s="25" t="s">
        <v>24</v>
      </c>
      <c r="Q142" s="25" t="s">
        <v>24</v>
      </c>
      <c r="R142" s="25" t="s">
        <v>23</v>
      </c>
      <c r="S142" s="25" t="s">
        <v>24</v>
      </c>
      <c r="T142" s="25" t="s">
        <v>24</v>
      </c>
      <c r="U142" s="25" t="s">
        <v>24</v>
      </c>
      <c r="V142" s="25" t="s">
        <v>24</v>
      </c>
      <c r="W142" s="25" t="s">
        <v>24</v>
      </c>
      <c r="X142" s="25" t="s">
        <v>24</v>
      </c>
      <c r="Y142" s="25" t="s">
        <v>24</v>
      </c>
      <c r="Z142" s="25" t="s">
        <v>24</v>
      </c>
      <c r="AA142" s="25" t="s">
        <v>24</v>
      </c>
      <c r="AB142" s="25" t="s">
        <v>24</v>
      </c>
      <c r="AC142" s="25" t="s">
        <v>24</v>
      </c>
      <c r="AD142" s="25" t="s">
        <v>24</v>
      </c>
      <c r="AE142" s="25" t="s">
        <v>24</v>
      </c>
    </row>
    <row r="143" spans="1:31" x14ac:dyDescent="0.45">
      <c r="A143" s="25" t="s">
        <v>24</v>
      </c>
      <c r="B143" s="25" t="s">
        <v>24</v>
      </c>
      <c r="C143" s="25" t="s">
        <v>24</v>
      </c>
      <c r="D143" s="25" t="s">
        <v>24</v>
      </c>
      <c r="E143" s="25" t="s">
        <v>24</v>
      </c>
      <c r="F143" s="25" t="s">
        <v>24</v>
      </c>
      <c r="G143" s="25" t="s">
        <v>24</v>
      </c>
      <c r="H143" s="25" t="s">
        <v>24</v>
      </c>
      <c r="I143" s="25" t="s">
        <v>24</v>
      </c>
      <c r="J143" s="25" t="s">
        <v>23</v>
      </c>
      <c r="K143" s="25" t="s">
        <v>23</v>
      </c>
      <c r="L143" s="25" t="s">
        <v>24</v>
      </c>
      <c r="M143" s="25" t="s">
        <v>24</v>
      </c>
      <c r="N143" s="25" t="s">
        <v>24</v>
      </c>
      <c r="O143" s="25" t="s">
        <v>23</v>
      </c>
      <c r="P143" s="25" t="s">
        <v>24</v>
      </c>
      <c r="Q143" s="25" t="s">
        <v>24</v>
      </c>
      <c r="R143" s="25" t="s">
        <v>23</v>
      </c>
      <c r="S143" s="25" t="s">
        <v>24</v>
      </c>
      <c r="T143" s="25" t="s">
        <v>24</v>
      </c>
      <c r="U143" s="25" t="s">
        <v>24</v>
      </c>
      <c r="V143" s="25" t="s">
        <v>24</v>
      </c>
      <c r="W143" s="25" t="s">
        <v>23</v>
      </c>
      <c r="X143" s="25" t="s">
        <v>24</v>
      </c>
      <c r="Y143" s="25" t="s">
        <v>24</v>
      </c>
      <c r="Z143" s="25" t="s">
        <v>24</v>
      </c>
      <c r="AA143" s="25" t="s">
        <v>24</v>
      </c>
      <c r="AB143" s="25" t="s">
        <v>24</v>
      </c>
      <c r="AC143" s="25" t="s">
        <v>24</v>
      </c>
      <c r="AD143" s="25" t="s">
        <v>24</v>
      </c>
      <c r="AE143" s="25" t="s">
        <v>24</v>
      </c>
    </row>
    <row r="144" spans="1:31" x14ac:dyDescent="0.45">
      <c r="A144" s="25" t="s">
        <v>24</v>
      </c>
      <c r="B144" s="25" t="s">
        <v>24</v>
      </c>
      <c r="C144" s="25" t="s">
        <v>24</v>
      </c>
      <c r="D144" s="25" t="s">
        <v>24</v>
      </c>
      <c r="E144" s="25" t="s">
        <v>24</v>
      </c>
      <c r="F144" s="25" t="s">
        <v>24</v>
      </c>
      <c r="G144" s="25" t="s">
        <v>23</v>
      </c>
      <c r="H144" s="25" t="s">
        <v>24</v>
      </c>
      <c r="I144" s="25" t="s">
        <v>24</v>
      </c>
      <c r="J144" s="25" t="s">
        <v>24</v>
      </c>
      <c r="K144" s="25" t="s">
        <v>23</v>
      </c>
      <c r="L144" s="25" t="s">
        <v>24</v>
      </c>
      <c r="M144" s="25" t="s">
        <v>24</v>
      </c>
      <c r="N144" s="25" t="s">
        <v>24</v>
      </c>
      <c r="O144" s="25" t="s">
        <v>24</v>
      </c>
      <c r="P144" s="25" t="s">
        <v>24</v>
      </c>
      <c r="Q144" s="25" t="s">
        <v>24</v>
      </c>
      <c r="R144" s="25" t="s">
        <v>24</v>
      </c>
      <c r="S144" s="25" t="s">
        <v>24</v>
      </c>
      <c r="T144" s="25" t="s">
        <v>24</v>
      </c>
      <c r="U144" s="25" t="s">
        <v>24</v>
      </c>
      <c r="V144" s="25" t="s">
        <v>24</v>
      </c>
      <c r="W144" s="25" t="s">
        <v>23</v>
      </c>
      <c r="X144" s="25" t="s">
        <v>24</v>
      </c>
      <c r="Y144" s="25" t="s">
        <v>24</v>
      </c>
      <c r="Z144" s="25" t="s">
        <v>24</v>
      </c>
      <c r="AA144" s="25" t="s">
        <v>24</v>
      </c>
      <c r="AB144" s="25" t="s">
        <v>24</v>
      </c>
      <c r="AC144" s="25" t="s">
        <v>24</v>
      </c>
      <c r="AD144" s="25" t="s">
        <v>24</v>
      </c>
      <c r="AE144" s="25" t="s">
        <v>24</v>
      </c>
    </row>
    <row r="145" spans="1:31" x14ac:dyDescent="0.45">
      <c r="A145" s="25" t="s">
        <v>24</v>
      </c>
      <c r="B145" s="25" t="s">
        <v>24</v>
      </c>
      <c r="C145" s="25" t="s">
        <v>24</v>
      </c>
      <c r="D145" s="25" t="s">
        <v>23</v>
      </c>
      <c r="E145" s="25" t="s">
        <v>24</v>
      </c>
      <c r="F145" s="25" t="s">
        <v>24</v>
      </c>
      <c r="G145" s="25" t="s">
        <v>24</v>
      </c>
      <c r="H145" s="25" t="s">
        <v>24</v>
      </c>
      <c r="I145" s="25" t="s">
        <v>24</v>
      </c>
      <c r="J145" s="25" t="s">
        <v>24</v>
      </c>
      <c r="K145" s="25" t="s">
        <v>24</v>
      </c>
      <c r="L145" s="25" t="s">
        <v>24</v>
      </c>
      <c r="M145" s="25" t="s">
        <v>24</v>
      </c>
      <c r="N145" s="25" t="s">
        <v>23</v>
      </c>
      <c r="O145" s="25" t="s">
        <v>23</v>
      </c>
      <c r="P145" s="25" t="s">
        <v>24</v>
      </c>
      <c r="Q145" s="25" t="s">
        <v>24</v>
      </c>
      <c r="R145" s="25" t="s">
        <v>24</v>
      </c>
      <c r="S145" s="25" t="s">
        <v>24</v>
      </c>
      <c r="T145" s="25" t="s">
        <v>24</v>
      </c>
      <c r="U145" s="25" t="s">
        <v>24</v>
      </c>
      <c r="V145" s="25" t="s">
        <v>24</v>
      </c>
      <c r="W145" s="25" t="s">
        <v>23</v>
      </c>
      <c r="X145" s="25" t="s">
        <v>24</v>
      </c>
      <c r="Y145" s="25" t="s">
        <v>24</v>
      </c>
      <c r="Z145" s="25" t="s">
        <v>24</v>
      </c>
      <c r="AA145" s="25" t="s">
        <v>23</v>
      </c>
      <c r="AB145" s="25" t="s">
        <v>24</v>
      </c>
      <c r="AC145" s="25" t="s">
        <v>24</v>
      </c>
      <c r="AD145" s="25" t="s">
        <v>24</v>
      </c>
      <c r="AE145" s="25" t="s">
        <v>24</v>
      </c>
    </row>
    <row r="146" spans="1:31" x14ac:dyDescent="0.45">
      <c r="A146" s="25" t="s">
        <v>24</v>
      </c>
      <c r="B146" s="25" t="s">
        <v>24</v>
      </c>
      <c r="C146" s="25" t="s">
        <v>24</v>
      </c>
      <c r="D146" s="25" t="s">
        <v>24</v>
      </c>
      <c r="E146" s="25" t="s">
        <v>24</v>
      </c>
      <c r="F146" s="25" t="s">
        <v>24</v>
      </c>
      <c r="G146" s="25" t="s">
        <v>24</v>
      </c>
      <c r="H146" s="25" t="s">
        <v>24</v>
      </c>
      <c r="I146" s="25" t="s">
        <v>24</v>
      </c>
      <c r="J146" s="25" t="s">
        <v>24</v>
      </c>
      <c r="K146" s="25" t="s">
        <v>23</v>
      </c>
      <c r="L146" s="25" t="s">
        <v>24</v>
      </c>
      <c r="M146" s="25" t="s">
        <v>24</v>
      </c>
      <c r="N146" s="25" t="s">
        <v>24</v>
      </c>
      <c r="O146" s="25" t="s">
        <v>23</v>
      </c>
      <c r="P146" s="25" t="s">
        <v>24</v>
      </c>
      <c r="Q146" s="25" t="s">
        <v>24</v>
      </c>
      <c r="R146" s="25" t="s">
        <v>24</v>
      </c>
      <c r="S146" s="25" t="s">
        <v>23</v>
      </c>
      <c r="T146" s="25" t="s">
        <v>24</v>
      </c>
      <c r="U146" s="25" t="s">
        <v>24</v>
      </c>
      <c r="V146" s="25" t="s">
        <v>24</v>
      </c>
      <c r="W146" s="25" t="s">
        <v>23</v>
      </c>
      <c r="X146" s="25" t="s">
        <v>24</v>
      </c>
      <c r="Y146" s="25" t="s">
        <v>24</v>
      </c>
      <c r="Z146" s="25" t="s">
        <v>24</v>
      </c>
      <c r="AA146" s="25" t="s">
        <v>24</v>
      </c>
      <c r="AB146" s="25" t="s">
        <v>23</v>
      </c>
      <c r="AC146" s="25" t="s">
        <v>24</v>
      </c>
      <c r="AD146" s="25" t="s">
        <v>24</v>
      </c>
      <c r="AE146" s="25" t="s">
        <v>24</v>
      </c>
    </row>
    <row r="147" spans="1:31" x14ac:dyDescent="0.45">
      <c r="A147" s="25" t="s">
        <v>24</v>
      </c>
      <c r="B147" s="25" t="s">
        <v>24</v>
      </c>
      <c r="C147" s="25" t="s">
        <v>24</v>
      </c>
      <c r="D147" s="25" t="s">
        <v>24</v>
      </c>
      <c r="E147" s="25" t="s">
        <v>24</v>
      </c>
      <c r="F147" s="25" t="s">
        <v>24</v>
      </c>
      <c r="G147" s="25" t="s">
        <v>24</v>
      </c>
      <c r="H147" s="25" t="s">
        <v>24</v>
      </c>
      <c r="I147" s="25" t="s">
        <v>24</v>
      </c>
      <c r="J147" s="25" t="s">
        <v>24</v>
      </c>
      <c r="K147" s="25" t="s">
        <v>24</v>
      </c>
      <c r="L147" s="25" t="s">
        <v>24</v>
      </c>
      <c r="M147" s="25" t="s">
        <v>24</v>
      </c>
      <c r="N147" s="25" t="s">
        <v>24</v>
      </c>
      <c r="O147" s="25" t="s">
        <v>24</v>
      </c>
      <c r="P147" s="25" t="s">
        <v>23</v>
      </c>
      <c r="Q147" s="25" t="s">
        <v>24</v>
      </c>
      <c r="R147" s="25" t="s">
        <v>24</v>
      </c>
      <c r="S147" s="25" t="s">
        <v>24</v>
      </c>
      <c r="T147" s="25" t="s">
        <v>24</v>
      </c>
      <c r="U147" s="25" t="s">
        <v>24</v>
      </c>
      <c r="V147" s="25" t="s">
        <v>24</v>
      </c>
      <c r="W147" s="25" t="s">
        <v>24</v>
      </c>
      <c r="X147" s="25" t="s">
        <v>24</v>
      </c>
      <c r="Y147" s="25" t="s">
        <v>24</v>
      </c>
      <c r="Z147" s="25" t="s">
        <v>24</v>
      </c>
      <c r="AA147" s="25" t="s">
        <v>24</v>
      </c>
      <c r="AB147" s="25" t="s">
        <v>24</v>
      </c>
      <c r="AC147" s="25" t="s">
        <v>24</v>
      </c>
      <c r="AD147" s="25" t="s">
        <v>24</v>
      </c>
      <c r="AE147" s="25" t="s">
        <v>23</v>
      </c>
    </row>
    <row r="148" spans="1:31" x14ac:dyDescent="0.45">
      <c r="A148" s="25" t="s">
        <v>24</v>
      </c>
      <c r="B148" s="25" t="s">
        <v>24</v>
      </c>
      <c r="C148" s="25" t="s">
        <v>24</v>
      </c>
      <c r="D148" s="25" t="s">
        <v>24</v>
      </c>
      <c r="E148" s="25" t="s">
        <v>24</v>
      </c>
      <c r="F148" s="25" t="s">
        <v>24</v>
      </c>
      <c r="G148" s="25" t="s">
        <v>24</v>
      </c>
      <c r="H148" s="25" t="s">
        <v>24</v>
      </c>
      <c r="I148" s="25" t="s">
        <v>24</v>
      </c>
      <c r="J148" s="25" t="s">
        <v>24</v>
      </c>
      <c r="K148" s="25" t="s">
        <v>23</v>
      </c>
      <c r="L148" s="25" t="s">
        <v>24</v>
      </c>
      <c r="M148" s="25" t="s">
        <v>24</v>
      </c>
      <c r="N148" s="25" t="s">
        <v>23</v>
      </c>
      <c r="O148" s="25" t="s">
        <v>23</v>
      </c>
      <c r="P148" s="25" t="s">
        <v>24</v>
      </c>
      <c r="Q148" s="25" t="s">
        <v>24</v>
      </c>
      <c r="R148" s="25" t="s">
        <v>23</v>
      </c>
      <c r="S148" s="25" t="s">
        <v>24</v>
      </c>
      <c r="T148" s="25" t="s">
        <v>23</v>
      </c>
      <c r="U148" s="25" t="s">
        <v>24</v>
      </c>
      <c r="V148" s="25" t="s">
        <v>24</v>
      </c>
      <c r="W148" s="25" t="s">
        <v>24</v>
      </c>
      <c r="X148" s="25" t="s">
        <v>24</v>
      </c>
      <c r="Y148" s="25" t="s">
        <v>24</v>
      </c>
      <c r="Z148" s="25" t="s">
        <v>24</v>
      </c>
      <c r="AA148" s="25" t="s">
        <v>24</v>
      </c>
      <c r="AB148" s="25" t="s">
        <v>24</v>
      </c>
      <c r="AC148" s="25" t="s">
        <v>24</v>
      </c>
      <c r="AD148" s="25" t="s">
        <v>24</v>
      </c>
      <c r="AE148" s="25" t="s">
        <v>24</v>
      </c>
    </row>
    <row r="149" spans="1:31" x14ac:dyDescent="0.45">
      <c r="A149" s="25" t="s">
        <v>24</v>
      </c>
      <c r="B149" s="25" t="s">
        <v>24</v>
      </c>
      <c r="C149" s="25" t="s">
        <v>24</v>
      </c>
      <c r="D149" s="25" t="s">
        <v>24</v>
      </c>
      <c r="E149" s="25" t="s">
        <v>24</v>
      </c>
      <c r="F149" s="25" t="s">
        <v>24</v>
      </c>
      <c r="G149" s="25" t="s">
        <v>24</v>
      </c>
      <c r="H149" s="25" t="s">
        <v>24</v>
      </c>
      <c r="I149" s="25" t="s">
        <v>24</v>
      </c>
      <c r="J149" s="25" t="s">
        <v>24</v>
      </c>
      <c r="K149" s="25" t="s">
        <v>24</v>
      </c>
      <c r="L149" s="25" t="s">
        <v>24</v>
      </c>
      <c r="M149" s="25" t="s">
        <v>24</v>
      </c>
      <c r="N149" s="25" t="s">
        <v>24</v>
      </c>
      <c r="O149" s="25" t="s">
        <v>24</v>
      </c>
      <c r="P149" s="25" t="s">
        <v>23</v>
      </c>
      <c r="Q149" s="25" t="s">
        <v>24</v>
      </c>
      <c r="R149" s="25" t="s">
        <v>24</v>
      </c>
      <c r="S149" s="25" t="s">
        <v>24</v>
      </c>
      <c r="T149" s="25" t="s">
        <v>24</v>
      </c>
      <c r="U149" s="25" t="s">
        <v>24</v>
      </c>
      <c r="V149" s="25" t="s">
        <v>24</v>
      </c>
      <c r="W149" s="25" t="s">
        <v>24</v>
      </c>
      <c r="X149" s="25" t="s">
        <v>24</v>
      </c>
      <c r="Y149" s="25" t="s">
        <v>24</v>
      </c>
      <c r="Z149" s="25" t="s">
        <v>24</v>
      </c>
      <c r="AA149" s="25" t="s">
        <v>24</v>
      </c>
      <c r="AB149" s="25" t="s">
        <v>24</v>
      </c>
      <c r="AC149" s="25" t="s">
        <v>24</v>
      </c>
      <c r="AD149" s="25" t="s">
        <v>24</v>
      </c>
      <c r="AE149" s="25" t="s">
        <v>23</v>
      </c>
    </row>
    <row r="150" spans="1:31" x14ac:dyDescent="0.45">
      <c r="A150" s="25" t="s">
        <v>24</v>
      </c>
      <c r="B150" s="25" t="s">
        <v>24</v>
      </c>
      <c r="C150" s="25" t="s">
        <v>24</v>
      </c>
      <c r="D150" s="25" t="s">
        <v>24</v>
      </c>
      <c r="E150" s="25" t="s">
        <v>24</v>
      </c>
      <c r="F150" s="25" t="s">
        <v>24</v>
      </c>
      <c r="G150" s="25" t="s">
        <v>24</v>
      </c>
      <c r="H150" s="25" t="s">
        <v>24</v>
      </c>
      <c r="I150" s="25" t="s">
        <v>24</v>
      </c>
      <c r="J150" s="25" t="s">
        <v>23</v>
      </c>
      <c r="K150" s="25" t="s">
        <v>23</v>
      </c>
      <c r="L150" s="25" t="s">
        <v>24</v>
      </c>
      <c r="M150" s="25" t="s">
        <v>24</v>
      </c>
      <c r="N150" s="25" t="s">
        <v>24</v>
      </c>
      <c r="O150" s="25" t="s">
        <v>24</v>
      </c>
      <c r="P150" s="25" t="s">
        <v>24</v>
      </c>
      <c r="Q150" s="25" t="s">
        <v>24</v>
      </c>
      <c r="R150" s="25" t="s">
        <v>24</v>
      </c>
      <c r="S150" s="25" t="s">
        <v>24</v>
      </c>
      <c r="T150" s="25" t="s">
        <v>24</v>
      </c>
      <c r="U150" s="25" t="s">
        <v>24</v>
      </c>
      <c r="V150" s="25" t="s">
        <v>24</v>
      </c>
      <c r="W150" s="25" t="s">
        <v>23</v>
      </c>
      <c r="X150" s="25" t="s">
        <v>24</v>
      </c>
      <c r="Y150" s="25" t="s">
        <v>24</v>
      </c>
      <c r="Z150" s="25" t="s">
        <v>24</v>
      </c>
      <c r="AA150" s="25" t="s">
        <v>24</v>
      </c>
      <c r="AB150" s="25" t="s">
        <v>24</v>
      </c>
      <c r="AC150" s="25" t="s">
        <v>24</v>
      </c>
      <c r="AD150" s="25" t="s">
        <v>24</v>
      </c>
      <c r="AE150" s="25" t="s">
        <v>24</v>
      </c>
    </row>
    <row r="151" spans="1:31" x14ac:dyDescent="0.45">
      <c r="A151" s="25" t="s">
        <v>24</v>
      </c>
      <c r="B151" s="25" t="s">
        <v>24</v>
      </c>
      <c r="C151" s="25" t="s">
        <v>24</v>
      </c>
      <c r="D151" s="25" t="s">
        <v>24</v>
      </c>
      <c r="E151" s="25" t="s">
        <v>24</v>
      </c>
      <c r="F151" s="25" t="s">
        <v>24</v>
      </c>
      <c r="G151" s="25" t="s">
        <v>24</v>
      </c>
      <c r="H151" s="25" t="s">
        <v>24</v>
      </c>
      <c r="I151" s="25" t="s">
        <v>24</v>
      </c>
      <c r="J151" s="25" t="s">
        <v>24</v>
      </c>
      <c r="K151" s="25" t="s">
        <v>23</v>
      </c>
      <c r="L151" s="25" t="s">
        <v>24</v>
      </c>
      <c r="M151" s="25" t="s">
        <v>24</v>
      </c>
      <c r="N151" s="25" t="s">
        <v>24</v>
      </c>
      <c r="O151" s="25" t="s">
        <v>23</v>
      </c>
      <c r="P151" s="25" t="s">
        <v>24</v>
      </c>
      <c r="Q151" s="25" t="s">
        <v>24</v>
      </c>
      <c r="R151" s="25" t="s">
        <v>23</v>
      </c>
      <c r="S151" s="25" t="s">
        <v>24</v>
      </c>
      <c r="T151" s="25" t="s">
        <v>24</v>
      </c>
      <c r="U151" s="25" t="s">
        <v>24</v>
      </c>
      <c r="V151" s="25" t="s">
        <v>24</v>
      </c>
      <c r="W151" s="25" t="s">
        <v>23</v>
      </c>
      <c r="X151" s="25" t="s">
        <v>23</v>
      </c>
      <c r="Y151" s="25" t="s">
        <v>24</v>
      </c>
      <c r="Z151" s="25" t="s">
        <v>24</v>
      </c>
      <c r="AA151" s="25" t="s">
        <v>24</v>
      </c>
      <c r="AB151" s="25" t="s">
        <v>24</v>
      </c>
      <c r="AC151" s="25" t="s">
        <v>24</v>
      </c>
      <c r="AD151" s="25" t="s">
        <v>24</v>
      </c>
      <c r="AE151" s="25" t="s">
        <v>24</v>
      </c>
    </row>
    <row r="152" spans="1:31" x14ac:dyDescent="0.45">
      <c r="A152" s="25" t="s">
        <v>24</v>
      </c>
      <c r="B152" s="25" t="s">
        <v>24</v>
      </c>
      <c r="C152" s="25" t="s">
        <v>24</v>
      </c>
      <c r="D152" s="25" t="s">
        <v>24</v>
      </c>
      <c r="E152" s="25" t="s">
        <v>24</v>
      </c>
      <c r="F152" s="25" t="s">
        <v>24</v>
      </c>
      <c r="G152" s="25" t="s">
        <v>24</v>
      </c>
      <c r="H152" s="25" t="s">
        <v>24</v>
      </c>
      <c r="I152" s="25" t="s">
        <v>24</v>
      </c>
      <c r="J152" s="25" t="s">
        <v>24</v>
      </c>
      <c r="K152" s="25" t="s">
        <v>24</v>
      </c>
      <c r="L152" s="25" t="s">
        <v>24</v>
      </c>
      <c r="M152" s="25" t="s">
        <v>24</v>
      </c>
      <c r="N152" s="25" t="s">
        <v>24</v>
      </c>
      <c r="O152" s="25" t="s">
        <v>24</v>
      </c>
      <c r="P152" s="25" t="s">
        <v>23</v>
      </c>
      <c r="Q152" s="25" t="s">
        <v>24</v>
      </c>
      <c r="R152" s="25" t="s">
        <v>24</v>
      </c>
      <c r="S152" s="25" t="s">
        <v>24</v>
      </c>
      <c r="T152" s="25" t="s">
        <v>24</v>
      </c>
      <c r="U152" s="25" t="s">
        <v>24</v>
      </c>
      <c r="V152" s="25" t="s">
        <v>24</v>
      </c>
      <c r="W152" s="25" t="s">
        <v>24</v>
      </c>
      <c r="X152" s="25" t="s">
        <v>24</v>
      </c>
      <c r="Y152" s="25" t="s">
        <v>24</v>
      </c>
      <c r="Z152" s="25" t="s">
        <v>24</v>
      </c>
      <c r="AA152" s="25" t="s">
        <v>24</v>
      </c>
      <c r="AB152" s="25" t="s">
        <v>24</v>
      </c>
      <c r="AC152" s="25" t="s">
        <v>24</v>
      </c>
      <c r="AD152" s="25" t="s">
        <v>24</v>
      </c>
      <c r="AE152" s="25" t="s">
        <v>23</v>
      </c>
    </row>
    <row r="153" spans="1:31" x14ac:dyDescent="0.45">
      <c r="A153" s="25" t="s">
        <v>24</v>
      </c>
      <c r="B153" s="25" t="s">
        <v>24</v>
      </c>
      <c r="C153" s="25" t="s">
        <v>24</v>
      </c>
      <c r="D153" s="25" t="s">
        <v>24</v>
      </c>
      <c r="E153" s="25" t="s">
        <v>24</v>
      </c>
      <c r="F153" s="25" t="s">
        <v>24</v>
      </c>
      <c r="G153" s="25" t="s">
        <v>24</v>
      </c>
      <c r="H153" s="25" t="s">
        <v>24</v>
      </c>
      <c r="I153" s="25" t="s">
        <v>24</v>
      </c>
      <c r="J153" s="25" t="s">
        <v>24</v>
      </c>
      <c r="K153" s="25" t="s">
        <v>24</v>
      </c>
      <c r="L153" s="25" t="s">
        <v>24</v>
      </c>
      <c r="M153" s="25" t="s">
        <v>24</v>
      </c>
      <c r="N153" s="25" t="s">
        <v>24</v>
      </c>
      <c r="O153" s="25" t="s">
        <v>24</v>
      </c>
      <c r="P153" s="25" t="s">
        <v>23</v>
      </c>
      <c r="Q153" s="25" t="s">
        <v>24</v>
      </c>
      <c r="R153" s="25" t="s">
        <v>24</v>
      </c>
      <c r="S153" s="25" t="s">
        <v>24</v>
      </c>
      <c r="T153" s="25" t="s">
        <v>24</v>
      </c>
      <c r="U153" s="25" t="s">
        <v>24</v>
      </c>
      <c r="V153" s="25" t="s">
        <v>24</v>
      </c>
      <c r="W153" s="25" t="s">
        <v>24</v>
      </c>
      <c r="X153" s="25" t="s">
        <v>24</v>
      </c>
      <c r="Y153" s="25" t="s">
        <v>24</v>
      </c>
      <c r="Z153" s="25" t="s">
        <v>24</v>
      </c>
      <c r="AA153" s="25" t="s">
        <v>24</v>
      </c>
      <c r="AB153" s="25" t="s">
        <v>24</v>
      </c>
      <c r="AC153" s="25" t="s">
        <v>24</v>
      </c>
      <c r="AD153" s="25" t="s">
        <v>24</v>
      </c>
      <c r="AE153" s="25" t="s">
        <v>23</v>
      </c>
    </row>
    <row r="154" spans="1:31" x14ac:dyDescent="0.45">
      <c r="A154" s="25" t="s">
        <v>24</v>
      </c>
      <c r="B154" s="25" t="s">
        <v>24</v>
      </c>
      <c r="C154" s="25" t="s">
        <v>24</v>
      </c>
      <c r="D154" s="25" t="s">
        <v>24</v>
      </c>
      <c r="E154" s="25" t="s">
        <v>24</v>
      </c>
      <c r="F154" s="25" t="s">
        <v>24</v>
      </c>
      <c r="G154" s="25" t="s">
        <v>24</v>
      </c>
      <c r="H154" s="25" t="s">
        <v>24</v>
      </c>
      <c r="I154" s="25" t="s">
        <v>24</v>
      </c>
      <c r="J154" s="25" t="s">
        <v>24</v>
      </c>
      <c r="K154" s="25" t="s">
        <v>24</v>
      </c>
      <c r="L154" s="25" t="s">
        <v>24</v>
      </c>
      <c r="M154" s="25" t="s">
        <v>24</v>
      </c>
      <c r="N154" s="25" t="s">
        <v>24</v>
      </c>
      <c r="O154" s="25" t="s">
        <v>24</v>
      </c>
      <c r="P154" s="25" t="s">
        <v>23</v>
      </c>
      <c r="Q154" s="25" t="s">
        <v>24</v>
      </c>
      <c r="R154" s="25" t="s">
        <v>24</v>
      </c>
      <c r="S154" s="25" t="s">
        <v>24</v>
      </c>
      <c r="T154" s="25" t="s">
        <v>24</v>
      </c>
      <c r="U154" s="25" t="s">
        <v>24</v>
      </c>
      <c r="V154" s="25" t="s">
        <v>24</v>
      </c>
      <c r="W154" s="25" t="s">
        <v>24</v>
      </c>
      <c r="X154" s="25" t="s">
        <v>24</v>
      </c>
      <c r="Y154" s="25" t="s">
        <v>24</v>
      </c>
      <c r="Z154" s="25" t="s">
        <v>24</v>
      </c>
      <c r="AA154" s="25" t="s">
        <v>24</v>
      </c>
      <c r="AB154" s="25" t="s">
        <v>24</v>
      </c>
      <c r="AC154" s="25" t="s">
        <v>24</v>
      </c>
      <c r="AD154" s="25" t="s">
        <v>24</v>
      </c>
      <c r="AE154" s="25" t="s">
        <v>23</v>
      </c>
    </row>
    <row r="155" spans="1:31" x14ac:dyDescent="0.45">
      <c r="A155" s="25" t="s">
        <v>24</v>
      </c>
      <c r="B155" s="25" t="s">
        <v>24</v>
      </c>
      <c r="C155" s="25" t="s">
        <v>24</v>
      </c>
      <c r="D155" s="25" t="s">
        <v>24</v>
      </c>
      <c r="E155" s="25" t="s">
        <v>24</v>
      </c>
      <c r="F155" s="25" t="s">
        <v>24</v>
      </c>
      <c r="G155" s="25" t="s">
        <v>24</v>
      </c>
      <c r="H155" s="25" t="s">
        <v>24</v>
      </c>
      <c r="I155" s="25" t="s">
        <v>24</v>
      </c>
      <c r="J155" s="25" t="s">
        <v>24</v>
      </c>
      <c r="K155" s="25" t="s">
        <v>24</v>
      </c>
      <c r="L155" s="25" t="s">
        <v>24</v>
      </c>
      <c r="M155" s="25" t="s">
        <v>24</v>
      </c>
      <c r="N155" s="25" t="s">
        <v>24</v>
      </c>
      <c r="O155" s="25" t="s">
        <v>23</v>
      </c>
      <c r="P155" s="25" t="s">
        <v>24</v>
      </c>
      <c r="Q155" s="25" t="s">
        <v>23</v>
      </c>
      <c r="R155" s="25" t="s">
        <v>24</v>
      </c>
      <c r="S155" s="25" t="s">
        <v>24</v>
      </c>
      <c r="T155" s="25" t="s">
        <v>24</v>
      </c>
      <c r="U155" s="25" t="s">
        <v>24</v>
      </c>
      <c r="V155" s="25" t="s">
        <v>24</v>
      </c>
      <c r="W155" s="25" t="s">
        <v>23</v>
      </c>
      <c r="X155" s="25" t="s">
        <v>24</v>
      </c>
      <c r="Y155" s="25" t="s">
        <v>24</v>
      </c>
      <c r="Z155" s="25" t="s">
        <v>24</v>
      </c>
      <c r="AA155" s="25" t="s">
        <v>24</v>
      </c>
      <c r="AB155" s="25" t="s">
        <v>24</v>
      </c>
      <c r="AC155" s="25" t="s">
        <v>24</v>
      </c>
      <c r="AD155" s="25" t="s">
        <v>24</v>
      </c>
      <c r="AE155" s="25" t="s">
        <v>24</v>
      </c>
    </row>
    <row r="156" spans="1:31" x14ac:dyDescent="0.45">
      <c r="A156" s="25" t="s">
        <v>24</v>
      </c>
      <c r="B156" s="25" t="s">
        <v>24</v>
      </c>
      <c r="C156" s="25" t="s">
        <v>24</v>
      </c>
      <c r="D156" s="25" t="s">
        <v>24</v>
      </c>
      <c r="E156" s="25" t="s">
        <v>24</v>
      </c>
      <c r="F156" s="25" t="s">
        <v>24</v>
      </c>
      <c r="G156" s="25" t="s">
        <v>24</v>
      </c>
      <c r="H156" s="25" t="s">
        <v>24</v>
      </c>
      <c r="I156" s="25" t="s">
        <v>24</v>
      </c>
      <c r="J156" s="25" t="s">
        <v>24</v>
      </c>
      <c r="K156" s="25" t="s">
        <v>24</v>
      </c>
      <c r="L156" s="25" t="s">
        <v>24</v>
      </c>
      <c r="M156" s="25" t="s">
        <v>24</v>
      </c>
      <c r="N156" s="25" t="s">
        <v>24</v>
      </c>
      <c r="O156" s="25" t="s">
        <v>23</v>
      </c>
      <c r="P156" s="25" t="s">
        <v>24</v>
      </c>
      <c r="Q156" s="25" t="s">
        <v>24</v>
      </c>
      <c r="R156" s="25" t="s">
        <v>24</v>
      </c>
      <c r="S156" s="25" t="s">
        <v>24</v>
      </c>
      <c r="T156" s="25" t="s">
        <v>24</v>
      </c>
      <c r="U156" s="25" t="s">
        <v>24</v>
      </c>
      <c r="V156" s="25" t="s">
        <v>24</v>
      </c>
      <c r="W156" s="25" t="s">
        <v>23</v>
      </c>
      <c r="X156" s="25" t="s">
        <v>24</v>
      </c>
      <c r="Y156" s="25" t="s">
        <v>24</v>
      </c>
      <c r="Z156" s="25" t="s">
        <v>24</v>
      </c>
      <c r="AA156" s="25" t="s">
        <v>24</v>
      </c>
      <c r="AB156" s="25" t="s">
        <v>24</v>
      </c>
      <c r="AC156" s="25" t="s">
        <v>24</v>
      </c>
      <c r="AD156" s="25" t="s">
        <v>24</v>
      </c>
      <c r="AE156" s="25" t="s">
        <v>24</v>
      </c>
    </row>
    <row r="157" spans="1:31" x14ac:dyDescent="0.45">
      <c r="A157" s="25" t="s">
        <v>24</v>
      </c>
      <c r="B157" s="25" t="s">
        <v>24</v>
      </c>
      <c r="C157" s="25" t="s">
        <v>24</v>
      </c>
      <c r="D157" s="25" t="s">
        <v>24</v>
      </c>
      <c r="E157" s="25" t="s">
        <v>24</v>
      </c>
      <c r="F157" s="25" t="s">
        <v>24</v>
      </c>
      <c r="G157" s="25" t="s">
        <v>24</v>
      </c>
      <c r="H157" s="25" t="s">
        <v>24</v>
      </c>
      <c r="I157" s="25" t="s">
        <v>24</v>
      </c>
      <c r="J157" s="25" t="s">
        <v>24</v>
      </c>
      <c r="K157" s="25" t="s">
        <v>23</v>
      </c>
      <c r="L157" s="25" t="s">
        <v>24</v>
      </c>
      <c r="M157" s="25" t="s">
        <v>24</v>
      </c>
      <c r="N157" s="25" t="s">
        <v>24</v>
      </c>
      <c r="O157" s="25" t="s">
        <v>24</v>
      </c>
      <c r="P157" s="25" t="s">
        <v>24</v>
      </c>
      <c r="Q157" s="25" t="s">
        <v>24</v>
      </c>
      <c r="R157" s="25" t="s">
        <v>23</v>
      </c>
      <c r="S157" s="25" t="s">
        <v>24</v>
      </c>
      <c r="T157" s="25" t="s">
        <v>24</v>
      </c>
      <c r="U157" s="25" t="s">
        <v>24</v>
      </c>
      <c r="V157" s="25" t="s">
        <v>24</v>
      </c>
      <c r="W157" s="25" t="s">
        <v>23</v>
      </c>
      <c r="X157" s="25" t="s">
        <v>24</v>
      </c>
      <c r="Y157" s="25" t="s">
        <v>24</v>
      </c>
      <c r="Z157" s="25" t="s">
        <v>24</v>
      </c>
      <c r="AA157" s="25" t="s">
        <v>24</v>
      </c>
      <c r="AB157" s="25" t="s">
        <v>24</v>
      </c>
      <c r="AC157" s="25" t="s">
        <v>24</v>
      </c>
      <c r="AD157" s="25" t="s">
        <v>24</v>
      </c>
      <c r="AE157" s="25" t="s">
        <v>24</v>
      </c>
    </row>
    <row r="158" spans="1:31" x14ac:dyDescent="0.45">
      <c r="A158" s="25" t="s">
        <v>24</v>
      </c>
      <c r="B158" s="25" t="s">
        <v>24</v>
      </c>
      <c r="C158" s="25" t="s">
        <v>24</v>
      </c>
      <c r="D158" s="25" t="s">
        <v>24</v>
      </c>
      <c r="E158" s="25" t="s">
        <v>24</v>
      </c>
      <c r="F158" s="25" t="s">
        <v>24</v>
      </c>
      <c r="G158" s="25" t="s">
        <v>24</v>
      </c>
      <c r="H158" s="25" t="s">
        <v>24</v>
      </c>
      <c r="I158" s="25" t="s">
        <v>24</v>
      </c>
      <c r="J158" s="25" t="s">
        <v>24</v>
      </c>
      <c r="K158" s="25" t="s">
        <v>23</v>
      </c>
      <c r="L158" s="25" t="s">
        <v>24</v>
      </c>
      <c r="M158" s="25" t="s">
        <v>24</v>
      </c>
      <c r="N158" s="25" t="s">
        <v>24</v>
      </c>
      <c r="O158" s="25" t="s">
        <v>23</v>
      </c>
      <c r="P158" s="25" t="s">
        <v>24</v>
      </c>
      <c r="Q158" s="25" t="s">
        <v>24</v>
      </c>
      <c r="R158" s="25" t="s">
        <v>23</v>
      </c>
      <c r="S158" s="25" t="s">
        <v>24</v>
      </c>
      <c r="T158" s="25" t="s">
        <v>24</v>
      </c>
      <c r="U158" s="25" t="s">
        <v>24</v>
      </c>
      <c r="V158" s="25" t="s">
        <v>24</v>
      </c>
      <c r="W158" s="25" t="s">
        <v>24</v>
      </c>
      <c r="X158" s="25" t="s">
        <v>23</v>
      </c>
      <c r="Y158" s="25" t="s">
        <v>24</v>
      </c>
      <c r="Z158" s="25" t="s">
        <v>24</v>
      </c>
      <c r="AA158" s="25" t="s">
        <v>24</v>
      </c>
      <c r="AB158" s="25" t="s">
        <v>24</v>
      </c>
      <c r="AC158" s="25" t="s">
        <v>24</v>
      </c>
      <c r="AD158" s="25" t="s">
        <v>24</v>
      </c>
      <c r="AE158" s="25" t="s">
        <v>24</v>
      </c>
    </row>
    <row r="159" spans="1:31" x14ac:dyDescent="0.45">
      <c r="A159" s="25" t="s">
        <v>24</v>
      </c>
      <c r="B159" s="25" t="s">
        <v>24</v>
      </c>
      <c r="C159" s="25" t="s">
        <v>24</v>
      </c>
      <c r="D159" s="25" t="s">
        <v>24</v>
      </c>
      <c r="E159" s="25" t="s">
        <v>24</v>
      </c>
      <c r="F159" s="25" t="s">
        <v>24</v>
      </c>
      <c r="G159" s="25" t="s">
        <v>24</v>
      </c>
      <c r="H159" s="25" t="s">
        <v>24</v>
      </c>
      <c r="I159" s="25" t="s">
        <v>24</v>
      </c>
      <c r="J159" s="25" t="s">
        <v>24</v>
      </c>
      <c r="K159" s="25" t="s">
        <v>24</v>
      </c>
      <c r="L159" s="25" t="s">
        <v>24</v>
      </c>
      <c r="M159" s="25" t="s">
        <v>24</v>
      </c>
      <c r="N159" s="25" t="s">
        <v>24</v>
      </c>
      <c r="O159" s="25" t="s">
        <v>24</v>
      </c>
      <c r="P159" s="25" t="s">
        <v>23</v>
      </c>
      <c r="Q159" s="25" t="s">
        <v>24</v>
      </c>
      <c r="R159" s="25" t="s">
        <v>24</v>
      </c>
      <c r="S159" s="25" t="s">
        <v>24</v>
      </c>
      <c r="T159" s="25" t="s">
        <v>24</v>
      </c>
      <c r="U159" s="25" t="s">
        <v>24</v>
      </c>
      <c r="V159" s="25" t="s">
        <v>24</v>
      </c>
      <c r="W159" s="25" t="s">
        <v>24</v>
      </c>
      <c r="X159" s="25" t="s">
        <v>24</v>
      </c>
      <c r="Y159" s="25" t="s">
        <v>24</v>
      </c>
      <c r="Z159" s="25" t="s">
        <v>24</v>
      </c>
      <c r="AA159" s="25" t="s">
        <v>24</v>
      </c>
      <c r="AB159" s="25" t="s">
        <v>24</v>
      </c>
      <c r="AC159" s="25" t="s">
        <v>24</v>
      </c>
      <c r="AD159" s="25" t="s">
        <v>24</v>
      </c>
      <c r="AE159" s="25" t="s">
        <v>23</v>
      </c>
    </row>
    <row r="160" spans="1:31" x14ac:dyDescent="0.45">
      <c r="A160" s="25" t="s">
        <v>24</v>
      </c>
      <c r="B160" s="25" t="s">
        <v>24</v>
      </c>
      <c r="C160" s="25" t="s">
        <v>24</v>
      </c>
      <c r="D160" s="25" t="s">
        <v>24</v>
      </c>
      <c r="E160" s="25" t="s">
        <v>24</v>
      </c>
      <c r="F160" s="25" t="s">
        <v>24</v>
      </c>
      <c r="G160" s="25" t="s">
        <v>24</v>
      </c>
      <c r="H160" s="25" t="s">
        <v>24</v>
      </c>
      <c r="I160" s="25" t="s">
        <v>24</v>
      </c>
      <c r="J160" s="25" t="s">
        <v>24</v>
      </c>
      <c r="K160" s="25" t="s">
        <v>24</v>
      </c>
      <c r="L160" s="25" t="s">
        <v>24</v>
      </c>
      <c r="M160" s="25" t="s">
        <v>24</v>
      </c>
      <c r="N160" s="25" t="s">
        <v>24</v>
      </c>
      <c r="O160" s="25" t="s">
        <v>24</v>
      </c>
      <c r="P160" s="25" t="s">
        <v>23</v>
      </c>
      <c r="Q160" s="25" t="s">
        <v>24</v>
      </c>
      <c r="R160" s="25" t="s">
        <v>24</v>
      </c>
      <c r="S160" s="25" t="s">
        <v>24</v>
      </c>
      <c r="T160" s="25" t="s">
        <v>24</v>
      </c>
      <c r="U160" s="25" t="s">
        <v>24</v>
      </c>
      <c r="V160" s="25" t="s">
        <v>24</v>
      </c>
      <c r="W160" s="25" t="s">
        <v>24</v>
      </c>
      <c r="X160" s="25" t="s">
        <v>24</v>
      </c>
      <c r="Y160" s="25" t="s">
        <v>24</v>
      </c>
      <c r="Z160" s="25" t="s">
        <v>24</v>
      </c>
      <c r="AA160" s="25" t="s">
        <v>24</v>
      </c>
      <c r="AB160" s="25" t="s">
        <v>24</v>
      </c>
      <c r="AC160" s="25" t="s">
        <v>24</v>
      </c>
      <c r="AD160" s="25" t="s">
        <v>24</v>
      </c>
      <c r="AE160" s="25" t="s">
        <v>23</v>
      </c>
    </row>
    <row r="161" spans="1:31" x14ac:dyDescent="0.45">
      <c r="A161" s="25" t="s">
        <v>24</v>
      </c>
      <c r="B161" s="25" t="s">
        <v>24</v>
      </c>
      <c r="C161" s="25" t="s">
        <v>24</v>
      </c>
      <c r="D161" s="25" t="s">
        <v>24</v>
      </c>
      <c r="E161" s="25" t="s">
        <v>24</v>
      </c>
      <c r="F161" s="25" t="s">
        <v>24</v>
      </c>
      <c r="G161" s="25" t="s">
        <v>24</v>
      </c>
      <c r="H161" s="25" t="s">
        <v>24</v>
      </c>
      <c r="I161" s="25" t="s">
        <v>24</v>
      </c>
      <c r="J161" s="25" t="s">
        <v>23</v>
      </c>
      <c r="K161" s="25" t="s">
        <v>23</v>
      </c>
      <c r="L161" s="25" t="s">
        <v>24</v>
      </c>
      <c r="M161" s="25" t="s">
        <v>24</v>
      </c>
      <c r="N161" s="25" t="s">
        <v>24</v>
      </c>
      <c r="O161" s="25" t="s">
        <v>24</v>
      </c>
      <c r="P161" s="25" t="s">
        <v>24</v>
      </c>
      <c r="Q161" s="25" t="s">
        <v>24</v>
      </c>
      <c r="R161" s="25" t="s">
        <v>23</v>
      </c>
      <c r="S161" s="25" t="s">
        <v>24</v>
      </c>
      <c r="T161" s="25" t="s">
        <v>24</v>
      </c>
      <c r="U161" s="25" t="s">
        <v>24</v>
      </c>
      <c r="V161" s="25" t="s">
        <v>24</v>
      </c>
      <c r="W161" s="25" t="s">
        <v>23</v>
      </c>
      <c r="X161" s="25" t="s">
        <v>24</v>
      </c>
      <c r="Y161" s="25" t="s">
        <v>23</v>
      </c>
      <c r="Z161" s="25" t="s">
        <v>24</v>
      </c>
      <c r="AA161" s="25" t="s">
        <v>24</v>
      </c>
      <c r="AB161" s="25" t="s">
        <v>24</v>
      </c>
      <c r="AC161" s="25" t="s">
        <v>24</v>
      </c>
      <c r="AD161" s="25" t="s">
        <v>24</v>
      </c>
      <c r="AE161" s="25" t="s">
        <v>24</v>
      </c>
    </row>
    <row r="162" spans="1:31" x14ac:dyDescent="0.45">
      <c r="A162" s="25" t="s">
        <v>24</v>
      </c>
      <c r="B162" s="25" t="s">
        <v>24</v>
      </c>
      <c r="C162" s="25" t="s">
        <v>24</v>
      </c>
      <c r="D162" s="25" t="s">
        <v>24</v>
      </c>
      <c r="E162" s="25" t="s">
        <v>24</v>
      </c>
      <c r="F162" s="25" t="s">
        <v>24</v>
      </c>
      <c r="G162" s="25" t="s">
        <v>24</v>
      </c>
      <c r="H162" s="25" t="s">
        <v>24</v>
      </c>
      <c r="I162" s="25" t="s">
        <v>24</v>
      </c>
      <c r="J162" s="25" t="s">
        <v>24</v>
      </c>
      <c r="K162" s="25" t="s">
        <v>23</v>
      </c>
      <c r="L162" s="25" t="s">
        <v>24</v>
      </c>
      <c r="M162" s="25" t="s">
        <v>24</v>
      </c>
      <c r="N162" s="25" t="s">
        <v>24</v>
      </c>
      <c r="O162" s="25" t="s">
        <v>24</v>
      </c>
      <c r="P162" s="25" t="s">
        <v>24</v>
      </c>
      <c r="Q162" s="25" t="s">
        <v>24</v>
      </c>
      <c r="R162" s="25" t="s">
        <v>23</v>
      </c>
      <c r="S162" s="25" t="s">
        <v>24</v>
      </c>
      <c r="T162" s="25" t="s">
        <v>24</v>
      </c>
      <c r="U162" s="25" t="s">
        <v>24</v>
      </c>
      <c r="V162" s="25" t="s">
        <v>24</v>
      </c>
      <c r="W162" s="25" t="s">
        <v>23</v>
      </c>
      <c r="X162" s="25" t="s">
        <v>24</v>
      </c>
      <c r="Y162" s="25" t="s">
        <v>24</v>
      </c>
      <c r="Z162" s="25" t="s">
        <v>24</v>
      </c>
      <c r="AA162" s="25" t="s">
        <v>24</v>
      </c>
      <c r="AB162" s="25" t="s">
        <v>24</v>
      </c>
      <c r="AC162" s="25" t="s">
        <v>24</v>
      </c>
      <c r="AD162" s="25" t="s">
        <v>24</v>
      </c>
      <c r="AE162" s="25" t="s">
        <v>24</v>
      </c>
    </row>
    <row r="163" spans="1:31" x14ac:dyDescent="0.45">
      <c r="A163" s="25" t="s">
        <v>24</v>
      </c>
      <c r="B163" s="25" t="s">
        <v>24</v>
      </c>
      <c r="C163" s="25" t="s">
        <v>24</v>
      </c>
      <c r="D163" s="25" t="s">
        <v>24</v>
      </c>
      <c r="E163" s="25" t="s">
        <v>24</v>
      </c>
      <c r="F163" s="25" t="s">
        <v>24</v>
      </c>
      <c r="G163" s="25" t="s">
        <v>24</v>
      </c>
      <c r="H163" s="25" t="s">
        <v>24</v>
      </c>
      <c r="I163" s="25" t="s">
        <v>24</v>
      </c>
      <c r="J163" s="25" t="s">
        <v>24</v>
      </c>
      <c r="K163" s="25" t="s">
        <v>23</v>
      </c>
      <c r="L163" s="25" t="s">
        <v>24</v>
      </c>
      <c r="M163" s="25" t="s">
        <v>24</v>
      </c>
      <c r="N163" s="25" t="s">
        <v>24</v>
      </c>
      <c r="O163" s="25" t="s">
        <v>23</v>
      </c>
      <c r="P163" s="25" t="s">
        <v>24</v>
      </c>
      <c r="Q163" s="25" t="s">
        <v>24</v>
      </c>
      <c r="R163" s="25" t="s">
        <v>24</v>
      </c>
      <c r="S163" s="25" t="s">
        <v>24</v>
      </c>
      <c r="T163" s="25" t="s">
        <v>24</v>
      </c>
      <c r="U163" s="25" t="s">
        <v>24</v>
      </c>
      <c r="V163" s="25" t="s">
        <v>24</v>
      </c>
      <c r="W163" s="25" t="s">
        <v>23</v>
      </c>
      <c r="X163" s="25" t="s">
        <v>24</v>
      </c>
      <c r="Y163" s="25" t="s">
        <v>24</v>
      </c>
      <c r="Z163" s="25" t="s">
        <v>24</v>
      </c>
      <c r="AA163" s="25" t="s">
        <v>24</v>
      </c>
      <c r="AB163" s="25" t="s">
        <v>24</v>
      </c>
      <c r="AC163" s="25" t="s">
        <v>24</v>
      </c>
      <c r="AD163" s="25" t="s">
        <v>24</v>
      </c>
      <c r="AE163" s="25" t="s">
        <v>24</v>
      </c>
    </row>
    <row r="164" spans="1:31" x14ac:dyDescent="0.45">
      <c r="A164" s="25" t="s">
        <v>24</v>
      </c>
      <c r="B164" s="25" t="s">
        <v>24</v>
      </c>
      <c r="C164" s="25" t="s">
        <v>24</v>
      </c>
      <c r="D164" s="25" t="s">
        <v>24</v>
      </c>
      <c r="E164" s="25" t="s">
        <v>24</v>
      </c>
      <c r="F164" s="25" t="s">
        <v>24</v>
      </c>
      <c r="G164" s="25" t="s">
        <v>23</v>
      </c>
      <c r="H164" s="25" t="s">
        <v>23</v>
      </c>
      <c r="I164" s="25" t="s">
        <v>24</v>
      </c>
      <c r="J164" s="25" t="s">
        <v>24</v>
      </c>
      <c r="K164" s="25" t="s">
        <v>23</v>
      </c>
      <c r="L164" s="25" t="s">
        <v>24</v>
      </c>
      <c r="M164" s="25" t="s">
        <v>24</v>
      </c>
      <c r="N164" s="25" t="s">
        <v>24</v>
      </c>
      <c r="O164" s="25" t="s">
        <v>24</v>
      </c>
      <c r="P164" s="25" t="s">
        <v>24</v>
      </c>
      <c r="Q164" s="25" t="s">
        <v>24</v>
      </c>
      <c r="R164" s="25" t="s">
        <v>23</v>
      </c>
      <c r="S164" s="25" t="s">
        <v>24</v>
      </c>
      <c r="T164" s="25" t="s">
        <v>24</v>
      </c>
      <c r="U164" s="25" t="s">
        <v>24</v>
      </c>
      <c r="V164" s="25" t="s">
        <v>24</v>
      </c>
      <c r="W164" s="25" t="s">
        <v>24</v>
      </c>
      <c r="X164" s="25" t="s">
        <v>24</v>
      </c>
      <c r="Y164" s="25" t="s">
        <v>24</v>
      </c>
      <c r="Z164" s="25" t="s">
        <v>24</v>
      </c>
      <c r="AA164" s="25" t="s">
        <v>24</v>
      </c>
      <c r="AB164" s="25" t="s">
        <v>23</v>
      </c>
      <c r="AC164" s="25" t="s">
        <v>24</v>
      </c>
      <c r="AD164" s="25" t="s">
        <v>24</v>
      </c>
      <c r="AE164" s="25" t="s">
        <v>24</v>
      </c>
    </row>
    <row r="165" spans="1:31" x14ac:dyDescent="0.45">
      <c r="A165" s="25" t="s">
        <v>24</v>
      </c>
      <c r="B165" s="25" t="s">
        <v>24</v>
      </c>
      <c r="C165" s="25" t="s">
        <v>24</v>
      </c>
      <c r="D165" s="25" t="s">
        <v>24</v>
      </c>
      <c r="E165" s="25" t="s">
        <v>24</v>
      </c>
      <c r="F165" s="25" t="s">
        <v>24</v>
      </c>
      <c r="G165" s="25" t="s">
        <v>24</v>
      </c>
      <c r="H165" s="25" t="s">
        <v>24</v>
      </c>
      <c r="I165" s="25" t="s">
        <v>24</v>
      </c>
      <c r="J165" s="25" t="s">
        <v>23</v>
      </c>
      <c r="K165" s="25" t="s">
        <v>24</v>
      </c>
      <c r="L165" s="25" t="s">
        <v>24</v>
      </c>
      <c r="M165" s="25" t="s">
        <v>24</v>
      </c>
      <c r="N165" s="25" t="s">
        <v>23</v>
      </c>
      <c r="O165" s="25" t="s">
        <v>24</v>
      </c>
      <c r="P165" s="25" t="s">
        <v>24</v>
      </c>
      <c r="Q165" s="25" t="s">
        <v>24</v>
      </c>
      <c r="R165" s="25" t="s">
        <v>23</v>
      </c>
      <c r="S165" s="25" t="s">
        <v>24</v>
      </c>
      <c r="T165" s="25" t="s">
        <v>24</v>
      </c>
      <c r="U165" s="25" t="s">
        <v>24</v>
      </c>
      <c r="V165" s="25" t="s">
        <v>24</v>
      </c>
      <c r="W165" s="25" t="s">
        <v>24</v>
      </c>
      <c r="X165" s="25" t="s">
        <v>24</v>
      </c>
      <c r="Y165" s="25" t="s">
        <v>23</v>
      </c>
      <c r="Z165" s="25" t="s">
        <v>24</v>
      </c>
      <c r="AA165" s="25" t="s">
        <v>23</v>
      </c>
      <c r="AB165" s="25" t="s">
        <v>24</v>
      </c>
      <c r="AC165" s="25" t="s">
        <v>24</v>
      </c>
      <c r="AD165" s="25" t="s">
        <v>24</v>
      </c>
      <c r="AE165" s="25" t="s">
        <v>24</v>
      </c>
    </row>
    <row r="166" spans="1:31" x14ac:dyDescent="0.45">
      <c r="A166" s="25" t="s">
        <v>24</v>
      </c>
      <c r="B166" s="25" t="s">
        <v>24</v>
      </c>
      <c r="C166" s="25" t="s">
        <v>24</v>
      </c>
      <c r="D166" s="25" t="s">
        <v>24</v>
      </c>
      <c r="E166" s="25" t="s">
        <v>24</v>
      </c>
      <c r="F166" s="25" t="s">
        <v>24</v>
      </c>
      <c r="G166" s="25" t="s">
        <v>24</v>
      </c>
      <c r="H166" s="25" t="s">
        <v>23</v>
      </c>
      <c r="I166" s="25" t="s">
        <v>24</v>
      </c>
      <c r="J166" s="25" t="s">
        <v>24</v>
      </c>
      <c r="K166" s="25" t="s">
        <v>23</v>
      </c>
      <c r="L166" s="25" t="s">
        <v>24</v>
      </c>
      <c r="M166" s="25" t="s">
        <v>24</v>
      </c>
      <c r="N166" s="25" t="s">
        <v>24</v>
      </c>
      <c r="O166" s="25" t="s">
        <v>23</v>
      </c>
      <c r="P166" s="25" t="s">
        <v>24</v>
      </c>
      <c r="Q166" s="25" t="s">
        <v>24</v>
      </c>
      <c r="R166" s="25" t="s">
        <v>23</v>
      </c>
      <c r="S166" s="25" t="s">
        <v>23</v>
      </c>
      <c r="T166" s="25" t="s">
        <v>24</v>
      </c>
      <c r="U166" s="25" t="s">
        <v>24</v>
      </c>
      <c r="V166" s="25" t="s">
        <v>24</v>
      </c>
      <c r="W166" s="25" t="s">
        <v>23</v>
      </c>
      <c r="X166" s="25" t="s">
        <v>24</v>
      </c>
      <c r="Y166" s="25" t="s">
        <v>24</v>
      </c>
      <c r="Z166" s="25" t="s">
        <v>24</v>
      </c>
      <c r="AA166" s="25" t="s">
        <v>24</v>
      </c>
      <c r="AB166" s="25" t="s">
        <v>23</v>
      </c>
      <c r="AC166" s="25" t="s">
        <v>24</v>
      </c>
      <c r="AD166" s="25" t="s">
        <v>24</v>
      </c>
      <c r="AE166" s="25" t="s">
        <v>24</v>
      </c>
    </row>
    <row r="167" spans="1:31" x14ac:dyDescent="0.45">
      <c r="A167" s="25" t="s">
        <v>24</v>
      </c>
      <c r="B167" s="25" t="s">
        <v>24</v>
      </c>
      <c r="C167" s="25" t="s">
        <v>24</v>
      </c>
      <c r="D167" s="25" t="s">
        <v>24</v>
      </c>
      <c r="E167" s="25" t="s">
        <v>24</v>
      </c>
      <c r="F167" s="25" t="s">
        <v>23</v>
      </c>
      <c r="G167" s="25" t="s">
        <v>24</v>
      </c>
      <c r="H167" s="25" t="s">
        <v>24</v>
      </c>
      <c r="I167" s="25" t="s">
        <v>24</v>
      </c>
      <c r="J167" s="25" t="s">
        <v>24</v>
      </c>
      <c r="K167" s="25" t="s">
        <v>23</v>
      </c>
      <c r="L167" s="25" t="s">
        <v>24</v>
      </c>
      <c r="M167" s="25" t="s">
        <v>24</v>
      </c>
      <c r="N167" s="25" t="s">
        <v>24</v>
      </c>
      <c r="O167" s="25" t="s">
        <v>23</v>
      </c>
      <c r="P167" s="25" t="s">
        <v>24</v>
      </c>
      <c r="Q167" s="25" t="s">
        <v>24</v>
      </c>
      <c r="R167" s="25" t="s">
        <v>23</v>
      </c>
      <c r="S167" s="25" t="s">
        <v>24</v>
      </c>
      <c r="T167" s="25" t="s">
        <v>24</v>
      </c>
      <c r="U167" s="25" t="s">
        <v>24</v>
      </c>
      <c r="V167" s="25" t="s">
        <v>24</v>
      </c>
      <c r="W167" s="25" t="s">
        <v>24</v>
      </c>
      <c r="X167" s="25" t="s">
        <v>24</v>
      </c>
      <c r="Y167" s="25" t="s">
        <v>24</v>
      </c>
      <c r="Z167" s="25" t="s">
        <v>24</v>
      </c>
      <c r="AA167" s="25" t="s">
        <v>24</v>
      </c>
      <c r="AB167" s="25" t="s">
        <v>24</v>
      </c>
      <c r="AC167" s="25" t="s">
        <v>24</v>
      </c>
      <c r="AD167" s="25" t="s">
        <v>24</v>
      </c>
      <c r="AE167" s="25" t="s">
        <v>24</v>
      </c>
    </row>
    <row r="168" spans="1:31" x14ac:dyDescent="0.45">
      <c r="A168" s="25" t="s">
        <v>24</v>
      </c>
      <c r="B168" s="25" t="s">
        <v>24</v>
      </c>
      <c r="C168" s="25" t="s">
        <v>24</v>
      </c>
      <c r="D168" s="25" t="s">
        <v>24</v>
      </c>
      <c r="E168" s="25" t="s">
        <v>24</v>
      </c>
      <c r="F168" s="25" t="s">
        <v>24</v>
      </c>
      <c r="G168" s="25" t="s">
        <v>24</v>
      </c>
      <c r="H168" s="25" t="s">
        <v>24</v>
      </c>
      <c r="I168" s="25" t="s">
        <v>24</v>
      </c>
      <c r="J168" s="25" t="s">
        <v>24</v>
      </c>
      <c r="K168" s="25" t="s">
        <v>24</v>
      </c>
      <c r="L168" s="25" t="s">
        <v>24</v>
      </c>
      <c r="M168" s="25" t="s">
        <v>24</v>
      </c>
      <c r="N168" s="25" t="s">
        <v>24</v>
      </c>
      <c r="O168" s="25" t="s">
        <v>24</v>
      </c>
      <c r="P168" s="25" t="s">
        <v>23</v>
      </c>
      <c r="Q168" s="25" t="s">
        <v>24</v>
      </c>
      <c r="R168" s="25" t="s">
        <v>24</v>
      </c>
      <c r="S168" s="25" t="s">
        <v>24</v>
      </c>
      <c r="T168" s="25" t="s">
        <v>24</v>
      </c>
      <c r="U168" s="25" t="s">
        <v>24</v>
      </c>
      <c r="V168" s="25" t="s">
        <v>24</v>
      </c>
      <c r="W168" s="25" t="s">
        <v>24</v>
      </c>
      <c r="X168" s="25" t="s">
        <v>24</v>
      </c>
      <c r="Y168" s="25" t="s">
        <v>24</v>
      </c>
      <c r="Z168" s="25" t="s">
        <v>24</v>
      </c>
      <c r="AA168" s="25" t="s">
        <v>24</v>
      </c>
      <c r="AB168" s="25" t="s">
        <v>24</v>
      </c>
      <c r="AC168" s="25" t="s">
        <v>24</v>
      </c>
      <c r="AD168" s="25" t="s">
        <v>24</v>
      </c>
      <c r="AE168" s="25" t="s">
        <v>23</v>
      </c>
    </row>
    <row r="169" spans="1:31" x14ac:dyDescent="0.45">
      <c r="A169" s="25" t="s">
        <v>24</v>
      </c>
      <c r="B169" s="25" t="s">
        <v>24</v>
      </c>
      <c r="C169" s="25" t="s">
        <v>24</v>
      </c>
      <c r="D169" s="25" t="s">
        <v>24</v>
      </c>
      <c r="E169" s="25" t="s">
        <v>24</v>
      </c>
      <c r="F169" s="25" t="s">
        <v>24</v>
      </c>
      <c r="G169" s="25" t="s">
        <v>24</v>
      </c>
      <c r="H169" s="25" t="s">
        <v>24</v>
      </c>
      <c r="I169" s="25" t="s">
        <v>24</v>
      </c>
      <c r="J169" s="25" t="s">
        <v>24</v>
      </c>
      <c r="K169" s="25" t="s">
        <v>24</v>
      </c>
      <c r="L169" s="25" t="s">
        <v>24</v>
      </c>
      <c r="M169" s="25" t="s">
        <v>24</v>
      </c>
      <c r="N169" s="25" t="s">
        <v>24</v>
      </c>
      <c r="O169" s="25" t="s">
        <v>24</v>
      </c>
      <c r="P169" s="25" t="s">
        <v>23</v>
      </c>
      <c r="Q169" s="25" t="s">
        <v>24</v>
      </c>
      <c r="R169" s="25" t="s">
        <v>24</v>
      </c>
      <c r="S169" s="25" t="s">
        <v>24</v>
      </c>
      <c r="T169" s="25" t="s">
        <v>24</v>
      </c>
      <c r="U169" s="25" t="s">
        <v>24</v>
      </c>
      <c r="V169" s="25" t="s">
        <v>24</v>
      </c>
      <c r="W169" s="25" t="s">
        <v>24</v>
      </c>
      <c r="X169" s="25" t="s">
        <v>24</v>
      </c>
      <c r="Y169" s="25" t="s">
        <v>24</v>
      </c>
      <c r="Z169" s="25" t="s">
        <v>24</v>
      </c>
      <c r="AA169" s="25" t="s">
        <v>24</v>
      </c>
      <c r="AB169" s="25" t="s">
        <v>24</v>
      </c>
      <c r="AC169" s="25" t="s">
        <v>24</v>
      </c>
      <c r="AD169" s="25" t="s">
        <v>24</v>
      </c>
      <c r="AE169" s="25" t="s">
        <v>23</v>
      </c>
    </row>
    <row r="170" spans="1:31" x14ac:dyDescent="0.45">
      <c r="A170" s="25" t="s">
        <v>24</v>
      </c>
      <c r="B170" s="25" t="s">
        <v>24</v>
      </c>
      <c r="C170" s="25" t="s">
        <v>24</v>
      </c>
      <c r="D170" s="25" t="s">
        <v>24</v>
      </c>
      <c r="E170" s="25" t="s">
        <v>24</v>
      </c>
      <c r="F170" s="25" t="s">
        <v>24</v>
      </c>
      <c r="G170" s="25" t="s">
        <v>23</v>
      </c>
      <c r="H170" s="25" t="s">
        <v>24</v>
      </c>
      <c r="I170" s="25" t="s">
        <v>24</v>
      </c>
      <c r="J170" s="25" t="s">
        <v>24</v>
      </c>
      <c r="K170" s="25" t="s">
        <v>24</v>
      </c>
      <c r="L170" s="25" t="s">
        <v>24</v>
      </c>
      <c r="M170" s="25" t="s">
        <v>24</v>
      </c>
      <c r="N170" s="25" t="s">
        <v>24</v>
      </c>
      <c r="O170" s="25" t="s">
        <v>23</v>
      </c>
      <c r="P170" s="25" t="s">
        <v>24</v>
      </c>
      <c r="Q170" s="25" t="s">
        <v>23</v>
      </c>
      <c r="R170" s="25" t="s">
        <v>23</v>
      </c>
      <c r="S170" s="25" t="s">
        <v>24</v>
      </c>
      <c r="T170" s="25" t="s">
        <v>24</v>
      </c>
      <c r="U170" s="25" t="s">
        <v>24</v>
      </c>
      <c r="V170" s="25" t="s">
        <v>24</v>
      </c>
      <c r="W170" s="25" t="s">
        <v>23</v>
      </c>
      <c r="X170" s="25" t="s">
        <v>24</v>
      </c>
      <c r="Y170" s="25" t="s">
        <v>24</v>
      </c>
      <c r="Z170" s="25" t="s">
        <v>24</v>
      </c>
      <c r="AA170" s="25" t="s">
        <v>24</v>
      </c>
      <c r="AB170" s="25" t="s">
        <v>24</v>
      </c>
      <c r="AC170" s="25" t="s">
        <v>24</v>
      </c>
      <c r="AD170" s="25" t="s">
        <v>24</v>
      </c>
      <c r="AE170" s="25" t="s">
        <v>24</v>
      </c>
    </row>
    <row r="171" spans="1:31" x14ac:dyDescent="0.45">
      <c r="A171" s="25" t="s">
        <v>24</v>
      </c>
      <c r="B171" s="25" t="s">
        <v>24</v>
      </c>
      <c r="C171" s="25" t="s">
        <v>24</v>
      </c>
      <c r="D171" s="25" t="s">
        <v>24</v>
      </c>
      <c r="E171" s="25" t="s">
        <v>24</v>
      </c>
      <c r="F171" s="25" t="s">
        <v>24</v>
      </c>
      <c r="G171" s="25" t="s">
        <v>24</v>
      </c>
      <c r="H171" s="25" t="s">
        <v>24</v>
      </c>
      <c r="I171" s="25" t="s">
        <v>24</v>
      </c>
      <c r="J171" s="25" t="s">
        <v>24</v>
      </c>
      <c r="K171" s="25" t="s">
        <v>24</v>
      </c>
      <c r="L171" s="25" t="s">
        <v>24</v>
      </c>
      <c r="M171" s="25" t="s">
        <v>24</v>
      </c>
      <c r="N171" s="25" t="s">
        <v>24</v>
      </c>
      <c r="O171" s="25" t="s">
        <v>24</v>
      </c>
      <c r="P171" s="25" t="s">
        <v>23</v>
      </c>
      <c r="Q171" s="25" t="s">
        <v>24</v>
      </c>
      <c r="R171" s="25" t="s">
        <v>24</v>
      </c>
      <c r="S171" s="25" t="s">
        <v>24</v>
      </c>
      <c r="T171" s="25" t="s">
        <v>24</v>
      </c>
      <c r="U171" s="25" t="s">
        <v>24</v>
      </c>
      <c r="V171" s="25" t="s">
        <v>24</v>
      </c>
      <c r="W171" s="25" t="s">
        <v>24</v>
      </c>
      <c r="X171" s="25" t="s">
        <v>24</v>
      </c>
      <c r="Y171" s="25" t="s">
        <v>24</v>
      </c>
      <c r="Z171" s="25" t="s">
        <v>24</v>
      </c>
      <c r="AA171" s="25" t="s">
        <v>24</v>
      </c>
      <c r="AB171" s="25" t="s">
        <v>24</v>
      </c>
      <c r="AC171" s="25" t="s">
        <v>24</v>
      </c>
      <c r="AD171" s="25" t="s">
        <v>24</v>
      </c>
      <c r="AE171" s="25" t="s">
        <v>23</v>
      </c>
    </row>
    <row r="172" spans="1:31" x14ac:dyDescent="0.45">
      <c r="A172" s="25" t="s">
        <v>24</v>
      </c>
      <c r="B172" s="25" t="s">
        <v>24</v>
      </c>
      <c r="C172" s="25" t="s">
        <v>24</v>
      </c>
      <c r="D172" s="25" t="s">
        <v>24</v>
      </c>
      <c r="E172" s="25" t="s">
        <v>24</v>
      </c>
      <c r="F172" s="25" t="s">
        <v>24</v>
      </c>
      <c r="G172" s="25" t="s">
        <v>23</v>
      </c>
      <c r="H172" s="25" t="s">
        <v>23</v>
      </c>
      <c r="I172" s="25" t="s">
        <v>24</v>
      </c>
      <c r="J172" s="25" t="s">
        <v>24</v>
      </c>
      <c r="K172" s="25" t="s">
        <v>23</v>
      </c>
      <c r="L172" s="25" t="s">
        <v>24</v>
      </c>
      <c r="M172" s="25" t="s">
        <v>24</v>
      </c>
      <c r="N172" s="25" t="s">
        <v>24</v>
      </c>
      <c r="O172" s="25" t="s">
        <v>24</v>
      </c>
      <c r="P172" s="25" t="s">
        <v>24</v>
      </c>
      <c r="Q172" s="25" t="s">
        <v>24</v>
      </c>
      <c r="R172" s="25" t="s">
        <v>23</v>
      </c>
      <c r="S172" s="25" t="s">
        <v>24</v>
      </c>
      <c r="T172" s="25" t="s">
        <v>24</v>
      </c>
      <c r="U172" s="25" t="s">
        <v>24</v>
      </c>
      <c r="V172" s="25" t="s">
        <v>24</v>
      </c>
      <c r="W172" s="25" t="s">
        <v>24</v>
      </c>
      <c r="X172" s="25" t="s">
        <v>24</v>
      </c>
      <c r="Y172" s="25" t="s">
        <v>24</v>
      </c>
      <c r="Z172" s="25" t="s">
        <v>24</v>
      </c>
      <c r="AA172" s="25" t="s">
        <v>24</v>
      </c>
      <c r="AB172" s="25" t="s">
        <v>24</v>
      </c>
      <c r="AC172" s="25" t="s">
        <v>24</v>
      </c>
      <c r="AD172" s="25" t="s">
        <v>24</v>
      </c>
      <c r="AE172" s="25" t="s">
        <v>24</v>
      </c>
    </row>
    <row r="173" spans="1:31" x14ac:dyDescent="0.45">
      <c r="A173" s="25" t="s">
        <v>24</v>
      </c>
      <c r="B173" s="25" t="s">
        <v>24</v>
      </c>
      <c r="C173" s="25" t="s">
        <v>24</v>
      </c>
      <c r="D173" s="25" t="s">
        <v>24</v>
      </c>
      <c r="E173" s="25" t="s">
        <v>23</v>
      </c>
      <c r="F173" s="25" t="s">
        <v>24</v>
      </c>
      <c r="G173" s="25" t="s">
        <v>24</v>
      </c>
      <c r="H173" s="25" t="s">
        <v>24</v>
      </c>
      <c r="I173" s="25" t="s">
        <v>24</v>
      </c>
      <c r="J173" s="25" t="s">
        <v>24</v>
      </c>
      <c r="K173" s="25" t="s">
        <v>24</v>
      </c>
      <c r="L173" s="25" t="s">
        <v>24</v>
      </c>
      <c r="M173" s="25" t="s">
        <v>24</v>
      </c>
      <c r="N173" s="25" t="s">
        <v>24</v>
      </c>
      <c r="O173" s="25" t="s">
        <v>24</v>
      </c>
      <c r="P173" s="25" t="s">
        <v>23</v>
      </c>
      <c r="Q173" s="25" t="s">
        <v>24</v>
      </c>
      <c r="R173" s="25" t="s">
        <v>24</v>
      </c>
      <c r="S173" s="25" t="s">
        <v>24</v>
      </c>
      <c r="T173" s="25" t="s">
        <v>24</v>
      </c>
      <c r="U173" s="25" t="s">
        <v>24</v>
      </c>
      <c r="V173" s="25" t="s">
        <v>24</v>
      </c>
      <c r="W173" s="25" t="s">
        <v>24</v>
      </c>
      <c r="X173" s="25" t="s">
        <v>24</v>
      </c>
      <c r="Y173" s="25" t="s">
        <v>24</v>
      </c>
      <c r="Z173" s="25" t="s">
        <v>24</v>
      </c>
      <c r="AA173" s="25" t="s">
        <v>24</v>
      </c>
      <c r="AB173" s="25" t="s">
        <v>24</v>
      </c>
      <c r="AC173" s="25" t="s">
        <v>24</v>
      </c>
      <c r="AD173" s="25" t="s">
        <v>24</v>
      </c>
      <c r="AE173" s="25" t="s">
        <v>23</v>
      </c>
    </row>
    <row r="174" spans="1:31" x14ac:dyDescent="0.45">
      <c r="A174" s="25" t="s">
        <v>24</v>
      </c>
      <c r="B174" s="25" t="s">
        <v>24</v>
      </c>
      <c r="C174" s="25" t="s">
        <v>24</v>
      </c>
      <c r="D174" s="25" t="s">
        <v>24</v>
      </c>
      <c r="E174" s="25" t="s">
        <v>23</v>
      </c>
      <c r="F174" s="25" t="s">
        <v>24</v>
      </c>
      <c r="G174" s="25" t="s">
        <v>24</v>
      </c>
      <c r="H174" s="25" t="s">
        <v>24</v>
      </c>
      <c r="I174" s="25" t="s">
        <v>24</v>
      </c>
      <c r="J174" s="25" t="s">
        <v>24</v>
      </c>
      <c r="K174" s="25" t="s">
        <v>24</v>
      </c>
      <c r="L174" s="25" t="s">
        <v>24</v>
      </c>
      <c r="M174" s="25" t="s">
        <v>24</v>
      </c>
      <c r="N174" s="25" t="s">
        <v>24</v>
      </c>
      <c r="O174" s="25" t="s">
        <v>24</v>
      </c>
      <c r="P174" s="25" t="s">
        <v>23</v>
      </c>
      <c r="Q174" s="25" t="s">
        <v>24</v>
      </c>
      <c r="R174" s="25" t="s">
        <v>24</v>
      </c>
      <c r="S174" s="25" t="s">
        <v>24</v>
      </c>
      <c r="T174" s="25" t="s">
        <v>24</v>
      </c>
      <c r="U174" s="25" t="s">
        <v>24</v>
      </c>
      <c r="V174" s="25" t="s">
        <v>24</v>
      </c>
      <c r="W174" s="25" t="s">
        <v>24</v>
      </c>
      <c r="X174" s="25" t="s">
        <v>24</v>
      </c>
      <c r="Y174" s="25" t="s">
        <v>24</v>
      </c>
      <c r="Z174" s="25" t="s">
        <v>24</v>
      </c>
      <c r="AA174" s="25" t="s">
        <v>24</v>
      </c>
      <c r="AB174" s="25" t="s">
        <v>24</v>
      </c>
      <c r="AC174" s="25" t="s">
        <v>24</v>
      </c>
      <c r="AD174" s="25" t="s">
        <v>24</v>
      </c>
      <c r="AE174" s="25" t="s">
        <v>23</v>
      </c>
    </row>
    <row r="175" spans="1:31" x14ac:dyDescent="0.45">
      <c r="A175" s="25" t="s">
        <v>24</v>
      </c>
      <c r="B175" s="25" t="s">
        <v>24</v>
      </c>
      <c r="C175" s="25" t="s">
        <v>24</v>
      </c>
      <c r="D175" s="25" t="s">
        <v>24</v>
      </c>
      <c r="E175" s="25" t="s">
        <v>24</v>
      </c>
      <c r="F175" s="25" t="s">
        <v>24</v>
      </c>
      <c r="G175" s="25" t="s">
        <v>24</v>
      </c>
      <c r="H175" s="25" t="s">
        <v>23</v>
      </c>
      <c r="I175" s="25" t="s">
        <v>24</v>
      </c>
      <c r="J175" s="25" t="s">
        <v>23</v>
      </c>
      <c r="K175" s="25" t="s">
        <v>24</v>
      </c>
      <c r="L175" s="25" t="s">
        <v>24</v>
      </c>
      <c r="M175" s="25" t="s">
        <v>24</v>
      </c>
      <c r="N175" s="25" t="s">
        <v>24</v>
      </c>
      <c r="O175" s="25" t="s">
        <v>23</v>
      </c>
      <c r="P175" s="25" t="s">
        <v>24</v>
      </c>
      <c r="Q175" s="25" t="s">
        <v>24</v>
      </c>
      <c r="R175" s="25" t="s">
        <v>24</v>
      </c>
      <c r="S175" s="25" t="s">
        <v>24</v>
      </c>
      <c r="T175" s="25" t="s">
        <v>24</v>
      </c>
      <c r="U175" s="25" t="s">
        <v>24</v>
      </c>
      <c r="V175" s="25" t="s">
        <v>24</v>
      </c>
      <c r="W175" s="25" t="s">
        <v>23</v>
      </c>
      <c r="X175" s="25" t="s">
        <v>23</v>
      </c>
      <c r="Y175" s="25" t="s">
        <v>24</v>
      </c>
      <c r="Z175" s="25" t="s">
        <v>24</v>
      </c>
      <c r="AA175" s="25" t="s">
        <v>24</v>
      </c>
      <c r="AB175" s="25" t="s">
        <v>24</v>
      </c>
      <c r="AC175" s="25" t="s">
        <v>24</v>
      </c>
      <c r="AD175" s="25" t="s">
        <v>24</v>
      </c>
      <c r="AE175" s="25" t="s">
        <v>24</v>
      </c>
    </row>
    <row r="176" spans="1:31" x14ac:dyDescent="0.45">
      <c r="A176" s="25" t="s">
        <v>24</v>
      </c>
      <c r="B176" s="25" t="s">
        <v>24</v>
      </c>
      <c r="C176" s="25" t="s">
        <v>24</v>
      </c>
      <c r="D176" s="25" t="s">
        <v>24</v>
      </c>
      <c r="E176" s="25" t="s">
        <v>24</v>
      </c>
      <c r="F176" s="25" t="s">
        <v>24</v>
      </c>
      <c r="G176" s="25" t="s">
        <v>23</v>
      </c>
      <c r="H176" s="25" t="s">
        <v>24</v>
      </c>
      <c r="I176" s="25" t="s">
        <v>24</v>
      </c>
      <c r="J176" s="25" t="s">
        <v>23</v>
      </c>
      <c r="K176" s="25" t="s">
        <v>23</v>
      </c>
      <c r="L176" s="25" t="s">
        <v>24</v>
      </c>
      <c r="M176" s="25" t="s">
        <v>24</v>
      </c>
      <c r="N176" s="25" t="s">
        <v>23</v>
      </c>
      <c r="O176" s="25" t="s">
        <v>24</v>
      </c>
      <c r="P176" s="25" t="s">
        <v>24</v>
      </c>
      <c r="Q176" s="25" t="s">
        <v>24</v>
      </c>
      <c r="R176" s="25" t="s">
        <v>23</v>
      </c>
      <c r="S176" s="25" t="s">
        <v>24</v>
      </c>
      <c r="T176" s="25" t="s">
        <v>24</v>
      </c>
      <c r="U176" s="25" t="s">
        <v>24</v>
      </c>
      <c r="V176" s="25" t="s">
        <v>24</v>
      </c>
      <c r="W176" s="25" t="s">
        <v>23</v>
      </c>
      <c r="X176" s="25" t="s">
        <v>24</v>
      </c>
      <c r="Y176" s="25" t="s">
        <v>24</v>
      </c>
      <c r="Z176" s="25" t="s">
        <v>24</v>
      </c>
      <c r="AA176" s="25" t="s">
        <v>24</v>
      </c>
      <c r="AB176" s="25" t="s">
        <v>23</v>
      </c>
      <c r="AC176" s="25" t="s">
        <v>24</v>
      </c>
      <c r="AD176" s="25" t="s">
        <v>24</v>
      </c>
      <c r="AE176" s="25" t="s">
        <v>24</v>
      </c>
    </row>
    <row r="177" spans="1:31" x14ac:dyDescent="0.45">
      <c r="A177" s="25" t="s">
        <v>24</v>
      </c>
      <c r="B177" s="25" t="s">
        <v>24</v>
      </c>
      <c r="C177" s="25" t="s">
        <v>24</v>
      </c>
      <c r="D177" s="25" t="s">
        <v>23</v>
      </c>
      <c r="E177" s="25" t="s">
        <v>24</v>
      </c>
      <c r="F177" s="25" t="s">
        <v>24</v>
      </c>
      <c r="G177" s="25" t="s">
        <v>23</v>
      </c>
      <c r="H177" s="25" t="s">
        <v>24</v>
      </c>
      <c r="I177" s="25" t="s">
        <v>24</v>
      </c>
      <c r="J177" s="25" t="s">
        <v>24</v>
      </c>
      <c r="K177" s="25" t="s">
        <v>23</v>
      </c>
      <c r="L177" s="25" t="s">
        <v>24</v>
      </c>
      <c r="M177" s="25" t="s">
        <v>24</v>
      </c>
      <c r="N177" s="25" t="s">
        <v>24</v>
      </c>
      <c r="O177" s="25" t="s">
        <v>24</v>
      </c>
      <c r="P177" s="25" t="s">
        <v>24</v>
      </c>
      <c r="Q177" s="25" t="s">
        <v>24</v>
      </c>
      <c r="R177" s="25" t="s">
        <v>24</v>
      </c>
      <c r="S177" s="25" t="s">
        <v>24</v>
      </c>
      <c r="T177" s="25" t="s">
        <v>24</v>
      </c>
      <c r="U177" s="25" t="s">
        <v>24</v>
      </c>
      <c r="V177" s="25" t="s">
        <v>24</v>
      </c>
      <c r="W177" s="25" t="s">
        <v>23</v>
      </c>
      <c r="X177" s="25" t="s">
        <v>24</v>
      </c>
      <c r="Y177" s="25" t="s">
        <v>24</v>
      </c>
      <c r="Z177" s="25" t="s">
        <v>24</v>
      </c>
      <c r="AA177" s="25" t="s">
        <v>24</v>
      </c>
      <c r="AB177" s="25" t="s">
        <v>23</v>
      </c>
      <c r="AC177" s="25" t="s">
        <v>23</v>
      </c>
      <c r="AD177" s="25" t="s">
        <v>24</v>
      </c>
      <c r="AE177" s="25" t="s">
        <v>24</v>
      </c>
    </row>
    <row r="178" spans="1:31" x14ac:dyDescent="0.45">
      <c r="A178" s="25" t="s">
        <v>24</v>
      </c>
      <c r="B178" s="25" t="s">
        <v>24</v>
      </c>
      <c r="C178" s="25" t="s">
        <v>24</v>
      </c>
      <c r="D178" s="25" t="s">
        <v>24</v>
      </c>
      <c r="E178" s="25" t="s">
        <v>24</v>
      </c>
      <c r="F178" s="25" t="s">
        <v>24</v>
      </c>
      <c r="G178" s="25" t="s">
        <v>24</v>
      </c>
      <c r="H178" s="25" t="s">
        <v>24</v>
      </c>
      <c r="I178" s="25" t="s">
        <v>24</v>
      </c>
      <c r="J178" s="25" t="s">
        <v>24</v>
      </c>
      <c r="K178" s="25" t="s">
        <v>24</v>
      </c>
      <c r="L178" s="25" t="s">
        <v>24</v>
      </c>
      <c r="M178" s="25" t="s">
        <v>24</v>
      </c>
      <c r="N178" s="25" t="s">
        <v>24</v>
      </c>
      <c r="O178" s="25" t="s">
        <v>24</v>
      </c>
      <c r="P178" s="25" t="s">
        <v>23</v>
      </c>
      <c r="Q178" s="25" t="s">
        <v>24</v>
      </c>
      <c r="R178" s="25" t="s">
        <v>24</v>
      </c>
      <c r="S178" s="25" t="s">
        <v>24</v>
      </c>
      <c r="T178" s="25" t="s">
        <v>24</v>
      </c>
      <c r="U178" s="25" t="s">
        <v>24</v>
      </c>
      <c r="V178" s="25" t="s">
        <v>24</v>
      </c>
      <c r="W178" s="25" t="s">
        <v>24</v>
      </c>
      <c r="X178" s="25" t="s">
        <v>24</v>
      </c>
      <c r="Y178" s="25" t="s">
        <v>24</v>
      </c>
      <c r="Z178" s="25" t="s">
        <v>24</v>
      </c>
      <c r="AA178" s="25" t="s">
        <v>24</v>
      </c>
      <c r="AB178" s="25" t="s">
        <v>24</v>
      </c>
      <c r="AC178" s="25" t="s">
        <v>24</v>
      </c>
      <c r="AD178" s="25" t="s">
        <v>24</v>
      </c>
      <c r="AE178" s="25" t="s">
        <v>23</v>
      </c>
    </row>
    <row r="179" spans="1:31" x14ac:dyDescent="0.45">
      <c r="A179" s="25" t="s">
        <v>24</v>
      </c>
      <c r="B179" s="25" t="s">
        <v>24</v>
      </c>
      <c r="C179" s="25" t="s">
        <v>24</v>
      </c>
      <c r="D179" s="25" t="s">
        <v>24</v>
      </c>
      <c r="E179" s="25" t="s">
        <v>24</v>
      </c>
      <c r="F179" s="25" t="s">
        <v>24</v>
      </c>
      <c r="G179" s="25" t="s">
        <v>24</v>
      </c>
      <c r="H179" s="25" t="s">
        <v>24</v>
      </c>
      <c r="I179" s="25" t="s">
        <v>24</v>
      </c>
      <c r="J179" s="25" t="s">
        <v>24</v>
      </c>
      <c r="K179" s="25" t="s">
        <v>24</v>
      </c>
      <c r="L179" s="25" t="s">
        <v>24</v>
      </c>
      <c r="M179" s="25" t="s">
        <v>24</v>
      </c>
      <c r="N179" s="25" t="s">
        <v>24</v>
      </c>
      <c r="O179" s="25" t="s">
        <v>24</v>
      </c>
      <c r="P179" s="25" t="s">
        <v>23</v>
      </c>
      <c r="Q179" s="25" t="s">
        <v>24</v>
      </c>
      <c r="R179" s="25" t="s">
        <v>24</v>
      </c>
      <c r="S179" s="25" t="s">
        <v>24</v>
      </c>
      <c r="T179" s="25" t="s">
        <v>24</v>
      </c>
      <c r="U179" s="25" t="s">
        <v>24</v>
      </c>
      <c r="V179" s="25" t="s">
        <v>24</v>
      </c>
      <c r="W179" s="25" t="s">
        <v>24</v>
      </c>
      <c r="X179" s="25" t="s">
        <v>24</v>
      </c>
      <c r="Y179" s="25" t="s">
        <v>24</v>
      </c>
      <c r="Z179" s="25" t="s">
        <v>24</v>
      </c>
      <c r="AA179" s="25" t="s">
        <v>24</v>
      </c>
      <c r="AB179" s="25" t="s">
        <v>24</v>
      </c>
      <c r="AC179" s="25" t="s">
        <v>24</v>
      </c>
      <c r="AD179" s="25" t="s">
        <v>24</v>
      </c>
      <c r="AE179" s="25" t="s">
        <v>23</v>
      </c>
    </row>
    <row r="180" spans="1:31" x14ac:dyDescent="0.45">
      <c r="A180" s="25" t="s">
        <v>24</v>
      </c>
      <c r="B180" s="25" t="s">
        <v>24</v>
      </c>
      <c r="C180" s="25" t="s">
        <v>24</v>
      </c>
      <c r="D180" s="25" t="s">
        <v>24</v>
      </c>
      <c r="E180" s="25" t="s">
        <v>24</v>
      </c>
      <c r="F180" s="25" t="s">
        <v>24</v>
      </c>
      <c r="G180" s="25" t="s">
        <v>24</v>
      </c>
      <c r="H180" s="25" t="s">
        <v>24</v>
      </c>
      <c r="I180" s="25" t="s">
        <v>24</v>
      </c>
      <c r="J180" s="25" t="s">
        <v>24</v>
      </c>
      <c r="K180" s="25" t="s">
        <v>24</v>
      </c>
      <c r="L180" s="25" t="s">
        <v>24</v>
      </c>
      <c r="M180" s="25" t="s">
        <v>24</v>
      </c>
      <c r="N180" s="25" t="s">
        <v>24</v>
      </c>
      <c r="O180" s="25" t="s">
        <v>24</v>
      </c>
      <c r="P180" s="25" t="s">
        <v>23</v>
      </c>
      <c r="Q180" s="25" t="s">
        <v>24</v>
      </c>
      <c r="R180" s="25" t="s">
        <v>24</v>
      </c>
      <c r="S180" s="25" t="s">
        <v>24</v>
      </c>
      <c r="T180" s="25" t="s">
        <v>24</v>
      </c>
      <c r="U180" s="25" t="s">
        <v>24</v>
      </c>
      <c r="V180" s="25" t="s">
        <v>24</v>
      </c>
      <c r="W180" s="25" t="s">
        <v>24</v>
      </c>
      <c r="X180" s="25" t="s">
        <v>24</v>
      </c>
      <c r="Y180" s="25" t="s">
        <v>24</v>
      </c>
      <c r="Z180" s="25" t="s">
        <v>24</v>
      </c>
      <c r="AA180" s="25" t="s">
        <v>24</v>
      </c>
      <c r="AB180" s="25" t="s">
        <v>24</v>
      </c>
      <c r="AC180" s="25" t="s">
        <v>24</v>
      </c>
      <c r="AD180" s="25" t="s">
        <v>24</v>
      </c>
      <c r="AE180" s="25" t="s">
        <v>23</v>
      </c>
    </row>
    <row r="181" spans="1:31" x14ac:dyDescent="0.45">
      <c r="A181" s="25" t="s">
        <v>24</v>
      </c>
      <c r="B181" s="25" t="s">
        <v>24</v>
      </c>
      <c r="C181" s="25" t="s">
        <v>24</v>
      </c>
      <c r="D181" s="25" t="s">
        <v>24</v>
      </c>
      <c r="E181" s="25" t="s">
        <v>24</v>
      </c>
      <c r="F181" s="25" t="s">
        <v>24</v>
      </c>
      <c r="G181" s="25" t="s">
        <v>24</v>
      </c>
      <c r="H181" s="25" t="s">
        <v>24</v>
      </c>
      <c r="I181" s="25" t="s">
        <v>24</v>
      </c>
      <c r="J181" s="25" t="s">
        <v>24</v>
      </c>
      <c r="K181" s="25" t="s">
        <v>23</v>
      </c>
      <c r="L181" s="25" t="s">
        <v>24</v>
      </c>
      <c r="M181" s="25" t="s">
        <v>24</v>
      </c>
      <c r="N181" s="25" t="s">
        <v>24</v>
      </c>
      <c r="O181" s="25" t="s">
        <v>23</v>
      </c>
      <c r="P181" s="25" t="s">
        <v>24</v>
      </c>
      <c r="Q181" s="25" t="s">
        <v>24</v>
      </c>
      <c r="R181" s="25" t="s">
        <v>23</v>
      </c>
      <c r="S181" s="25" t="s">
        <v>24</v>
      </c>
      <c r="T181" s="25" t="s">
        <v>24</v>
      </c>
      <c r="U181" s="25" t="s">
        <v>24</v>
      </c>
      <c r="V181" s="25" t="s">
        <v>24</v>
      </c>
      <c r="W181" s="25" t="s">
        <v>23</v>
      </c>
      <c r="X181" s="25" t="s">
        <v>24</v>
      </c>
      <c r="Y181" s="25" t="s">
        <v>24</v>
      </c>
      <c r="Z181" s="25" t="s">
        <v>24</v>
      </c>
      <c r="AA181" s="25" t="s">
        <v>24</v>
      </c>
      <c r="AB181" s="25" t="s">
        <v>24</v>
      </c>
      <c r="AC181" s="25" t="s">
        <v>24</v>
      </c>
      <c r="AD181" s="25" t="s">
        <v>24</v>
      </c>
      <c r="AE181" s="25" t="s">
        <v>24</v>
      </c>
    </row>
    <row r="182" spans="1:31" x14ac:dyDescent="0.45">
      <c r="A182" s="25" t="s">
        <v>24</v>
      </c>
      <c r="B182" s="25" t="s">
        <v>24</v>
      </c>
      <c r="C182" s="25" t="s">
        <v>24</v>
      </c>
      <c r="D182" s="25" t="s">
        <v>24</v>
      </c>
      <c r="E182" s="25" t="s">
        <v>24</v>
      </c>
      <c r="F182" s="25" t="s">
        <v>24</v>
      </c>
      <c r="G182" s="25" t="s">
        <v>24</v>
      </c>
      <c r="H182" s="25" t="s">
        <v>24</v>
      </c>
      <c r="I182" s="25" t="s">
        <v>24</v>
      </c>
      <c r="J182" s="25" t="s">
        <v>24</v>
      </c>
      <c r="K182" s="25" t="s">
        <v>24</v>
      </c>
      <c r="L182" s="25" t="s">
        <v>24</v>
      </c>
      <c r="M182" s="25" t="s">
        <v>24</v>
      </c>
      <c r="N182" s="25" t="s">
        <v>24</v>
      </c>
      <c r="O182" s="25" t="s">
        <v>24</v>
      </c>
      <c r="P182" s="25" t="s">
        <v>23</v>
      </c>
      <c r="Q182" s="25" t="s">
        <v>24</v>
      </c>
      <c r="R182" s="25" t="s">
        <v>24</v>
      </c>
      <c r="S182" s="25" t="s">
        <v>24</v>
      </c>
      <c r="T182" s="25" t="s">
        <v>24</v>
      </c>
      <c r="U182" s="25" t="s">
        <v>24</v>
      </c>
      <c r="V182" s="25" t="s">
        <v>24</v>
      </c>
      <c r="W182" s="25" t="s">
        <v>24</v>
      </c>
      <c r="X182" s="25" t="s">
        <v>24</v>
      </c>
      <c r="Y182" s="25" t="s">
        <v>24</v>
      </c>
      <c r="Z182" s="25" t="s">
        <v>24</v>
      </c>
      <c r="AA182" s="25" t="s">
        <v>24</v>
      </c>
      <c r="AB182" s="25" t="s">
        <v>24</v>
      </c>
      <c r="AC182" s="25" t="s">
        <v>24</v>
      </c>
      <c r="AD182" s="25" t="s">
        <v>24</v>
      </c>
      <c r="AE182" s="25" t="s">
        <v>23</v>
      </c>
    </row>
    <row r="183" spans="1:31" x14ac:dyDescent="0.45">
      <c r="A183" s="25" t="s">
        <v>24</v>
      </c>
      <c r="B183" s="25" t="s">
        <v>24</v>
      </c>
      <c r="C183" s="25" t="s">
        <v>24</v>
      </c>
      <c r="D183" s="25" t="s">
        <v>24</v>
      </c>
      <c r="E183" s="25" t="s">
        <v>23</v>
      </c>
      <c r="F183" s="25" t="s">
        <v>24</v>
      </c>
      <c r="G183" s="25" t="s">
        <v>24</v>
      </c>
      <c r="H183" s="25" t="s">
        <v>24</v>
      </c>
      <c r="I183" s="25" t="s">
        <v>24</v>
      </c>
      <c r="J183" s="25" t="s">
        <v>24</v>
      </c>
      <c r="K183" s="25" t="s">
        <v>24</v>
      </c>
      <c r="L183" s="25" t="s">
        <v>24</v>
      </c>
      <c r="M183" s="25" t="s">
        <v>24</v>
      </c>
      <c r="N183" s="25" t="s">
        <v>24</v>
      </c>
      <c r="O183" s="25" t="s">
        <v>24</v>
      </c>
      <c r="P183" s="25" t="s">
        <v>23</v>
      </c>
      <c r="Q183" s="25" t="s">
        <v>24</v>
      </c>
      <c r="R183" s="25" t="s">
        <v>24</v>
      </c>
      <c r="S183" s="25" t="s">
        <v>24</v>
      </c>
      <c r="T183" s="25" t="s">
        <v>24</v>
      </c>
      <c r="U183" s="25" t="s">
        <v>24</v>
      </c>
      <c r="V183" s="25" t="s">
        <v>24</v>
      </c>
      <c r="W183" s="25" t="s">
        <v>24</v>
      </c>
      <c r="X183" s="25" t="s">
        <v>24</v>
      </c>
      <c r="Y183" s="25" t="s">
        <v>24</v>
      </c>
      <c r="Z183" s="25" t="s">
        <v>24</v>
      </c>
      <c r="AA183" s="25" t="s">
        <v>24</v>
      </c>
      <c r="AB183" s="25" t="s">
        <v>24</v>
      </c>
      <c r="AC183" s="25" t="s">
        <v>24</v>
      </c>
      <c r="AD183" s="25" t="s">
        <v>24</v>
      </c>
      <c r="AE183" s="25" t="s">
        <v>23</v>
      </c>
    </row>
    <row r="184" spans="1:31" x14ac:dyDescent="0.45">
      <c r="A184" s="25" t="s">
        <v>24</v>
      </c>
      <c r="B184" s="25" t="s">
        <v>24</v>
      </c>
      <c r="C184" s="25" t="s">
        <v>24</v>
      </c>
      <c r="D184" s="25" t="s">
        <v>24</v>
      </c>
      <c r="E184" s="25" t="s">
        <v>24</v>
      </c>
      <c r="F184" s="25" t="s">
        <v>24</v>
      </c>
      <c r="G184" s="25" t="s">
        <v>24</v>
      </c>
      <c r="H184" s="25" t="s">
        <v>24</v>
      </c>
      <c r="I184" s="25" t="s">
        <v>24</v>
      </c>
      <c r="J184" s="25" t="s">
        <v>24</v>
      </c>
      <c r="K184" s="25" t="s">
        <v>23</v>
      </c>
      <c r="L184" s="25" t="s">
        <v>24</v>
      </c>
      <c r="M184" s="25" t="s">
        <v>24</v>
      </c>
      <c r="N184" s="25" t="s">
        <v>24</v>
      </c>
      <c r="O184" s="25" t="s">
        <v>23</v>
      </c>
      <c r="P184" s="25" t="s">
        <v>24</v>
      </c>
      <c r="Q184" s="25" t="s">
        <v>24</v>
      </c>
      <c r="R184" s="25" t="s">
        <v>23</v>
      </c>
      <c r="S184" s="25" t="s">
        <v>24</v>
      </c>
      <c r="T184" s="25" t="s">
        <v>24</v>
      </c>
      <c r="U184" s="25" t="s">
        <v>24</v>
      </c>
      <c r="V184" s="25" t="s">
        <v>24</v>
      </c>
      <c r="W184" s="25" t="s">
        <v>23</v>
      </c>
      <c r="X184" s="25" t="s">
        <v>24</v>
      </c>
      <c r="Y184" s="25" t="s">
        <v>24</v>
      </c>
      <c r="Z184" s="25" t="s">
        <v>24</v>
      </c>
      <c r="AA184" s="25" t="s">
        <v>24</v>
      </c>
      <c r="AB184" s="25" t="s">
        <v>24</v>
      </c>
      <c r="AC184" s="25" t="s">
        <v>24</v>
      </c>
      <c r="AD184" s="25" t="s">
        <v>24</v>
      </c>
      <c r="AE184" s="25" t="s">
        <v>24</v>
      </c>
    </row>
    <row r="185" spans="1:31" x14ac:dyDescent="0.45">
      <c r="A185" s="25" t="s">
        <v>24</v>
      </c>
      <c r="B185" s="25" t="s">
        <v>24</v>
      </c>
      <c r="C185" s="25" t="s">
        <v>24</v>
      </c>
      <c r="D185" s="25" t="s">
        <v>24</v>
      </c>
      <c r="E185" s="25" t="s">
        <v>24</v>
      </c>
      <c r="F185" s="25" t="s">
        <v>24</v>
      </c>
      <c r="G185" s="25" t="s">
        <v>24</v>
      </c>
      <c r="H185" s="25" t="s">
        <v>24</v>
      </c>
      <c r="I185" s="25" t="s">
        <v>24</v>
      </c>
      <c r="J185" s="25" t="s">
        <v>24</v>
      </c>
      <c r="K185" s="25" t="s">
        <v>23</v>
      </c>
      <c r="L185" s="25" t="s">
        <v>24</v>
      </c>
      <c r="M185" s="25" t="s">
        <v>24</v>
      </c>
      <c r="N185" s="25" t="s">
        <v>24</v>
      </c>
      <c r="O185" s="25" t="s">
        <v>23</v>
      </c>
      <c r="P185" s="25" t="s">
        <v>24</v>
      </c>
      <c r="Q185" s="25" t="s">
        <v>24</v>
      </c>
      <c r="R185" s="25" t="s">
        <v>24</v>
      </c>
      <c r="S185" s="25" t="s">
        <v>24</v>
      </c>
      <c r="T185" s="25" t="s">
        <v>24</v>
      </c>
      <c r="U185" s="25" t="s">
        <v>24</v>
      </c>
      <c r="V185" s="25" t="s">
        <v>24</v>
      </c>
      <c r="W185" s="25" t="s">
        <v>23</v>
      </c>
      <c r="X185" s="25" t="s">
        <v>24</v>
      </c>
      <c r="Y185" s="25" t="s">
        <v>24</v>
      </c>
      <c r="Z185" s="25" t="s">
        <v>24</v>
      </c>
      <c r="AA185" s="25" t="s">
        <v>23</v>
      </c>
      <c r="AB185" s="25" t="s">
        <v>24</v>
      </c>
      <c r="AC185" s="25" t="s">
        <v>24</v>
      </c>
      <c r="AD185" s="25" t="s">
        <v>24</v>
      </c>
      <c r="AE185" s="25" t="s">
        <v>24</v>
      </c>
    </row>
    <row r="186" spans="1:31" x14ac:dyDescent="0.45">
      <c r="A186" s="25" t="s">
        <v>24</v>
      </c>
      <c r="B186" s="25" t="s">
        <v>24</v>
      </c>
      <c r="C186" s="25" t="s">
        <v>24</v>
      </c>
      <c r="D186" s="25" t="s">
        <v>24</v>
      </c>
      <c r="E186" s="25" t="s">
        <v>24</v>
      </c>
      <c r="F186" s="25" t="s">
        <v>24</v>
      </c>
      <c r="G186" s="25" t="s">
        <v>24</v>
      </c>
      <c r="H186" s="25" t="s">
        <v>24</v>
      </c>
      <c r="I186" s="25" t="s">
        <v>24</v>
      </c>
      <c r="J186" s="25" t="s">
        <v>24</v>
      </c>
      <c r="K186" s="25" t="s">
        <v>23</v>
      </c>
      <c r="L186" s="25" t="s">
        <v>24</v>
      </c>
      <c r="M186" s="25" t="s">
        <v>24</v>
      </c>
      <c r="N186" s="25" t="s">
        <v>24</v>
      </c>
      <c r="O186" s="25" t="s">
        <v>23</v>
      </c>
      <c r="P186" s="25" t="s">
        <v>24</v>
      </c>
      <c r="Q186" s="25" t="s">
        <v>24</v>
      </c>
      <c r="R186" s="25" t="s">
        <v>23</v>
      </c>
      <c r="S186" s="25" t="s">
        <v>24</v>
      </c>
      <c r="T186" s="25" t="s">
        <v>24</v>
      </c>
      <c r="U186" s="25" t="s">
        <v>24</v>
      </c>
      <c r="V186" s="25" t="s">
        <v>24</v>
      </c>
      <c r="W186" s="25" t="s">
        <v>23</v>
      </c>
      <c r="X186" s="25" t="s">
        <v>24</v>
      </c>
      <c r="Y186" s="25" t="s">
        <v>24</v>
      </c>
      <c r="Z186" s="25" t="s">
        <v>23</v>
      </c>
      <c r="AA186" s="25" t="s">
        <v>24</v>
      </c>
      <c r="AB186" s="25" t="s">
        <v>24</v>
      </c>
      <c r="AC186" s="25" t="s">
        <v>24</v>
      </c>
      <c r="AD186" s="25" t="s">
        <v>24</v>
      </c>
      <c r="AE186" s="25" t="s">
        <v>24</v>
      </c>
    </row>
    <row r="187" spans="1:31" x14ac:dyDescent="0.45">
      <c r="A187" s="25" t="s">
        <v>24</v>
      </c>
      <c r="B187" s="25" t="s">
        <v>24</v>
      </c>
      <c r="C187" s="25" t="s">
        <v>24</v>
      </c>
      <c r="D187" s="25" t="s">
        <v>24</v>
      </c>
      <c r="E187" s="25" t="s">
        <v>24</v>
      </c>
      <c r="F187" s="25" t="s">
        <v>24</v>
      </c>
      <c r="G187" s="25" t="s">
        <v>24</v>
      </c>
      <c r="H187" s="25" t="s">
        <v>24</v>
      </c>
      <c r="I187" s="25" t="s">
        <v>24</v>
      </c>
      <c r="J187" s="25" t="s">
        <v>24</v>
      </c>
      <c r="K187" s="25" t="s">
        <v>24</v>
      </c>
      <c r="L187" s="25" t="s">
        <v>24</v>
      </c>
      <c r="M187" s="25" t="s">
        <v>24</v>
      </c>
      <c r="N187" s="25" t="s">
        <v>24</v>
      </c>
      <c r="O187" s="25" t="s">
        <v>24</v>
      </c>
      <c r="P187" s="25" t="s">
        <v>23</v>
      </c>
      <c r="Q187" s="25" t="s">
        <v>24</v>
      </c>
      <c r="R187" s="25" t="s">
        <v>24</v>
      </c>
      <c r="S187" s="25" t="s">
        <v>24</v>
      </c>
      <c r="T187" s="25" t="s">
        <v>24</v>
      </c>
      <c r="U187" s="25" t="s">
        <v>24</v>
      </c>
      <c r="V187" s="25" t="s">
        <v>24</v>
      </c>
      <c r="W187" s="25" t="s">
        <v>24</v>
      </c>
      <c r="X187" s="25" t="s">
        <v>24</v>
      </c>
      <c r="Y187" s="25" t="s">
        <v>24</v>
      </c>
      <c r="Z187" s="25" t="s">
        <v>24</v>
      </c>
      <c r="AA187" s="25" t="s">
        <v>24</v>
      </c>
      <c r="AB187" s="25" t="s">
        <v>24</v>
      </c>
      <c r="AC187" s="25" t="s">
        <v>24</v>
      </c>
      <c r="AD187" s="25" t="s">
        <v>24</v>
      </c>
      <c r="AE187" s="25" t="s">
        <v>23</v>
      </c>
    </row>
    <row r="188" spans="1:31" x14ac:dyDescent="0.45">
      <c r="A188" s="25" t="s">
        <v>24</v>
      </c>
      <c r="B188" s="25" t="s">
        <v>24</v>
      </c>
      <c r="C188" s="25" t="s">
        <v>24</v>
      </c>
      <c r="D188" s="25" t="s">
        <v>24</v>
      </c>
      <c r="E188" s="25" t="s">
        <v>24</v>
      </c>
      <c r="F188" s="25" t="s">
        <v>24</v>
      </c>
      <c r="G188" s="25" t="s">
        <v>24</v>
      </c>
      <c r="H188" s="25" t="s">
        <v>23</v>
      </c>
      <c r="I188" s="25" t="s">
        <v>24</v>
      </c>
      <c r="J188" s="25" t="s">
        <v>24</v>
      </c>
      <c r="K188" s="25" t="s">
        <v>23</v>
      </c>
      <c r="L188" s="25" t="s">
        <v>24</v>
      </c>
      <c r="M188" s="25" t="s">
        <v>24</v>
      </c>
      <c r="N188" s="25" t="s">
        <v>24</v>
      </c>
      <c r="O188" s="25" t="s">
        <v>23</v>
      </c>
      <c r="P188" s="25" t="s">
        <v>24</v>
      </c>
      <c r="Q188" s="25" t="s">
        <v>24</v>
      </c>
      <c r="R188" s="25" t="s">
        <v>23</v>
      </c>
      <c r="S188" s="25" t="s">
        <v>24</v>
      </c>
      <c r="T188" s="25" t="s">
        <v>24</v>
      </c>
      <c r="U188" s="25" t="s">
        <v>24</v>
      </c>
      <c r="V188" s="25" t="s">
        <v>24</v>
      </c>
      <c r="W188" s="25" t="s">
        <v>23</v>
      </c>
      <c r="X188" s="25" t="s">
        <v>24</v>
      </c>
      <c r="Y188" s="25" t="s">
        <v>24</v>
      </c>
      <c r="Z188" s="25" t="s">
        <v>24</v>
      </c>
      <c r="AA188" s="25" t="s">
        <v>24</v>
      </c>
      <c r="AB188" s="25" t="s">
        <v>24</v>
      </c>
      <c r="AC188" s="25" t="s">
        <v>24</v>
      </c>
      <c r="AD188" s="25" t="s">
        <v>24</v>
      </c>
      <c r="AE188" s="25" t="s">
        <v>24</v>
      </c>
    </row>
    <row r="189" spans="1:31" x14ac:dyDescent="0.45">
      <c r="A189" s="25" t="s">
        <v>24</v>
      </c>
      <c r="B189" s="25" t="s">
        <v>24</v>
      </c>
      <c r="C189" s="25" t="s">
        <v>24</v>
      </c>
      <c r="D189" s="25" t="s">
        <v>24</v>
      </c>
      <c r="E189" s="25" t="s">
        <v>24</v>
      </c>
      <c r="F189" s="25" t="s">
        <v>24</v>
      </c>
      <c r="G189" s="25" t="s">
        <v>24</v>
      </c>
      <c r="H189" s="25" t="s">
        <v>23</v>
      </c>
      <c r="I189" s="25" t="s">
        <v>24</v>
      </c>
      <c r="J189" s="25" t="s">
        <v>24</v>
      </c>
      <c r="K189" s="25" t="s">
        <v>23</v>
      </c>
      <c r="L189" s="25" t="s">
        <v>24</v>
      </c>
      <c r="M189" s="25" t="s">
        <v>24</v>
      </c>
      <c r="N189" s="25" t="s">
        <v>24</v>
      </c>
      <c r="O189" s="25" t="s">
        <v>23</v>
      </c>
      <c r="P189" s="25" t="s">
        <v>24</v>
      </c>
      <c r="Q189" s="25" t="s">
        <v>24</v>
      </c>
      <c r="R189" s="25" t="s">
        <v>23</v>
      </c>
      <c r="S189" s="25" t="s">
        <v>24</v>
      </c>
      <c r="T189" s="25" t="s">
        <v>24</v>
      </c>
      <c r="U189" s="25" t="s">
        <v>24</v>
      </c>
      <c r="V189" s="25" t="s">
        <v>24</v>
      </c>
      <c r="W189" s="25" t="s">
        <v>24</v>
      </c>
      <c r="X189" s="25" t="s">
        <v>24</v>
      </c>
      <c r="Y189" s="25" t="s">
        <v>24</v>
      </c>
      <c r="Z189" s="25" t="s">
        <v>24</v>
      </c>
      <c r="AA189" s="25" t="s">
        <v>24</v>
      </c>
      <c r="AB189" s="25" t="s">
        <v>24</v>
      </c>
      <c r="AC189" s="25" t="s">
        <v>24</v>
      </c>
      <c r="AD189" s="25" t="s">
        <v>23</v>
      </c>
      <c r="AE189" s="25" t="s">
        <v>24</v>
      </c>
    </row>
    <row r="190" spans="1:31" x14ac:dyDescent="0.45">
      <c r="A190" s="25" t="s">
        <v>24</v>
      </c>
      <c r="B190" s="25" t="s">
        <v>24</v>
      </c>
      <c r="C190" s="25" t="s">
        <v>24</v>
      </c>
      <c r="D190" s="25" t="s">
        <v>24</v>
      </c>
      <c r="E190" s="25" t="s">
        <v>24</v>
      </c>
      <c r="F190" s="25" t="s">
        <v>24</v>
      </c>
      <c r="G190" s="25" t="s">
        <v>24</v>
      </c>
      <c r="H190" s="25" t="s">
        <v>24</v>
      </c>
      <c r="I190" s="25" t="s">
        <v>24</v>
      </c>
      <c r="J190" s="25" t="s">
        <v>23</v>
      </c>
      <c r="K190" s="25" t="s">
        <v>23</v>
      </c>
      <c r="L190" s="25" t="s">
        <v>24</v>
      </c>
      <c r="M190" s="25" t="s">
        <v>24</v>
      </c>
      <c r="N190" s="25" t="s">
        <v>23</v>
      </c>
      <c r="O190" s="25" t="s">
        <v>24</v>
      </c>
      <c r="P190" s="25" t="s">
        <v>24</v>
      </c>
      <c r="Q190" s="25" t="s">
        <v>24</v>
      </c>
      <c r="R190" s="25" t="s">
        <v>23</v>
      </c>
      <c r="S190" s="25" t="s">
        <v>23</v>
      </c>
      <c r="T190" s="25" t="s">
        <v>24</v>
      </c>
      <c r="U190" s="25" t="s">
        <v>24</v>
      </c>
      <c r="V190" s="25" t="s">
        <v>24</v>
      </c>
      <c r="W190" s="25" t="s">
        <v>23</v>
      </c>
      <c r="X190" s="25" t="s">
        <v>24</v>
      </c>
      <c r="Y190" s="25" t="s">
        <v>24</v>
      </c>
      <c r="Z190" s="25" t="s">
        <v>24</v>
      </c>
      <c r="AA190" s="25" t="s">
        <v>24</v>
      </c>
      <c r="AB190" s="25" t="s">
        <v>24</v>
      </c>
      <c r="AC190" s="25" t="s">
        <v>24</v>
      </c>
      <c r="AD190" s="25" t="s">
        <v>24</v>
      </c>
      <c r="AE190" s="25" t="s">
        <v>24</v>
      </c>
    </row>
    <row r="191" spans="1:31" x14ac:dyDescent="0.45">
      <c r="A191" s="25" t="s">
        <v>24</v>
      </c>
      <c r="B191" s="25" t="s">
        <v>24</v>
      </c>
      <c r="C191" s="25" t="s">
        <v>24</v>
      </c>
      <c r="D191" s="25" t="s">
        <v>24</v>
      </c>
      <c r="E191" s="25" t="s">
        <v>24</v>
      </c>
      <c r="F191" s="25" t="s">
        <v>24</v>
      </c>
      <c r="G191" s="25" t="s">
        <v>23</v>
      </c>
      <c r="H191" s="25" t="s">
        <v>24</v>
      </c>
      <c r="I191" s="25" t="s">
        <v>24</v>
      </c>
      <c r="J191" s="25" t="s">
        <v>24</v>
      </c>
      <c r="K191" s="25" t="s">
        <v>24</v>
      </c>
      <c r="L191" s="25" t="s">
        <v>24</v>
      </c>
      <c r="M191" s="25" t="s">
        <v>24</v>
      </c>
      <c r="N191" s="25" t="s">
        <v>24</v>
      </c>
      <c r="O191" s="25" t="s">
        <v>23</v>
      </c>
      <c r="P191" s="25" t="s">
        <v>24</v>
      </c>
      <c r="Q191" s="25" t="s">
        <v>24</v>
      </c>
      <c r="R191" s="25" t="s">
        <v>23</v>
      </c>
      <c r="S191" s="25" t="s">
        <v>23</v>
      </c>
      <c r="T191" s="25" t="s">
        <v>24</v>
      </c>
      <c r="U191" s="25" t="s">
        <v>24</v>
      </c>
      <c r="V191" s="25" t="s">
        <v>24</v>
      </c>
      <c r="W191" s="25" t="s">
        <v>23</v>
      </c>
      <c r="X191" s="25" t="s">
        <v>24</v>
      </c>
      <c r="Y191" s="25" t="s">
        <v>24</v>
      </c>
      <c r="Z191" s="25" t="s">
        <v>24</v>
      </c>
      <c r="AA191" s="25" t="s">
        <v>24</v>
      </c>
      <c r="AB191" s="25" t="s">
        <v>24</v>
      </c>
      <c r="AC191" s="25" t="s">
        <v>24</v>
      </c>
      <c r="AD191" s="25" t="s">
        <v>24</v>
      </c>
      <c r="AE191" s="25" t="s">
        <v>24</v>
      </c>
    </row>
    <row r="192" spans="1:31" x14ac:dyDescent="0.45">
      <c r="A192" s="25" t="s">
        <v>24</v>
      </c>
      <c r="B192" s="25" t="s">
        <v>24</v>
      </c>
      <c r="C192" s="25" t="s">
        <v>24</v>
      </c>
      <c r="D192" s="25" t="s">
        <v>24</v>
      </c>
      <c r="E192" s="25" t="s">
        <v>24</v>
      </c>
      <c r="F192" s="25" t="s">
        <v>24</v>
      </c>
      <c r="G192" s="25" t="s">
        <v>23</v>
      </c>
      <c r="H192" s="25" t="s">
        <v>24</v>
      </c>
      <c r="I192" s="25" t="s">
        <v>24</v>
      </c>
      <c r="J192" s="25" t="s">
        <v>24</v>
      </c>
      <c r="K192" s="25" t="s">
        <v>23</v>
      </c>
      <c r="L192" s="25" t="s">
        <v>24</v>
      </c>
      <c r="M192" s="25" t="s">
        <v>24</v>
      </c>
      <c r="N192" s="25" t="s">
        <v>24</v>
      </c>
      <c r="O192" s="25" t="s">
        <v>23</v>
      </c>
      <c r="P192" s="25" t="s">
        <v>24</v>
      </c>
      <c r="Q192" s="25" t="s">
        <v>24</v>
      </c>
      <c r="R192" s="25" t="s">
        <v>23</v>
      </c>
      <c r="S192" s="25" t="s">
        <v>24</v>
      </c>
      <c r="T192" s="25" t="s">
        <v>24</v>
      </c>
      <c r="U192" s="25" t="s">
        <v>24</v>
      </c>
      <c r="V192" s="25" t="s">
        <v>24</v>
      </c>
      <c r="W192" s="25" t="s">
        <v>23</v>
      </c>
      <c r="X192" s="25" t="s">
        <v>24</v>
      </c>
      <c r="Y192" s="25" t="s">
        <v>24</v>
      </c>
      <c r="Z192" s="25" t="s">
        <v>24</v>
      </c>
      <c r="AA192" s="25" t="s">
        <v>24</v>
      </c>
      <c r="AB192" s="25" t="s">
        <v>24</v>
      </c>
      <c r="AC192" s="25" t="s">
        <v>24</v>
      </c>
      <c r="AD192" s="25" t="s">
        <v>24</v>
      </c>
      <c r="AE192" s="25" t="s">
        <v>24</v>
      </c>
    </row>
    <row r="193" spans="1:31" x14ac:dyDescent="0.45">
      <c r="A193" s="25" t="s">
        <v>24</v>
      </c>
      <c r="B193" s="25" t="s">
        <v>24</v>
      </c>
      <c r="C193" s="25" t="s">
        <v>24</v>
      </c>
      <c r="D193" s="25" t="s">
        <v>24</v>
      </c>
      <c r="E193" s="25" t="s">
        <v>24</v>
      </c>
      <c r="F193" s="25" t="s">
        <v>24</v>
      </c>
      <c r="G193" s="25" t="s">
        <v>24</v>
      </c>
      <c r="H193" s="25" t="s">
        <v>24</v>
      </c>
      <c r="I193" s="25" t="s">
        <v>24</v>
      </c>
      <c r="J193" s="25" t="s">
        <v>24</v>
      </c>
      <c r="K193" s="25" t="s">
        <v>24</v>
      </c>
      <c r="L193" s="25" t="s">
        <v>24</v>
      </c>
      <c r="M193" s="25" t="s">
        <v>24</v>
      </c>
      <c r="N193" s="25" t="s">
        <v>24</v>
      </c>
      <c r="O193" s="25" t="s">
        <v>24</v>
      </c>
      <c r="P193" s="25" t="s">
        <v>23</v>
      </c>
      <c r="Q193" s="25" t="s">
        <v>24</v>
      </c>
      <c r="R193" s="25" t="s">
        <v>24</v>
      </c>
      <c r="S193" s="25" t="s">
        <v>24</v>
      </c>
      <c r="T193" s="25" t="s">
        <v>24</v>
      </c>
      <c r="U193" s="25" t="s">
        <v>24</v>
      </c>
      <c r="V193" s="25" t="s">
        <v>24</v>
      </c>
      <c r="W193" s="25" t="s">
        <v>24</v>
      </c>
      <c r="X193" s="25" t="s">
        <v>24</v>
      </c>
      <c r="Y193" s="25" t="s">
        <v>24</v>
      </c>
      <c r="Z193" s="25" t="s">
        <v>24</v>
      </c>
      <c r="AA193" s="25" t="s">
        <v>24</v>
      </c>
      <c r="AB193" s="25" t="s">
        <v>24</v>
      </c>
      <c r="AC193" s="25" t="s">
        <v>24</v>
      </c>
      <c r="AD193" s="25" t="s">
        <v>24</v>
      </c>
      <c r="AE193" s="25" t="s">
        <v>23</v>
      </c>
    </row>
    <row r="194" spans="1:31" x14ac:dyDescent="0.45">
      <c r="A194" s="25" t="s">
        <v>24</v>
      </c>
      <c r="B194" s="25" t="s">
        <v>24</v>
      </c>
      <c r="C194" s="25" t="s">
        <v>24</v>
      </c>
      <c r="D194" s="25" t="s">
        <v>24</v>
      </c>
      <c r="E194" s="25" t="s">
        <v>24</v>
      </c>
      <c r="F194" s="25" t="s">
        <v>24</v>
      </c>
      <c r="G194" s="25" t="s">
        <v>24</v>
      </c>
      <c r="H194" s="25" t="s">
        <v>24</v>
      </c>
      <c r="I194" s="25" t="s">
        <v>24</v>
      </c>
      <c r="J194" s="25" t="s">
        <v>24</v>
      </c>
      <c r="K194" s="25" t="s">
        <v>23</v>
      </c>
      <c r="L194" s="25" t="s">
        <v>24</v>
      </c>
      <c r="M194" s="25" t="s">
        <v>24</v>
      </c>
      <c r="N194" s="25" t="s">
        <v>24</v>
      </c>
      <c r="O194" s="25" t="s">
        <v>24</v>
      </c>
      <c r="P194" s="25" t="s">
        <v>24</v>
      </c>
      <c r="Q194" s="25" t="s">
        <v>24</v>
      </c>
      <c r="R194" s="25" t="s">
        <v>23</v>
      </c>
      <c r="S194" s="25" t="s">
        <v>24</v>
      </c>
      <c r="T194" s="25" t="s">
        <v>24</v>
      </c>
      <c r="U194" s="25" t="s">
        <v>24</v>
      </c>
      <c r="V194" s="25" t="s">
        <v>24</v>
      </c>
      <c r="W194" s="25" t="s">
        <v>24</v>
      </c>
      <c r="X194" s="25" t="s">
        <v>24</v>
      </c>
      <c r="Y194" s="25" t="s">
        <v>24</v>
      </c>
      <c r="Z194" s="25" t="s">
        <v>24</v>
      </c>
      <c r="AA194" s="25" t="s">
        <v>24</v>
      </c>
      <c r="AB194" s="25" t="s">
        <v>24</v>
      </c>
      <c r="AC194" s="25" t="s">
        <v>24</v>
      </c>
      <c r="AD194" s="25" t="s">
        <v>24</v>
      </c>
      <c r="AE194" s="25" t="s">
        <v>24</v>
      </c>
    </row>
    <row r="195" spans="1:31" x14ac:dyDescent="0.45">
      <c r="A195" s="25" t="s">
        <v>24</v>
      </c>
      <c r="B195" s="25" t="s">
        <v>24</v>
      </c>
      <c r="C195" s="25" t="s">
        <v>24</v>
      </c>
      <c r="D195" s="25" t="s">
        <v>24</v>
      </c>
      <c r="E195" s="25" t="s">
        <v>24</v>
      </c>
      <c r="F195" s="25" t="s">
        <v>24</v>
      </c>
      <c r="G195" s="25" t="s">
        <v>24</v>
      </c>
      <c r="H195" s="25" t="s">
        <v>24</v>
      </c>
      <c r="I195" s="25" t="s">
        <v>24</v>
      </c>
      <c r="J195" s="25" t="s">
        <v>24</v>
      </c>
      <c r="K195" s="25" t="s">
        <v>23</v>
      </c>
      <c r="L195" s="25" t="s">
        <v>24</v>
      </c>
      <c r="M195" s="25" t="s">
        <v>24</v>
      </c>
      <c r="N195" s="25" t="s">
        <v>24</v>
      </c>
      <c r="O195" s="25" t="s">
        <v>23</v>
      </c>
      <c r="P195" s="25" t="s">
        <v>24</v>
      </c>
      <c r="Q195" s="25" t="s">
        <v>23</v>
      </c>
      <c r="R195" s="25" t="s">
        <v>23</v>
      </c>
      <c r="S195" s="25" t="s">
        <v>24</v>
      </c>
      <c r="T195" s="25" t="s">
        <v>24</v>
      </c>
      <c r="U195" s="25" t="s">
        <v>24</v>
      </c>
      <c r="V195" s="25" t="s">
        <v>24</v>
      </c>
      <c r="W195" s="25" t="s">
        <v>23</v>
      </c>
      <c r="X195" s="25" t="s">
        <v>24</v>
      </c>
      <c r="Y195" s="25" t="s">
        <v>24</v>
      </c>
      <c r="Z195" s="25" t="s">
        <v>24</v>
      </c>
      <c r="AA195" s="25" t="s">
        <v>24</v>
      </c>
      <c r="AB195" s="25" t="s">
        <v>24</v>
      </c>
      <c r="AC195" s="25" t="s">
        <v>24</v>
      </c>
      <c r="AD195" s="25" t="s">
        <v>24</v>
      </c>
      <c r="AE195" s="25" t="s">
        <v>24</v>
      </c>
    </row>
    <row r="196" spans="1:31" x14ac:dyDescent="0.45">
      <c r="A196" s="25" t="s">
        <v>24</v>
      </c>
      <c r="B196" s="25" t="s">
        <v>24</v>
      </c>
      <c r="C196" s="25" t="s">
        <v>24</v>
      </c>
      <c r="D196" s="25" t="s">
        <v>24</v>
      </c>
      <c r="E196" s="25" t="s">
        <v>24</v>
      </c>
      <c r="F196" s="25" t="s">
        <v>24</v>
      </c>
      <c r="G196" s="25" t="s">
        <v>24</v>
      </c>
      <c r="H196" s="25" t="s">
        <v>24</v>
      </c>
      <c r="I196" s="25" t="s">
        <v>24</v>
      </c>
      <c r="J196" s="25" t="s">
        <v>24</v>
      </c>
      <c r="K196" s="25" t="s">
        <v>24</v>
      </c>
      <c r="L196" s="25" t="s">
        <v>24</v>
      </c>
      <c r="M196" s="25" t="s">
        <v>24</v>
      </c>
      <c r="N196" s="25" t="s">
        <v>24</v>
      </c>
      <c r="O196" s="25" t="s">
        <v>24</v>
      </c>
      <c r="P196" s="25" t="s">
        <v>23</v>
      </c>
      <c r="Q196" s="25" t="s">
        <v>24</v>
      </c>
      <c r="R196" s="25" t="s">
        <v>24</v>
      </c>
      <c r="S196" s="25" t="s">
        <v>24</v>
      </c>
      <c r="T196" s="25" t="s">
        <v>24</v>
      </c>
      <c r="U196" s="25" t="s">
        <v>24</v>
      </c>
      <c r="V196" s="25" t="s">
        <v>24</v>
      </c>
      <c r="W196" s="25" t="s">
        <v>24</v>
      </c>
      <c r="X196" s="25" t="s">
        <v>24</v>
      </c>
      <c r="Y196" s="25" t="s">
        <v>24</v>
      </c>
      <c r="Z196" s="25" t="s">
        <v>24</v>
      </c>
      <c r="AA196" s="25" t="s">
        <v>24</v>
      </c>
      <c r="AB196" s="25" t="s">
        <v>24</v>
      </c>
      <c r="AC196" s="25" t="s">
        <v>24</v>
      </c>
      <c r="AD196" s="25" t="s">
        <v>24</v>
      </c>
      <c r="AE196" s="25" t="s">
        <v>23</v>
      </c>
    </row>
    <row r="197" spans="1:31" x14ac:dyDescent="0.45">
      <c r="A197" s="25" t="s">
        <v>24</v>
      </c>
      <c r="B197" s="25" t="s">
        <v>24</v>
      </c>
      <c r="C197" s="25" t="s">
        <v>24</v>
      </c>
      <c r="D197" s="25" t="s">
        <v>24</v>
      </c>
      <c r="E197" s="25" t="s">
        <v>24</v>
      </c>
      <c r="F197" s="25" t="s">
        <v>24</v>
      </c>
      <c r="G197" s="25" t="s">
        <v>24</v>
      </c>
      <c r="H197" s="25" t="s">
        <v>24</v>
      </c>
      <c r="I197" s="25" t="s">
        <v>24</v>
      </c>
      <c r="J197" s="25" t="s">
        <v>24</v>
      </c>
      <c r="K197" s="25" t="s">
        <v>23</v>
      </c>
      <c r="L197" s="25" t="s">
        <v>24</v>
      </c>
      <c r="M197" s="25" t="s">
        <v>24</v>
      </c>
      <c r="N197" s="25" t="s">
        <v>24</v>
      </c>
      <c r="O197" s="25" t="s">
        <v>23</v>
      </c>
      <c r="P197" s="25" t="s">
        <v>24</v>
      </c>
      <c r="Q197" s="25" t="s">
        <v>24</v>
      </c>
      <c r="R197" s="25" t="s">
        <v>23</v>
      </c>
      <c r="S197" s="25" t="s">
        <v>24</v>
      </c>
      <c r="T197" s="25" t="s">
        <v>24</v>
      </c>
      <c r="U197" s="25" t="s">
        <v>24</v>
      </c>
      <c r="V197" s="25" t="s">
        <v>24</v>
      </c>
      <c r="W197" s="25" t="s">
        <v>23</v>
      </c>
      <c r="X197" s="25" t="s">
        <v>24</v>
      </c>
      <c r="Y197" s="25" t="s">
        <v>24</v>
      </c>
      <c r="Z197" s="25" t="s">
        <v>24</v>
      </c>
      <c r="AA197" s="25" t="s">
        <v>24</v>
      </c>
      <c r="AB197" s="25" t="s">
        <v>24</v>
      </c>
      <c r="AC197" s="25" t="s">
        <v>24</v>
      </c>
      <c r="AD197" s="25" t="s">
        <v>24</v>
      </c>
      <c r="AE197" s="25" t="s">
        <v>24</v>
      </c>
    </row>
    <row r="198" spans="1:31" x14ac:dyDescent="0.45">
      <c r="A198" s="25" t="s">
        <v>24</v>
      </c>
      <c r="B198" s="25" t="s">
        <v>24</v>
      </c>
      <c r="C198" s="25" t="s">
        <v>24</v>
      </c>
      <c r="D198" s="25" t="s">
        <v>24</v>
      </c>
      <c r="E198" s="25" t="s">
        <v>24</v>
      </c>
      <c r="F198" s="25" t="s">
        <v>24</v>
      </c>
      <c r="G198" s="25" t="s">
        <v>24</v>
      </c>
      <c r="H198" s="25" t="s">
        <v>23</v>
      </c>
      <c r="I198" s="25" t="s">
        <v>24</v>
      </c>
      <c r="J198" s="25" t="s">
        <v>23</v>
      </c>
      <c r="K198" s="25" t="s">
        <v>23</v>
      </c>
      <c r="L198" s="25" t="s">
        <v>24</v>
      </c>
      <c r="M198" s="25" t="s">
        <v>24</v>
      </c>
      <c r="N198" s="25" t="s">
        <v>24</v>
      </c>
      <c r="O198" s="25" t="s">
        <v>24</v>
      </c>
      <c r="P198" s="25" t="s">
        <v>24</v>
      </c>
      <c r="Q198" s="25" t="s">
        <v>24</v>
      </c>
      <c r="R198" s="25" t="s">
        <v>24</v>
      </c>
      <c r="S198" s="25" t="s">
        <v>24</v>
      </c>
      <c r="T198" s="25" t="s">
        <v>24</v>
      </c>
      <c r="U198" s="25" t="s">
        <v>24</v>
      </c>
      <c r="V198" s="25" t="s">
        <v>24</v>
      </c>
      <c r="W198" s="25" t="s">
        <v>23</v>
      </c>
      <c r="X198" s="25" t="s">
        <v>24</v>
      </c>
      <c r="Y198" s="25" t="s">
        <v>24</v>
      </c>
      <c r="Z198" s="25" t="s">
        <v>24</v>
      </c>
      <c r="AA198" s="25" t="s">
        <v>24</v>
      </c>
      <c r="AB198" s="25" t="s">
        <v>24</v>
      </c>
      <c r="AC198" s="25" t="s">
        <v>24</v>
      </c>
      <c r="AD198" s="25" t="s">
        <v>24</v>
      </c>
      <c r="AE198" s="25" t="s">
        <v>24</v>
      </c>
    </row>
    <row r="199" spans="1:31" x14ac:dyDescent="0.45">
      <c r="A199" s="25" t="s">
        <v>24</v>
      </c>
      <c r="B199" s="25" t="s">
        <v>24</v>
      </c>
      <c r="C199" s="25" t="s">
        <v>24</v>
      </c>
      <c r="D199" s="25" t="s">
        <v>24</v>
      </c>
      <c r="E199" s="25" t="s">
        <v>24</v>
      </c>
      <c r="F199" s="25" t="s">
        <v>24</v>
      </c>
      <c r="G199" s="25" t="s">
        <v>24</v>
      </c>
      <c r="H199" s="25" t="s">
        <v>24</v>
      </c>
      <c r="I199" s="25" t="s">
        <v>24</v>
      </c>
      <c r="J199" s="25" t="s">
        <v>24</v>
      </c>
      <c r="K199" s="25" t="s">
        <v>24</v>
      </c>
      <c r="L199" s="25" t="s">
        <v>24</v>
      </c>
      <c r="M199" s="25" t="s">
        <v>24</v>
      </c>
      <c r="N199" s="25" t="s">
        <v>24</v>
      </c>
      <c r="O199" s="25" t="s">
        <v>24</v>
      </c>
      <c r="P199" s="25" t="s">
        <v>23</v>
      </c>
      <c r="Q199" s="25" t="s">
        <v>24</v>
      </c>
      <c r="R199" s="25" t="s">
        <v>24</v>
      </c>
      <c r="S199" s="25" t="s">
        <v>24</v>
      </c>
      <c r="T199" s="25" t="s">
        <v>24</v>
      </c>
      <c r="U199" s="25" t="s">
        <v>24</v>
      </c>
      <c r="V199" s="25" t="s">
        <v>24</v>
      </c>
      <c r="W199" s="25" t="s">
        <v>24</v>
      </c>
      <c r="X199" s="25" t="s">
        <v>24</v>
      </c>
      <c r="Y199" s="25" t="s">
        <v>24</v>
      </c>
      <c r="Z199" s="25" t="s">
        <v>24</v>
      </c>
      <c r="AA199" s="25" t="s">
        <v>24</v>
      </c>
      <c r="AB199" s="25" t="s">
        <v>24</v>
      </c>
      <c r="AC199" s="25" t="s">
        <v>24</v>
      </c>
      <c r="AD199" s="25" t="s">
        <v>24</v>
      </c>
      <c r="AE199" s="25" t="s">
        <v>23</v>
      </c>
    </row>
    <row r="200" spans="1:31" x14ac:dyDescent="0.45">
      <c r="A200" s="25" t="s">
        <v>24</v>
      </c>
      <c r="B200" s="25" t="s">
        <v>24</v>
      </c>
      <c r="C200" s="25" t="s">
        <v>24</v>
      </c>
      <c r="D200" s="25" t="s">
        <v>24</v>
      </c>
      <c r="E200" s="25" t="s">
        <v>23</v>
      </c>
      <c r="F200" s="25" t="s">
        <v>24</v>
      </c>
      <c r="G200" s="25" t="s">
        <v>24</v>
      </c>
      <c r="H200" s="25" t="s">
        <v>24</v>
      </c>
      <c r="I200" s="25" t="s">
        <v>24</v>
      </c>
      <c r="J200" s="25" t="s">
        <v>24</v>
      </c>
      <c r="K200" s="25" t="s">
        <v>24</v>
      </c>
      <c r="L200" s="25" t="s">
        <v>24</v>
      </c>
      <c r="M200" s="25" t="s">
        <v>24</v>
      </c>
      <c r="N200" s="25" t="s">
        <v>24</v>
      </c>
      <c r="O200" s="25" t="s">
        <v>24</v>
      </c>
      <c r="P200" s="25" t="s">
        <v>23</v>
      </c>
      <c r="Q200" s="25" t="s">
        <v>24</v>
      </c>
      <c r="R200" s="25" t="s">
        <v>24</v>
      </c>
      <c r="S200" s="25" t="s">
        <v>24</v>
      </c>
      <c r="T200" s="25" t="s">
        <v>24</v>
      </c>
      <c r="U200" s="25" t="s">
        <v>24</v>
      </c>
      <c r="V200" s="25" t="s">
        <v>24</v>
      </c>
      <c r="W200" s="25" t="s">
        <v>24</v>
      </c>
      <c r="X200" s="25" t="s">
        <v>24</v>
      </c>
      <c r="Y200" s="25" t="s">
        <v>24</v>
      </c>
      <c r="Z200" s="25" t="s">
        <v>24</v>
      </c>
      <c r="AA200" s="25" t="s">
        <v>24</v>
      </c>
      <c r="AB200" s="25" t="s">
        <v>24</v>
      </c>
      <c r="AC200" s="25" t="s">
        <v>24</v>
      </c>
      <c r="AD200" s="25" t="s">
        <v>24</v>
      </c>
      <c r="AE200" s="25" t="s">
        <v>23</v>
      </c>
    </row>
    <row r="201" spans="1:31" x14ac:dyDescent="0.45">
      <c r="A201" s="25" t="s">
        <v>24</v>
      </c>
      <c r="B201" s="25" t="s">
        <v>24</v>
      </c>
      <c r="C201" s="25" t="s">
        <v>24</v>
      </c>
      <c r="D201" s="25" t="s">
        <v>24</v>
      </c>
      <c r="E201" s="25" t="s">
        <v>24</v>
      </c>
      <c r="F201" s="25" t="s">
        <v>24</v>
      </c>
      <c r="G201" s="25" t="s">
        <v>24</v>
      </c>
      <c r="H201" s="25" t="s">
        <v>24</v>
      </c>
      <c r="I201" s="25" t="s">
        <v>24</v>
      </c>
      <c r="J201" s="25" t="s">
        <v>24</v>
      </c>
      <c r="K201" s="25" t="s">
        <v>23</v>
      </c>
      <c r="L201" s="25" t="s">
        <v>24</v>
      </c>
      <c r="M201" s="25" t="s">
        <v>24</v>
      </c>
      <c r="N201" s="25" t="s">
        <v>24</v>
      </c>
      <c r="O201" s="25" t="s">
        <v>23</v>
      </c>
      <c r="P201" s="25" t="s">
        <v>24</v>
      </c>
      <c r="Q201" s="25" t="s">
        <v>23</v>
      </c>
      <c r="R201" s="25" t="s">
        <v>23</v>
      </c>
      <c r="S201" s="25" t="s">
        <v>24</v>
      </c>
      <c r="T201" s="25" t="s">
        <v>24</v>
      </c>
      <c r="U201" s="25" t="s">
        <v>24</v>
      </c>
      <c r="V201" s="25" t="s">
        <v>24</v>
      </c>
      <c r="W201" s="25" t="s">
        <v>24</v>
      </c>
      <c r="X201" s="25" t="s">
        <v>24</v>
      </c>
      <c r="Y201" s="25" t="s">
        <v>23</v>
      </c>
      <c r="Z201" s="25" t="s">
        <v>24</v>
      </c>
      <c r="AA201" s="25" t="s">
        <v>24</v>
      </c>
      <c r="AB201" s="25" t="s">
        <v>24</v>
      </c>
      <c r="AC201" s="25" t="s">
        <v>24</v>
      </c>
      <c r="AD201" s="25" t="s">
        <v>24</v>
      </c>
      <c r="AE201" s="25" t="s">
        <v>24</v>
      </c>
    </row>
  </sheetData>
  <mergeCells count="6">
    <mergeCell ref="AM103:AO103"/>
    <mergeCell ref="AM12:AP12"/>
    <mergeCell ref="AH12:AK12"/>
    <mergeCell ref="AM50:AO50"/>
    <mergeCell ref="AM61:AO61"/>
    <mergeCell ref="AM77:AO7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4538-A742-486A-8DA8-85AB73E43D0D}">
  <dimension ref="A1:U201"/>
  <sheetViews>
    <sheetView topLeftCell="K130" zoomScale="85" zoomScaleNormal="85" workbookViewId="0">
      <selection activeCell="AN163" sqref="AN163"/>
    </sheetView>
  </sheetViews>
  <sheetFormatPr defaultRowHeight="14.25" x14ac:dyDescent="0.45"/>
  <cols>
    <col min="1" max="1" width="4.1328125" bestFit="1" customWidth="1"/>
    <col min="2" max="2" width="11.9296875" bestFit="1" customWidth="1"/>
    <col min="3" max="3" width="19.33203125" bestFit="1" customWidth="1"/>
    <col min="4" max="4" width="13.33203125" bestFit="1" customWidth="1"/>
    <col min="5" max="5" width="9.796875" bestFit="1" customWidth="1"/>
    <col min="6" max="6" width="11.265625" bestFit="1" customWidth="1"/>
    <col min="7" max="7" width="8.265625" bestFit="1" customWidth="1"/>
    <col min="8" max="8" width="12.3984375" bestFit="1" customWidth="1"/>
    <col min="11" max="11" width="18.9296875" customWidth="1"/>
  </cols>
  <sheetData>
    <row r="1" spans="1:20" x14ac:dyDescent="0.45">
      <c r="A1" s="29" t="s">
        <v>16</v>
      </c>
      <c r="B1" s="34" t="s">
        <v>391</v>
      </c>
      <c r="C1" s="35" t="s">
        <v>392</v>
      </c>
      <c r="D1" s="36" t="s">
        <v>393</v>
      </c>
      <c r="E1" s="35" t="s">
        <v>394</v>
      </c>
      <c r="F1" s="34" t="s">
        <v>395</v>
      </c>
      <c r="G1" s="35" t="s">
        <v>396</v>
      </c>
      <c r="H1" s="34" t="s">
        <v>397</v>
      </c>
    </row>
    <row r="2" spans="1:20" x14ac:dyDescent="0.45">
      <c r="A2" s="30">
        <v>4</v>
      </c>
      <c r="B2" s="37">
        <v>1250</v>
      </c>
      <c r="C2" s="31">
        <v>92</v>
      </c>
      <c r="D2" s="31">
        <v>17.7</v>
      </c>
      <c r="E2" s="31">
        <v>19.7</v>
      </c>
      <c r="F2" s="37">
        <v>532</v>
      </c>
      <c r="G2" s="31">
        <v>9</v>
      </c>
      <c r="H2" s="37">
        <v>506</v>
      </c>
      <c r="K2" s="125" t="s">
        <v>391</v>
      </c>
      <c r="L2" s="125"/>
      <c r="M2" s="125"/>
      <c r="N2" s="125"/>
      <c r="O2" s="125"/>
    </row>
    <row r="3" spans="1:20" x14ac:dyDescent="0.45">
      <c r="A3" s="30">
        <v>3</v>
      </c>
      <c r="B3" s="37">
        <v>1182</v>
      </c>
      <c r="C3" s="31">
        <v>85</v>
      </c>
      <c r="D3" s="31">
        <v>10.199999999999999</v>
      </c>
      <c r="E3" s="31">
        <v>20.9</v>
      </c>
      <c r="F3" s="37">
        <v>457</v>
      </c>
      <c r="G3" s="31">
        <v>7</v>
      </c>
      <c r="H3" s="37">
        <v>350</v>
      </c>
      <c r="K3" s="27"/>
      <c r="L3" s="125" t="s">
        <v>584</v>
      </c>
      <c r="M3" s="125"/>
      <c r="N3" s="125" t="s">
        <v>595</v>
      </c>
      <c r="O3" s="125"/>
      <c r="T3" t="s">
        <v>717</v>
      </c>
    </row>
    <row r="4" spans="1:20" x14ac:dyDescent="0.45">
      <c r="A4" s="30">
        <v>3</v>
      </c>
      <c r="B4" s="37">
        <v>1058</v>
      </c>
      <c r="C4" s="31">
        <v>75</v>
      </c>
      <c r="D4" s="31">
        <v>11.2</v>
      </c>
      <c r="E4" s="31">
        <v>19.600000000000001</v>
      </c>
      <c r="F4" s="37">
        <v>432</v>
      </c>
      <c r="G4" s="31">
        <v>7.6</v>
      </c>
      <c r="H4" s="37">
        <v>378</v>
      </c>
      <c r="K4" s="27"/>
      <c r="L4" s="27" t="s">
        <v>593</v>
      </c>
      <c r="M4" s="27" t="s">
        <v>594</v>
      </c>
      <c r="N4" s="27" t="s">
        <v>593</v>
      </c>
      <c r="O4" s="27" t="s">
        <v>594</v>
      </c>
    </row>
    <row r="5" spans="1:20" x14ac:dyDescent="0.45">
      <c r="A5" s="30">
        <v>3</v>
      </c>
      <c r="B5" s="37">
        <v>850</v>
      </c>
      <c r="C5" s="31">
        <v>62</v>
      </c>
      <c r="D5" s="31">
        <v>8.1999999999999993</v>
      </c>
      <c r="E5" s="31">
        <v>15</v>
      </c>
      <c r="F5" s="37">
        <v>406</v>
      </c>
      <c r="G5" s="31">
        <v>6.8</v>
      </c>
      <c r="H5" s="37">
        <v>354</v>
      </c>
      <c r="K5" s="27" t="s">
        <v>591</v>
      </c>
      <c r="L5" s="27">
        <f>COUNTIFS(A2:A201,"&lt;=3", A2:A201, "&gt;=1", B2:B201, "&lt;=1010")</f>
        <v>34</v>
      </c>
      <c r="M5" s="27">
        <f>COUNTIFS(A2:A201,"&lt;=5", A2:A201, "&gt;=4", B2:B201, "&lt;=1360")</f>
        <v>59</v>
      </c>
      <c r="N5" s="44">
        <f>L5/SUM(L5:L6)</f>
        <v>0.25757575757575757</v>
      </c>
      <c r="O5" s="44">
        <f>M5/SUM(M5:M6)</f>
        <v>0.86764705882352944</v>
      </c>
    </row>
    <row r="6" spans="1:20" x14ac:dyDescent="0.45">
      <c r="A6" s="30">
        <v>4</v>
      </c>
      <c r="B6" s="37">
        <v>1326</v>
      </c>
      <c r="C6" s="31">
        <v>95</v>
      </c>
      <c r="D6" s="31">
        <v>18.2</v>
      </c>
      <c r="E6" s="31">
        <v>20.8</v>
      </c>
      <c r="F6" s="37">
        <v>548</v>
      </c>
      <c r="G6" s="31">
        <v>10.5</v>
      </c>
      <c r="H6" s="37">
        <v>515</v>
      </c>
      <c r="K6" s="27" t="s">
        <v>592</v>
      </c>
      <c r="L6" s="27">
        <f>COUNTIFS(A2:A201,"&lt;=3", A2:A201, "&gt;=1", B2:B201, "&gt;=1010")</f>
        <v>98</v>
      </c>
      <c r="M6" s="27">
        <f>COUNTIFS(A2:A201,"&lt;=5", A2:A201, "&gt;=4", B2:B201, "&gt;=1360")</f>
        <v>9</v>
      </c>
      <c r="N6" s="44">
        <f>L6/SUM(L5:L6)</f>
        <v>0.74242424242424243</v>
      </c>
      <c r="O6" s="44">
        <f>M6/SUM(M5:M6)</f>
        <v>0.13235294117647059</v>
      </c>
    </row>
    <row r="7" spans="1:20" x14ac:dyDescent="0.45">
      <c r="A7" s="30">
        <v>3</v>
      </c>
      <c r="B7" s="37">
        <v>1158</v>
      </c>
      <c r="C7" s="31">
        <v>82</v>
      </c>
      <c r="D7" s="31">
        <v>10.9</v>
      </c>
      <c r="E7" s="31">
        <v>15.7</v>
      </c>
      <c r="F7" s="37">
        <v>472</v>
      </c>
      <c r="G7" s="31">
        <v>7.9</v>
      </c>
      <c r="H7" s="37">
        <v>492</v>
      </c>
    </row>
    <row r="8" spans="1:20" x14ac:dyDescent="0.45">
      <c r="A8" s="30">
        <v>3</v>
      </c>
      <c r="B8" s="37">
        <v>1224</v>
      </c>
      <c r="C8" s="31">
        <v>84.6</v>
      </c>
      <c r="D8" s="31">
        <v>9.9</v>
      </c>
      <c r="E8" s="31">
        <v>20.5</v>
      </c>
      <c r="F8" s="37">
        <v>456</v>
      </c>
      <c r="G8" s="31">
        <v>7.5</v>
      </c>
      <c r="H8" s="37">
        <v>485</v>
      </c>
      <c r="K8" s="55"/>
      <c r="L8" s="10"/>
      <c r="M8" s="10"/>
      <c r="N8" s="10"/>
    </row>
    <row r="9" spans="1:20" x14ac:dyDescent="0.45">
      <c r="A9" s="30">
        <v>4</v>
      </c>
      <c r="B9" s="37">
        <v>1031</v>
      </c>
      <c r="C9" s="31">
        <v>90</v>
      </c>
      <c r="D9" s="31">
        <v>7.8</v>
      </c>
      <c r="E9" s="31">
        <v>15.8</v>
      </c>
      <c r="F9" s="37">
        <v>500</v>
      </c>
      <c r="G9" s="31">
        <v>6</v>
      </c>
      <c r="H9" s="37">
        <v>479</v>
      </c>
    </row>
    <row r="10" spans="1:20" x14ac:dyDescent="0.45">
      <c r="A10" s="30">
        <v>3</v>
      </c>
      <c r="B10" s="37">
        <v>950</v>
      </c>
      <c r="C10" s="31">
        <v>87</v>
      </c>
      <c r="D10" s="31">
        <v>8.6</v>
      </c>
      <c r="E10" s="31">
        <v>14.6</v>
      </c>
      <c r="F10" s="37">
        <v>495</v>
      </c>
      <c r="G10" s="31">
        <v>8.6</v>
      </c>
      <c r="H10" s="37">
        <v>376</v>
      </c>
    </row>
    <row r="11" spans="1:20" x14ac:dyDescent="0.45">
      <c r="A11" s="30">
        <v>1</v>
      </c>
      <c r="B11" s="37">
        <v>786</v>
      </c>
      <c r="C11" s="31">
        <v>53</v>
      </c>
      <c r="D11" s="31">
        <v>8.6</v>
      </c>
      <c r="E11" s="31">
        <v>7.2</v>
      </c>
      <c r="F11" s="37">
        <v>372</v>
      </c>
      <c r="G11" s="31">
        <v>5.8</v>
      </c>
      <c r="H11" s="37">
        <v>305</v>
      </c>
    </row>
    <row r="12" spans="1:20" x14ac:dyDescent="0.45">
      <c r="A12" s="30">
        <v>4</v>
      </c>
      <c r="B12" s="37">
        <v>1156</v>
      </c>
      <c r="C12" s="31">
        <v>87</v>
      </c>
      <c r="D12" s="31">
        <v>15.8</v>
      </c>
      <c r="E12" s="31">
        <v>17.3</v>
      </c>
      <c r="F12" s="37">
        <v>511</v>
      </c>
      <c r="G12" s="31">
        <v>8.4</v>
      </c>
      <c r="H12" s="37">
        <v>495</v>
      </c>
    </row>
    <row r="13" spans="1:20" x14ac:dyDescent="0.45">
      <c r="A13" s="30">
        <v>3</v>
      </c>
      <c r="B13" s="37">
        <v>946</v>
      </c>
      <c r="C13" s="31">
        <v>76</v>
      </c>
      <c r="D13" s="31">
        <v>10.199999999999999</v>
      </c>
      <c r="E13" s="31">
        <v>12.5</v>
      </c>
      <c r="F13" s="37">
        <v>404</v>
      </c>
      <c r="G13" s="31">
        <v>6.4</v>
      </c>
      <c r="H13" s="37">
        <v>315</v>
      </c>
    </row>
    <row r="14" spans="1:20" x14ac:dyDescent="0.45">
      <c r="A14" s="30">
        <v>2</v>
      </c>
      <c r="B14" s="37">
        <v>1044</v>
      </c>
      <c r="C14" s="31">
        <v>82</v>
      </c>
      <c r="D14" s="31">
        <v>12.6</v>
      </c>
      <c r="E14" s="31">
        <v>10.5</v>
      </c>
      <c r="F14" s="37">
        <v>424</v>
      </c>
      <c r="G14" s="31">
        <v>6.2</v>
      </c>
      <c r="H14" s="37">
        <v>375</v>
      </c>
    </row>
    <row r="15" spans="1:20" x14ac:dyDescent="0.45">
      <c r="A15" s="30">
        <v>4</v>
      </c>
      <c r="B15" s="37">
        <v>1340</v>
      </c>
      <c r="C15" s="31">
        <v>97</v>
      </c>
      <c r="D15" s="31">
        <v>19.600000000000001</v>
      </c>
      <c r="E15" s="31">
        <v>21.2</v>
      </c>
      <c r="F15" s="37">
        <v>544</v>
      </c>
      <c r="G15" s="31">
        <v>11</v>
      </c>
      <c r="H15" s="37">
        <v>525</v>
      </c>
    </row>
    <row r="16" spans="1:20" x14ac:dyDescent="0.45">
      <c r="A16" s="30">
        <v>2</v>
      </c>
      <c r="B16" s="37">
        <v>1156</v>
      </c>
      <c r="C16" s="31">
        <v>84</v>
      </c>
      <c r="D16" s="31">
        <v>10.4</v>
      </c>
      <c r="E16" s="31">
        <v>19.399999999999999</v>
      </c>
      <c r="F16" s="37">
        <v>459</v>
      </c>
      <c r="G16" s="31">
        <v>8.5</v>
      </c>
      <c r="H16" s="37">
        <v>325</v>
      </c>
    </row>
    <row r="17" spans="1:21" x14ac:dyDescent="0.45">
      <c r="A17" s="30">
        <v>2</v>
      </c>
      <c r="B17" s="37">
        <v>852</v>
      </c>
      <c r="C17" s="31">
        <v>65</v>
      </c>
      <c r="D17" s="31">
        <v>7.2</v>
      </c>
      <c r="E17" s="31">
        <v>8.5</v>
      </c>
      <c r="F17" s="37">
        <v>315</v>
      </c>
      <c r="G17" s="31">
        <v>6.1</v>
      </c>
      <c r="H17" s="37">
        <v>302</v>
      </c>
    </row>
    <row r="18" spans="1:21" x14ac:dyDescent="0.45">
      <c r="A18" s="30">
        <v>3</v>
      </c>
      <c r="B18" s="37">
        <v>1195</v>
      </c>
      <c r="C18" s="31">
        <v>86</v>
      </c>
      <c r="D18" s="31">
        <v>10</v>
      </c>
      <c r="E18" s="31">
        <v>20.100000000000001</v>
      </c>
      <c r="F18" s="37">
        <v>461</v>
      </c>
      <c r="G18" s="31">
        <v>7</v>
      </c>
      <c r="H18" s="37">
        <v>371</v>
      </c>
      <c r="K18" s="126" t="s">
        <v>392</v>
      </c>
      <c r="L18" s="132"/>
      <c r="M18" s="132"/>
      <c r="N18" s="132"/>
      <c r="O18" s="127"/>
    </row>
    <row r="19" spans="1:21" x14ac:dyDescent="0.45">
      <c r="A19" s="30">
        <v>5</v>
      </c>
      <c r="B19" s="37">
        <v>1370</v>
      </c>
      <c r="C19" s="31">
        <v>94</v>
      </c>
      <c r="D19" s="31">
        <v>18.399999999999999</v>
      </c>
      <c r="E19" s="31">
        <v>11.5</v>
      </c>
      <c r="F19" s="37">
        <v>402</v>
      </c>
      <c r="G19" s="31">
        <v>6</v>
      </c>
      <c r="H19" s="37">
        <v>395</v>
      </c>
      <c r="K19" s="25"/>
      <c r="L19" s="125" t="s">
        <v>584</v>
      </c>
      <c r="M19" s="125"/>
      <c r="N19" s="125" t="s">
        <v>595</v>
      </c>
      <c r="O19" s="125"/>
    </row>
    <row r="20" spans="1:21" x14ac:dyDescent="0.45">
      <c r="A20" s="30">
        <v>3</v>
      </c>
      <c r="B20" s="37">
        <v>1093</v>
      </c>
      <c r="C20" s="31">
        <v>80</v>
      </c>
      <c r="D20" s="31">
        <v>10</v>
      </c>
      <c r="E20" s="31">
        <v>19.5</v>
      </c>
      <c r="F20" s="37">
        <v>435</v>
      </c>
      <c r="G20" s="31">
        <v>7</v>
      </c>
      <c r="H20" s="37">
        <v>397</v>
      </c>
      <c r="K20" s="25"/>
      <c r="L20" s="27" t="s">
        <v>593</v>
      </c>
      <c r="M20" s="27" t="s">
        <v>594</v>
      </c>
      <c r="N20" s="27" t="s">
        <v>593</v>
      </c>
      <c r="O20" s="27" t="s">
        <v>594</v>
      </c>
    </row>
    <row r="21" spans="1:21" x14ac:dyDescent="0.45">
      <c r="A21" s="30">
        <v>2</v>
      </c>
      <c r="B21" s="37">
        <v>1055</v>
      </c>
      <c r="C21" s="31">
        <v>80.5</v>
      </c>
      <c r="D21" s="31">
        <v>9.8000000000000007</v>
      </c>
      <c r="E21" s="31">
        <v>11.4</v>
      </c>
      <c r="F21" s="37">
        <v>409</v>
      </c>
      <c r="G21" s="31">
        <v>7.5</v>
      </c>
      <c r="H21" s="37">
        <v>315</v>
      </c>
      <c r="K21" s="27" t="s">
        <v>596</v>
      </c>
      <c r="L21" s="25">
        <f>COUNTIFS(A2:A201,"&lt;=3",A2:A201,"&gt;=1",C2:C201,"&lt;=130")</f>
        <v>131</v>
      </c>
      <c r="M21" s="25">
        <f>COUNTIFS(A2:A201,"&lt;=5",A2:A201,"&gt;=4",C2:C201,"&lt;=130")</f>
        <v>68</v>
      </c>
      <c r="N21" s="39">
        <f>L21/SUM(L21:L22)</f>
        <v>1</v>
      </c>
      <c r="O21" s="39">
        <f>M21/SUM(M21:M22)</f>
        <v>1</v>
      </c>
    </row>
    <row r="22" spans="1:21" x14ac:dyDescent="0.45">
      <c r="A22" s="30">
        <v>2</v>
      </c>
      <c r="B22" s="37">
        <v>1124</v>
      </c>
      <c r="C22" s="31">
        <v>81.2</v>
      </c>
      <c r="D22" s="31">
        <v>12.5</v>
      </c>
      <c r="E22" s="31">
        <v>14.7</v>
      </c>
      <c r="F22" s="37">
        <v>412</v>
      </c>
      <c r="G22" s="31">
        <v>6.4</v>
      </c>
      <c r="H22" s="37">
        <v>342</v>
      </c>
      <c r="K22" s="27" t="s">
        <v>597</v>
      </c>
      <c r="L22" s="25">
        <f>COUNTIFS(A2:A201,"&lt;=3",A2:A201,"&gt;=1",C2:C201,"&gt;=130")</f>
        <v>0</v>
      </c>
      <c r="M22" s="25">
        <f>COUNTIFS(A2:A201,"&lt;=5",A2:A201,"&gt;=4",C2:C201,"&gt;=130")</f>
        <v>0</v>
      </c>
      <c r="N22" s="39">
        <f>L22/SUM(L21:L22)</f>
        <v>0</v>
      </c>
      <c r="O22" s="39">
        <f>M22/SUM(M21:M22)</f>
        <v>0</v>
      </c>
      <c r="U22" t="s">
        <v>718</v>
      </c>
    </row>
    <row r="23" spans="1:21" x14ac:dyDescent="0.45">
      <c r="A23" s="30">
        <v>3</v>
      </c>
      <c r="B23" s="37">
        <v>1265</v>
      </c>
      <c r="C23" s="31">
        <v>82</v>
      </c>
      <c r="D23" s="31">
        <v>16.399999999999999</v>
      </c>
      <c r="E23" s="31">
        <v>15.4</v>
      </c>
      <c r="F23" s="37">
        <v>479</v>
      </c>
      <c r="G23" s="31">
        <v>8</v>
      </c>
      <c r="H23" s="37">
        <v>368</v>
      </c>
    </row>
    <row r="24" spans="1:21" x14ac:dyDescent="0.45">
      <c r="A24" s="30">
        <v>3</v>
      </c>
      <c r="B24" s="37">
        <v>1181</v>
      </c>
      <c r="C24" s="31">
        <v>84.4</v>
      </c>
      <c r="D24" s="31">
        <v>9.4</v>
      </c>
      <c r="E24" s="31">
        <v>17.399999999999999</v>
      </c>
      <c r="F24" s="37">
        <v>458</v>
      </c>
      <c r="G24" s="31">
        <v>7.8</v>
      </c>
      <c r="H24" s="37">
        <v>387</v>
      </c>
    </row>
    <row r="25" spans="1:21" x14ac:dyDescent="0.45">
      <c r="A25" s="30">
        <v>4</v>
      </c>
      <c r="B25" s="37">
        <v>1265</v>
      </c>
      <c r="C25" s="31">
        <v>92</v>
      </c>
      <c r="D25" s="31">
        <v>17.5</v>
      </c>
      <c r="E25" s="31">
        <v>19.399999999999999</v>
      </c>
      <c r="F25" s="37">
        <v>535</v>
      </c>
      <c r="G25" s="31">
        <v>9</v>
      </c>
      <c r="H25" s="37">
        <v>550</v>
      </c>
    </row>
    <row r="26" spans="1:21" x14ac:dyDescent="0.45">
      <c r="A26" s="30">
        <v>3</v>
      </c>
      <c r="B26" s="37">
        <v>1194</v>
      </c>
      <c r="C26" s="31">
        <v>87</v>
      </c>
      <c r="D26" s="31">
        <v>11.5</v>
      </c>
      <c r="E26" s="31">
        <v>20.399999999999999</v>
      </c>
      <c r="F26" s="37">
        <v>459</v>
      </c>
      <c r="G26" s="31">
        <v>8</v>
      </c>
      <c r="H26" s="37">
        <v>394</v>
      </c>
    </row>
    <row r="27" spans="1:21" x14ac:dyDescent="0.45">
      <c r="A27" s="30">
        <v>2</v>
      </c>
      <c r="B27" s="37">
        <v>694</v>
      </c>
      <c r="C27" s="31">
        <v>64</v>
      </c>
      <c r="D27" s="31">
        <v>5.6</v>
      </c>
      <c r="E27" s="31">
        <v>7.4</v>
      </c>
      <c r="F27" s="37">
        <v>304</v>
      </c>
      <c r="G27" s="31">
        <v>4.4000000000000004</v>
      </c>
      <c r="H27" s="37">
        <v>264</v>
      </c>
    </row>
    <row r="28" spans="1:21" x14ac:dyDescent="0.45">
      <c r="A28" s="30">
        <v>5</v>
      </c>
      <c r="B28" s="37">
        <v>1349</v>
      </c>
      <c r="C28" s="31">
        <v>99</v>
      </c>
      <c r="D28" s="31">
        <v>19.5</v>
      </c>
      <c r="E28" s="31">
        <v>22.5</v>
      </c>
      <c r="F28" s="37">
        <v>564</v>
      </c>
      <c r="G28" s="31">
        <v>10.5</v>
      </c>
      <c r="H28" s="37">
        <v>596</v>
      </c>
    </row>
    <row r="29" spans="1:21" x14ac:dyDescent="0.45">
      <c r="A29" s="30">
        <v>4</v>
      </c>
      <c r="B29" s="37">
        <v>1255</v>
      </c>
      <c r="C29" s="31">
        <v>93</v>
      </c>
      <c r="D29" s="31">
        <v>17.7</v>
      </c>
      <c r="E29" s="31">
        <v>19.5</v>
      </c>
      <c r="F29" s="37">
        <v>552</v>
      </c>
      <c r="G29" s="31">
        <v>9</v>
      </c>
      <c r="H29" s="37">
        <v>526</v>
      </c>
    </row>
    <row r="30" spans="1:21" x14ac:dyDescent="0.45">
      <c r="A30" s="30">
        <v>2</v>
      </c>
      <c r="B30" s="37">
        <v>1054</v>
      </c>
      <c r="C30" s="31">
        <v>86</v>
      </c>
      <c r="D30" s="31">
        <v>13.6</v>
      </c>
      <c r="E30" s="31">
        <v>11.5</v>
      </c>
      <c r="F30" s="37">
        <v>414</v>
      </c>
      <c r="G30" s="31">
        <v>7.2</v>
      </c>
      <c r="H30" s="37">
        <v>475</v>
      </c>
    </row>
    <row r="31" spans="1:21" x14ac:dyDescent="0.45">
      <c r="A31" s="30">
        <v>4</v>
      </c>
      <c r="B31" s="37">
        <v>1355</v>
      </c>
      <c r="C31" s="31">
        <v>98</v>
      </c>
      <c r="D31" s="31">
        <v>19.7</v>
      </c>
      <c r="E31" s="31">
        <v>22.5</v>
      </c>
      <c r="F31" s="37">
        <v>582</v>
      </c>
      <c r="G31" s="31">
        <v>11</v>
      </c>
      <c r="H31" s="37">
        <v>576</v>
      </c>
    </row>
    <row r="32" spans="1:21" x14ac:dyDescent="0.45">
      <c r="A32" s="30">
        <v>3</v>
      </c>
      <c r="B32" s="37">
        <v>1192</v>
      </c>
      <c r="C32" s="31">
        <v>84</v>
      </c>
      <c r="D32" s="31">
        <v>11.2</v>
      </c>
      <c r="E32" s="31">
        <v>21.9</v>
      </c>
      <c r="F32" s="37">
        <v>467</v>
      </c>
      <c r="G32" s="31">
        <v>8</v>
      </c>
      <c r="H32" s="37">
        <v>395</v>
      </c>
    </row>
    <row r="33" spans="1:19" x14ac:dyDescent="0.45">
      <c r="A33" s="30">
        <v>3</v>
      </c>
      <c r="B33" s="37">
        <v>1312</v>
      </c>
      <c r="C33" s="31">
        <v>89</v>
      </c>
      <c r="D33" s="31">
        <v>16.899999999999999</v>
      </c>
      <c r="E33" s="31">
        <v>20.5</v>
      </c>
      <c r="F33" s="37">
        <v>576</v>
      </c>
      <c r="G33" s="31">
        <v>10.8</v>
      </c>
      <c r="H33" s="37">
        <v>592</v>
      </c>
    </row>
    <row r="34" spans="1:19" x14ac:dyDescent="0.45">
      <c r="A34" s="30">
        <v>5</v>
      </c>
      <c r="B34" s="37">
        <v>1410</v>
      </c>
      <c r="C34" s="31">
        <v>99</v>
      </c>
      <c r="D34" s="31">
        <v>20.399999999999999</v>
      </c>
      <c r="E34" s="31">
        <v>25.4</v>
      </c>
      <c r="F34" s="37">
        <v>604</v>
      </c>
      <c r="G34" s="31">
        <v>9.4</v>
      </c>
      <c r="H34" s="37">
        <v>536</v>
      </c>
    </row>
    <row r="35" spans="1:19" x14ac:dyDescent="0.45">
      <c r="A35" s="30">
        <v>2</v>
      </c>
      <c r="B35" s="37">
        <v>985</v>
      </c>
      <c r="C35" s="31">
        <v>76</v>
      </c>
      <c r="D35" s="31">
        <v>14.4</v>
      </c>
      <c r="E35" s="31">
        <v>16.399999999999999</v>
      </c>
      <c r="F35" s="37">
        <v>452</v>
      </c>
      <c r="G35" s="31">
        <v>8.4</v>
      </c>
      <c r="H35" s="37">
        <v>425</v>
      </c>
    </row>
    <row r="36" spans="1:19" x14ac:dyDescent="0.45">
      <c r="A36" s="30">
        <v>2</v>
      </c>
      <c r="B36" s="37">
        <v>1069</v>
      </c>
      <c r="C36" s="31">
        <v>82</v>
      </c>
      <c r="D36" s="31">
        <v>16.399999999999999</v>
      </c>
      <c r="E36" s="31">
        <v>18.7</v>
      </c>
      <c r="F36" s="37">
        <v>467</v>
      </c>
      <c r="G36" s="31">
        <v>9.6999999999999993</v>
      </c>
      <c r="H36" s="37">
        <v>459</v>
      </c>
    </row>
    <row r="37" spans="1:19" x14ac:dyDescent="0.45">
      <c r="A37" s="30">
        <v>2</v>
      </c>
      <c r="B37" s="37">
        <v>1011</v>
      </c>
      <c r="C37" s="31">
        <v>80</v>
      </c>
      <c r="D37" s="31">
        <v>14.5</v>
      </c>
      <c r="E37" s="31">
        <v>17.399999999999999</v>
      </c>
      <c r="F37" s="37">
        <v>458</v>
      </c>
      <c r="G37" s="31">
        <v>8.5</v>
      </c>
      <c r="H37" s="37">
        <v>439</v>
      </c>
    </row>
    <row r="38" spans="1:19" x14ac:dyDescent="0.45">
      <c r="A38" s="30">
        <v>3</v>
      </c>
      <c r="B38" s="37">
        <v>1185</v>
      </c>
      <c r="C38" s="31">
        <v>86</v>
      </c>
      <c r="D38" s="31">
        <v>10.5</v>
      </c>
      <c r="E38" s="31">
        <v>21.5</v>
      </c>
      <c r="F38" s="37">
        <v>455</v>
      </c>
      <c r="G38" s="31">
        <v>7.4</v>
      </c>
      <c r="H38" s="37">
        <v>352</v>
      </c>
    </row>
    <row r="39" spans="1:19" x14ac:dyDescent="0.45">
      <c r="A39" s="30">
        <v>4</v>
      </c>
      <c r="B39" s="37">
        <v>1352</v>
      </c>
      <c r="C39" s="31">
        <v>102</v>
      </c>
      <c r="D39" s="31">
        <v>18.399999999999999</v>
      </c>
      <c r="E39" s="31">
        <v>26.4</v>
      </c>
      <c r="F39" s="37">
        <v>499</v>
      </c>
      <c r="G39" s="31">
        <v>9.6999999999999993</v>
      </c>
      <c r="H39" s="37">
        <v>563</v>
      </c>
      <c r="K39" s="125" t="s">
        <v>393</v>
      </c>
      <c r="L39" s="125"/>
      <c r="M39" s="125"/>
      <c r="N39" s="125"/>
      <c r="O39" s="125"/>
    </row>
    <row r="40" spans="1:19" x14ac:dyDescent="0.45">
      <c r="A40" s="30">
        <v>2</v>
      </c>
      <c r="B40" s="37">
        <v>986</v>
      </c>
      <c r="C40" s="31">
        <v>80</v>
      </c>
      <c r="D40" s="31">
        <v>10.4</v>
      </c>
      <c r="E40" s="31">
        <v>15.7</v>
      </c>
      <c r="F40" s="37">
        <v>396</v>
      </c>
      <c r="G40" s="31">
        <v>7.5</v>
      </c>
      <c r="H40" s="37">
        <v>351</v>
      </c>
      <c r="K40" s="25"/>
      <c r="L40" s="125" t="s">
        <v>584</v>
      </c>
      <c r="M40" s="125"/>
      <c r="N40" s="125" t="s">
        <v>595</v>
      </c>
      <c r="O40" s="125"/>
      <c r="S40" t="s">
        <v>723</v>
      </c>
    </row>
    <row r="41" spans="1:19" x14ac:dyDescent="0.45">
      <c r="A41" s="30">
        <v>3</v>
      </c>
      <c r="B41" s="37">
        <v>1152</v>
      </c>
      <c r="C41" s="31">
        <v>86</v>
      </c>
      <c r="D41" s="31">
        <v>11.4</v>
      </c>
      <c r="E41" s="31">
        <v>18.5</v>
      </c>
      <c r="F41" s="37">
        <v>399</v>
      </c>
      <c r="G41" s="31">
        <v>8.9</v>
      </c>
      <c r="H41" s="37">
        <v>395</v>
      </c>
      <c r="K41" s="25"/>
      <c r="L41" s="25" t="s">
        <v>593</v>
      </c>
      <c r="M41" s="25" t="s">
        <v>594</v>
      </c>
      <c r="N41" s="25" t="s">
        <v>593</v>
      </c>
      <c r="O41" s="25" t="s">
        <v>594</v>
      </c>
    </row>
    <row r="42" spans="1:19" x14ac:dyDescent="0.45">
      <c r="A42" s="30">
        <v>1</v>
      </c>
      <c r="B42" s="37">
        <v>896</v>
      </c>
      <c r="C42" s="31">
        <v>75</v>
      </c>
      <c r="D42" s="31">
        <v>9.5</v>
      </c>
      <c r="E42" s="31">
        <v>11.4</v>
      </c>
      <c r="F42" s="37">
        <v>304</v>
      </c>
      <c r="G42" s="31">
        <v>6.7</v>
      </c>
      <c r="H42" s="37">
        <v>304</v>
      </c>
      <c r="K42" s="25" t="s">
        <v>598</v>
      </c>
      <c r="L42" s="25">
        <f>COUNTIFS(A2:A201, "&lt;=3", A2:A201, "&gt;=1", D2:D201, "&lt;=11.3")</f>
        <v>46</v>
      </c>
      <c r="M42" s="25">
        <f>COUNTIFS(A2:A201, "&lt;=5", A2:A201, "&gt;=4", D2:D201, "&lt;=15.9")</f>
        <v>42</v>
      </c>
      <c r="N42" s="39">
        <f>L42/SUM(L42:L43)</f>
        <v>0.35114503816793891</v>
      </c>
      <c r="O42" s="39">
        <f>M42/SUM(M42:M43)</f>
        <v>0.59154929577464788</v>
      </c>
    </row>
    <row r="43" spans="1:19" x14ac:dyDescent="0.45">
      <c r="A43" s="30">
        <v>4</v>
      </c>
      <c r="B43" s="37">
        <v>1320</v>
      </c>
      <c r="C43" s="31">
        <v>96</v>
      </c>
      <c r="D43" s="31">
        <v>8.4</v>
      </c>
      <c r="E43" s="31">
        <v>15.4</v>
      </c>
      <c r="F43" s="37">
        <v>425</v>
      </c>
      <c r="G43" s="31">
        <v>9.4</v>
      </c>
      <c r="H43" s="37">
        <v>552</v>
      </c>
      <c r="K43" s="25" t="s">
        <v>599</v>
      </c>
      <c r="L43" s="25">
        <f>COUNTIFS(A2:A201, "&lt;=3", A2:A201, "&gt;=1", D2:D201, "&gt;=11.3")</f>
        <v>85</v>
      </c>
      <c r="M43" s="25">
        <f>COUNTIFS(A2:A201, "&lt;=5", A2:A201, "&gt;=4", D2:D201, "&gt;=15.9")</f>
        <v>29</v>
      </c>
      <c r="N43" s="39">
        <f>L43/SUM(L42:L43)</f>
        <v>0.64885496183206104</v>
      </c>
      <c r="O43" s="39">
        <f>M43/SUM(M42:M43)</f>
        <v>0.40845070422535212</v>
      </c>
    </row>
    <row r="44" spans="1:19" x14ac:dyDescent="0.45">
      <c r="A44" s="30">
        <v>2</v>
      </c>
      <c r="B44" s="37">
        <v>1011</v>
      </c>
      <c r="C44" s="31">
        <v>75</v>
      </c>
      <c r="D44" s="31">
        <v>8.4</v>
      </c>
      <c r="E44" s="31">
        <v>11.4</v>
      </c>
      <c r="F44" s="37">
        <v>399</v>
      </c>
      <c r="G44" s="31">
        <v>6.4</v>
      </c>
      <c r="H44" s="37">
        <v>305</v>
      </c>
    </row>
    <row r="45" spans="1:19" x14ac:dyDescent="0.45">
      <c r="A45" s="30">
        <v>3</v>
      </c>
      <c r="B45" s="37">
        <v>1014</v>
      </c>
      <c r="C45" s="31">
        <v>77</v>
      </c>
      <c r="D45" s="31">
        <v>8.1</v>
      </c>
      <c r="E45" s="31">
        <v>12.4</v>
      </c>
      <c r="F45" s="37">
        <v>412</v>
      </c>
      <c r="G45" s="31">
        <v>7.4</v>
      </c>
      <c r="H45" s="37">
        <v>315</v>
      </c>
    </row>
    <row r="46" spans="1:19" x14ac:dyDescent="0.45">
      <c r="A46" s="30">
        <v>1</v>
      </c>
      <c r="B46" s="37">
        <v>702</v>
      </c>
      <c r="C46" s="31">
        <v>52</v>
      </c>
      <c r="D46" s="31">
        <v>5.9</v>
      </c>
      <c r="E46" s="31">
        <v>8.5</v>
      </c>
      <c r="F46" s="37">
        <v>304</v>
      </c>
      <c r="G46" s="31">
        <v>5.7</v>
      </c>
      <c r="H46" s="37">
        <v>256</v>
      </c>
    </row>
    <row r="47" spans="1:19" x14ac:dyDescent="0.45">
      <c r="A47" s="30">
        <v>2</v>
      </c>
      <c r="B47" s="37">
        <v>1120</v>
      </c>
      <c r="C47" s="31">
        <v>72</v>
      </c>
      <c r="D47" s="31">
        <v>12.5</v>
      </c>
      <c r="E47" s="31">
        <v>15.4</v>
      </c>
      <c r="F47" s="37">
        <v>405</v>
      </c>
      <c r="G47" s="31">
        <v>8.5</v>
      </c>
      <c r="H47" s="37">
        <v>301</v>
      </c>
    </row>
    <row r="48" spans="1:19" x14ac:dyDescent="0.45">
      <c r="A48" s="30">
        <v>1</v>
      </c>
      <c r="B48" s="37">
        <v>851</v>
      </c>
      <c r="C48" s="31">
        <v>75</v>
      </c>
      <c r="D48" s="31">
        <v>11.4</v>
      </c>
      <c r="E48" s="31">
        <v>10.4</v>
      </c>
      <c r="F48" s="37">
        <v>324</v>
      </c>
      <c r="G48" s="31">
        <v>7.4</v>
      </c>
      <c r="H48" s="37">
        <v>322</v>
      </c>
    </row>
    <row r="49" spans="1:19" x14ac:dyDescent="0.45">
      <c r="A49" s="30">
        <v>3</v>
      </c>
      <c r="B49" s="37">
        <v>952</v>
      </c>
      <c r="C49" s="31">
        <v>77</v>
      </c>
      <c r="D49" s="31">
        <v>12.4</v>
      </c>
      <c r="E49" s="31">
        <v>11.4</v>
      </c>
      <c r="F49" s="37">
        <v>367</v>
      </c>
      <c r="G49" s="31">
        <v>8.1</v>
      </c>
      <c r="H49" s="37">
        <v>352</v>
      </c>
    </row>
    <row r="50" spans="1:19" x14ac:dyDescent="0.45">
      <c r="A50" s="30">
        <v>4</v>
      </c>
      <c r="B50" s="37">
        <v>1196</v>
      </c>
      <c r="C50" s="31">
        <v>86</v>
      </c>
      <c r="D50" s="31">
        <v>13.5</v>
      </c>
      <c r="E50" s="31">
        <v>17.5</v>
      </c>
      <c r="F50" s="37">
        <v>452</v>
      </c>
      <c r="G50" s="31">
        <v>9.4</v>
      </c>
      <c r="H50" s="37">
        <v>395</v>
      </c>
    </row>
    <row r="51" spans="1:19" x14ac:dyDescent="0.45">
      <c r="A51" s="30">
        <v>2</v>
      </c>
      <c r="B51" s="37">
        <v>1012</v>
      </c>
      <c r="C51" s="31">
        <v>80</v>
      </c>
      <c r="D51" s="31">
        <v>11.4</v>
      </c>
      <c r="E51" s="31">
        <v>13.5</v>
      </c>
      <c r="F51" s="37">
        <v>401</v>
      </c>
      <c r="G51" s="31">
        <v>7.5</v>
      </c>
      <c r="H51" s="37">
        <v>334</v>
      </c>
    </row>
    <row r="52" spans="1:19" x14ac:dyDescent="0.45">
      <c r="A52" s="30">
        <v>3</v>
      </c>
      <c r="B52" s="37">
        <v>793</v>
      </c>
      <c r="C52" s="31">
        <v>74</v>
      </c>
      <c r="D52" s="31">
        <v>9.4</v>
      </c>
      <c r="E52" s="31">
        <v>14.4</v>
      </c>
      <c r="F52" s="37">
        <v>365</v>
      </c>
      <c r="G52" s="31">
        <v>5.8</v>
      </c>
      <c r="H52" s="37">
        <v>299</v>
      </c>
    </row>
    <row r="53" spans="1:19" x14ac:dyDescent="0.45">
      <c r="A53" s="30">
        <v>3</v>
      </c>
      <c r="B53" s="37">
        <v>1009</v>
      </c>
      <c r="C53" s="31">
        <v>81</v>
      </c>
      <c r="D53" s="31">
        <v>10.4</v>
      </c>
      <c r="E53" s="31">
        <v>13.9</v>
      </c>
      <c r="F53" s="37">
        <v>411</v>
      </c>
      <c r="G53" s="31">
        <v>6.5</v>
      </c>
      <c r="H53" s="37">
        <v>329</v>
      </c>
    </row>
    <row r="54" spans="1:19" x14ac:dyDescent="0.45">
      <c r="A54" s="30">
        <v>3</v>
      </c>
      <c r="B54" s="37">
        <v>1011</v>
      </c>
      <c r="C54" s="31">
        <v>83</v>
      </c>
      <c r="D54" s="31">
        <v>11.5</v>
      </c>
      <c r="E54" s="31">
        <v>14.5</v>
      </c>
      <c r="F54" s="37">
        <v>429</v>
      </c>
      <c r="G54" s="31">
        <v>7.8</v>
      </c>
      <c r="H54" s="37">
        <v>369</v>
      </c>
    </row>
    <row r="55" spans="1:19" x14ac:dyDescent="0.45">
      <c r="A55" s="31">
        <v>3</v>
      </c>
      <c r="B55" s="37">
        <v>1029</v>
      </c>
      <c r="C55" s="31">
        <v>86</v>
      </c>
      <c r="D55" s="31">
        <v>15.4</v>
      </c>
      <c r="E55" s="31">
        <v>17.5</v>
      </c>
      <c r="F55" s="37">
        <v>469</v>
      </c>
      <c r="G55" s="31">
        <v>8.6999999999999993</v>
      </c>
      <c r="H55" s="37">
        <v>395</v>
      </c>
    </row>
    <row r="56" spans="1:19" x14ac:dyDescent="0.45">
      <c r="A56" s="31">
        <v>3</v>
      </c>
      <c r="B56" s="37">
        <v>1015</v>
      </c>
      <c r="C56" s="31">
        <v>82</v>
      </c>
      <c r="D56" s="31">
        <v>12.4</v>
      </c>
      <c r="E56" s="31">
        <v>15.4</v>
      </c>
      <c r="F56" s="37">
        <v>468</v>
      </c>
      <c r="G56" s="31">
        <v>8.9</v>
      </c>
      <c r="H56" s="37">
        <v>409</v>
      </c>
    </row>
    <row r="57" spans="1:19" x14ac:dyDescent="0.45">
      <c r="A57" s="31">
        <v>3</v>
      </c>
      <c r="B57" s="37">
        <v>1019</v>
      </c>
      <c r="C57" s="31">
        <v>79</v>
      </c>
      <c r="D57" s="31">
        <v>11.4</v>
      </c>
      <c r="E57" s="31">
        <v>16.399999999999999</v>
      </c>
      <c r="F57" s="37">
        <v>452</v>
      </c>
      <c r="G57" s="31">
        <v>9</v>
      </c>
      <c r="H57" s="37">
        <v>521</v>
      </c>
    </row>
    <row r="58" spans="1:19" x14ac:dyDescent="0.45">
      <c r="A58" s="31">
        <v>3</v>
      </c>
      <c r="B58" s="37">
        <v>1158</v>
      </c>
      <c r="C58" s="31">
        <v>75</v>
      </c>
      <c r="D58" s="31">
        <v>9.5</v>
      </c>
      <c r="E58" s="31">
        <v>16.8</v>
      </c>
      <c r="F58" s="37">
        <v>469</v>
      </c>
      <c r="G58" s="31">
        <v>8.5</v>
      </c>
      <c r="H58" s="37">
        <v>498</v>
      </c>
      <c r="K58" s="126" t="s">
        <v>394</v>
      </c>
      <c r="L58" s="132"/>
      <c r="M58" s="132"/>
      <c r="N58" s="132"/>
      <c r="O58" s="127"/>
      <c r="S58" t="s">
        <v>722</v>
      </c>
    </row>
    <row r="59" spans="1:19" x14ac:dyDescent="0.45">
      <c r="A59" s="31">
        <v>3</v>
      </c>
      <c r="B59" s="37">
        <v>1196</v>
      </c>
      <c r="C59" s="31">
        <v>81</v>
      </c>
      <c r="D59" s="31">
        <v>9.9</v>
      </c>
      <c r="E59" s="31">
        <v>17.899999999999999</v>
      </c>
      <c r="F59" s="37">
        <v>496</v>
      </c>
      <c r="G59" s="31">
        <v>8.9</v>
      </c>
      <c r="H59" s="37">
        <v>436</v>
      </c>
      <c r="K59" s="27"/>
      <c r="L59" s="126" t="s">
        <v>584</v>
      </c>
      <c r="M59" s="127"/>
      <c r="N59" s="126" t="s">
        <v>595</v>
      </c>
      <c r="O59" s="127"/>
    </row>
    <row r="60" spans="1:19" x14ac:dyDescent="0.45">
      <c r="A60" s="31">
        <v>3</v>
      </c>
      <c r="B60" s="37">
        <v>1134</v>
      </c>
      <c r="C60" s="31">
        <v>59</v>
      </c>
      <c r="D60" s="31">
        <v>14.9</v>
      </c>
      <c r="E60" s="31">
        <v>20.5</v>
      </c>
      <c r="F60" s="37">
        <v>492</v>
      </c>
      <c r="G60" s="31">
        <v>7.2</v>
      </c>
      <c r="H60" s="37">
        <v>405</v>
      </c>
      <c r="K60" s="27"/>
      <c r="L60" s="27" t="s">
        <v>593</v>
      </c>
      <c r="M60" s="27" t="s">
        <v>594</v>
      </c>
      <c r="N60" s="27" t="s">
        <v>593</v>
      </c>
      <c r="O60" s="27" t="s">
        <v>594</v>
      </c>
    </row>
    <row r="61" spans="1:19" x14ac:dyDescent="0.45">
      <c r="A61" s="31">
        <v>4</v>
      </c>
      <c r="B61" s="37">
        <v>1295</v>
      </c>
      <c r="C61" s="31">
        <v>95</v>
      </c>
      <c r="D61" s="31">
        <v>15.9</v>
      </c>
      <c r="E61" s="31">
        <v>21.8</v>
      </c>
      <c r="F61" s="37">
        <v>539</v>
      </c>
      <c r="G61" s="31">
        <v>9.5</v>
      </c>
      <c r="H61" s="37">
        <v>521</v>
      </c>
      <c r="K61" s="27" t="s">
        <v>600</v>
      </c>
      <c r="L61" s="27">
        <f>COUNTIFS(A2:A201, "&lt;=3", A2:A201, "&gt;=1", E2:E201, "&lt;=25")</f>
        <v>131</v>
      </c>
      <c r="M61" s="27">
        <f>COUNTIFS(A2:A201, "&lt;=5", A2:A201, "&gt;=4", E2:E201, "&lt;=25")</f>
        <v>66</v>
      </c>
      <c r="N61" s="40">
        <f>L61/SUM(L61:L62)</f>
        <v>1</v>
      </c>
      <c r="O61" s="40">
        <f>M61/SUM(M61:M62)</f>
        <v>0.97058823529411764</v>
      </c>
    </row>
    <row r="62" spans="1:19" x14ac:dyDescent="0.45">
      <c r="A62" s="31">
        <v>4</v>
      </c>
      <c r="B62" s="37">
        <v>1154</v>
      </c>
      <c r="C62" s="31">
        <v>82</v>
      </c>
      <c r="D62" s="31">
        <v>11.5</v>
      </c>
      <c r="E62" s="31">
        <v>16.5</v>
      </c>
      <c r="F62" s="37">
        <v>511</v>
      </c>
      <c r="G62" s="31">
        <v>8</v>
      </c>
      <c r="H62" s="37">
        <v>508</v>
      </c>
      <c r="K62" s="27" t="s">
        <v>601</v>
      </c>
      <c r="L62" s="27">
        <f>COUNTIFS(A2:A201, "&lt;=3", A2:A201, "&gt;=1", E2:E201, "&gt;=25")</f>
        <v>0</v>
      </c>
      <c r="M62" s="27">
        <f>COUNTIFS(A2:A201, "&lt;=5", A2:A201, "&gt;=4", E2:E201, "&gt;=25")</f>
        <v>2</v>
      </c>
      <c r="N62" s="40">
        <f>L62/SUM(L61:L62)</f>
        <v>0</v>
      </c>
      <c r="O62" s="40">
        <f>M62/SUM(M61:M62)</f>
        <v>2.9411764705882353E-2</v>
      </c>
    </row>
    <row r="63" spans="1:19" x14ac:dyDescent="0.45">
      <c r="A63" s="31">
        <v>4</v>
      </c>
      <c r="B63" s="37">
        <v>1059</v>
      </c>
      <c r="C63" s="31">
        <v>79</v>
      </c>
      <c r="D63" s="31">
        <v>9.6</v>
      </c>
      <c r="E63" s="31">
        <v>14.8</v>
      </c>
      <c r="F63" s="37">
        <v>459</v>
      </c>
      <c r="G63" s="31">
        <v>7.5</v>
      </c>
      <c r="H63" s="37">
        <v>456</v>
      </c>
    </row>
    <row r="64" spans="1:19" x14ac:dyDescent="0.45">
      <c r="A64" s="31">
        <v>3</v>
      </c>
      <c r="B64" s="37">
        <v>1169</v>
      </c>
      <c r="C64" s="31">
        <v>86</v>
      </c>
      <c r="D64" s="31">
        <v>10.5</v>
      </c>
      <c r="E64" s="31">
        <v>21.4</v>
      </c>
      <c r="F64" s="37">
        <v>454</v>
      </c>
      <c r="G64" s="31">
        <v>8</v>
      </c>
      <c r="H64" s="37">
        <v>369</v>
      </c>
    </row>
    <row r="65" spans="1:20" x14ac:dyDescent="0.45">
      <c r="A65" s="31">
        <v>2</v>
      </c>
      <c r="B65" s="37">
        <v>956</v>
      </c>
      <c r="C65" s="31">
        <v>75</v>
      </c>
      <c r="D65" s="31">
        <v>11.4</v>
      </c>
      <c r="E65" s="31">
        <v>15.9</v>
      </c>
      <c r="F65" s="37">
        <v>395</v>
      </c>
      <c r="G65" s="31">
        <v>7.5</v>
      </c>
      <c r="H65" s="37">
        <v>304</v>
      </c>
    </row>
    <row r="66" spans="1:20" x14ac:dyDescent="0.45">
      <c r="A66" s="31">
        <v>2</v>
      </c>
      <c r="B66" s="37">
        <v>899</v>
      </c>
      <c r="C66" s="31">
        <v>69</v>
      </c>
      <c r="D66" s="31">
        <v>9.4</v>
      </c>
      <c r="E66" s="31">
        <v>12.5</v>
      </c>
      <c r="F66" s="37">
        <v>305</v>
      </c>
      <c r="G66" s="31">
        <v>6.4</v>
      </c>
      <c r="H66" s="37">
        <v>299</v>
      </c>
    </row>
    <row r="67" spans="1:20" x14ac:dyDescent="0.45">
      <c r="A67" s="31">
        <v>1</v>
      </c>
      <c r="B67" s="37">
        <v>959</v>
      </c>
      <c r="C67" s="31">
        <v>75</v>
      </c>
      <c r="D67" s="31">
        <v>11.5</v>
      </c>
      <c r="E67" s="31">
        <v>16.399999999999999</v>
      </c>
      <c r="F67" s="37">
        <v>569</v>
      </c>
      <c r="G67" s="31">
        <v>8</v>
      </c>
      <c r="H67" s="37">
        <v>395</v>
      </c>
    </row>
    <row r="68" spans="1:20" x14ac:dyDescent="0.45">
      <c r="A68" s="31">
        <v>2</v>
      </c>
      <c r="B68" s="37">
        <v>1015</v>
      </c>
      <c r="C68" s="31">
        <v>79</v>
      </c>
      <c r="D68" s="31">
        <v>12.4</v>
      </c>
      <c r="E68" s="31">
        <v>15.4</v>
      </c>
      <c r="F68" s="37">
        <v>425</v>
      </c>
      <c r="G68" s="31">
        <v>7.4</v>
      </c>
      <c r="H68" s="37">
        <v>429</v>
      </c>
    </row>
    <row r="69" spans="1:20" x14ac:dyDescent="0.45">
      <c r="A69" s="31">
        <v>5</v>
      </c>
      <c r="B69" s="37">
        <v>1450</v>
      </c>
      <c r="C69" s="31">
        <v>95</v>
      </c>
      <c r="D69" s="31">
        <v>14.6</v>
      </c>
      <c r="E69" s="31">
        <v>22.5</v>
      </c>
      <c r="F69" s="37">
        <v>539</v>
      </c>
      <c r="G69" s="31">
        <v>9</v>
      </c>
      <c r="H69" s="37">
        <v>526</v>
      </c>
    </row>
    <row r="70" spans="1:20" x14ac:dyDescent="0.45">
      <c r="A70" s="31">
        <v>3</v>
      </c>
      <c r="B70" s="37">
        <v>1354</v>
      </c>
      <c r="C70" s="31">
        <v>91</v>
      </c>
      <c r="D70" s="31">
        <v>15.4</v>
      </c>
      <c r="E70" s="31">
        <v>20.399999999999999</v>
      </c>
      <c r="F70" s="37">
        <v>511</v>
      </c>
      <c r="G70" s="31">
        <v>8.5</v>
      </c>
      <c r="H70" s="37">
        <v>514</v>
      </c>
    </row>
    <row r="71" spans="1:20" x14ac:dyDescent="0.45">
      <c r="A71" s="31">
        <v>3</v>
      </c>
      <c r="B71" s="37">
        <v>1156</v>
      </c>
      <c r="C71" s="31">
        <v>84</v>
      </c>
      <c r="D71" s="31">
        <v>14.4</v>
      </c>
      <c r="E71" s="31">
        <v>16.8</v>
      </c>
      <c r="F71" s="37">
        <v>457</v>
      </c>
      <c r="G71" s="31">
        <v>7.4</v>
      </c>
      <c r="H71" s="37">
        <v>401</v>
      </c>
    </row>
    <row r="72" spans="1:20" x14ac:dyDescent="0.45">
      <c r="A72" s="31">
        <v>5</v>
      </c>
      <c r="B72" s="37">
        <v>1399</v>
      </c>
      <c r="C72" s="31">
        <v>94</v>
      </c>
      <c r="D72" s="31">
        <v>15.4</v>
      </c>
      <c r="E72" s="31">
        <v>20.399999999999999</v>
      </c>
      <c r="F72" s="37">
        <v>511</v>
      </c>
      <c r="G72" s="31">
        <v>8.9</v>
      </c>
      <c r="H72" s="37">
        <v>524</v>
      </c>
    </row>
    <row r="73" spans="1:20" x14ac:dyDescent="0.45">
      <c r="A73" s="31">
        <v>3</v>
      </c>
      <c r="B73" s="37">
        <v>1059</v>
      </c>
      <c r="C73" s="31">
        <v>79</v>
      </c>
      <c r="D73" s="31">
        <v>14.4</v>
      </c>
      <c r="E73" s="31">
        <v>14.8</v>
      </c>
      <c r="F73" s="37">
        <v>411</v>
      </c>
      <c r="G73" s="31">
        <v>7.7</v>
      </c>
      <c r="H73" s="37">
        <v>395</v>
      </c>
    </row>
    <row r="74" spans="1:20" x14ac:dyDescent="0.45">
      <c r="A74" s="31">
        <v>4</v>
      </c>
      <c r="B74" s="37">
        <v>1345</v>
      </c>
      <c r="C74" s="31">
        <v>91</v>
      </c>
      <c r="D74" s="31">
        <v>17.7</v>
      </c>
      <c r="E74" s="31">
        <v>18.7</v>
      </c>
      <c r="F74" s="37">
        <v>514</v>
      </c>
      <c r="G74" s="31">
        <v>9</v>
      </c>
      <c r="H74" s="37">
        <v>514</v>
      </c>
    </row>
    <row r="75" spans="1:20" x14ac:dyDescent="0.45">
      <c r="A75" s="31">
        <v>3</v>
      </c>
      <c r="B75" s="37">
        <v>1124</v>
      </c>
      <c r="C75" s="31">
        <v>81</v>
      </c>
      <c r="D75" s="31">
        <v>11.4</v>
      </c>
      <c r="E75" s="31">
        <v>10.4</v>
      </c>
      <c r="F75" s="37">
        <v>396</v>
      </c>
      <c r="G75" s="31">
        <v>7</v>
      </c>
      <c r="H75" s="37">
        <v>327</v>
      </c>
      <c r="T75" t="s">
        <v>721</v>
      </c>
    </row>
    <row r="76" spans="1:20" x14ac:dyDescent="0.45">
      <c r="A76" s="31">
        <v>3</v>
      </c>
      <c r="B76" s="37">
        <v>1096</v>
      </c>
      <c r="C76" s="31">
        <v>79</v>
      </c>
      <c r="D76" s="31">
        <v>10.4</v>
      </c>
      <c r="E76" s="31">
        <v>11.9</v>
      </c>
      <c r="F76" s="37">
        <v>359</v>
      </c>
      <c r="G76" s="31">
        <v>7</v>
      </c>
      <c r="H76" s="37">
        <v>339</v>
      </c>
    </row>
    <row r="77" spans="1:20" x14ac:dyDescent="0.45">
      <c r="A77" s="31">
        <v>3</v>
      </c>
      <c r="B77" s="37">
        <v>1102</v>
      </c>
      <c r="C77" s="31">
        <v>80</v>
      </c>
      <c r="D77" s="31">
        <v>11.4</v>
      </c>
      <c r="E77" s="31">
        <v>14.4</v>
      </c>
      <c r="F77" s="37">
        <v>368</v>
      </c>
      <c r="G77" s="31">
        <v>7.7</v>
      </c>
      <c r="H77" s="37">
        <v>351</v>
      </c>
    </row>
    <row r="78" spans="1:20" x14ac:dyDescent="0.45">
      <c r="A78" s="31">
        <v>3</v>
      </c>
      <c r="B78" s="37">
        <v>895</v>
      </c>
      <c r="C78" s="31">
        <v>71</v>
      </c>
      <c r="D78" s="31">
        <v>10.4</v>
      </c>
      <c r="E78" s="31">
        <v>14.9</v>
      </c>
      <c r="F78" s="37">
        <v>296</v>
      </c>
      <c r="G78" s="31">
        <v>6.7</v>
      </c>
      <c r="H78" s="37">
        <v>301</v>
      </c>
      <c r="K78" s="126" t="s">
        <v>395</v>
      </c>
      <c r="L78" s="132"/>
      <c r="M78" s="132"/>
      <c r="N78" s="132"/>
      <c r="O78" s="127"/>
    </row>
    <row r="79" spans="1:20" x14ac:dyDescent="0.45">
      <c r="A79" s="31">
        <v>4</v>
      </c>
      <c r="B79" s="37">
        <v>1324</v>
      </c>
      <c r="C79" s="31">
        <v>94</v>
      </c>
      <c r="D79" s="31">
        <v>18.899999999999999</v>
      </c>
      <c r="E79" s="31">
        <v>19.8</v>
      </c>
      <c r="F79" s="37">
        <v>538</v>
      </c>
      <c r="G79" s="31">
        <v>9.6999999999999993</v>
      </c>
      <c r="H79" s="37">
        <v>529</v>
      </c>
      <c r="K79" s="27"/>
      <c r="L79" s="126" t="s">
        <v>584</v>
      </c>
      <c r="M79" s="127"/>
      <c r="N79" s="126" t="s">
        <v>595</v>
      </c>
      <c r="O79" s="127"/>
    </row>
    <row r="80" spans="1:20" x14ac:dyDescent="0.45">
      <c r="A80" s="31">
        <v>4</v>
      </c>
      <c r="B80" s="37">
        <v>1145</v>
      </c>
      <c r="C80" s="31">
        <v>85</v>
      </c>
      <c r="D80" s="31">
        <v>14.4</v>
      </c>
      <c r="E80" s="31">
        <v>14.5</v>
      </c>
      <c r="F80" s="37">
        <v>421</v>
      </c>
      <c r="G80" s="31">
        <v>8.4</v>
      </c>
      <c r="H80" s="37">
        <v>459</v>
      </c>
      <c r="K80" s="27"/>
      <c r="L80" s="27" t="s">
        <v>593</v>
      </c>
      <c r="M80" s="27" t="s">
        <v>594</v>
      </c>
      <c r="N80" s="27" t="s">
        <v>593</v>
      </c>
      <c r="O80" s="27" t="s">
        <v>594</v>
      </c>
    </row>
    <row r="81" spans="1:20" x14ac:dyDescent="0.45">
      <c r="A81" s="31">
        <v>2</v>
      </c>
      <c r="B81" s="37">
        <v>956</v>
      </c>
      <c r="C81" s="31">
        <v>74</v>
      </c>
      <c r="D81" s="31">
        <v>11.4</v>
      </c>
      <c r="E81" s="31">
        <v>12.5</v>
      </c>
      <c r="F81" s="37">
        <v>395</v>
      </c>
      <c r="G81" s="31">
        <v>7</v>
      </c>
      <c r="H81" s="37">
        <v>318</v>
      </c>
      <c r="K81" s="27" t="s">
        <v>602</v>
      </c>
      <c r="L81" s="27">
        <f>COUNTIFS(A2:A201,"&lt;=3",A2:A201,"&gt;=1",F2:F201,"&lt;=500")</f>
        <v>125</v>
      </c>
      <c r="M81" s="27">
        <f>COUNTIFS(A2:A201,"&lt;=5",A2:A201,"&gt;=4",F2:F201,"&lt;=550")</f>
        <v>60</v>
      </c>
      <c r="N81" s="40">
        <f>L81/SUM(L81:L82)</f>
        <v>0.95419847328244278</v>
      </c>
      <c r="O81" s="40">
        <f>M81/SUM(M81:M82)</f>
        <v>0.88235294117647056</v>
      </c>
    </row>
    <row r="82" spans="1:20" x14ac:dyDescent="0.45">
      <c r="A82" s="31">
        <v>2</v>
      </c>
      <c r="B82" s="37">
        <v>1096</v>
      </c>
      <c r="C82" s="31">
        <v>80</v>
      </c>
      <c r="D82" s="31">
        <v>14.4</v>
      </c>
      <c r="E82" s="31">
        <v>15.8</v>
      </c>
      <c r="F82" s="37">
        <v>452</v>
      </c>
      <c r="G82" s="31">
        <v>9.5</v>
      </c>
      <c r="H82" s="37">
        <v>395</v>
      </c>
      <c r="K82" s="27" t="s">
        <v>603</v>
      </c>
      <c r="L82" s="27">
        <f>COUNTIFS(A2:A201,"&lt;=3",A2:A201,"&gt;=1",F2:F201,"&gt;=500")</f>
        <v>6</v>
      </c>
      <c r="M82" s="27">
        <f>COUNTIFS(A2:A201,"&lt;=5",A2:A201,"&gt;=4",F2:F201,"&gt;=550")</f>
        <v>8</v>
      </c>
      <c r="N82" s="40">
        <f>L82/SUM(L81:L82)</f>
        <v>4.5801526717557252E-2</v>
      </c>
      <c r="O82" s="40">
        <f>M82/SUM(M81:M82)</f>
        <v>0.11764705882352941</v>
      </c>
    </row>
    <row r="83" spans="1:20" x14ac:dyDescent="0.45">
      <c r="A83" s="31">
        <v>2</v>
      </c>
      <c r="B83" s="37">
        <v>854</v>
      </c>
      <c r="C83" s="31">
        <v>69</v>
      </c>
      <c r="D83" s="31">
        <v>10.4</v>
      </c>
      <c r="E83" s="31">
        <v>11.5</v>
      </c>
      <c r="F83" s="37">
        <v>347</v>
      </c>
      <c r="G83" s="31">
        <v>5.4</v>
      </c>
      <c r="H83" s="37">
        <v>259</v>
      </c>
    </row>
    <row r="84" spans="1:20" x14ac:dyDescent="0.45">
      <c r="A84" s="31">
        <v>4</v>
      </c>
      <c r="B84" s="37">
        <v>969</v>
      </c>
      <c r="C84" s="31">
        <v>64</v>
      </c>
      <c r="D84" s="31">
        <v>9.5</v>
      </c>
      <c r="E84" s="31">
        <v>12.4</v>
      </c>
      <c r="F84" s="37">
        <v>321</v>
      </c>
      <c r="G84" s="31">
        <v>6.7</v>
      </c>
      <c r="H84" s="37">
        <v>298</v>
      </c>
    </row>
    <row r="85" spans="1:20" x14ac:dyDescent="0.45">
      <c r="A85" s="31">
        <v>4</v>
      </c>
      <c r="B85" s="37">
        <v>924</v>
      </c>
      <c r="C85" s="31">
        <v>67</v>
      </c>
      <c r="D85" s="31">
        <v>8.9</v>
      </c>
      <c r="E85" s="31">
        <v>11.5</v>
      </c>
      <c r="F85" s="37">
        <v>317</v>
      </c>
      <c r="G85" s="31">
        <v>7.7</v>
      </c>
      <c r="H85" s="37">
        <v>304</v>
      </c>
    </row>
    <row r="86" spans="1:20" x14ac:dyDescent="0.45">
      <c r="A86" s="31">
        <v>2</v>
      </c>
      <c r="B86" s="37">
        <v>842</v>
      </c>
      <c r="C86" s="31">
        <v>64</v>
      </c>
      <c r="D86" s="31">
        <v>9.4</v>
      </c>
      <c r="E86" s="31">
        <v>12.4</v>
      </c>
      <c r="F86" s="37">
        <v>369</v>
      </c>
      <c r="G86" s="31">
        <v>7.2</v>
      </c>
      <c r="H86" s="37">
        <v>314</v>
      </c>
    </row>
    <row r="87" spans="1:20" x14ac:dyDescent="0.45">
      <c r="A87" s="31">
        <v>4</v>
      </c>
      <c r="B87" s="37">
        <v>1210</v>
      </c>
      <c r="C87" s="31">
        <v>89</v>
      </c>
      <c r="D87" s="31">
        <v>15.4</v>
      </c>
      <c r="E87" s="31">
        <v>19.399999999999999</v>
      </c>
      <c r="F87" s="37">
        <v>456</v>
      </c>
      <c r="G87" s="31">
        <v>8</v>
      </c>
      <c r="H87" s="37">
        <v>496</v>
      </c>
    </row>
    <row r="88" spans="1:20" x14ac:dyDescent="0.45">
      <c r="A88" s="31">
        <v>3</v>
      </c>
      <c r="B88" s="37">
        <v>1114</v>
      </c>
      <c r="C88" s="31">
        <v>76</v>
      </c>
      <c r="D88" s="31">
        <v>14.4</v>
      </c>
      <c r="E88" s="31">
        <v>15.9</v>
      </c>
      <c r="F88" s="37">
        <v>399</v>
      </c>
      <c r="G88" s="31">
        <v>8</v>
      </c>
      <c r="H88" s="37">
        <v>368</v>
      </c>
    </row>
    <row r="89" spans="1:20" x14ac:dyDescent="0.45">
      <c r="A89" s="31">
        <v>4</v>
      </c>
      <c r="B89" s="37">
        <v>1196</v>
      </c>
      <c r="C89" s="31">
        <v>87</v>
      </c>
      <c r="D89" s="31">
        <v>14.5</v>
      </c>
      <c r="E89" s="31">
        <v>16.8</v>
      </c>
      <c r="F89" s="37">
        <v>429</v>
      </c>
      <c r="G89" s="31">
        <v>7.5</v>
      </c>
      <c r="H89" s="37">
        <v>352</v>
      </c>
    </row>
    <row r="90" spans="1:20" x14ac:dyDescent="0.45">
      <c r="A90" s="31">
        <v>2</v>
      </c>
      <c r="B90" s="37">
        <v>956</v>
      </c>
      <c r="C90" s="31">
        <v>71</v>
      </c>
      <c r="D90" s="31">
        <v>11.4</v>
      </c>
      <c r="E90" s="31">
        <v>14.4</v>
      </c>
      <c r="F90" s="37">
        <v>352</v>
      </c>
      <c r="G90" s="31">
        <v>6</v>
      </c>
      <c r="H90" s="37">
        <v>314</v>
      </c>
    </row>
    <row r="91" spans="1:20" x14ac:dyDescent="0.45">
      <c r="A91" s="31">
        <v>2</v>
      </c>
      <c r="B91" s="37">
        <v>918</v>
      </c>
      <c r="C91" s="31">
        <v>69</v>
      </c>
      <c r="D91" s="31">
        <v>10.5</v>
      </c>
      <c r="E91" s="31">
        <v>14.9</v>
      </c>
      <c r="F91" s="37">
        <v>324</v>
      </c>
      <c r="G91" s="31">
        <v>7</v>
      </c>
      <c r="H91" s="37">
        <v>309</v>
      </c>
    </row>
    <row r="92" spans="1:20" x14ac:dyDescent="0.45">
      <c r="A92" s="31">
        <v>4</v>
      </c>
      <c r="B92" s="37">
        <v>1294</v>
      </c>
      <c r="C92" s="31">
        <v>89</v>
      </c>
      <c r="D92" s="31">
        <v>15.4</v>
      </c>
      <c r="E92" s="31">
        <v>19.2</v>
      </c>
      <c r="F92" s="37">
        <v>527</v>
      </c>
      <c r="G92" s="31">
        <v>9</v>
      </c>
      <c r="H92" s="37">
        <v>526</v>
      </c>
    </row>
    <row r="93" spans="1:20" x14ac:dyDescent="0.45">
      <c r="A93" s="31">
        <v>2</v>
      </c>
      <c r="B93" s="37">
        <v>1101</v>
      </c>
      <c r="C93" s="31">
        <v>75</v>
      </c>
      <c r="D93" s="31">
        <v>14.4</v>
      </c>
      <c r="E93" s="31">
        <v>16.899999999999999</v>
      </c>
      <c r="F93" s="37">
        <v>409</v>
      </c>
      <c r="G93" s="31">
        <v>7</v>
      </c>
      <c r="H93" s="37">
        <v>401</v>
      </c>
    </row>
    <row r="94" spans="1:20" x14ac:dyDescent="0.45">
      <c r="A94" s="31">
        <v>4</v>
      </c>
      <c r="B94" s="37">
        <v>1249</v>
      </c>
      <c r="C94" s="31">
        <v>84</v>
      </c>
      <c r="D94" s="31">
        <v>15.8</v>
      </c>
      <c r="E94" s="31">
        <v>18.5</v>
      </c>
      <c r="F94" s="37">
        <v>514</v>
      </c>
      <c r="G94" s="31">
        <v>9</v>
      </c>
      <c r="H94" s="37">
        <v>519</v>
      </c>
      <c r="T94" t="s">
        <v>720</v>
      </c>
    </row>
    <row r="95" spans="1:20" x14ac:dyDescent="0.45">
      <c r="A95" s="31">
        <v>2</v>
      </c>
      <c r="B95" s="37">
        <v>1016</v>
      </c>
      <c r="C95" s="31">
        <v>74</v>
      </c>
      <c r="D95" s="31">
        <v>11.5</v>
      </c>
      <c r="E95" s="31">
        <v>15.8</v>
      </c>
      <c r="F95" s="37">
        <v>417</v>
      </c>
      <c r="G95" s="31">
        <v>7</v>
      </c>
      <c r="H95" s="37">
        <v>391</v>
      </c>
    </row>
    <row r="96" spans="1:20" x14ac:dyDescent="0.45">
      <c r="A96" s="31">
        <v>3</v>
      </c>
      <c r="B96" s="37">
        <v>1324</v>
      </c>
      <c r="C96" s="31">
        <v>96</v>
      </c>
      <c r="D96" s="31">
        <v>15.9</v>
      </c>
      <c r="E96" s="31">
        <v>20.5</v>
      </c>
      <c r="F96" s="37">
        <v>539</v>
      </c>
      <c r="G96" s="31">
        <v>9</v>
      </c>
      <c r="H96" s="37">
        <v>396</v>
      </c>
      <c r="K96" s="126" t="s">
        <v>396</v>
      </c>
      <c r="L96" s="132"/>
      <c r="M96" s="132"/>
      <c r="N96" s="132"/>
      <c r="O96" s="127"/>
    </row>
    <row r="97" spans="1:15" x14ac:dyDescent="0.45">
      <c r="A97" s="31">
        <v>3</v>
      </c>
      <c r="B97" s="37">
        <v>1159</v>
      </c>
      <c r="C97" s="31">
        <v>81</v>
      </c>
      <c r="D97" s="31">
        <v>14.5</v>
      </c>
      <c r="E97" s="31">
        <v>19.399999999999999</v>
      </c>
      <c r="F97" s="37">
        <v>496</v>
      </c>
      <c r="G97" s="31">
        <v>10</v>
      </c>
      <c r="H97" s="37">
        <v>368</v>
      </c>
      <c r="K97" s="27"/>
      <c r="L97" s="126" t="s">
        <v>584</v>
      </c>
      <c r="M97" s="127"/>
      <c r="N97" s="126" t="s">
        <v>595</v>
      </c>
      <c r="O97" s="127"/>
    </row>
    <row r="98" spans="1:15" x14ac:dyDescent="0.45">
      <c r="A98" s="31">
        <v>3</v>
      </c>
      <c r="B98" s="37">
        <v>1147</v>
      </c>
      <c r="C98" s="31">
        <v>82</v>
      </c>
      <c r="D98" s="31">
        <v>13.8</v>
      </c>
      <c r="E98" s="31">
        <v>17.5</v>
      </c>
      <c r="F98" s="37">
        <v>511</v>
      </c>
      <c r="G98" s="31">
        <v>9</v>
      </c>
      <c r="H98" s="37">
        <v>394</v>
      </c>
      <c r="K98" s="27"/>
      <c r="L98" s="27" t="s">
        <v>593</v>
      </c>
      <c r="M98" s="27" t="s">
        <v>594</v>
      </c>
      <c r="N98" s="27" t="s">
        <v>593</v>
      </c>
      <c r="O98" s="27" t="s">
        <v>594</v>
      </c>
    </row>
    <row r="99" spans="1:15" x14ac:dyDescent="0.45">
      <c r="A99" s="31">
        <v>3</v>
      </c>
      <c r="B99" s="37">
        <v>1129</v>
      </c>
      <c r="C99" s="31">
        <v>86</v>
      </c>
      <c r="D99" s="31">
        <v>11.5</v>
      </c>
      <c r="E99" s="31">
        <v>16</v>
      </c>
      <c r="F99" s="37">
        <v>456</v>
      </c>
      <c r="G99" s="31">
        <v>8.4</v>
      </c>
      <c r="H99" s="37">
        <v>392</v>
      </c>
      <c r="K99" s="27" t="s">
        <v>604</v>
      </c>
      <c r="L99" s="27">
        <f>COUNTIFS(A2:A201, "&lt;=3", A2:A201, "&gt;=1", G2:G201, "&lt;=8")</f>
        <v>101</v>
      </c>
      <c r="M99" s="27">
        <f>COUNTIFS(A2:A201, "&lt;=5", A2:A201, "&gt;=4", G2:G201, "&lt;=11")</f>
        <v>66</v>
      </c>
      <c r="N99" s="40">
        <f>L99/SUM(L99:L100)</f>
        <v>0.65161290322580645</v>
      </c>
      <c r="O99" s="40">
        <f>M99/SUM(M99:M100)</f>
        <v>0.86842105263157898</v>
      </c>
    </row>
    <row r="100" spans="1:15" x14ac:dyDescent="0.45">
      <c r="A100" s="31">
        <v>3</v>
      </c>
      <c r="B100" s="37">
        <v>1210</v>
      </c>
      <c r="C100" s="31">
        <v>87</v>
      </c>
      <c r="D100" s="31">
        <v>10.9</v>
      </c>
      <c r="E100" s="31">
        <v>14.9</v>
      </c>
      <c r="F100" s="37">
        <v>496</v>
      </c>
      <c r="G100" s="31">
        <v>7.9</v>
      </c>
      <c r="H100" s="37">
        <v>345</v>
      </c>
      <c r="K100" s="27" t="s">
        <v>605</v>
      </c>
      <c r="L100" s="27">
        <f>COUNTIFS(A2:A201, "&lt;=3", A2:A201, "&gt;=1", G2:G201, "&gt;=8")</f>
        <v>54</v>
      </c>
      <c r="M100" s="27">
        <f>COUNTIFS(A2:A201, "&lt;=5", A2:A201, "&gt;=4", G2:G201, "&gt;=11")</f>
        <v>10</v>
      </c>
      <c r="N100" s="40">
        <f>L100/SUM(L99:L100)</f>
        <v>0.34838709677419355</v>
      </c>
      <c r="O100" s="40">
        <f>M100/SUM(M99:M100)</f>
        <v>0.13157894736842105</v>
      </c>
    </row>
    <row r="101" spans="1:15" x14ac:dyDescent="0.45">
      <c r="A101" s="31">
        <v>3</v>
      </c>
      <c r="B101" s="37">
        <v>1199</v>
      </c>
      <c r="C101" s="31">
        <v>84</v>
      </c>
      <c r="D101" s="31">
        <v>12.8</v>
      </c>
      <c r="E101" s="31">
        <v>16.7</v>
      </c>
      <c r="F101" s="37">
        <v>487</v>
      </c>
      <c r="G101" s="31">
        <v>7.4</v>
      </c>
      <c r="H101" s="37">
        <v>329</v>
      </c>
    </row>
    <row r="102" spans="1:15" x14ac:dyDescent="0.45">
      <c r="A102" s="31">
        <v>2</v>
      </c>
      <c r="B102" s="37">
        <v>795</v>
      </c>
      <c r="C102" s="31">
        <v>61</v>
      </c>
      <c r="D102" s="31">
        <v>9.4</v>
      </c>
      <c r="E102" s="31">
        <v>11.4</v>
      </c>
      <c r="F102" s="37">
        <v>317</v>
      </c>
      <c r="G102" s="31">
        <v>5</v>
      </c>
      <c r="H102" s="37">
        <v>300</v>
      </c>
    </row>
    <row r="103" spans="1:15" x14ac:dyDescent="0.45">
      <c r="A103" s="31">
        <v>2</v>
      </c>
      <c r="B103" s="37">
        <v>1095</v>
      </c>
      <c r="C103" s="31">
        <v>74</v>
      </c>
      <c r="D103" s="31">
        <v>11.4</v>
      </c>
      <c r="E103" s="31">
        <v>15.4</v>
      </c>
      <c r="F103" s="37">
        <v>359</v>
      </c>
      <c r="G103" s="31">
        <v>6</v>
      </c>
      <c r="H103" s="37">
        <v>317</v>
      </c>
    </row>
    <row r="104" spans="1:15" x14ac:dyDescent="0.45">
      <c r="A104" s="31">
        <v>2</v>
      </c>
      <c r="B104" s="37">
        <v>1045</v>
      </c>
      <c r="C104" s="31">
        <v>71</v>
      </c>
      <c r="D104" s="31">
        <v>12.9</v>
      </c>
      <c r="E104" s="31">
        <v>14.9</v>
      </c>
      <c r="F104" s="37">
        <v>354</v>
      </c>
      <c r="G104" s="31">
        <v>6</v>
      </c>
      <c r="H104" s="37">
        <v>345</v>
      </c>
    </row>
    <row r="105" spans="1:15" x14ac:dyDescent="0.45">
      <c r="A105" s="31">
        <v>2</v>
      </c>
      <c r="B105" s="37">
        <v>1010</v>
      </c>
      <c r="C105" s="31">
        <v>72</v>
      </c>
      <c r="D105" s="31">
        <v>13.4</v>
      </c>
      <c r="E105" s="31">
        <v>15.7</v>
      </c>
      <c r="F105" s="37">
        <v>368</v>
      </c>
      <c r="G105" s="31">
        <v>5</v>
      </c>
      <c r="H105" s="37">
        <v>327</v>
      </c>
    </row>
    <row r="106" spans="1:15" x14ac:dyDescent="0.45">
      <c r="A106" s="31">
        <v>1</v>
      </c>
      <c r="B106" s="37">
        <v>814</v>
      </c>
      <c r="C106" s="31">
        <v>59</v>
      </c>
      <c r="D106" s="31">
        <v>8.5</v>
      </c>
      <c r="E106" s="31">
        <v>11.4</v>
      </c>
      <c r="F106" s="37">
        <v>296</v>
      </c>
      <c r="G106" s="31">
        <v>5</v>
      </c>
      <c r="H106" s="37">
        <v>319</v>
      </c>
    </row>
    <row r="107" spans="1:15" x14ac:dyDescent="0.45">
      <c r="A107" s="31">
        <v>1.5</v>
      </c>
      <c r="B107" s="37">
        <v>1014</v>
      </c>
      <c r="C107" s="31">
        <v>61</v>
      </c>
      <c r="D107" s="31">
        <v>9</v>
      </c>
      <c r="E107" s="31">
        <v>12.4</v>
      </c>
      <c r="F107" s="37">
        <v>304</v>
      </c>
      <c r="G107" s="31">
        <v>6</v>
      </c>
      <c r="H107" s="37">
        <v>347</v>
      </c>
    </row>
    <row r="108" spans="1:15" x14ac:dyDescent="0.45">
      <c r="A108" s="31">
        <v>1.5</v>
      </c>
      <c r="B108" s="37">
        <v>1142</v>
      </c>
      <c r="C108" s="31">
        <v>69</v>
      </c>
      <c r="D108" s="31">
        <v>10.5</v>
      </c>
      <c r="E108" s="31">
        <v>15.4</v>
      </c>
      <c r="F108" s="37">
        <v>356</v>
      </c>
      <c r="G108" s="31">
        <v>6</v>
      </c>
      <c r="H108" s="37">
        <v>354</v>
      </c>
    </row>
    <row r="109" spans="1:15" x14ac:dyDescent="0.45">
      <c r="A109" s="31">
        <v>2</v>
      </c>
      <c r="B109" s="37">
        <v>1124</v>
      </c>
      <c r="C109" s="31">
        <v>71</v>
      </c>
      <c r="D109" s="31">
        <v>11.4</v>
      </c>
      <c r="E109" s="31">
        <v>16.399999999999999</v>
      </c>
      <c r="F109" s="37">
        <v>395</v>
      </c>
      <c r="G109" s="31">
        <v>7</v>
      </c>
      <c r="H109" s="37">
        <v>324</v>
      </c>
    </row>
    <row r="110" spans="1:15" x14ac:dyDescent="0.45">
      <c r="A110" s="31">
        <v>2</v>
      </c>
      <c r="B110" s="37">
        <v>1056</v>
      </c>
      <c r="C110" s="31">
        <v>75</v>
      </c>
      <c r="D110" s="31">
        <v>12.6</v>
      </c>
      <c r="E110" s="31">
        <v>13.4</v>
      </c>
      <c r="F110" s="37">
        <v>401</v>
      </c>
      <c r="G110" s="31">
        <v>7</v>
      </c>
      <c r="H110" s="37">
        <v>359</v>
      </c>
    </row>
    <row r="111" spans="1:15" x14ac:dyDescent="0.45">
      <c r="A111" s="31">
        <v>2</v>
      </c>
      <c r="B111" s="37">
        <v>1028</v>
      </c>
      <c r="C111" s="31">
        <v>76</v>
      </c>
      <c r="D111" s="31">
        <v>11.9</v>
      </c>
      <c r="E111" s="31">
        <v>15.4</v>
      </c>
      <c r="F111" s="37">
        <v>412</v>
      </c>
      <c r="G111" s="31">
        <v>7.4</v>
      </c>
      <c r="H111" s="37">
        <v>374</v>
      </c>
    </row>
    <row r="112" spans="1:15" x14ac:dyDescent="0.45">
      <c r="A112" s="31">
        <v>2</v>
      </c>
      <c r="B112" s="37">
        <v>1098</v>
      </c>
      <c r="C112" s="31">
        <v>79</v>
      </c>
      <c r="D112" s="31">
        <v>12.5</v>
      </c>
      <c r="E112" s="31">
        <v>13.8</v>
      </c>
      <c r="F112" s="37">
        <v>419</v>
      </c>
      <c r="G112" s="31">
        <v>7</v>
      </c>
      <c r="H112" s="37">
        <v>328</v>
      </c>
    </row>
    <row r="113" spans="1:19" x14ac:dyDescent="0.45">
      <c r="A113" s="31">
        <v>2</v>
      </c>
      <c r="B113" s="37">
        <v>1210</v>
      </c>
      <c r="C113" s="31">
        <v>82</v>
      </c>
      <c r="D113" s="31">
        <v>14.5</v>
      </c>
      <c r="E113" s="31">
        <v>16.8</v>
      </c>
      <c r="F113" s="37">
        <v>468</v>
      </c>
      <c r="G113" s="31">
        <v>8</v>
      </c>
      <c r="H113" s="37">
        <v>358</v>
      </c>
      <c r="K113" s="126" t="s">
        <v>588</v>
      </c>
      <c r="L113" s="132"/>
      <c r="M113" s="132"/>
      <c r="N113" s="132"/>
      <c r="O113" s="127"/>
    </row>
    <row r="114" spans="1:19" x14ac:dyDescent="0.45">
      <c r="A114" s="31">
        <v>5</v>
      </c>
      <c r="B114" s="37">
        <v>1325</v>
      </c>
      <c r="C114" s="31">
        <v>97</v>
      </c>
      <c r="D114" s="31">
        <v>16.8</v>
      </c>
      <c r="E114" s="31">
        <v>21.7</v>
      </c>
      <c r="F114" s="37">
        <v>569</v>
      </c>
      <c r="G114" s="31">
        <v>11</v>
      </c>
      <c r="H114" s="37">
        <v>519</v>
      </c>
      <c r="K114" s="27"/>
      <c r="L114" s="27" t="s">
        <v>584</v>
      </c>
      <c r="M114" s="27"/>
      <c r="N114" s="27" t="s">
        <v>595</v>
      </c>
      <c r="O114" s="27"/>
      <c r="S114" t="s">
        <v>719</v>
      </c>
    </row>
    <row r="115" spans="1:19" x14ac:dyDescent="0.45">
      <c r="A115" s="31">
        <v>3</v>
      </c>
      <c r="B115" s="37">
        <v>1059</v>
      </c>
      <c r="C115" s="31">
        <v>86</v>
      </c>
      <c r="D115" s="31">
        <v>14.7</v>
      </c>
      <c r="E115" s="31">
        <v>19.7</v>
      </c>
      <c r="F115" s="37">
        <v>486</v>
      </c>
      <c r="G115" s="31">
        <v>8</v>
      </c>
      <c r="H115" s="37">
        <v>394</v>
      </c>
      <c r="K115" s="27"/>
      <c r="L115" s="27" t="s">
        <v>593</v>
      </c>
      <c r="M115" s="27" t="s">
        <v>594</v>
      </c>
      <c r="N115" s="27" t="s">
        <v>593</v>
      </c>
      <c r="O115" s="27" t="s">
        <v>594</v>
      </c>
    </row>
    <row r="116" spans="1:19" x14ac:dyDescent="0.45">
      <c r="A116" s="31">
        <v>3</v>
      </c>
      <c r="B116" s="37">
        <v>1124</v>
      </c>
      <c r="C116" s="31">
        <v>84</v>
      </c>
      <c r="D116" s="31">
        <v>15.4</v>
      </c>
      <c r="E116" s="31">
        <v>16.8</v>
      </c>
      <c r="F116" s="37">
        <v>457</v>
      </c>
      <c r="G116" s="31">
        <v>7</v>
      </c>
      <c r="H116" s="37">
        <v>358</v>
      </c>
      <c r="K116" s="27" t="s">
        <v>606</v>
      </c>
      <c r="L116" s="27">
        <f>COUNTIFS(A2:A201, "&lt;=3", A2:A201, "&gt;=1", H2:H201, "&lt;=390")</f>
        <v>83</v>
      </c>
      <c r="M116" s="27">
        <f>COUNTIFS(A2:A201, "&lt;=5", A2:A201, "&gt;=4", H2:H201, "&lt;=510")</f>
        <v>36</v>
      </c>
      <c r="N116" s="40">
        <f>L116/SUM(L116:L117)</f>
        <v>0.63358778625954193</v>
      </c>
      <c r="O116" s="40">
        <f>M116/SUM(M116:M117)</f>
        <v>0.52941176470588236</v>
      </c>
    </row>
    <row r="117" spans="1:19" x14ac:dyDescent="0.45">
      <c r="A117" s="31">
        <v>3</v>
      </c>
      <c r="B117" s="37">
        <v>1156</v>
      </c>
      <c r="C117" s="31">
        <v>89</v>
      </c>
      <c r="D117" s="31">
        <v>16.899999999999999</v>
      </c>
      <c r="E117" s="31">
        <v>19.5</v>
      </c>
      <c r="F117" s="37">
        <v>416</v>
      </c>
      <c r="G117" s="31">
        <v>8</v>
      </c>
      <c r="H117" s="37">
        <v>349</v>
      </c>
      <c r="K117" s="27" t="s">
        <v>607</v>
      </c>
      <c r="L117" s="27">
        <f>COUNTIFS(A2:A201, "&lt;=3", A2:A201, "&gt;=1", H2:H201, "&gt;=390")</f>
        <v>48</v>
      </c>
      <c r="M117" s="27">
        <f>COUNTIFS(A2:A201, "&lt;=5", A2:A201, "&gt;=4", H2:H201, "&gt;=510")</f>
        <v>32</v>
      </c>
      <c r="N117" s="40">
        <f>L117/SUM(L116:L117)</f>
        <v>0.36641221374045801</v>
      </c>
      <c r="O117" s="40">
        <f>M117/SUM(M116:M117)</f>
        <v>0.47058823529411764</v>
      </c>
    </row>
    <row r="118" spans="1:19" x14ac:dyDescent="0.45">
      <c r="A118" s="31">
        <v>4</v>
      </c>
      <c r="B118" s="37">
        <v>1314</v>
      </c>
      <c r="C118" s="31">
        <v>91</v>
      </c>
      <c r="D118" s="31">
        <v>16.8</v>
      </c>
      <c r="E118" s="31">
        <v>20.9</v>
      </c>
      <c r="F118" s="37">
        <v>511</v>
      </c>
      <c r="G118" s="31">
        <v>8</v>
      </c>
      <c r="H118" s="37">
        <v>514</v>
      </c>
    </row>
    <row r="119" spans="1:19" x14ac:dyDescent="0.45">
      <c r="A119" s="31">
        <v>4</v>
      </c>
      <c r="B119" s="37">
        <v>1357</v>
      </c>
      <c r="C119" s="31">
        <v>95</v>
      </c>
      <c r="D119" s="31">
        <v>17.8</v>
      </c>
      <c r="E119" s="31">
        <v>21.4</v>
      </c>
      <c r="F119" s="37">
        <v>514</v>
      </c>
      <c r="G119" s="31">
        <v>9</v>
      </c>
      <c r="H119" s="37">
        <v>495</v>
      </c>
    </row>
    <row r="120" spans="1:19" x14ac:dyDescent="0.45">
      <c r="A120" s="31">
        <v>5</v>
      </c>
      <c r="B120" s="37">
        <v>1324</v>
      </c>
      <c r="C120" s="31">
        <v>93</v>
      </c>
      <c r="D120" s="31">
        <v>19.399999999999999</v>
      </c>
      <c r="E120" s="31">
        <v>22.5</v>
      </c>
      <c r="F120" s="37">
        <v>517</v>
      </c>
      <c r="G120" s="31">
        <v>9</v>
      </c>
      <c r="H120" s="37">
        <v>534</v>
      </c>
    </row>
    <row r="121" spans="1:19" x14ac:dyDescent="0.45">
      <c r="A121" s="31">
        <v>4</v>
      </c>
      <c r="B121" s="37">
        <v>1412</v>
      </c>
      <c r="C121" s="31">
        <v>104</v>
      </c>
      <c r="D121" s="31">
        <v>14.4</v>
      </c>
      <c r="E121" s="31">
        <v>23.4</v>
      </c>
      <c r="F121" s="37">
        <v>552</v>
      </c>
      <c r="G121" s="31">
        <v>11</v>
      </c>
      <c r="H121" s="37">
        <v>514</v>
      </c>
    </row>
    <row r="122" spans="1:19" x14ac:dyDescent="0.45">
      <c r="A122" s="31">
        <v>4</v>
      </c>
      <c r="B122" s="37">
        <v>1296</v>
      </c>
      <c r="C122" s="31">
        <v>94</v>
      </c>
      <c r="D122" s="31">
        <v>15.4</v>
      </c>
      <c r="E122" s="31">
        <v>21.4</v>
      </c>
      <c r="F122" s="37">
        <v>501</v>
      </c>
      <c r="G122" s="31">
        <v>9</v>
      </c>
      <c r="H122" s="37">
        <v>469</v>
      </c>
    </row>
    <row r="123" spans="1:19" x14ac:dyDescent="0.45">
      <c r="A123" s="31">
        <v>4</v>
      </c>
      <c r="B123" s="37">
        <v>1296</v>
      </c>
      <c r="C123" s="31">
        <v>96</v>
      </c>
      <c r="D123" s="31">
        <v>14.7</v>
      </c>
      <c r="E123" s="31">
        <v>20.399999999999999</v>
      </c>
      <c r="F123" s="37">
        <v>511</v>
      </c>
      <c r="G123" s="31">
        <v>9</v>
      </c>
      <c r="H123" s="37">
        <v>511</v>
      </c>
    </row>
    <row r="124" spans="1:19" x14ac:dyDescent="0.45">
      <c r="A124" s="31">
        <v>4</v>
      </c>
      <c r="B124" s="37">
        <v>1321</v>
      </c>
      <c r="C124" s="31">
        <v>94</v>
      </c>
      <c r="D124" s="31">
        <v>15.4</v>
      </c>
      <c r="E124" s="31">
        <v>19.7</v>
      </c>
      <c r="F124" s="37">
        <v>495</v>
      </c>
      <c r="G124" s="31">
        <v>8</v>
      </c>
      <c r="H124" s="37">
        <v>518</v>
      </c>
    </row>
    <row r="125" spans="1:19" x14ac:dyDescent="0.45">
      <c r="A125" s="31">
        <v>4</v>
      </c>
      <c r="B125" s="37">
        <v>1214</v>
      </c>
      <c r="C125" s="31">
        <v>94</v>
      </c>
      <c r="D125" s="31">
        <v>13.4</v>
      </c>
      <c r="E125" s="31">
        <v>16.7</v>
      </c>
      <c r="F125" s="37">
        <v>458</v>
      </c>
      <c r="G125" s="31">
        <v>8</v>
      </c>
      <c r="H125" s="37">
        <v>406</v>
      </c>
    </row>
    <row r="126" spans="1:19" x14ac:dyDescent="0.45">
      <c r="A126" s="31">
        <v>4</v>
      </c>
      <c r="B126" s="37">
        <v>1358</v>
      </c>
      <c r="C126" s="31">
        <v>91</v>
      </c>
      <c r="D126" s="31">
        <v>16.399999999999999</v>
      </c>
      <c r="E126" s="31">
        <v>19.8</v>
      </c>
      <c r="F126" s="37">
        <v>496</v>
      </c>
      <c r="G126" s="31">
        <v>10</v>
      </c>
      <c r="H126" s="37">
        <v>497</v>
      </c>
    </row>
    <row r="127" spans="1:19" x14ac:dyDescent="0.45">
      <c r="A127" s="31">
        <v>2</v>
      </c>
      <c r="B127" s="37">
        <v>956</v>
      </c>
      <c r="C127" s="31">
        <v>75</v>
      </c>
      <c r="D127" s="31">
        <v>11.4</v>
      </c>
      <c r="E127" s="31">
        <v>15.4</v>
      </c>
      <c r="F127" s="37">
        <v>359</v>
      </c>
      <c r="G127" s="31">
        <v>7</v>
      </c>
      <c r="H127" s="37">
        <v>304</v>
      </c>
    </row>
    <row r="128" spans="1:19" x14ac:dyDescent="0.45">
      <c r="A128" s="31">
        <v>2</v>
      </c>
      <c r="B128" s="37">
        <v>1015</v>
      </c>
      <c r="C128" s="31">
        <v>79</v>
      </c>
      <c r="D128" s="31">
        <v>14.7</v>
      </c>
      <c r="E128" s="31">
        <v>16.7</v>
      </c>
      <c r="F128" s="37">
        <v>396</v>
      </c>
      <c r="G128" s="31">
        <v>7</v>
      </c>
      <c r="H128" s="37">
        <v>319</v>
      </c>
    </row>
    <row r="129" spans="1:13" x14ac:dyDescent="0.45">
      <c r="A129" s="31">
        <v>3</v>
      </c>
      <c r="B129" s="37">
        <v>1101</v>
      </c>
      <c r="C129" s="31">
        <v>81</v>
      </c>
      <c r="D129" s="31">
        <v>14.4</v>
      </c>
      <c r="E129" s="31">
        <v>16.7</v>
      </c>
      <c r="F129" s="37">
        <v>468</v>
      </c>
      <c r="G129" s="31">
        <v>8</v>
      </c>
      <c r="H129" s="37">
        <v>359</v>
      </c>
    </row>
    <row r="130" spans="1:13" x14ac:dyDescent="0.45">
      <c r="A130" s="31">
        <v>3</v>
      </c>
      <c r="B130" s="37">
        <v>1245</v>
      </c>
      <c r="C130" s="31">
        <v>89</v>
      </c>
      <c r="D130" s="31">
        <v>15.8</v>
      </c>
      <c r="E130" s="31">
        <v>16.8</v>
      </c>
      <c r="F130" s="37">
        <v>436</v>
      </c>
      <c r="G130" s="31">
        <v>7</v>
      </c>
      <c r="H130" s="37">
        <v>398</v>
      </c>
      <c r="K130" s="10"/>
      <c r="L130" s="10"/>
      <c r="M130" s="10"/>
    </row>
    <row r="131" spans="1:13" x14ac:dyDescent="0.45">
      <c r="A131" s="31">
        <v>3</v>
      </c>
      <c r="B131" s="37">
        <v>1182</v>
      </c>
      <c r="C131" s="31">
        <v>85</v>
      </c>
      <c r="D131" s="31">
        <v>15.4</v>
      </c>
      <c r="E131" s="31">
        <v>20.9</v>
      </c>
      <c r="F131" s="37">
        <v>457</v>
      </c>
      <c r="G131" s="31">
        <v>7</v>
      </c>
      <c r="H131" s="37">
        <v>394</v>
      </c>
      <c r="K131" s="10"/>
      <c r="L131" s="10"/>
      <c r="M131" s="10"/>
    </row>
    <row r="132" spans="1:13" x14ac:dyDescent="0.45">
      <c r="A132" s="31">
        <v>3</v>
      </c>
      <c r="B132" s="37">
        <v>1011</v>
      </c>
      <c r="C132" s="31">
        <v>76</v>
      </c>
      <c r="D132" s="31">
        <v>14.7</v>
      </c>
      <c r="E132" s="31">
        <v>16.7</v>
      </c>
      <c r="F132" s="37">
        <v>411</v>
      </c>
      <c r="G132" s="31">
        <v>8</v>
      </c>
      <c r="H132" s="37">
        <v>352</v>
      </c>
      <c r="K132" s="27"/>
      <c r="L132" s="27" t="s">
        <v>593</v>
      </c>
      <c r="M132" s="27" t="s">
        <v>594</v>
      </c>
    </row>
    <row r="133" spans="1:13" x14ac:dyDescent="0.45">
      <c r="A133" s="31">
        <v>3</v>
      </c>
      <c r="B133" s="37">
        <v>1021</v>
      </c>
      <c r="C133" s="31">
        <v>74</v>
      </c>
      <c r="D133" s="31">
        <v>13.7</v>
      </c>
      <c r="E133" s="31">
        <v>14.5</v>
      </c>
      <c r="F133" s="37">
        <v>406</v>
      </c>
      <c r="G133" s="31">
        <v>8</v>
      </c>
      <c r="H133" s="37">
        <v>349</v>
      </c>
      <c r="K133" s="40" t="s">
        <v>591</v>
      </c>
      <c r="L133" s="40">
        <v>0.25757575757575757</v>
      </c>
      <c r="M133" s="40">
        <v>0.86764705882352944</v>
      </c>
    </row>
    <row r="134" spans="1:13" x14ac:dyDescent="0.45">
      <c r="A134" s="31">
        <v>3</v>
      </c>
      <c r="B134" s="37">
        <v>1015</v>
      </c>
      <c r="C134" s="31">
        <v>72</v>
      </c>
      <c r="D134" s="31">
        <v>11.8</v>
      </c>
      <c r="E134" s="31">
        <v>19.7</v>
      </c>
      <c r="F134" s="37">
        <v>429</v>
      </c>
      <c r="G134" s="31">
        <v>7</v>
      </c>
      <c r="H134" s="37">
        <v>374</v>
      </c>
      <c r="K134" s="40" t="s">
        <v>592</v>
      </c>
      <c r="L134" s="40">
        <v>0.74242424242424243</v>
      </c>
      <c r="M134" s="40">
        <v>0.13235294117647059</v>
      </c>
    </row>
    <row r="135" spans="1:13" x14ac:dyDescent="0.45">
      <c r="A135" s="31">
        <v>3</v>
      </c>
      <c r="B135" s="37">
        <v>1241</v>
      </c>
      <c r="C135" s="31">
        <v>87</v>
      </c>
      <c r="D135" s="31">
        <v>16.7</v>
      </c>
      <c r="E135" s="31">
        <v>21.7</v>
      </c>
      <c r="F135" s="37">
        <v>458</v>
      </c>
      <c r="G135" s="31">
        <v>8</v>
      </c>
      <c r="H135" s="37">
        <v>397</v>
      </c>
      <c r="K135" s="40" t="s">
        <v>596</v>
      </c>
      <c r="L135" s="40">
        <v>1</v>
      </c>
      <c r="M135" s="40">
        <v>1</v>
      </c>
    </row>
    <row r="136" spans="1:13" x14ac:dyDescent="0.45">
      <c r="A136" s="31">
        <v>3</v>
      </c>
      <c r="B136" s="37">
        <v>1115</v>
      </c>
      <c r="C136" s="31">
        <v>79</v>
      </c>
      <c r="D136" s="31">
        <v>14.7</v>
      </c>
      <c r="E136" s="31">
        <v>17.7</v>
      </c>
      <c r="F136" s="37">
        <v>428</v>
      </c>
      <c r="G136" s="31">
        <v>7</v>
      </c>
      <c r="H136" s="37">
        <v>341</v>
      </c>
      <c r="K136" s="40" t="s">
        <v>597</v>
      </c>
      <c r="L136" s="40">
        <v>0</v>
      </c>
      <c r="M136" s="40">
        <v>0</v>
      </c>
    </row>
    <row r="137" spans="1:13" x14ac:dyDescent="0.45">
      <c r="A137" s="31">
        <v>3</v>
      </c>
      <c r="B137" s="37">
        <v>1015</v>
      </c>
      <c r="C137" s="31">
        <v>65</v>
      </c>
      <c r="D137" s="31">
        <v>13.7</v>
      </c>
      <c r="E137" s="31">
        <v>11.5</v>
      </c>
      <c r="F137" s="37">
        <v>395</v>
      </c>
      <c r="G137" s="31">
        <v>6</v>
      </c>
      <c r="H137" s="37">
        <v>309</v>
      </c>
      <c r="K137" s="40" t="s">
        <v>598</v>
      </c>
      <c r="L137" s="40">
        <v>0.35114503816793891</v>
      </c>
      <c r="M137" s="40">
        <v>0.59154929577464788</v>
      </c>
    </row>
    <row r="138" spans="1:13" x14ac:dyDescent="0.45">
      <c r="A138" s="31">
        <v>5</v>
      </c>
      <c r="B138" s="37">
        <v>1245</v>
      </c>
      <c r="C138" s="31">
        <v>91</v>
      </c>
      <c r="D138" s="31">
        <v>15.9</v>
      </c>
      <c r="E138" s="31">
        <v>19.7</v>
      </c>
      <c r="F138" s="37">
        <v>419</v>
      </c>
      <c r="G138" s="31">
        <v>7</v>
      </c>
      <c r="H138" s="37">
        <v>359</v>
      </c>
      <c r="K138" s="40" t="s">
        <v>599</v>
      </c>
      <c r="L138" s="40">
        <v>0.64885496183206104</v>
      </c>
      <c r="M138" s="40">
        <v>0.40845070422535212</v>
      </c>
    </row>
    <row r="139" spans="1:13" x14ac:dyDescent="0.45">
      <c r="A139" s="31">
        <v>4</v>
      </c>
      <c r="B139" s="37">
        <v>1195</v>
      </c>
      <c r="C139" s="31">
        <v>92</v>
      </c>
      <c r="D139" s="31">
        <v>14.7</v>
      </c>
      <c r="E139" s="31">
        <v>18.7</v>
      </c>
      <c r="F139" s="37">
        <v>511</v>
      </c>
      <c r="G139" s="31">
        <v>8</v>
      </c>
      <c r="H139" s="37">
        <v>496</v>
      </c>
      <c r="K139" s="40" t="s">
        <v>600</v>
      </c>
      <c r="L139" s="40">
        <v>1</v>
      </c>
      <c r="M139" s="40">
        <v>0.97058823529411764</v>
      </c>
    </row>
    <row r="140" spans="1:13" x14ac:dyDescent="0.45">
      <c r="A140" s="31">
        <v>4</v>
      </c>
      <c r="B140" s="37">
        <v>1156</v>
      </c>
      <c r="C140" s="31">
        <v>94</v>
      </c>
      <c r="D140" s="31">
        <v>13.7</v>
      </c>
      <c r="E140" s="31">
        <v>15.8</v>
      </c>
      <c r="F140" s="37">
        <v>548</v>
      </c>
      <c r="G140" s="31">
        <v>9</v>
      </c>
      <c r="H140" s="37">
        <v>484</v>
      </c>
      <c r="K140" s="40" t="s">
        <v>601</v>
      </c>
      <c r="L140" s="40">
        <v>0</v>
      </c>
      <c r="M140" s="40">
        <v>2.9411764705882353E-2</v>
      </c>
    </row>
    <row r="141" spans="1:13" x14ac:dyDescent="0.45">
      <c r="A141" s="31">
        <v>4</v>
      </c>
      <c r="B141" s="37">
        <v>1216</v>
      </c>
      <c r="C141" s="31">
        <v>93</v>
      </c>
      <c r="D141" s="31">
        <v>15.8</v>
      </c>
      <c r="E141" s="31">
        <v>20.5</v>
      </c>
      <c r="F141" s="37">
        <v>523</v>
      </c>
      <c r="G141" s="31">
        <v>11</v>
      </c>
      <c r="H141" s="37">
        <v>398</v>
      </c>
      <c r="K141" s="40" t="s">
        <v>602</v>
      </c>
      <c r="L141" s="40">
        <v>0.95419847328244278</v>
      </c>
      <c r="M141" s="40">
        <v>0.88235294117647056</v>
      </c>
    </row>
    <row r="142" spans="1:13" x14ac:dyDescent="0.45">
      <c r="A142" s="31">
        <v>3</v>
      </c>
      <c r="B142" s="37">
        <v>956</v>
      </c>
      <c r="C142" s="31">
        <v>74</v>
      </c>
      <c r="D142" s="31">
        <v>11.4</v>
      </c>
      <c r="E142" s="31">
        <v>11.4</v>
      </c>
      <c r="F142" s="37">
        <v>359</v>
      </c>
      <c r="G142" s="31">
        <v>6</v>
      </c>
      <c r="H142" s="37">
        <v>301</v>
      </c>
      <c r="K142" s="40" t="s">
        <v>603</v>
      </c>
      <c r="L142" s="40">
        <v>4.5801526717557252E-2</v>
      </c>
      <c r="M142" s="40">
        <v>0.11764705882352941</v>
      </c>
    </row>
    <row r="143" spans="1:13" x14ac:dyDescent="0.45">
      <c r="A143" s="31">
        <v>3</v>
      </c>
      <c r="B143" s="37">
        <v>1018</v>
      </c>
      <c r="C143" s="31">
        <v>69</v>
      </c>
      <c r="D143" s="31">
        <v>9.9</v>
      </c>
      <c r="E143" s="31">
        <v>10.4</v>
      </c>
      <c r="F143" s="37">
        <v>345</v>
      </c>
      <c r="G143" s="31">
        <v>5</v>
      </c>
      <c r="H143" s="37">
        <v>298</v>
      </c>
      <c r="K143" s="40" t="s">
        <v>604</v>
      </c>
      <c r="L143" s="40">
        <v>0.65161290322580645</v>
      </c>
      <c r="M143" s="40">
        <v>0.86842105263157898</v>
      </c>
    </row>
    <row r="144" spans="1:13" x14ac:dyDescent="0.45">
      <c r="A144" s="31">
        <v>3.5</v>
      </c>
      <c r="B144" s="37">
        <v>1124</v>
      </c>
      <c r="C144" s="31">
        <v>81</v>
      </c>
      <c r="D144" s="31">
        <v>10.8</v>
      </c>
      <c r="E144" s="31">
        <v>9.8000000000000007</v>
      </c>
      <c r="F144" s="37">
        <v>327</v>
      </c>
      <c r="G144" s="31">
        <v>6</v>
      </c>
      <c r="H144" s="37">
        <v>329</v>
      </c>
      <c r="K144" s="40" t="s">
        <v>605</v>
      </c>
      <c r="L144" s="40">
        <v>0.34838709677419355</v>
      </c>
      <c r="M144" s="40">
        <v>0.13157894736842105</v>
      </c>
    </row>
    <row r="145" spans="1:13" x14ac:dyDescent="0.45">
      <c r="A145" s="31">
        <v>4</v>
      </c>
      <c r="B145" s="37">
        <v>1259</v>
      </c>
      <c r="C145" s="31">
        <v>89</v>
      </c>
      <c r="D145" s="31">
        <v>15.7</v>
      </c>
      <c r="E145" s="31">
        <v>19.7</v>
      </c>
      <c r="F145" s="37">
        <v>459</v>
      </c>
      <c r="G145" s="31">
        <v>9</v>
      </c>
      <c r="H145" s="37">
        <v>459</v>
      </c>
      <c r="K145" s="40" t="s">
        <v>606</v>
      </c>
      <c r="L145" s="40">
        <v>0.63358778625954193</v>
      </c>
      <c r="M145" s="40">
        <v>0.52941176470588236</v>
      </c>
    </row>
    <row r="146" spans="1:13" x14ac:dyDescent="0.45">
      <c r="A146" s="31">
        <v>4</v>
      </c>
      <c r="B146" s="37">
        <v>1301</v>
      </c>
      <c r="C146" s="31">
        <v>90</v>
      </c>
      <c r="D146" s="31">
        <v>14.8</v>
      </c>
      <c r="E146" s="31">
        <v>18.399999999999999</v>
      </c>
      <c r="F146" s="37">
        <v>496</v>
      </c>
      <c r="G146" s="31">
        <v>11</v>
      </c>
      <c r="H146" s="37">
        <v>452</v>
      </c>
      <c r="K146" s="40" t="s">
        <v>607</v>
      </c>
      <c r="L146" s="40">
        <v>0.36641221374045801</v>
      </c>
      <c r="M146" s="40">
        <v>0.47058823529411764</v>
      </c>
    </row>
    <row r="147" spans="1:13" x14ac:dyDescent="0.45">
      <c r="A147" s="31">
        <v>3</v>
      </c>
      <c r="B147" s="37">
        <v>1129</v>
      </c>
      <c r="C147" s="31">
        <v>86</v>
      </c>
      <c r="D147" s="31">
        <v>14.8</v>
      </c>
      <c r="E147" s="31">
        <v>15.7</v>
      </c>
      <c r="F147" s="37">
        <v>463</v>
      </c>
      <c r="G147" s="31">
        <v>8</v>
      </c>
      <c r="H147" s="37">
        <v>395</v>
      </c>
      <c r="K147" s="10"/>
      <c r="L147" s="10"/>
      <c r="M147" s="10"/>
    </row>
    <row r="148" spans="1:13" x14ac:dyDescent="0.45">
      <c r="A148" s="31">
        <v>3</v>
      </c>
      <c r="B148" s="37">
        <v>1201</v>
      </c>
      <c r="C148" s="31">
        <v>84</v>
      </c>
      <c r="D148" s="31">
        <v>14.3</v>
      </c>
      <c r="E148" s="31">
        <v>16.8</v>
      </c>
      <c r="F148" s="37">
        <v>457</v>
      </c>
      <c r="G148" s="31">
        <v>8</v>
      </c>
      <c r="H148" s="37">
        <v>398</v>
      </c>
    </row>
    <row r="149" spans="1:13" x14ac:dyDescent="0.45">
      <c r="A149" s="31">
        <v>3</v>
      </c>
      <c r="B149" s="37">
        <v>1254</v>
      </c>
      <c r="C149" s="31">
        <v>89</v>
      </c>
      <c r="D149" s="31">
        <v>15.7</v>
      </c>
      <c r="E149" s="31">
        <v>20.7</v>
      </c>
      <c r="F149" s="37">
        <v>496</v>
      </c>
      <c r="G149" s="31">
        <v>7</v>
      </c>
      <c r="H149" s="37">
        <v>349</v>
      </c>
    </row>
    <row r="150" spans="1:13" x14ac:dyDescent="0.45">
      <c r="A150" s="31">
        <v>3</v>
      </c>
      <c r="B150" s="37">
        <v>1154</v>
      </c>
      <c r="C150" s="31">
        <v>82</v>
      </c>
      <c r="D150" s="31">
        <v>16.7</v>
      </c>
      <c r="E150" s="31">
        <v>21</v>
      </c>
      <c r="F150" s="37">
        <v>396</v>
      </c>
      <c r="G150" s="31">
        <v>8</v>
      </c>
      <c r="H150" s="37">
        <v>387</v>
      </c>
      <c r="K150" s="10"/>
      <c r="L150" s="10"/>
      <c r="M150" s="10"/>
    </row>
    <row r="151" spans="1:13" x14ac:dyDescent="0.45">
      <c r="A151" s="31">
        <v>5</v>
      </c>
      <c r="B151" s="37">
        <v>1459</v>
      </c>
      <c r="C151" s="31">
        <v>109</v>
      </c>
      <c r="D151" s="31">
        <v>18.7</v>
      </c>
      <c r="E151" s="31">
        <v>20.9</v>
      </c>
      <c r="F151" s="37">
        <v>596</v>
      </c>
      <c r="G151" s="31">
        <v>12</v>
      </c>
      <c r="H151" s="37">
        <v>514</v>
      </c>
      <c r="K151" s="10"/>
      <c r="L151" s="10"/>
      <c r="M151" s="10"/>
    </row>
    <row r="152" spans="1:13" x14ac:dyDescent="0.45">
      <c r="A152" s="31">
        <v>3</v>
      </c>
      <c r="B152" s="37">
        <v>1147</v>
      </c>
      <c r="C152" s="31">
        <v>84</v>
      </c>
      <c r="D152" s="31">
        <v>14.7</v>
      </c>
      <c r="E152" s="31">
        <v>16.899999999999999</v>
      </c>
      <c r="F152" s="37">
        <v>425</v>
      </c>
      <c r="G152" s="31">
        <v>8</v>
      </c>
      <c r="H152" s="37">
        <v>395</v>
      </c>
      <c r="K152" s="10"/>
      <c r="L152" s="10"/>
      <c r="M152" s="10"/>
    </row>
    <row r="153" spans="1:13" x14ac:dyDescent="0.45">
      <c r="A153" s="31">
        <v>3</v>
      </c>
      <c r="B153" s="37">
        <v>1096</v>
      </c>
      <c r="C153" s="31">
        <v>81</v>
      </c>
      <c r="D153" s="31">
        <v>14.7</v>
      </c>
      <c r="E153" s="31">
        <v>16.7</v>
      </c>
      <c r="F153" s="37">
        <v>469</v>
      </c>
      <c r="G153" s="31">
        <v>8</v>
      </c>
      <c r="H153" s="37">
        <v>398</v>
      </c>
    </row>
    <row r="154" spans="1:13" x14ac:dyDescent="0.45">
      <c r="A154" s="31">
        <v>3</v>
      </c>
      <c r="B154" s="37">
        <v>1152</v>
      </c>
      <c r="C154" s="31">
        <v>86</v>
      </c>
      <c r="D154" s="31">
        <v>15.4</v>
      </c>
      <c r="E154" s="31">
        <v>15.9</v>
      </c>
      <c r="F154" s="37">
        <v>459</v>
      </c>
      <c r="G154" s="31">
        <v>7</v>
      </c>
      <c r="H154" s="37">
        <v>348</v>
      </c>
    </row>
    <row r="155" spans="1:13" x14ac:dyDescent="0.45">
      <c r="A155" s="31">
        <v>3</v>
      </c>
      <c r="B155" s="37">
        <v>1167</v>
      </c>
      <c r="C155" s="31">
        <v>87</v>
      </c>
      <c r="D155" s="31">
        <v>14.9</v>
      </c>
      <c r="E155" s="31">
        <v>17.5</v>
      </c>
      <c r="F155" s="37">
        <v>487</v>
      </c>
      <c r="G155" s="31">
        <v>8</v>
      </c>
      <c r="H155" s="37">
        <v>359</v>
      </c>
      <c r="K155" s="10"/>
      <c r="L155" s="10"/>
      <c r="M155" s="10"/>
    </row>
    <row r="156" spans="1:13" x14ac:dyDescent="0.45">
      <c r="A156" s="31">
        <v>4</v>
      </c>
      <c r="B156" s="37">
        <v>1259</v>
      </c>
      <c r="C156" s="31">
        <v>92</v>
      </c>
      <c r="D156" s="31">
        <v>17.5</v>
      </c>
      <c r="E156" s="31">
        <v>19.899999999999999</v>
      </c>
      <c r="F156" s="37">
        <v>535</v>
      </c>
      <c r="G156" s="31">
        <v>9</v>
      </c>
      <c r="H156" s="37">
        <v>514</v>
      </c>
      <c r="K156" s="10"/>
      <c r="L156" s="10"/>
      <c r="M156" s="10"/>
    </row>
    <row r="157" spans="1:13" x14ac:dyDescent="0.45">
      <c r="A157" s="31">
        <v>4</v>
      </c>
      <c r="B157" s="37">
        <v>1248</v>
      </c>
      <c r="C157" s="31">
        <v>91</v>
      </c>
      <c r="D157" s="31">
        <v>17.8</v>
      </c>
      <c r="E157" s="31">
        <v>20.8</v>
      </c>
      <c r="F157" s="37">
        <v>537</v>
      </c>
      <c r="G157" s="31">
        <v>9</v>
      </c>
      <c r="H157" s="37">
        <v>514</v>
      </c>
      <c r="K157" s="10"/>
      <c r="L157" s="10"/>
      <c r="M157" s="10"/>
    </row>
    <row r="158" spans="1:13" x14ac:dyDescent="0.45">
      <c r="A158" s="31">
        <v>4</v>
      </c>
      <c r="B158" s="37">
        <v>1274</v>
      </c>
      <c r="C158" s="31">
        <v>89</v>
      </c>
      <c r="D158" s="31">
        <v>17.2</v>
      </c>
      <c r="E158" s="31">
        <v>20.6</v>
      </c>
      <c r="F158" s="37">
        <v>514</v>
      </c>
      <c r="G158" s="31">
        <v>8</v>
      </c>
      <c r="H158" s="37">
        <v>516</v>
      </c>
    </row>
    <row r="159" spans="1:13" x14ac:dyDescent="0.45">
      <c r="A159" s="31">
        <v>4</v>
      </c>
      <c r="B159" s="37">
        <v>1221</v>
      </c>
      <c r="C159" s="31">
        <v>86</v>
      </c>
      <c r="D159" s="31">
        <v>16.7</v>
      </c>
      <c r="E159" s="31">
        <v>19.8</v>
      </c>
      <c r="F159" s="37">
        <v>518</v>
      </c>
      <c r="G159" s="31">
        <v>9</v>
      </c>
      <c r="H159" s="37">
        <v>496</v>
      </c>
    </row>
    <row r="160" spans="1:13" x14ac:dyDescent="0.45">
      <c r="A160" s="31">
        <v>4</v>
      </c>
      <c r="B160" s="37">
        <v>1135</v>
      </c>
      <c r="C160" s="31">
        <v>94</v>
      </c>
      <c r="D160" s="31">
        <v>15.7</v>
      </c>
      <c r="E160" s="31">
        <v>18.8</v>
      </c>
      <c r="F160" s="37">
        <v>496</v>
      </c>
      <c r="G160" s="31">
        <v>11</v>
      </c>
      <c r="H160" s="37">
        <v>499</v>
      </c>
      <c r="K160" s="10"/>
      <c r="L160" s="10"/>
      <c r="M160" s="10"/>
    </row>
    <row r="161" spans="1:13" x14ac:dyDescent="0.45">
      <c r="A161" s="31">
        <v>1.5</v>
      </c>
      <c r="B161" s="37">
        <v>998</v>
      </c>
      <c r="C161" s="31">
        <v>71</v>
      </c>
      <c r="D161" s="31">
        <v>10.4</v>
      </c>
      <c r="E161" s="31">
        <v>12.5</v>
      </c>
      <c r="F161" s="37">
        <v>329</v>
      </c>
      <c r="G161" s="31">
        <v>6</v>
      </c>
      <c r="H161" s="37">
        <v>352</v>
      </c>
      <c r="K161" s="10"/>
      <c r="L161" s="10"/>
      <c r="M161" s="10"/>
    </row>
    <row r="162" spans="1:13" x14ac:dyDescent="0.45">
      <c r="A162" s="31">
        <v>2</v>
      </c>
      <c r="B162" s="37">
        <v>869</v>
      </c>
      <c r="C162" s="31">
        <v>68</v>
      </c>
      <c r="D162" s="31">
        <v>10.9</v>
      </c>
      <c r="E162" s="31">
        <v>11.8</v>
      </c>
      <c r="F162" s="37">
        <v>368</v>
      </c>
      <c r="G162" s="31">
        <v>5</v>
      </c>
      <c r="H162" s="37">
        <v>321</v>
      </c>
      <c r="K162" s="10"/>
      <c r="L162" s="10"/>
      <c r="M162" s="10"/>
    </row>
    <row r="163" spans="1:13" x14ac:dyDescent="0.45">
      <c r="A163" s="31">
        <v>4</v>
      </c>
      <c r="B163" s="37">
        <v>1324</v>
      </c>
      <c r="C163" s="31">
        <v>96</v>
      </c>
      <c r="D163" s="31">
        <v>15.8</v>
      </c>
      <c r="E163" s="31">
        <v>20.8</v>
      </c>
      <c r="F163" s="37">
        <v>518</v>
      </c>
      <c r="G163" s="31">
        <v>9</v>
      </c>
      <c r="H163" s="37">
        <v>512</v>
      </c>
    </row>
    <row r="164" spans="1:13" x14ac:dyDescent="0.45">
      <c r="A164" s="31">
        <v>4</v>
      </c>
      <c r="B164" s="37">
        <v>1296</v>
      </c>
      <c r="C164" s="31">
        <v>99</v>
      </c>
      <c r="D164" s="31">
        <v>16.399999999999999</v>
      </c>
      <c r="E164" s="31">
        <v>22</v>
      </c>
      <c r="F164" s="37">
        <v>526</v>
      </c>
      <c r="G164" s="31">
        <v>10.7</v>
      </c>
      <c r="H164" s="37">
        <v>518</v>
      </c>
    </row>
    <row r="165" spans="1:13" x14ac:dyDescent="0.45">
      <c r="A165" s="31">
        <v>2</v>
      </c>
      <c r="B165" s="37">
        <v>789</v>
      </c>
      <c r="C165" s="31">
        <v>75</v>
      </c>
      <c r="D165" s="31">
        <v>11.4</v>
      </c>
      <c r="E165" s="31">
        <v>10.5</v>
      </c>
      <c r="F165" s="37">
        <v>296</v>
      </c>
      <c r="G165" s="31">
        <v>8</v>
      </c>
      <c r="H165" s="37">
        <v>395</v>
      </c>
    </row>
    <row r="166" spans="1:13" x14ac:dyDescent="0.45">
      <c r="A166" s="31">
        <v>5</v>
      </c>
      <c r="B166" s="37">
        <v>1412</v>
      </c>
      <c r="C166" s="31">
        <v>108</v>
      </c>
      <c r="D166" s="31">
        <v>16.899999999999999</v>
      </c>
      <c r="E166" s="31">
        <v>21</v>
      </c>
      <c r="F166" s="37">
        <v>568</v>
      </c>
      <c r="G166" s="31">
        <v>9</v>
      </c>
      <c r="H166" s="37">
        <v>567</v>
      </c>
    </row>
    <row r="167" spans="1:13" x14ac:dyDescent="0.45">
      <c r="A167" s="31">
        <v>2</v>
      </c>
      <c r="B167" s="37">
        <v>1006</v>
      </c>
      <c r="C167" s="31">
        <v>74</v>
      </c>
      <c r="D167" s="31">
        <v>12.4</v>
      </c>
      <c r="E167" s="31">
        <v>15.4</v>
      </c>
      <c r="F167" s="37">
        <v>345</v>
      </c>
      <c r="G167" s="31">
        <v>9</v>
      </c>
      <c r="H167" s="37">
        <v>391</v>
      </c>
    </row>
    <row r="168" spans="1:13" x14ac:dyDescent="0.45">
      <c r="A168" s="31">
        <v>4</v>
      </c>
      <c r="B168" s="37">
        <v>1296</v>
      </c>
      <c r="C168" s="31">
        <v>95</v>
      </c>
      <c r="D168" s="31">
        <v>11.7</v>
      </c>
      <c r="E168" s="31">
        <v>14.7</v>
      </c>
      <c r="F168" s="37">
        <v>412</v>
      </c>
      <c r="G168" s="31">
        <v>7</v>
      </c>
      <c r="H168" s="37">
        <v>368</v>
      </c>
    </row>
    <row r="169" spans="1:13" x14ac:dyDescent="0.45">
      <c r="A169" s="31">
        <v>4</v>
      </c>
      <c r="B169" s="37">
        <v>1312</v>
      </c>
      <c r="C169" s="31">
        <v>99</v>
      </c>
      <c r="D169" s="31">
        <v>10.8</v>
      </c>
      <c r="E169" s="31">
        <v>15.8</v>
      </c>
      <c r="F169" s="37">
        <v>456</v>
      </c>
      <c r="G169" s="31">
        <v>7</v>
      </c>
      <c r="H169" s="37">
        <v>349</v>
      </c>
    </row>
    <row r="170" spans="1:13" x14ac:dyDescent="0.45">
      <c r="A170" s="31">
        <v>4</v>
      </c>
      <c r="B170" s="37">
        <v>1324</v>
      </c>
      <c r="C170" s="31">
        <v>105</v>
      </c>
      <c r="D170" s="31">
        <v>12.7</v>
      </c>
      <c r="E170" s="31">
        <v>15.9</v>
      </c>
      <c r="F170" s="37">
        <v>368</v>
      </c>
      <c r="G170" s="31">
        <v>8</v>
      </c>
      <c r="H170" s="37">
        <v>327</v>
      </c>
    </row>
    <row r="171" spans="1:13" x14ac:dyDescent="0.45">
      <c r="A171" s="31">
        <v>4</v>
      </c>
      <c r="B171" s="37">
        <v>1397</v>
      </c>
      <c r="C171" s="31">
        <v>86</v>
      </c>
      <c r="D171" s="31">
        <v>11.8</v>
      </c>
      <c r="E171" s="31">
        <v>11.8</v>
      </c>
      <c r="F171" s="37">
        <v>397</v>
      </c>
      <c r="G171" s="31">
        <v>7</v>
      </c>
      <c r="H171" s="37">
        <v>399</v>
      </c>
    </row>
    <row r="172" spans="1:13" x14ac:dyDescent="0.45">
      <c r="A172" s="31">
        <v>4</v>
      </c>
      <c r="B172" s="37">
        <v>1169</v>
      </c>
      <c r="C172" s="31">
        <v>79</v>
      </c>
      <c r="D172" s="31">
        <v>12.8</v>
      </c>
      <c r="E172" s="31">
        <v>16.8</v>
      </c>
      <c r="F172" s="37">
        <v>411</v>
      </c>
      <c r="G172" s="31">
        <v>8</v>
      </c>
      <c r="H172" s="37">
        <v>354</v>
      </c>
    </row>
    <row r="173" spans="1:13" x14ac:dyDescent="0.45">
      <c r="A173" s="31">
        <v>1.5</v>
      </c>
      <c r="B173" s="37">
        <v>1065</v>
      </c>
      <c r="C173" s="31">
        <v>78</v>
      </c>
      <c r="D173" s="31">
        <v>11.8</v>
      </c>
      <c r="E173" s="31">
        <v>15.8</v>
      </c>
      <c r="F173" s="37">
        <v>398</v>
      </c>
      <c r="G173" s="31">
        <v>8</v>
      </c>
      <c r="H173" s="37">
        <v>357</v>
      </c>
    </row>
    <row r="174" spans="1:13" x14ac:dyDescent="0.45">
      <c r="A174" s="31">
        <v>4</v>
      </c>
      <c r="B174" s="37">
        <v>1296</v>
      </c>
      <c r="C174" s="31">
        <v>79</v>
      </c>
      <c r="D174" s="31">
        <v>12.8</v>
      </c>
      <c r="E174" s="31">
        <v>16.7</v>
      </c>
      <c r="F174" s="37">
        <v>396</v>
      </c>
      <c r="G174" s="31">
        <v>7</v>
      </c>
      <c r="H174" s="37">
        <v>511</v>
      </c>
    </row>
    <row r="175" spans="1:13" x14ac:dyDescent="0.45">
      <c r="A175" s="31">
        <v>4</v>
      </c>
      <c r="B175" s="37">
        <v>1249</v>
      </c>
      <c r="C175" s="31">
        <v>81</v>
      </c>
      <c r="D175" s="31">
        <v>14.9</v>
      </c>
      <c r="E175" s="31">
        <v>14.8</v>
      </c>
      <c r="F175" s="37">
        <v>426</v>
      </c>
      <c r="G175" s="31">
        <v>6</v>
      </c>
      <c r="H175" s="37">
        <v>496</v>
      </c>
    </row>
    <row r="176" spans="1:13" x14ac:dyDescent="0.45">
      <c r="A176" s="31">
        <v>3</v>
      </c>
      <c r="B176" s="37">
        <v>1129</v>
      </c>
      <c r="C176" s="31">
        <v>86</v>
      </c>
      <c r="D176" s="31">
        <v>12.7</v>
      </c>
      <c r="E176" s="31">
        <v>11.9</v>
      </c>
      <c r="F176" s="37">
        <v>498</v>
      </c>
      <c r="G176" s="31">
        <v>8</v>
      </c>
      <c r="H176" s="37">
        <v>397</v>
      </c>
    </row>
    <row r="177" spans="1:8" x14ac:dyDescent="0.45">
      <c r="A177" s="31">
        <v>3</v>
      </c>
      <c r="B177" s="37">
        <v>1168</v>
      </c>
      <c r="C177" s="31">
        <v>74</v>
      </c>
      <c r="D177" s="31">
        <v>12.9</v>
      </c>
      <c r="E177" s="31">
        <v>15.7</v>
      </c>
      <c r="F177" s="37">
        <v>423</v>
      </c>
      <c r="G177" s="31">
        <v>7</v>
      </c>
      <c r="H177" s="37">
        <v>511</v>
      </c>
    </row>
    <row r="178" spans="1:8" x14ac:dyDescent="0.45">
      <c r="A178" s="31">
        <v>4</v>
      </c>
      <c r="B178" s="37">
        <v>1241</v>
      </c>
      <c r="C178" s="31">
        <v>87</v>
      </c>
      <c r="D178" s="31">
        <v>13.4</v>
      </c>
      <c r="E178" s="31">
        <v>10.5</v>
      </c>
      <c r="F178" s="37">
        <v>469</v>
      </c>
      <c r="G178" s="31">
        <v>9</v>
      </c>
      <c r="H178" s="37">
        <v>395</v>
      </c>
    </row>
    <row r="179" spans="1:8" x14ac:dyDescent="0.45">
      <c r="A179" s="31">
        <v>4</v>
      </c>
      <c r="B179" s="37">
        <v>1265</v>
      </c>
      <c r="C179" s="31">
        <v>76</v>
      </c>
      <c r="D179" s="31">
        <v>15.9</v>
      </c>
      <c r="E179" s="31">
        <v>13.8</v>
      </c>
      <c r="F179" s="37">
        <v>479</v>
      </c>
      <c r="G179" s="31">
        <v>11</v>
      </c>
      <c r="H179" s="37">
        <v>456</v>
      </c>
    </row>
    <row r="180" spans="1:8" x14ac:dyDescent="0.45">
      <c r="A180" s="31">
        <v>4</v>
      </c>
      <c r="B180" s="37">
        <v>1221</v>
      </c>
      <c r="C180" s="31">
        <v>87</v>
      </c>
      <c r="D180" s="31">
        <v>15.3</v>
      </c>
      <c r="E180" s="31">
        <v>14.7</v>
      </c>
      <c r="F180" s="37">
        <v>514</v>
      </c>
      <c r="G180" s="31">
        <v>12</v>
      </c>
      <c r="H180" s="37">
        <v>429</v>
      </c>
    </row>
    <row r="181" spans="1:8" x14ac:dyDescent="0.45">
      <c r="A181" s="31">
        <v>4</v>
      </c>
      <c r="B181" s="37">
        <v>1298</v>
      </c>
      <c r="C181" s="31">
        <v>69</v>
      </c>
      <c r="D181" s="31">
        <v>19.7</v>
      </c>
      <c r="E181" s="31">
        <v>15.9</v>
      </c>
      <c r="F181" s="37">
        <v>396</v>
      </c>
      <c r="G181" s="31">
        <v>9</v>
      </c>
      <c r="H181" s="37">
        <v>397</v>
      </c>
    </row>
    <row r="182" spans="1:8" x14ac:dyDescent="0.45">
      <c r="A182" s="31">
        <v>4</v>
      </c>
      <c r="B182" s="37">
        <v>1265</v>
      </c>
      <c r="C182" s="31">
        <v>89</v>
      </c>
      <c r="D182" s="31">
        <v>14.7</v>
      </c>
      <c r="E182" s="31">
        <v>15.7</v>
      </c>
      <c r="F182" s="37">
        <v>468</v>
      </c>
      <c r="G182" s="31">
        <v>7</v>
      </c>
      <c r="H182" s="37">
        <v>511</v>
      </c>
    </row>
    <row r="183" spans="1:8" x14ac:dyDescent="0.45">
      <c r="A183" s="31">
        <v>4</v>
      </c>
      <c r="B183" s="37">
        <v>1247</v>
      </c>
      <c r="C183" s="31">
        <v>85</v>
      </c>
      <c r="D183" s="31">
        <v>14.9</v>
      </c>
      <c r="E183" s="31">
        <v>14.9</v>
      </c>
      <c r="F183" s="37">
        <v>496</v>
      </c>
      <c r="G183" s="31">
        <v>8</v>
      </c>
      <c r="H183" s="37">
        <v>456</v>
      </c>
    </row>
    <row r="184" spans="1:8" x14ac:dyDescent="0.45">
      <c r="A184" s="31">
        <v>2</v>
      </c>
      <c r="B184" s="37">
        <v>1124</v>
      </c>
      <c r="C184" s="31">
        <v>59</v>
      </c>
      <c r="D184" s="31">
        <v>11.5</v>
      </c>
      <c r="E184" s="31">
        <v>9.6999999999999993</v>
      </c>
      <c r="F184" s="37">
        <v>345</v>
      </c>
      <c r="G184" s="31">
        <v>9</v>
      </c>
      <c r="H184" s="37">
        <v>321</v>
      </c>
    </row>
    <row r="185" spans="1:8" x14ac:dyDescent="0.45">
      <c r="A185" s="31">
        <v>2</v>
      </c>
      <c r="B185" s="37">
        <v>969</v>
      </c>
      <c r="C185" s="31">
        <v>68</v>
      </c>
      <c r="D185" s="31">
        <v>10.5</v>
      </c>
      <c r="E185" s="31">
        <v>11.8</v>
      </c>
      <c r="F185" s="37">
        <v>321</v>
      </c>
      <c r="G185" s="31">
        <v>9</v>
      </c>
      <c r="H185" s="37">
        <v>357</v>
      </c>
    </row>
    <row r="186" spans="1:8" x14ac:dyDescent="0.45">
      <c r="A186" s="31">
        <v>2</v>
      </c>
      <c r="B186" s="37">
        <v>896</v>
      </c>
      <c r="C186" s="31">
        <v>67</v>
      </c>
      <c r="D186" s="31">
        <v>9.4</v>
      </c>
      <c r="E186" s="31">
        <v>12.9</v>
      </c>
      <c r="F186" s="37">
        <v>319</v>
      </c>
      <c r="G186" s="31">
        <v>9</v>
      </c>
      <c r="H186" s="37">
        <v>348</v>
      </c>
    </row>
    <row r="187" spans="1:8" x14ac:dyDescent="0.45">
      <c r="A187" s="31">
        <v>3</v>
      </c>
      <c r="B187" s="37">
        <v>1056</v>
      </c>
      <c r="C187" s="31">
        <v>75</v>
      </c>
      <c r="D187" s="31">
        <v>11.5</v>
      </c>
      <c r="E187" s="31">
        <v>13.8</v>
      </c>
      <c r="F187" s="37">
        <v>396</v>
      </c>
      <c r="G187" s="31">
        <v>7</v>
      </c>
      <c r="H187" s="37">
        <v>396</v>
      </c>
    </row>
    <row r="188" spans="1:8" x14ac:dyDescent="0.45">
      <c r="A188" s="31">
        <v>5</v>
      </c>
      <c r="B188" s="37">
        <v>1325</v>
      </c>
      <c r="C188" s="31">
        <v>86</v>
      </c>
      <c r="D188" s="31">
        <v>15.8</v>
      </c>
      <c r="E188" s="31">
        <v>16.8</v>
      </c>
      <c r="F188" s="37">
        <v>524</v>
      </c>
      <c r="G188" s="31">
        <v>8</v>
      </c>
      <c r="H188" s="37">
        <v>514</v>
      </c>
    </row>
    <row r="189" spans="1:8" x14ac:dyDescent="0.45">
      <c r="A189" s="31">
        <v>5</v>
      </c>
      <c r="B189" s="37">
        <v>1395</v>
      </c>
      <c r="C189" s="31">
        <v>89</v>
      </c>
      <c r="D189" s="31">
        <v>16.7</v>
      </c>
      <c r="E189" s="31">
        <v>21</v>
      </c>
      <c r="F189" s="37">
        <v>536</v>
      </c>
      <c r="G189" s="31">
        <v>8</v>
      </c>
      <c r="H189" s="37">
        <v>496</v>
      </c>
    </row>
    <row r="190" spans="1:8" x14ac:dyDescent="0.45">
      <c r="A190" s="31">
        <v>3</v>
      </c>
      <c r="B190" s="37">
        <v>1145</v>
      </c>
      <c r="C190" s="31">
        <v>79</v>
      </c>
      <c r="D190" s="31">
        <v>11.8</v>
      </c>
      <c r="E190" s="31">
        <v>15.4</v>
      </c>
      <c r="F190" s="37">
        <v>396</v>
      </c>
      <c r="G190" s="31">
        <v>9</v>
      </c>
      <c r="H190" s="37">
        <v>398</v>
      </c>
    </row>
    <row r="191" spans="1:8" x14ac:dyDescent="0.45">
      <c r="A191" s="31">
        <v>3</v>
      </c>
      <c r="B191" s="37">
        <v>1096</v>
      </c>
      <c r="C191" s="31">
        <v>73</v>
      </c>
      <c r="D191" s="31">
        <v>13.9</v>
      </c>
      <c r="E191" s="31">
        <v>12.8</v>
      </c>
      <c r="F191" s="37">
        <v>458</v>
      </c>
      <c r="G191" s="31">
        <v>7</v>
      </c>
      <c r="H191" s="37">
        <v>394</v>
      </c>
    </row>
    <row r="192" spans="1:8" x14ac:dyDescent="0.45">
      <c r="A192" s="31">
        <v>3</v>
      </c>
      <c r="B192" s="37">
        <v>1124</v>
      </c>
      <c r="C192" s="31">
        <v>76</v>
      </c>
      <c r="D192" s="31">
        <v>11.7</v>
      </c>
      <c r="E192" s="31">
        <v>14.7</v>
      </c>
      <c r="F192" s="37">
        <v>426</v>
      </c>
      <c r="G192" s="31">
        <v>7</v>
      </c>
      <c r="H192" s="37">
        <v>395</v>
      </c>
    </row>
    <row r="193" spans="1:8" x14ac:dyDescent="0.45">
      <c r="A193" s="31">
        <v>3</v>
      </c>
      <c r="B193" s="37">
        <v>1156</v>
      </c>
      <c r="C193" s="31">
        <v>81</v>
      </c>
      <c r="D193" s="31">
        <v>12.5</v>
      </c>
      <c r="E193" s="31">
        <v>11.8</v>
      </c>
      <c r="F193" s="37">
        <v>396</v>
      </c>
      <c r="G193" s="31">
        <v>9</v>
      </c>
      <c r="H193" s="37">
        <v>352</v>
      </c>
    </row>
    <row r="194" spans="1:8" x14ac:dyDescent="0.45">
      <c r="A194" s="31">
        <v>3</v>
      </c>
      <c r="B194" s="37">
        <v>1065</v>
      </c>
      <c r="C194" s="31">
        <v>79</v>
      </c>
      <c r="D194" s="31">
        <v>13.4</v>
      </c>
      <c r="E194" s="31">
        <v>15.8</v>
      </c>
      <c r="F194" s="37">
        <v>511</v>
      </c>
      <c r="G194" s="31">
        <v>9</v>
      </c>
      <c r="H194" s="37">
        <v>299</v>
      </c>
    </row>
    <row r="195" spans="1:8" x14ac:dyDescent="0.45">
      <c r="A195" s="31">
        <v>3</v>
      </c>
      <c r="B195" s="37">
        <v>1248</v>
      </c>
      <c r="C195" s="31">
        <v>84</v>
      </c>
      <c r="D195" s="31">
        <v>10.4</v>
      </c>
      <c r="E195" s="31">
        <v>16.399999999999999</v>
      </c>
      <c r="F195" s="37">
        <v>496</v>
      </c>
      <c r="G195" s="31">
        <v>7</v>
      </c>
      <c r="H195" s="37">
        <v>314</v>
      </c>
    </row>
    <row r="196" spans="1:8" x14ac:dyDescent="0.45">
      <c r="A196" s="31">
        <v>3</v>
      </c>
      <c r="B196" s="37">
        <v>1169</v>
      </c>
      <c r="C196" s="31">
        <v>65</v>
      </c>
      <c r="D196" s="31">
        <v>9.6999999999999993</v>
      </c>
      <c r="E196" s="31">
        <v>17.7</v>
      </c>
      <c r="F196" s="37">
        <v>475</v>
      </c>
      <c r="G196" s="31">
        <v>6</v>
      </c>
      <c r="H196" s="37">
        <v>324</v>
      </c>
    </row>
    <row r="197" spans="1:8" x14ac:dyDescent="0.45">
      <c r="A197" s="31">
        <v>3</v>
      </c>
      <c r="B197" s="37">
        <v>1179</v>
      </c>
      <c r="C197" s="31">
        <v>59</v>
      </c>
      <c r="D197" s="31">
        <v>10.8</v>
      </c>
      <c r="E197" s="31">
        <v>14.8</v>
      </c>
      <c r="F197" s="37">
        <v>423</v>
      </c>
      <c r="G197" s="31">
        <v>8</v>
      </c>
      <c r="H197" s="37">
        <v>415</v>
      </c>
    </row>
    <row r="198" spans="1:8" x14ac:dyDescent="0.45">
      <c r="A198" s="31">
        <v>3</v>
      </c>
      <c r="B198" s="37">
        <v>1356</v>
      </c>
      <c r="C198" s="31">
        <v>85</v>
      </c>
      <c r="D198" s="31">
        <v>12.4</v>
      </c>
      <c r="E198" s="31">
        <v>16.7</v>
      </c>
      <c r="F198" s="37">
        <v>41</v>
      </c>
      <c r="G198" s="31">
        <v>11</v>
      </c>
      <c r="H198" s="37">
        <v>471</v>
      </c>
    </row>
    <row r="199" spans="1:8" x14ac:dyDescent="0.45">
      <c r="A199" s="31">
        <v>3</v>
      </c>
      <c r="B199" s="37">
        <v>1264</v>
      </c>
      <c r="C199" s="31">
        <v>79</v>
      </c>
      <c r="D199" s="31">
        <v>15.8</v>
      </c>
      <c r="E199" s="31">
        <v>18.7</v>
      </c>
      <c r="F199" s="37">
        <v>398</v>
      </c>
      <c r="G199" s="31">
        <v>9</v>
      </c>
      <c r="H199" s="37">
        <v>395</v>
      </c>
    </row>
    <row r="200" spans="1:8" x14ac:dyDescent="0.45">
      <c r="A200" s="31">
        <v>3</v>
      </c>
      <c r="B200" s="37">
        <v>1331</v>
      </c>
      <c r="C200" s="31">
        <v>93</v>
      </c>
      <c r="D200" s="31">
        <v>16.7</v>
      </c>
      <c r="E200" s="31">
        <v>19.7</v>
      </c>
      <c r="F200" s="37">
        <v>488</v>
      </c>
      <c r="G200" s="31">
        <v>9</v>
      </c>
      <c r="H200" s="37">
        <v>394</v>
      </c>
    </row>
    <row r="201" spans="1:8" x14ac:dyDescent="0.45">
      <c r="A201" s="31">
        <v>3</v>
      </c>
      <c r="B201" s="37">
        <v>1298</v>
      </c>
      <c r="C201" s="31">
        <v>82</v>
      </c>
      <c r="D201" s="31">
        <v>11.8</v>
      </c>
      <c r="E201" s="31">
        <v>16.899999999999999</v>
      </c>
      <c r="F201" s="37">
        <v>412</v>
      </c>
      <c r="G201" s="31">
        <v>8</v>
      </c>
      <c r="H201" s="37">
        <v>348</v>
      </c>
    </row>
  </sheetData>
  <mergeCells count="19">
    <mergeCell ref="L3:M3"/>
    <mergeCell ref="K2:O2"/>
    <mergeCell ref="N3:O3"/>
    <mergeCell ref="L19:M19"/>
    <mergeCell ref="N19:O19"/>
    <mergeCell ref="K18:O18"/>
    <mergeCell ref="K39:O39"/>
    <mergeCell ref="L40:M40"/>
    <mergeCell ref="N40:O40"/>
    <mergeCell ref="K96:O96"/>
    <mergeCell ref="L97:M97"/>
    <mergeCell ref="N97:O97"/>
    <mergeCell ref="K113:O113"/>
    <mergeCell ref="K58:O58"/>
    <mergeCell ref="L59:M59"/>
    <mergeCell ref="N59:O59"/>
    <mergeCell ref="K78:O78"/>
    <mergeCell ref="L79:M79"/>
    <mergeCell ref="N79:O79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04C7-587A-4FFD-8E7F-DF79224C0726}">
  <dimension ref="A1:AE201"/>
  <sheetViews>
    <sheetView topLeftCell="V25" workbookViewId="0">
      <selection activeCell="AO12" sqref="AO12"/>
    </sheetView>
  </sheetViews>
  <sheetFormatPr defaultRowHeight="14.25" x14ac:dyDescent="0.45"/>
  <cols>
    <col min="1" max="1" width="7.9296875" style="27" customWidth="1"/>
    <col min="2" max="2" width="11.1328125" style="27" customWidth="1"/>
    <col min="3" max="3" width="20.53125" style="27" customWidth="1"/>
    <col min="4" max="4" width="12.86328125" style="27" customWidth="1"/>
    <col min="5" max="5" width="14.46484375" style="27" customWidth="1"/>
    <col min="6" max="6" width="14.796875" style="27" customWidth="1"/>
    <col min="7" max="7" width="19.6640625" style="25" customWidth="1"/>
    <col min="8" max="8" width="15.33203125" style="50" bestFit="1" customWidth="1"/>
    <col min="13" max="13" width="13" customWidth="1"/>
    <col min="14" max="14" width="31.1328125" customWidth="1"/>
    <col min="15" max="15" width="12.53125" customWidth="1"/>
    <col min="16" max="16" width="13" customWidth="1"/>
    <col min="22" max="22" width="13.6640625" customWidth="1"/>
    <col min="23" max="23" width="13.46484375" customWidth="1"/>
    <col min="24" max="24" width="8.73046875" customWidth="1"/>
    <col min="25" max="25" width="9.9296875" customWidth="1"/>
  </cols>
  <sheetData>
    <row r="1" spans="1:31" x14ac:dyDescent="0.45">
      <c r="A1" s="29" t="s">
        <v>16</v>
      </c>
      <c r="B1" s="28" t="s">
        <v>17</v>
      </c>
      <c r="C1" s="28" t="s">
        <v>18</v>
      </c>
      <c r="D1" s="33" t="s">
        <v>0</v>
      </c>
      <c r="E1" s="29" t="s">
        <v>21</v>
      </c>
      <c r="F1" s="29" t="s">
        <v>22</v>
      </c>
      <c r="G1" s="24" t="s">
        <v>662</v>
      </c>
      <c r="H1" s="69" t="s">
        <v>671</v>
      </c>
    </row>
    <row r="2" spans="1:31" x14ac:dyDescent="0.45">
      <c r="A2" s="30">
        <v>4</v>
      </c>
      <c r="B2" s="26" t="s">
        <v>43</v>
      </c>
      <c r="C2" s="26" t="s">
        <v>44</v>
      </c>
      <c r="D2" s="27" t="s">
        <v>19</v>
      </c>
      <c r="E2" s="30">
        <v>16</v>
      </c>
      <c r="F2" s="30">
        <v>101</v>
      </c>
      <c r="G2" s="27">
        <f>(A2*2)+8</f>
        <v>16</v>
      </c>
      <c r="H2" s="50">
        <f>(E2/G2)</f>
        <v>1</v>
      </c>
      <c r="P2" t="s">
        <v>663</v>
      </c>
    </row>
    <row r="3" spans="1:31" x14ac:dyDescent="0.45">
      <c r="A3" s="30">
        <v>3</v>
      </c>
      <c r="B3" s="26" t="s">
        <v>43</v>
      </c>
      <c r="C3" s="26" t="s">
        <v>44</v>
      </c>
      <c r="D3" s="27" t="s">
        <v>19</v>
      </c>
      <c r="E3" s="30">
        <v>14</v>
      </c>
      <c r="F3" s="30">
        <v>99</v>
      </c>
      <c r="G3" s="27">
        <f t="shared" ref="G3:G66" si="0">(A3*2)+8</f>
        <v>14</v>
      </c>
      <c r="H3" s="50">
        <f t="shared" ref="H3:H66" si="1">(E3/G3)</f>
        <v>1</v>
      </c>
      <c r="O3" t="s">
        <v>664</v>
      </c>
      <c r="P3" t="s">
        <v>665</v>
      </c>
      <c r="W3" s="128" t="s">
        <v>16</v>
      </c>
      <c r="X3" s="146" t="s">
        <v>675</v>
      </c>
      <c r="Y3" s="147"/>
      <c r="Z3" s="126" t="s">
        <v>673</v>
      </c>
      <c r="AA3" s="132"/>
      <c r="AB3" s="132"/>
      <c r="AC3" s="132"/>
      <c r="AD3" s="132"/>
      <c r="AE3" s="127"/>
    </row>
    <row r="4" spans="1:31" x14ac:dyDescent="0.45">
      <c r="A4" s="30">
        <v>3</v>
      </c>
      <c r="B4" s="26" t="s">
        <v>43</v>
      </c>
      <c r="C4" s="26" t="s">
        <v>44</v>
      </c>
      <c r="D4" s="27" t="s">
        <v>19</v>
      </c>
      <c r="E4" s="30">
        <v>14</v>
      </c>
      <c r="F4" s="30">
        <v>100</v>
      </c>
      <c r="G4" s="27">
        <f t="shared" si="0"/>
        <v>14</v>
      </c>
      <c r="H4" s="50">
        <f t="shared" si="1"/>
        <v>1</v>
      </c>
      <c r="W4" s="145"/>
      <c r="X4" s="148"/>
      <c r="Y4" s="149"/>
      <c r="Z4" s="125" t="s">
        <v>678</v>
      </c>
      <c r="AA4" s="125"/>
      <c r="AB4" s="125" t="s">
        <v>679</v>
      </c>
      <c r="AC4" s="125"/>
      <c r="AD4" s="125" t="s">
        <v>680</v>
      </c>
      <c r="AE4" s="125"/>
    </row>
    <row r="5" spans="1:31" x14ac:dyDescent="0.45">
      <c r="A5" s="30">
        <v>3</v>
      </c>
      <c r="B5" s="26" t="s">
        <v>56</v>
      </c>
      <c r="C5" s="26" t="s">
        <v>57</v>
      </c>
      <c r="D5" s="27" t="s">
        <v>19</v>
      </c>
      <c r="E5" s="30">
        <v>9</v>
      </c>
      <c r="F5" s="30">
        <v>80</v>
      </c>
      <c r="G5" s="27">
        <f t="shared" si="0"/>
        <v>14</v>
      </c>
      <c r="H5" s="50">
        <f t="shared" si="1"/>
        <v>0.6428571428571429</v>
      </c>
      <c r="W5" s="129"/>
      <c r="X5" s="27" t="s">
        <v>584</v>
      </c>
      <c r="Y5" s="27" t="s">
        <v>595</v>
      </c>
      <c r="Z5" s="27" t="s">
        <v>584</v>
      </c>
      <c r="AA5" s="27" t="s">
        <v>595</v>
      </c>
      <c r="AB5" s="27" t="s">
        <v>584</v>
      </c>
      <c r="AC5" s="27" t="s">
        <v>595</v>
      </c>
      <c r="AD5" s="27" t="s">
        <v>584</v>
      </c>
      <c r="AE5" s="27" t="s">
        <v>595</v>
      </c>
    </row>
    <row r="6" spans="1:31" x14ac:dyDescent="0.45">
      <c r="A6" s="30">
        <v>4</v>
      </c>
      <c r="B6" s="26" t="s">
        <v>43</v>
      </c>
      <c r="C6" s="26" t="s">
        <v>60</v>
      </c>
      <c r="D6" s="27" t="s">
        <v>19</v>
      </c>
      <c r="E6" s="30">
        <v>17</v>
      </c>
      <c r="F6" s="30">
        <v>103</v>
      </c>
      <c r="G6" s="27">
        <f t="shared" si="0"/>
        <v>16</v>
      </c>
      <c r="H6" s="50">
        <f t="shared" si="1"/>
        <v>1.0625</v>
      </c>
      <c r="N6" t="s">
        <v>674</v>
      </c>
      <c r="W6" s="58" t="s">
        <v>676</v>
      </c>
      <c r="X6" s="27">
        <f>COUNTIFS(H2:H201, "&lt;=109.9%", H2:H201, "&gt;=90%", A2:A201, "&lt;=2", A2:A201, "&gt;=1")</f>
        <v>15</v>
      </c>
      <c r="Y6" s="44">
        <f>X6/52</f>
        <v>0.28846153846153844</v>
      </c>
      <c r="Z6" s="27">
        <f>COUNTIFS(H2:H201, "&lt;=89.9%", H2:H201, "&gt;=75%", A2:A201, "&lt;=2", A2:A201, "&gt;=1")</f>
        <v>29</v>
      </c>
      <c r="AA6" s="44">
        <f>Z6/52</f>
        <v>0.55769230769230771</v>
      </c>
      <c r="AB6" s="27">
        <f>COUNTIFS(H2:H201, "&lt;=74.9%", H2:H201, "&gt;=60%", A2:A201, "&lt;=2", A2:A201, "&gt;=1")</f>
        <v>6</v>
      </c>
      <c r="AC6" s="44">
        <f>AB6/52</f>
        <v>0.11538461538461539</v>
      </c>
      <c r="AD6" s="27">
        <f>COUNTIFS(H2:H201, "&lt;60%", A2:A201, "&lt;=2", A2:A201, "&gt;=1")</f>
        <v>2</v>
      </c>
      <c r="AE6" s="44">
        <f>AD6/52</f>
        <v>3.8461538461538464E-2</v>
      </c>
    </row>
    <row r="7" spans="1:31" x14ac:dyDescent="0.45">
      <c r="A7" s="30">
        <v>3</v>
      </c>
      <c r="B7" s="26" t="s">
        <v>56</v>
      </c>
      <c r="C7" s="26" t="s">
        <v>60</v>
      </c>
      <c r="D7" s="27" t="s">
        <v>19</v>
      </c>
      <c r="E7" s="30">
        <v>11</v>
      </c>
      <c r="F7" s="30">
        <v>88</v>
      </c>
      <c r="G7" s="27">
        <f t="shared" si="0"/>
        <v>14</v>
      </c>
      <c r="H7" s="50">
        <f t="shared" si="1"/>
        <v>0.7857142857142857</v>
      </c>
      <c r="W7" s="58" t="s">
        <v>677</v>
      </c>
      <c r="X7" s="27">
        <f>COUNTIFS(H2:H201, "&lt;=109.9%", H2:H201, "&gt;=90%", A2:A201, "&lt;=5", A2:A201, "&gt;=3")</f>
        <v>51</v>
      </c>
      <c r="Y7" s="44">
        <f>X7/148</f>
        <v>0.34459459459459457</v>
      </c>
      <c r="Z7" s="27">
        <f>COUNTIFS(H2:H201, "&lt;=89.9%", H2:H201, "&gt;=75%", A2:A201, "&lt;=5", A2:A201, "&gt;=3")</f>
        <v>77</v>
      </c>
      <c r="AA7" s="44">
        <f>Z7/148</f>
        <v>0.52027027027027029</v>
      </c>
      <c r="AB7" s="27">
        <f>COUNTIFS(H2:H201, "&lt;=74.9%", H2:H201, "&gt;=60%", A2:A201, "&lt;=5", A2:A201, "&gt;=3")</f>
        <v>20</v>
      </c>
      <c r="AC7" s="44">
        <f>AB7/148</f>
        <v>0.13513513513513514</v>
      </c>
      <c r="AD7" s="27">
        <f>COUNTIFS(H2:H201, "&lt;60%", A2:A201, "&lt;=5", A2:A201, "&gt;=3")</f>
        <v>0</v>
      </c>
      <c r="AE7" s="44">
        <f>AD7/148</f>
        <v>0</v>
      </c>
    </row>
    <row r="8" spans="1:31" x14ac:dyDescent="0.45">
      <c r="A8" s="30">
        <v>3</v>
      </c>
      <c r="B8" s="26" t="s">
        <v>56</v>
      </c>
      <c r="C8" s="26" t="s">
        <v>44</v>
      </c>
      <c r="D8" s="27" t="s">
        <v>19</v>
      </c>
      <c r="E8" s="30">
        <v>14</v>
      </c>
      <c r="F8" s="30">
        <v>95</v>
      </c>
      <c r="G8" s="27">
        <f t="shared" si="0"/>
        <v>14</v>
      </c>
      <c r="H8" s="50">
        <f t="shared" si="1"/>
        <v>1</v>
      </c>
      <c r="N8" s="27" t="s">
        <v>666</v>
      </c>
      <c r="O8" s="27" t="s">
        <v>670</v>
      </c>
      <c r="P8" s="27" t="s">
        <v>582</v>
      </c>
    </row>
    <row r="9" spans="1:31" x14ac:dyDescent="0.45">
      <c r="A9" s="30">
        <v>4</v>
      </c>
      <c r="B9" s="26" t="s">
        <v>43</v>
      </c>
      <c r="C9" s="26" t="s">
        <v>69</v>
      </c>
      <c r="D9" s="27" t="s">
        <v>19</v>
      </c>
      <c r="E9" s="30">
        <v>15</v>
      </c>
      <c r="F9" s="30">
        <v>100</v>
      </c>
      <c r="G9" s="27">
        <f t="shared" si="0"/>
        <v>16</v>
      </c>
      <c r="H9" s="50">
        <f t="shared" si="1"/>
        <v>0.9375</v>
      </c>
      <c r="N9" s="27" t="s">
        <v>672</v>
      </c>
      <c r="O9" s="27">
        <f>COUNTIFS(H2:H201, "&lt;=109.9%", H2:H201, "&gt;=90%")</f>
        <v>66</v>
      </c>
      <c r="P9" s="44">
        <f t="shared" ref="P9:P12" si="2">O9/200</f>
        <v>0.33</v>
      </c>
    </row>
    <row r="10" spans="1:31" x14ac:dyDescent="0.45">
      <c r="A10" s="30">
        <v>3</v>
      </c>
      <c r="B10" s="26" t="s">
        <v>56</v>
      </c>
      <c r="C10" s="26" t="s">
        <v>44</v>
      </c>
      <c r="D10" s="27" t="s">
        <v>19</v>
      </c>
      <c r="E10" s="30">
        <v>14</v>
      </c>
      <c r="F10" s="30">
        <v>89</v>
      </c>
      <c r="G10" s="27">
        <f t="shared" si="0"/>
        <v>14</v>
      </c>
      <c r="H10" s="50">
        <f t="shared" si="1"/>
        <v>1</v>
      </c>
      <c r="N10" s="27" t="s">
        <v>667</v>
      </c>
      <c r="O10" s="27">
        <f>COUNTIFS(H2:H201, "&lt;=89.9%", H2:H201, "&gt;=75%")</f>
        <v>106</v>
      </c>
      <c r="P10" s="44">
        <f t="shared" si="2"/>
        <v>0.53</v>
      </c>
    </row>
    <row r="11" spans="1:31" x14ac:dyDescent="0.45">
      <c r="A11" s="30">
        <v>1</v>
      </c>
      <c r="B11" s="26" t="s">
        <v>56</v>
      </c>
      <c r="C11" s="26" t="s">
        <v>74</v>
      </c>
      <c r="D11" s="27" t="s">
        <v>19</v>
      </c>
      <c r="E11" s="30">
        <v>8</v>
      </c>
      <c r="F11" s="30">
        <v>80</v>
      </c>
      <c r="G11" s="27">
        <f t="shared" si="0"/>
        <v>10</v>
      </c>
      <c r="H11" s="50">
        <f t="shared" si="1"/>
        <v>0.8</v>
      </c>
      <c r="N11" s="27" t="s">
        <v>668</v>
      </c>
      <c r="O11" s="27">
        <f>COUNTIFS(H2:H201, "&lt;=74.9%", H2:H201, "&gt;=60%")</f>
        <v>26</v>
      </c>
      <c r="P11" s="44">
        <f t="shared" si="2"/>
        <v>0.13</v>
      </c>
    </row>
    <row r="12" spans="1:31" x14ac:dyDescent="0.45">
      <c r="A12" s="30">
        <v>4</v>
      </c>
      <c r="B12" s="26" t="s">
        <v>56</v>
      </c>
      <c r="C12" s="26" t="s">
        <v>44</v>
      </c>
      <c r="D12" s="27" t="s">
        <v>19</v>
      </c>
      <c r="E12" s="30">
        <v>13</v>
      </c>
      <c r="F12" s="30">
        <v>90</v>
      </c>
      <c r="G12" s="27">
        <f t="shared" si="0"/>
        <v>16</v>
      </c>
      <c r="H12" s="50">
        <f t="shared" si="1"/>
        <v>0.8125</v>
      </c>
      <c r="N12" s="27" t="s">
        <v>669</v>
      </c>
      <c r="O12" s="27">
        <f>COUNTIFS(H2:H201, "&lt;60%")</f>
        <v>2</v>
      </c>
      <c r="P12" s="44">
        <f t="shared" si="2"/>
        <v>0.01</v>
      </c>
    </row>
    <row r="13" spans="1:31" x14ac:dyDescent="0.45">
      <c r="A13" s="30">
        <v>3</v>
      </c>
      <c r="B13" s="26" t="s">
        <v>56</v>
      </c>
      <c r="C13" s="26" t="s">
        <v>44</v>
      </c>
      <c r="D13" s="27" t="s">
        <v>19</v>
      </c>
      <c r="E13" s="30">
        <v>10</v>
      </c>
      <c r="F13" s="30">
        <v>87</v>
      </c>
      <c r="G13" s="27">
        <f t="shared" si="0"/>
        <v>14</v>
      </c>
      <c r="H13" s="50">
        <f t="shared" si="1"/>
        <v>0.7142857142857143</v>
      </c>
    </row>
    <row r="14" spans="1:31" x14ac:dyDescent="0.45">
      <c r="A14" s="30">
        <v>2</v>
      </c>
      <c r="B14" s="26" t="s">
        <v>56</v>
      </c>
      <c r="C14" s="26" t="s">
        <v>81</v>
      </c>
      <c r="D14" s="27" t="s">
        <v>19</v>
      </c>
      <c r="E14" s="30">
        <v>11</v>
      </c>
      <c r="F14" s="30">
        <v>92</v>
      </c>
      <c r="G14" s="27">
        <f t="shared" si="0"/>
        <v>12</v>
      </c>
      <c r="H14" s="50">
        <f t="shared" si="1"/>
        <v>0.91666666666666663</v>
      </c>
    </row>
    <row r="15" spans="1:31" x14ac:dyDescent="0.45">
      <c r="A15" s="30">
        <v>4</v>
      </c>
      <c r="B15" s="26" t="s">
        <v>56</v>
      </c>
      <c r="C15" s="26" t="s">
        <v>74</v>
      </c>
      <c r="D15" s="27" t="s">
        <v>19</v>
      </c>
      <c r="E15" s="30">
        <v>16</v>
      </c>
      <c r="F15" s="30">
        <v>98</v>
      </c>
      <c r="G15" s="27">
        <f t="shared" si="0"/>
        <v>16</v>
      </c>
      <c r="H15" s="50">
        <f t="shared" si="1"/>
        <v>1</v>
      </c>
      <c r="V15" s="143" t="s">
        <v>16</v>
      </c>
      <c r="W15" s="143" t="s">
        <v>17</v>
      </c>
      <c r="X15" s="143" t="s">
        <v>675</v>
      </c>
      <c r="Y15" s="143"/>
      <c r="Z15" s="125" t="s">
        <v>673</v>
      </c>
      <c r="AA15" s="125"/>
      <c r="AB15" s="125"/>
      <c r="AC15" s="125"/>
      <c r="AD15" s="125"/>
      <c r="AE15" s="125"/>
    </row>
    <row r="16" spans="1:31" x14ac:dyDescent="0.45">
      <c r="A16" s="30">
        <v>2</v>
      </c>
      <c r="B16" s="26" t="s">
        <v>43</v>
      </c>
      <c r="C16" s="26" t="s">
        <v>44</v>
      </c>
      <c r="D16" s="27" t="s">
        <v>19</v>
      </c>
      <c r="E16" s="30">
        <v>13</v>
      </c>
      <c r="F16" s="30">
        <v>90</v>
      </c>
      <c r="G16" s="27">
        <f t="shared" si="0"/>
        <v>12</v>
      </c>
      <c r="H16" s="50">
        <f t="shared" si="1"/>
        <v>1.0833333333333333</v>
      </c>
      <c r="V16" s="143"/>
      <c r="W16" s="143"/>
      <c r="X16" s="143"/>
      <c r="Y16" s="143"/>
      <c r="Z16" s="125" t="s">
        <v>678</v>
      </c>
      <c r="AA16" s="125"/>
      <c r="AB16" s="125" t="s">
        <v>679</v>
      </c>
      <c r="AC16" s="125"/>
      <c r="AD16" s="125" t="s">
        <v>680</v>
      </c>
      <c r="AE16" s="125"/>
    </row>
    <row r="17" spans="1:31" x14ac:dyDescent="0.45">
      <c r="A17" s="30">
        <v>2</v>
      </c>
      <c r="B17" s="26" t="s">
        <v>56</v>
      </c>
      <c r="C17" s="26" t="s">
        <v>69</v>
      </c>
      <c r="D17" s="27" t="s">
        <v>19</v>
      </c>
      <c r="E17" s="30">
        <v>8</v>
      </c>
      <c r="F17" s="30">
        <v>80</v>
      </c>
      <c r="G17" s="27">
        <f t="shared" si="0"/>
        <v>12</v>
      </c>
      <c r="H17" s="50">
        <f t="shared" si="1"/>
        <v>0.66666666666666663</v>
      </c>
      <c r="V17" s="143"/>
      <c r="W17" s="143"/>
      <c r="X17" s="27" t="s">
        <v>584</v>
      </c>
      <c r="Y17" s="27" t="s">
        <v>595</v>
      </c>
      <c r="Z17" s="27" t="s">
        <v>584</v>
      </c>
      <c r="AA17" s="27" t="s">
        <v>595</v>
      </c>
      <c r="AB17" s="27" t="s">
        <v>584</v>
      </c>
      <c r="AC17" s="27" t="s">
        <v>595</v>
      </c>
      <c r="AD17" s="27" t="s">
        <v>584</v>
      </c>
      <c r="AE17" s="27" t="s">
        <v>595</v>
      </c>
    </row>
    <row r="18" spans="1:31" x14ac:dyDescent="0.45">
      <c r="A18" s="30">
        <v>3</v>
      </c>
      <c r="B18" s="26" t="s">
        <v>56</v>
      </c>
      <c r="C18" s="26" t="s">
        <v>69</v>
      </c>
      <c r="D18" s="27" t="s">
        <v>19</v>
      </c>
      <c r="E18" s="30">
        <v>13</v>
      </c>
      <c r="F18" s="30">
        <v>94</v>
      </c>
      <c r="G18" s="27">
        <f t="shared" si="0"/>
        <v>14</v>
      </c>
      <c r="H18" s="50">
        <f t="shared" si="1"/>
        <v>0.9285714285714286</v>
      </c>
      <c r="V18" s="144" t="s">
        <v>676</v>
      </c>
      <c r="W18" s="27" t="s">
        <v>681</v>
      </c>
      <c r="X18" s="27">
        <f>COUNTIFS(H2:H201, "&lt;=109.9%", H2:H201, "&gt;=90%", A2:A201, "&lt;=2", A2:A201, "&gt;=1", B2:B201, "M")</f>
        <v>9</v>
      </c>
      <c r="Y18" s="52">
        <f>X18/19</f>
        <v>0.47368421052631576</v>
      </c>
      <c r="Z18" s="27">
        <f>COUNTIFS(H2:H201, "&lt;=89.9%", H2:H201, "&gt;=75%", A2:A201, "&lt;=2", A2:A201, "&gt;=1", B2:B201, "M")</f>
        <v>8</v>
      </c>
      <c r="AA18" s="52">
        <f>Z18/19</f>
        <v>0.42105263157894735</v>
      </c>
      <c r="AB18" s="27">
        <f>COUNTIFS(H2:H201, "&lt;=74.9%", H2:H201, "&gt;=60%", A2:A201, "&lt;=2", A2:A201, "&gt;=1", B2:B201, "M")</f>
        <v>1</v>
      </c>
      <c r="AC18" s="52">
        <f>AB18/19</f>
        <v>5.2631578947368418E-2</v>
      </c>
      <c r="AD18" s="27">
        <f>COUNTIFS(H2:H201, "&lt;60%", A2:A201, "&lt;=2", A2:A201, "&gt;=1", B2:B201, "M")</f>
        <v>1</v>
      </c>
      <c r="AE18" s="52">
        <f>AD18/19</f>
        <v>5.2631578947368418E-2</v>
      </c>
    </row>
    <row r="19" spans="1:31" x14ac:dyDescent="0.45">
      <c r="A19" s="30">
        <v>5</v>
      </c>
      <c r="B19" s="26" t="s">
        <v>56</v>
      </c>
      <c r="C19" s="26" t="s">
        <v>57</v>
      </c>
      <c r="D19" s="27" t="s">
        <v>19</v>
      </c>
      <c r="E19" s="30">
        <v>14</v>
      </c>
      <c r="F19" s="30">
        <v>97</v>
      </c>
      <c r="G19" s="27">
        <f t="shared" si="0"/>
        <v>18</v>
      </c>
      <c r="H19" s="50">
        <f t="shared" si="1"/>
        <v>0.77777777777777779</v>
      </c>
      <c r="V19" s="144"/>
      <c r="W19" s="27" t="s">
        <v>682</v>
      </c>
      <c r="X19" s="27">
        <f>COUNTIFS(H2:H201, "&lt;=109.9%", H2:H201, "&gt;=90%", A2:A201, "&lt;=2", A2:A201, "&gt;=1", B2:B201, "F")</f>
        <v>6</v>
      </c>
      <c r="Y19" s="52">
        <f>X19/33</f>
        <v>0.18181818181818182</v>
      </c>
      <c r="Z19" s="27">
        <f>COUNTIFS(H2:H201, "&lt;=89.9%", H2:H201, "&gt;=75%", A2:A201, "&lt;=2", A2:A201, "&gt;=1", B2:B201, "F")</f>
        <v>21</v>
      </c>
      <c r="AA19" s="52">
        <f>Z19/33</f>
        <v>0.63636363636363635</v>
      </c>
      <c r="AB19" s="27">
        <f>COUNTIFS(H2:H201, "&lt;=74.9%", H2:H201, "&gt;=60%", A2:A201, "&lt;=2", A2:A201, "&gt;=1", B2:B201, "F")</f>
        <v>5</v>
      </c>
      <c r="AC19" s="52">
        <f>AB19/33</f>
        <v>0.15151515151515152</v>
      </c>
      <c r="AD19" s="27">
        <f>COUNTIFS(H2:H201, "&lt;60%", A2:A201, "&lt;=2", A2:A201, "&gt;=1", B2:B201, "F")</f>
        <v>1</v>
      </c>
      <c r="AE19" s="52">
        <f>AD19/33</f>
        <v>3.0303030303030304E-2</v>
      </c>
    </row>
    <row r="20" spans="1:31" x14ac:dyDescent="0.45">
      <c r="A20" s="30">
        <v>3</v>
      </c>
      <c r="B20" s="26" t="s">
        <v>43</v>
      </c>
      <c r="C20" s="26" t="s">
        <v>69</v>
      </c>
      <c r="D20" s="27" t="s">
        <v>19</v>
      </c>
      <c r="E20" s="30">
        <v>13</v>
      </c>
      <c r="F20" s="30">
        <v>92</v>
      </c>
      <c r="G20" s="27">
        <f t="shared" si="0"/>
        <v>14</v>
      </c>
      <c r="H20" s="50">
        <f t="shared" si="1"/>
        <v>0.9285714285714286</v>
      </c>
      <c r="V20" s="144" t="s">
        <v>677</v>
      </c>
      <c r="W20" s="27" t="s">
        <v>683</v>
      </c>
      <c r="X20" s="27">
        <f>COUNTIFS(H2:H201, "&lt;=109.9%", H2:H201, "&gt;=90%", A2:A201, "&lt;=5", A2:A201, "&gt;=3", B2:B201, "M")</f>
        <v>30</v>
      </c>
      <c r="Y20" s="52">
        <f>X20/70</f>
        <v>0.42857142857142855</v>
      </c>
      <c r="Z20" s="27">
        <f>COUNTIFS(H2:H201, "&lt;=89.9%", H2:H201, "&gt;=75%", A2:A201, "&lt;=5", A2:A201, "&gt;=3", B2:B201, "M")</f>
        <v>31</v>
      </c>
      <c r="AA20" s="52">
        <f>Z20/70</f>
        <v>0.44285714285714284</v>
      </c>
      <c r="AB20" s="27">
        <f>COUNTIFS(H2:H201, "&lt;=74.9%", H2:H201, "&gt;=60%", A2:A201, "&lt;=5", A2:A201, "&gt;=3", B2:B201, "M")</f>
        <v>9</v>
      </c>
      <c r="AC20" s="52">
        <f>AB20/70</f>
        <v>0.12857142857142856</v>
      </c>
      <c r="AD20" s="27">
        <f>COUNTIFS(H2:H201, "&lt;60%", A2:A201, "&lt;=5", A2:A201, "&gt;=3", B2:B201, "M")</f>
        <v>0</v>
      </c>
      <c r="AE20" s="52">
        <v>0</v>
      </c>
    </row>
    <row r="21" spans="1:31" x14ac:dyDescent="0.45">
      <c r="A21" s="30">
        <v>2</v>
      </c>
      <c r="B21" s="26" t="s">
        <v>43</v>
      </c>
      <c r="C21" s="26" t="s">
        <v>81</v>
      </c>
      <c r="D21" s="27" t="s">
        <v>19</v>
      </c>
      <c r="E21" s="30">
        <v>10</v>
      </c>
      <c r="F21" s="30">
        <v>85</v>
      </c>
      <c r="G21" s="27">
        <f t="shared" si="0"/>
        <v>12</v>
      </c>
      <c r="H21" s="50">
        <f t="shared" si="1"/>
        <v>0.83333333333333337</v>
      </c>
      <c r="V21" s="144"/>
      <c r="W21" s="27" t="s">
        <v>684</v>
      </c>
      <c r="X21" s="27">
        <f>COUNTIFS(H2:H201, "&lt;=109.9%", H2:H201, "&gt;=90%", A2:A201, "&lt;=5", A2:A201, "&gt;=3", B2:B201, "F")</f>
        <v>21</v>
      </c>
      <c r="Y21" s="52">
        <f>X21/78</f>
        <v>0.26923076923076922</v>
      </c>
      <c r="Z21" s="27">
        <f>COUNTIFS(H2:H201, "&lt;=89.9%", H2:H201, "&gt;=75%", A2:A201, "&lt;=5", A2:A201, "&gt;=3", B2:B201, "F")</f>
        <v>46</v>
      </c>
      <c r="AA21" s="52">
        <f>Z21/78</f>
        <v>0.58974358974358976</v>
      </c>
      <c r="AB21" s="27">
        <f>COUNTIFS(H2:H201, "&lt;=74.9%", H2:H201, "&gt;=60%", A2:A201, "&lt;=5", A2:A201, "&gt;=3", B2:B201, "F")</f>
        <v>11</v>
      </c>
      <c r="AC21" s="52">
        <f>AB21/78</f>
        <v>0.14102564102564102</v>
      </c>
      <c r="AD21" s="27">
        <v>0</v>
      </c>
      <c r="AE21" s="52">
        <v>0</v>
      </c>
    </row>
    <row r="22" spans="1:31" x14ac:dyDescent="0.45">
      <c r="A22" s="30">
        <v>2</v>
      </c>
      <c r="B22" s="26" t="s">
        <v>43</v>
      </c>
      <c r="C22" s="26" t="s">
        <v>96</v>
      </c>
      <c r="D22" s="27" t="s">
        <v>19</v>
      </c>
      <c r="E22" s="30">
        <v>10</v>
      </c>
      <c r="F22" s="30">
        <v>85</v>
      </c>
      <c r="G22" s="27">
        <f t="shared" si="0"/>
        <v>12</v>
      </c>
      <c r="H22" s="50">
        <f t="shared" si="1"/>
        <v>0.83333333333333337</v>
      </c>
    </row>
    <row r="23" spans="1:31" x14ac:dyDescent="0.45">
      <c r="A23" s="30">
        <v>3</v>
      </c>
      <c r="B23" s="26" t="s">
        <v>43</v>
      </c>
      <c r="C23" s="26" t="s">
        <v>74</v>
      </c>
      <c r="D23" s="27" t="s">
        <v>19</v>
      </c>
      <c r="E23" s="30">
        <v>12</v>
      </c>
      <c r="F23" s="30">
        <v>87</v>
      </c>
      <c r="G23" s="27">
        <f t="shared" si="0"/>
        <v>14</v>
      </c>
      <c r="H23" s="50">
        <f t="shared" si="1"/>
        <v>0.8571428571428571</v>
      </c>
    </row>
    <row r="24" spans="1:31" x14ac:dyDescent="0.45">
      <c r="A24" s="30">
        <v>3</v>
      </c>
      <c r="B24" s="26" t="s">
        <v>43</v>
      </c>
      <c r="C24" s="26" t="s">
        <v>44</v>
      </c>
      <c r="D24" s="27" t="s">
        <v>19</v>
      </c>
      <c r="E24" s="30">
        <v>14</v>
      </c>
      <c r="F24" s="30">
        <v>90</v>
      </c>
      <c r="G24" s="27">
        <f t="shared" si="0"/>
        <v>14</v>
      </c>
      <c r="H24" s="50">
        <f t="shared" si="1"/>
        <v>1</v>
      </c>
    </row>
    <row r="25" spans="1:31" x14ac:dyDescent="0.45">
      <c r="A25" s="30">
        <v>4</v>
      </c>
      <c r="B25" s="26" t="s">
        <v>56</v>
      </c>
      <c r="C25" s="26" t="s">
        <v>81</v>
      </c>
      <c r="D25" s="27" t="s">
        <v>19</v>
      </c>
      <c r="E25" s="30">
        <v>15</v>
      </c>
      <c r="F25" s="30">
        <v>100</v>
      </c>
      <c r="G25" s="27">
        <f t="shared" si="0"/>
        <v>16</v>
      </c>
      <c r="H25" s="50">
        <f t="shared" si="1"/>
        <v>0.9375</v>
      </c>
    </row>
    <row r="26" spans="1:31" x14ac:dyDescent="0.45">
      <c r="A26" s="30">
        <v>3</v>
      </c>
      <c r="B26" s="26" t="s">
        <v>43</v>
      </c>
      <c r="C26" s="26" t="s">
        <v>74</v>
      </c>
      <c r="D26" s="27" t="s">
        <v>19</v>
      </c>
      <c r="E26" s="30">
        <v>12</v>
      </c>
      <c r="F26" s="30">
        <v>86</v>
      </c>
      <c r="G26" s="27">
        <f t="shared" si="0"/>
        <v>14</v>
      </c>
      <c r="H26" s="50">
        <f t="shared" si="1"/>
        <v>0.8571428571428571</v>
      </c>
    </row>
    <row r="27" spans="1:31" x14ac:dyDescent="0.45">
      <c r="A27" s="30">
        <v>2</v>
      </c>
      <c r="B27" s="26" t="s">
        <v>56</v>
      </c>
      <c r="C27" s="26" t="s">
        <v>81</v>
      </c>
      <c r="D27" s="27" t="s">
        <v>19</v>
      </c>
      <c r="E27" s="30">
        <v>8</v>
      </c>
      <c r="F27" s="30">
        <v>70</v>
      </c>
      <c r="G27" s="27">
        <f t="shared" si="0"/>
        <v>12</v>
      </c>
      <c r="H27" s="50">
        <f t="shared" si="1"/>
        <v>0.66666666666666663</v>
      </c>
    </row>
    <row r="28" spans="1:31" x14ac:dyDescent="0.45">
      <c r="A28" s="30">
        <v>5</v>
      </c>
      <c r="B28" s="26" t="s">
        <v>43</v>
      </c>
      <c r="C28" s="26" t="s">
        <v>69</v>
      </c>
      <c r="D28" s="27" t="s">
        <v>19</v>
      </c>
      <c r="E28" s="30">
        <v>16</v>
      </c>
      <c r="F28" s="30">
        <v>105</v>
      </c>
      <c r="G28" s="27">
        <f t="shared" si="0"/>
        <v>18</v>
      </c>
      <c r="H28" s="50">
        <f t="shared" si="1"/>
        <v>0.88888888888888884</v>
      </c>
    </row>
    <row r="29" spans="1:31" x14ac:dyDescent="0.45">
      <c r="A29" s="30">
        <v>4</v>
      </c>
      <c r="B29" s="26" t="s">
        <v>56</v>
      </c>
      <c r="C29" s="26" t="s">
        <v>69</v>
      </c>
      <c r="D29" s="27" t="s">
        <v>19</v>
      </c>
      <c r="E29" s="30">
        <v>15</v>
      </c>
      <c r="F29" s="30">
        <v>98</v>
      </c>
      <c r="G29" s="27">
        <f t="shared" si="0"/>
        <v>16</v>
      </c>
      <c r="H29" s="50">
        <f t="shared" si="1"/>
        <v>0.9375</v>
      </c>
    </row>
    <row r="30" spans="1:31" x14ac:dyDescent="0.45">
      <c r="A30" s="30">
        <v>2</v>
      </c>
      <c r="B30" s="26" t="s">
        <v>56</v>
      </c>
      <c r="C30" s="26" t="s">
        <v>69</v>
      </c>
      <c r="D30" s="27" t="s">
        <v>19</v>
      </c>
      <c r="E30" s="30">
        <v>11</v>
      </c>
      <c r="F30" s="30">
        <v>80</v>
      </c>
      <c r="G30" s="27">
        <f t="shared" si="0"/>
        <v>12</v>
      </c>
      <c r="H30" s="50">
        <f t="shared" si="1"/>
        <v>0.91666666666666663</v>
      </c>
    </row>
    <row r="31" spans="1:31" x14ac:dyDescent="0.45">
      <c r="A31" s="30">
        <v>4</v>
      </c>
      <c r="B31" s="26" t="s">
        <v>56</v>
      </c>
      <c r="C31" s="26" t="s">
        <v>44</v>
      </c>
      <c r="D31" s="27" t="s">
        <v>19</v>
      </c>
      <c r="E31" s="30">
        <v>16</v>
      </c>
      <c r="F31" s="30">
        <v>105</v>
      </c>
      <c r="G31" s="27">
        <f t="shared" si="0"/>
        <v>16</v>
      </c>
      <c r="H31" s="50">
        <f t="shared" si="1"/>
        <v>1</v>
      </c>
    </row>
    <row r="32" spans="1:31" x14ac:dyDescent="0.45">
      <c r="A32" s="30">
        <v>3</v>
      </c>
      <c r="B32" s="26" t="s">
        <v>56</v>
      </c>
      <c r="C32" s="26" t="s">
        <v>69</v>
      </c>
      <c r="D32" s="27" t="s">
        <v>19</v>
      </c>
      <c r="E32" s="30">
        <v>12</v>
      </c>
      <c r="F32" s="30">
        <v>85</v>
      </c>
      <c r="G32" s="27">
        <f t="shared" si="0"/>
        <v>14</v>
      </c>
      <c r="H32" s="50">
        <f t="shared" si="1"/>
        <v>0.8571428571428571</v>
      </c>
    </row>
    <row r="33" spans="1:8" x14ac:dyDescent="0.45">
      <c r="A33" s="30">
        <v>3</v>
      </c>
      <c r="B33" s="26" t="s">
        <v>56</v>
      </c>
      <c r="C33" s="26" t="s">
        <v>44</v>
      </c>
      <c r="D33" s="27" t="s">
        <v>19</v>
      </c>
      <c r="E33" s="30">
        <v>14</v>
      </c>
      <c r="F33" s="30">
        <v>101</v>
      </c>
      <c r="G33" s="27">
        <f t="shared" si="0"/>
        <v>14</v>
      </c>
      <c r="H33" s="50">
        <f t="shared" si="1"/>
        <v>1</v>
      </c>
    </row>
    <row r="34" spans="1:8" x14ac:dyDescent="0.45">
      <c r="A34" s="30">
        <v>5</v>
      </c>
      <c r="B34" s="26" t="s">
        <v>56</v>
      </c>
      <c r="C34" s="26" t="s">
        <v>57</v>
      </c>
      <c r="D34" s="27" t="s">
        <v>20</v>
      </c>
      <c r="E34" s="30">
        <v>16</v>
      </c>
      <c r="F34" s="30">
        <v>109</v>
      </c>
      <c r="G34" s="27">
        <f t="shared" si="0"/>
        <v>18</v>
      </c>
      <c r="H34" s="50">
        <f t="shared" si="1"/>
        <v>0.88888888888888884</v>
      </c>
    </row>
    <row r="35" spans="1:8" x14ac:dyDescent="0.45">
      <c r="A35" s="30">
        <v>2</v>
      </c>
      <c r="B35" s="26" t="s">
        <v>56</v>
      </c>
      <c r="C35" s="26" t="s">
        <v>44</v>
      </c>
      <c r="D35" s="27" t="s">
        <v>19</v>
      </c>
      <c r="E35" s="30">
        <v>10</v>
      </c>
      <c r="F35" s="30">
        <v>81</v>
      </c>
      <c r="G35" s="27">
        <f t="shared" si="0"/>
        <v>12</v>
      </c>
      <c r="H35" s="50">
        <f t="shared" si="1"/>
        <v>0.83333333333333337</v>
      </c>
    </row>
    <row r="36" spans="1:8" x14ac:dyDescent="0.45">
      <c r="A36" s="30">
        <v>2</v>
      </c>
      <c r="B36" s="26" t="s">
        <v>43</v>
      </c>
      <c r="C36" s="26" t="s">
        <v>69</v>
      </c>
      <c r="D36" s="27" t="s">
        <v>19</v>
      </c>
      <c r="E36" s="30">
        <v>12</v>
      </c>
      <c r="F36" s="30">
        <v>85</v>
      </c>
      <c r="G36" s="27">
        <f t="shared" si="0"/>
        <v>12</v>
      </c>
      <c r="H36" s="50">
        <f t="shared" si="1"/>
        <v>1</v>
      </c>
    </row>
    <row r="37" spans="1:8" x14ac:dyDescent="0.45">
      <c r="A37" s="30">
        <v>2</v>
      </c>
      <c r="B37" s="26" t="s">
        <v>43</v>
      </c>
      <c r="C37" s="26" t="s">
        <v>44</v>
      </c>
      <c r="D37" s="27" t="s">
        <v>19</v>
      </c>
      <c r="E37" s="30">
        <v>10</v>
      </c>
      <c r="F37" s="30">
        <v>80</v>
      </c>
      <c r="G37" s="27">
        <f t="shared" si="0"/>
        <v>12</v>
      </c>
      <c r="H37" s="50">
        <f t="shared" si="1"/>
        <v>0.83333333333333337</v>
      </c>
    </row>
    <row r="38" spans="1:8" x14ac:dyDescent="0.45">
      <c r="A38" s="30">
        <v>3</v>
      </c>
      <c r="B38" s="26" t="s">
        <v>56</v>
      </c>
      <c r="C38" s="38" t="s">
        <v>81</v>
      </c>
      <c r="D38" s="27" t="s">
        <v>19</v>
      </c>
      <c r="E38" s="30">
        <v>14</v>
      </c>
      <c r="F38" s="30">
        <v>88</v>
      </c>
      <c r="G38" s="27">
        <f t="shared" si="0"/>
        <v>14</v>
      </c>
      <c r="H38" s="50">
        <f t="shared" si="1"/>
        <v>1</v>
      </c>
    </row>
    <row r="39" spans="1:8" x14ac:dyDescent="0.45">
      <c r="A39" s="30">
        <v>4</v>
      </c>
      <c r="B39" s="26" t="s">
        <v>56</v>
      </c>
      <c r="C39" s="26" t="s">
        <v>74</v>
      </c>
      <c r="D39" s="27" t="s">
        <v>19</v>
      </c>
      <c r="E39" s="30">
        <v>17</v>
      </c>
      <c r="F39" s="30">
        <v>100</v>
      </c>
      <c r="G39" s="27">
        <f t="shared" si="0"/>
        <v>16</v>
      </c>
      <c r="H39" s="50">
        <f t="shared" si="1"/>
        <v>1.0625</v>
      </c>
    </row>
    <row r="40" spans="1:8" x14ac:dyDescent="0.45">
      <c r="A40" s="30">
        <v>2</v>
      </c>
      <c r="B40" s="26" t="s">
        <v>56</v>
      </c>
      <c r="C40" s="26" t="s">
        <v>60</v>
      </c>
      <c r="D40" s="27" t="s">
        <v>19</v>
      </c>
      <c r="E40" s="30">
        <v>10</v>
      </c>
      <c r="F40" s="30">
        <v>85</v>
      </c>
      <c r="G40" s="27">
        <f t="shared" si="0"/>
        <v>12</v>
      </c>
      <c r="H40" s="50">
        <f t="shared" si="1"/>
        <v>0.83333333333333337</v>
      </c>
    </row>
    <row r="41" spans="1:8" x14ac:dyDescent="0.45">
      <c r="A41" s="30">
        <v>3</v>
      </c>
      <c r="B41" s="26" t="s">
        <v>56</v>
      </c>
      <c r="C41" s="26" t="s">
        <v>44</v>
      </c>
      <c r="D41" s="27" t="s">
        <v>19</v>
      </c>
      <c r="E41" s="30">
        <v>13.5</v>
      </c>
      <c r="F41" s="30">
        <v>94</v>
      </c>
      <c r="G41" s="27">
        <f t="shared" si="0"/>
        <v>14</v>
      </c>
      <c r="H41" s="50">
        <f t="shared" si="1"/>
        <v>0.9642857142857143</v>
      </c>
    </row>
    <row r="42" spans="1:8" x14ac:dyDescent="0.45">
      <c r="A42" s="30">
        <v>1</v>
      </c>
      <c r="B42" s="26" t="s">
        <v>56</v>
      </c>
      <c r="C42" s="26" t="s">
        <v>81</v>
      </c>
      <c r="D42" s="27" t="s">
        <v>20</v>
      </c>
      <c r="E42" s="30">
        <v>9</v>
      </c>
      <c r="F42" s="30">
        <v>75</v>
      </c>
      <c r="G42" s="27">
        <f t="shared" si="0"/>
        <v>10</v>
      </c>
      <c r="H42" s="50">
        <f t="shared" si="1"/>
        <v>0.9</v>
      </c>
    </row>
    <row r="43" spans="1:8" x14ac:dyDescent="0.45">
      <c r="A43" s="30">
        <v>4</v>
      </c>
      <c r="B43" s="26" t="s">
        <v>43</v>
      </c>
      <c r="C43" s="26" t="s">
        <v>60</v>
      </c>
      <c r="D43" s="27" t="s">
        <v>19</v>
      </c>
      <c r="E43" s="30">
        <v>14</v>
      </c>
      <c r="F43" s="30">
        <v>98</v>
      </c>
      <c r="G43" s="27">
        <f t="shared" si="0"/>
        <v>16</v>
      </c>
      <c r="H43" s="50">
        <f t="shared" si="1"/>
        <v>0.875</v>
      </c>
    </row>
    <row r="44" spans="1:8" x14ac:dyDescent="0.45">
      <c r="A44" s="30">
        <v>2</v>
      </c>
      <c r="B44" s="26" t="s">
        <v>56</v>
      </c>
      <c r="C44" s="26" t="s">
        <v>81</v>
      </c>
      <c r="D44" s="27" t="s">
        <v>19</v>
      </c>
      <c r="E44" s="30">
        <v>11</v>
      </c>
      <c r="F44" s="30">
        <v>83</v>
      </c>
      <c r="G44" s="27">
        <f t="shared" si="0"/>
        <v>12</v>
      </c>
      <c r="H44" s="50">
        <f t="shared" si="1"/>
        <v>0.91666666666666663</v>
      </c>
    </row>
    <row r="45" spans="1:8" x14ac:dyDescent="0.45">
      <c r="A45" s="30">
        <v>3</v>
      </c>
      <c r="B45" s="26" t="s">
        <v>43</v>
      </c>
      <c r="C45" s="26" t="s">
        <v>74</v>
      </c>
      <c r="D45" s="27" t="s">
        <v>19</v>
      </c>
      <c r="E45" s="30">
        <v>10</v>
      </c>
      <c r="F45" s="30">
        <v>85</v>
      </c>
      <c r="G45" s="27">
        <f t="shared" si="0"/>
        <v>14</v>
      </c>
      <c r="H45" s="50">
        <f t="shared" si="1"/>
        <v>0.7142857142857143</v>
      </c>
    </row>
    <row r="46" spans="1:8" x14ac:dyDescent="0.45">
      <c r="A46" s="30">
        <v>1</v>
      </c>
      <c r="B46" s="26" t="s">
        <v>56</v>
      </c>
      <c r="C46" s="26" t="s">
        <v>69</v>
      </c>
      <c r="D46" s="27" t="s">
        <v>19</v>
      </c>
      <c r="E46" s="30">
        <v>7</v>
      </c>
      <c r="F46" s="30">
        <v>70</v>
      </c>
      <c r="G46" s="27">
        <f t="shared" si="0"/>
        <v>10</v>
      </c>
      <c r="H46" s="50">
        <f t="shared" si="1"/>
        <v>0.7</v>
      </c>
    </row>
    <row r="47" spans="1:8" x14ac:dyDescent="0.45">
      <c r="A47" s="30">
        <v>2</v>
      </c>
      <c r="B47" s="26" t="s">
        <v>43</v>
      </c>
      <c r="C47" s="26" t="s">
        <v>44</v>
      </c>
      <c r="D47" s="27" t="s">
        <v>19</v>
      </c>
      <c r="E47" s="30">
        <v>12</v>
      </c>
      <c r="F47" s="30">
        <v>84</v>
      </c>
      <c r="G47" s="27">
        <f t="shared" si="0"/>
        <v>12</v>
      </c>
      <c r="H47" s="50">
        <f t="shared" si="1"/>
        <v>1</v>
      </c>
    </row>
    <row r="48" spans="1:8" x14ac:dyDescent="0.45">
      <c r="A48" s="30">
        <v>1</v>
      </c>
      <c r="B48" s="26" t="s">
        <v>56</v>
      </c>
      <c r="C48" s="26" t="s">
        <v>81</v>
      </c>
      <c r="D48" s="27" t="s">
        <v>19</v>
      </c>
      <c r="E48" s="30">
        <v>8</v>
      </c>
      <c r="F48" s="30">
        <v>72</v>
      </c>
      <c r="G48" s="27">
        <f t="shared" si="0"/>
        <v>10</v>
      </c>
      <c r="H48" s="50">
        <f t="shared" si="1"/>
        <v>0.8</v>
      </c>
    </row>
    <row r="49" spans="1:8" x14ac:dyDescent="0.45">
      <c r="A49" s="30">
        <v>3</v>
      </c>
      <c r="B49" s="26" t="s">
        <v>56</v>
      </c>
      <c r="C49" s="26" t="s">
        <v>44</v>
      </c>
      <c r="D49" s="27" t="s">
        <v>19</v>
      </c>
      <c r="E49" s="30">
        <v>11</v>
      </c>
      <c r="F49" s="30">
        <v>88</v>
      </c>
      <c r="G49" s="27">
        <f t="shared" si="0"/>
        <v>14</v>
      </c>
      <c r="H49" s="50">
        <f t="shared" si="1"/>
        <v>0.7857142857142857</v>
      </c>
    </row>
    <row r="50" spans="1:8" x14ac:dyDescent="0.45">
      <c r="A50" s="30">
        <v>4</v>
      </c>
      <c r="B50" s="26" t="s">
        <v>56</v>
      </c>
      <c r="C50" s="26" t="s">
        <v>69</v>
      </c>
      <c r="D50" s="27" t="s">
        <v>19</v>
      </c>
      <c r="E50" s="30">
        <v>13</v>
      </c>
      <c r="F50" s="30">
        <v>95</v>
      </c>
      <c r="G50" s="27">
        <f t="shared" si="0"/>
        <v>16</v>
      </c>
      <c r="H50" s="50">
        <f t="shared" si="1"/>
        <v>0.8125</v>
      </c>
    </row>
    <row r="51" spans="1:8" x14ac:dyDescent="0.45">
      <c r="A51" s="30">
        <v>2</v>
      </c>
      <c r="B51" s="26" t="s">
        <v>56</v>
      </c>
      <c r="C51" s="26" t="s">
        <v>69</v>
      </c>
      <c r="D51" s="27" t="s">
        <v>19</v>
      </c>
      <c r="E51" s="30">
        <v>10</v>
      </c>
      <c r="F51" s="30">
        <v>81</v>
      </c>
      <c r="G51" s="27">
        <f t="shared" si="0"/>
        <v>12</v>
      </c>
      <c r="H51" s="50">
        <f t="shared" si="1"/>
        <v>0.83333333333333337</v>
      </c>
    </row>
    <row r="52" spans="1:8" x14ac:dyDescent="0.45">
      <c r="A52" s="30">
        <v>3</v>
      </c>
      <c r="B52" s="26" t="s">
        <v>56</v>
      </c>
      <c r="C52" s="26" t="s">
        <v>149</v>
      </c>
      <c r="D52" s="27" t="s">
        <v>19</v>
      </c>
      <c r="E52" s="30">
        <v>9</v>
      </c>
      <c r="F52" s="30">
        <v>75</v>
      </c>
      <c r="G52" s="27">
        <f t="shared" si="0"/>
        <v>14</v>
      </c>
      <c r="H52" s="50">
        <f t="shared" si="1"/>
        <v>0.6428571428571429</v>
      </c>
    </row>
    <row r="53" spans="1:8" x14ac:dyDescent="0.45">
      <c r="A53" s="30">
        <v>3</v>
      </c>
      <c r="B53" s="26" t="s">
        <v>56</v>
      </c>
      <c r="C53" s="26" t="s">
        <v>57</v>
      </c>
      <c r="D53" s="27" t="s">
        <v>19</v>
      </c>
      <c r="E53" s="30">
        <v>11</v>
      </c>
      <c r="F53" s="30">
        <v>83</v>
      </c>
      <c r="G53" s="27">
        <f t="shared" si="0"/>
        <v>14</v>
      </c>
      <c r="H53" s="50">
        <f t="shared" si="1"/>
        <v>0.7857142857142857</v>
      </c>
    </row>
    <row r="54" spans="1:8" x14ac:dyDescent="0.45">
      <c r="A54" s="30">
        <v>3</v>
      </c>
      <c r="B54" s="26" t="s">
        <v>56</v>
      </c>
      <c r="C54" s="26" t="s">
        <v>57</v>
      </c>
      <c r="D54" s="27" t="s">
        <v>19</v>
      </c>
      <c r="E54" s="30">
        <v>11</v>
      </c>
      <c r="F54" s="30">
        <v>88</v>
      </c>
      <c r="G54" s="27">
        <f t="shared" si="0"/>
        <v>14</v>
      </c>
      <c r="H54" s="50">
        <f t="shared" si="1"/>
        <v>0.7857142857142857</v>
      </c>
    </row>
    <row r="55" spans="1:8" x14ac:dyDescent="0.45">
      <c r="A55" s="31">
        <v>3</v>
      </c>
      <c r="B55" s="27" t="s">
        <v>56</v>
      </c>
      <c r="C55" s="27" t="s">
        <v>57</v>
      </c>
      <c r="D55" s="27" t="s">
        <v>19</v>
      </c>
      <c r="E55" s="31">
        <v>11</v>
      </c>
      <c r="F55" s="31">
        <v>87.2</v>
      </c>
      <c r="G55" s="27">
        <f t="shared" si="0"/>
        <v>14</v>
      </c>
      <c r="H55" s="50">
        <f t="shared" si="1"/>
        <v>0.7857142857142857</v>
      </c>
    </row>
    <row r="56" spans="1:8" x14ac:dyDescent="0.45">
      <c r="A56" s="31">
        <v>3</v>
      </c>
      <c r="B56" s="27" t="s">
        <v>56</v>
      </c>
      <c r="C56" s="27" t="s">
        <v>57</v>
      </c>
      <c r="D56" s="27" t="s">
        <v>19</v>
      </c>
      <c r="E56" s="31">
        <v>12</v>
      </c>
      <c r="F56" s="31">
        <v>80.5</v>
      </c>
      <c r="G56" s="27">
        <f t="shared" si="0"/>
        <v>14</v>
      </c>
      <c r="H56" s="50">
        <f t="shared" si="1"/>
        <v>0.8571428571428571</v>
      </c>
    </row>
    <row r="57" spans="1:8" x14ac:dyDescent="0.45">
      <c r="A57" s="31">
        <v>3</v>
      </c>
      <c r="B57" s="27" t="s">
        <v>56</v>
      </c>
      <c r="C57" s="27" t="s">
        <v>57</v>
      </c>
      <c r="D57" s="27" t="s">
        <v>19</v>
      </c>
      <c r="E57" s="31">
        <v>12</v>
      </c>
      <c r="F57" s="31">
        <v>85</v>
      </c>
      <c r="G57" s="27">
        <f t="shared" si="0"/>
        <v>14</v>
      </c>
      <c r="H57" s="50">
        <f t="shared" si="1"/>
        <v>0.8571428571428571</v>
      </c>
    </row>
    <row r="58" spans="1:8" x14ac:dyDescent="0.45">
      <c r="A58" s="31">
        <v>3</v>
      </c>
      <c r="B58" s="27" t="s">
        <v>56</v>
      </c>
      <c r="C58" s="27" t="s">
        <v>57</v>
      </c>
      <c r="D58" s="27" t="s">
        <v>19</v>
      </c>
      <c r="E58" s="31">
        <v>12</v>
      </c>
      <c r="F58" s="31">
        <v>82</v>
      </c>
      <c r="G58" s="27">
        <f t="shared" si="0"/>
        <v>14</v>
      </c>
      <c r="H58" s="50">
        <f t="shared" si="1"/>
        <v>0.8571428571428571</v>
      </c>
    </row>
    <row r="59" spans="1:8" x14ac:dyDescent="0.45">
      <c r="A59" s="31">
        <v>3</v>
      </c>
      <c r="B59" s="27" t="s">
        <v>56</v>
      </c>
      <c r="C59" s="27" t="s">
        <v>57</v>
      </c>
      <c r="D59" s="27" t="s">
        <v>19</v>
      </c>
      <c r="E59" s="31">
        <v>12</v>
      </c>
      <c r="F59" s="31">
        <v>80.5</v>
      </c>
      <c r="G59" s="27">
        <f t="shared" si="0"/>
        <v>14</v>
      </c>
      <c r="H59" s="50">
        <f t="shared" si="1"/>
        <v>0.8571428571428571</v>
      </c>
    </row>
    <row r="60" spans="1:8" x14ac:dyDescent="0.45">
      <c r="A60" s="31">
        <v>3</v>
      </c>
      <c r="B60" s="27" t="s">
        <v>56</v>
      </c>
      <c r="C60" s="27" t="s">
        <v>57</v>
      </c>
      <c r="D60" s="27" t="s">
        <v>19</v>
      </c>
      <c r="E60" s="31">
        <v>11</v>
      </c>
      <c r="F60" s="31">
        <v>80</v>
      </c>
      <c r="G60" s="27">
        <f t="shared" si="0"/>
        <v>14</v>
      </c>
      <c r="H60" s="50">
        <f t="shared" si="1"/>
        <v>0.7857142857142857</v>
      </c>
    </row>
    <row r="61" spans="1:8" x14ac:dyDescent="0.45">
      <c r="A61" s="31">
        <v>4</v>
      </c>
      <c r="B61" s="27" t="s">
        <v>56</v>
      </c>
      <c r="C61" s="27" t="s">
        <v>57</v>
      </c>
      <c r="D61" s="27" t="s">
        <v>19</v>
      </c>
      <c r="E61" s="31">
        <v>14</v>
      </c>
      <c r="F61" s="31">
        <v>85</v>
      </c>
      <c r="G61" s="27">
        <f t="shared" si="0"/>
        <v>16</v>
      </c>
      <c r="H61" s="50">
        <f t="shared" si="1"/>
        <v>0.875</v>
      </c>
    </row>
    <row r="62" spans="1:8" x14ac:dyDescent="0.45">
      <c r="A62" s="31">
        <v>4</v>
      </c>
      <c r="B62" s="27" t="s">
        <v>56</v>
      </c>
      <c r="C62" s="27" t="s">
        <v>57</v>
      </c>
      <c r="D62" s="27" t="s">
        <v>19</v>
      </c>
      <c r="E62" s="31">
        <v>12</v>
      </c>
      <c r="F62" s="31">
        <v>85</v>
      </c>
      <c r="G62" s="27">
        <f t="shared" si="0"/>
        <v>16</v>
      </c>
      <c r="H62" s="50">
        <f t="shared" si="1"/>
        <v>0.75</v>
      </c>
    </row>
    <row r="63" spans="1:8" x14ac:dyDescent="0.45">
      <c r="A63" s="31">
        <v>4</v>
      </c>
      <c r="B63" s="27" t="s">
        <v>56</v>
      </c>
      <c r="C63" s="27" t="s">
        <v>57</v>
      </c>
      <c r="D63" s="27" t="s">
        <v>19</v>
      </c>
      <c r="E63" s="31">
        <v>11</v>
      </c>
      <c r="F63" s="31">
        <v>85</v>
      </c>
      <c r="G63" s="27">
        <f t="shared" si="0"/>
        <v>16</v>
      </c>
      <c r="H63" s="50">
        <f t="shared" si="1"/>
        <v>0.6875</v>
      </c>
    </row>
    <row r="64" spans="1:8" x14ac:dyDescent="0.45">
      <c r="A64" s="31">
        <v>3</v>
      </c>
      <c r="B64" s="27" t="s">
        <v>56</v>
      </c>
      <c r="C64" s="27" t="s">
        <v>57</v>
      </c>
      <c r="D64" s="27" t="s">
        <v>19</v>
      </c>
      <c r="E64" s="31">
        <v>13</v>
      </c>
      <c r="F64" s="31">
        <v>85</v>
      </c>
      <c r="G64" s="27">
        <f t="shared" si="0"/>
        <v>14</v>
      </c>
      <c r="H64" s="50">
        <f t="shared" si="1"/>
        <v>0.9285714285714286</v>
      </c>
    </row>
    <row r="65" spans="1:8" x14ac:dyDescent="0.45">
      <c r="A65" s="31">
        <v>2</v>
      </c>
      <c r="B65" s="27" t="s">
        <v>56</v>
      </c>
      <c r="C65" s="27" t="s">
        <v>57</v>
      </c>
      <c r="D65" s="27" t="s">
        <v>19</v>
      </c>
      <c r="E65" s="31">
        <v>9</v>
      </c>
      <c r="F65" s="31">
        <v>80</v>
      </c>
      <c r="G65" s="27">
        <f t="shared" si="0"/>
        <v>12</v>
      </c>
      <c r="H65" s="50">
        <f t="shared" si="1"/>
        <v>0.75</v>
      </c>
    </row>
    <row r="66" spans="1:8" x14ac:dyDescent="0.45">
      <c r="A66" s="31">
        <v>2</v>
      </c>
      <c r="B66" s="27" t="s">
        <v>56</v>
      </c>
      <c r="C66" s="27" t="s">
        <v>149</v>
      </c>
      <c r="D66" s="27" t="s">
        <v>20</v>
      </c>
      <c r="E66" s="31">
        <v>7</v>
      </c>
      <c r="F66" s="31">
        <v>69</v>
      </c>
      <c r="G66" s="27">
        <f t="shared" si="0"/>
        <v>12</v>
      </c>
      <c r="H66" s="50">
        <f t="shared" si="1"/>
        <v>0.58333333333333337</v>
      </c>
    </row>
    <row r="67" spans="1:8" x14ac:dyDescent="0.45">
      <c r="A67" s="31">
        <v>1</v>
      </c>
      <c r="B67" s="27" t="s">
        <v>56</v>
      </c>
      <c r="C67" s="27" t="s">
        <v>57</v>
      </c>
      <c r="D67" s="27" t="s">
        <v>19</v>
      </c>
      <c r="E67" s="31">
        <v>8</v>
      </c>
      <c r="F67" s="31">
        <v>72</v>
      </c>
      <c r="G67" s="27">
        <f t="shared" ref="G67:G130" si="3">(A67*2)+8</f>
        <v>10</v>
      </c>
      <c r="H67" s="50">
        <f t="shared" ref="H67:H130" si="4">(E67/G67)</f>
        <v>0.8</v>
      </c>
    </row>
    <row r="68" spans="1:8" x14ac:dyDescent="0.45">
      <c r="A68" s="31">
        <v>2</v>
      </c>
      <c r="B68" s="27" t="s">
        <v>56</v>
      </c>
      <c r="C68" s="27" t="s">
        <v>57</v>
      </c>
      <c r="D68" s="27" t="s">
        <v>19</v>
      </c>
      <c r="E68" s="31">
        <v>9</v>
      </c>
      <c r="F68" s="31">
        <v>79.5</v>
      </c>
      <c r="G68" s="27">
        <f t="shared" si="3"/>
        <v>12</v>
      </c>
      <c r="H68" s="50">
        <f t="shared" si="4"/>
        <v>0.75</v>
      </c>
    </row>
    <row r="69" spans="1:8" x14ac:dyDescent="0.45">
      <c r="A69" s="31">
        <v>5</v>
      </c>
      <c r="B69" s="27" t="s">
        <v>43</v>
      </c>
      <c r="C69" s="27" t="s">
        <v>96</v>
      </c>
      <c r="D69" s="27" t="s">
        <v>19</v>
      </c>
      <c r="E69" s="31">
        <v>18</v>
      </c>
      <c r="F69" s="31">
        <v>110</v>
      </c>
      <c r="G69" s="27">
        <f t="shared" si="3"/>
        <v>18</v>
      </c>
      <c r="H69" s="50">
        <f t="shared" si="4"/>
        <v>1</v>
      </c>
    </row>
    <row r="70" spans="1:8" x14ac:dyDescent="0.45">
      <c r="A70" s="31">
        <v>3</v>
      </c>
      <c r="B70" s="27" t="s">
        <v>56</v>
      </c>
      <c r="C70" s="27" t="s">
        <v>96</v>
      </c>
      <c r="D70" s="27" t="s">
        <v>19</v>
      </c>
      <c r="E70" s="31">
        <v>14</v>
      </c>
      <c r="F70" s="31">
        <v>82</v>
      </c>
      <c r="G70" s="27">
        <f t="shared" si="3"/>
        <v>14</v>
      </c>
      <c r="H70" s="50">
        <f t="shared" si="4"/>
        <v>1</v>
      </c>
    </row>
    <row r="71" spans="1:8" x14ac:dyDescent="0.45">
      <c r="A71" s="31">
        <v>3</v>
      </c>
      <c r="B71" s="27" t="s">
        <v>56</v>
      </c>
      <c r="C71" s="27" t="s">
        <v>96</v>
      </c>
      <c r="D71" s="27" t="s">
        <v>19</v>
      </c>
      <c r="E71" s="31">
        <v>12</v>
      </c>
      <c r="F71" s="31">
        <v>85</v>
      </c>
      <c r="G71" s="27">
        <f t="shared" si="3"/>
        <v>14</v>
      </c>
      <c r="H71" s="50">
        <f t="shared" si="4"/>
        <v>0.8571428571428571</v>
      </c>
    </row>
    <row r="72" spans="1:8" x14ac:dyDescent="0.45">
      <c r="A72" s="31">
        <v>5</v>
      </c>
      <c r="B72" s="27" t="s">
        <v>43</v>
      </c>
      <c r="C72" s="27" t="s">
        <v>81</v>
      </c>
      <c r="D72" s="27" t="s">
        <v>19</v>
      </c>
      <c r="E72" s="31">
        <v>17</v>
      </c>
      <c r="F72" s="31">
        <v>104</v>
      </c>
      <c r="G72" s="27">
        <f t="shared" si="3"/>
        <v>18</v>
      </c>
      <c r="H72" s="50">
        <f t="shared" si="4"/>
        <v>0.94444444444444442</v>
      </c>
    </row>
    <row r="73" spans="1:8" x14ac:dyDescent="0.45">
      <c r="A73" s="31">
        <v>3</v>
      </c>
      <c r="B73" s="27" t="s">
        <v>43</v>
      </c>
      <c r="C73" s="27" t="s">
        <v>81</v>
      </c>
      <c r="D73" s="27" t="s">
        <v>19</v>
      </c>
      <c r="E73" s="31">
        <v>11</v>
      </c>
      <c r="F73" s="31">
        <v>85</v>
      </c>
      <c r="G73" s="27">
        <f t="shared" si="3"/>
        <v>14</v>
      </c>
      <c r="H73" s="50">
        <f t="shared" si="4"/>
        <v>0.7857142857142857</v>
      </c>
    </row>
    <row r="74" spans="1:8" x14ac:dyDescent="0.45">
      <c r="A74" s="31">
        <v>4</v>
      </c>
      <c r="B74" s="27" t="s">
        <v>43</v>
      </c>
      <c r="C74" s="27" t="s">
        <v>60</v>
      </c>
      <c r="D74" s="27" t="s">
        <v>19</v>
      </c>
      <c r="E74" s="31">
        <v>16</v>
      </c>
      <c r="F74" s="31">
        <v>98</v>
      </c>
      <c r="G74" s="27">
        <f t="shared" si="3"/>
        <v>16</v>
      </c>
      <c r="H74" s="50">
        <f t="shared" si="4"/>
        <v>1</v>
      </c>
    </row>
    <row r="75" spans="1:8" x14ac:dyDescent="0.45">
      <c r="A75" s="31">
        <v>3</v>
      </c>
      <c r="B75" s="27" t="s">
        <v>43</v>
      </c>
      <c r="C75" s="27" t="s">
        <v>57</v>
      </c>
      <c r="D75" s="27" t="s">
        <v>19</v>
      </c>
      <c r="E75" s="31">
        <v>10</v>
      </c>
      <c r="F75" s="31">
        <v>81</v>
      </c>
      <c r="G75" s="27">
        <f t="shared" si="3"/>
        <v>14</v>
      </c>
      <c r="H75" s="50">
        <f t="shared" si="4"/>
        <v>0.7142857142857143</v>
      </c>
    </row>
    <row r="76" spans="1:8" x14ac:dyDescent="0.45">
      <c r="A76" s="31">
        <v>3</v>
      </c>
      <c r="B76" s="27" t="s">
        <v>43</v>
      </c>
      <c r="C76" s="27" t="s">
        <v>57</v>
      </c>
      <c r="D76" s="27" t="s">
        <v>19</v>
      </c>
      <c r="E76" s="31">
        <v>10</v>
      </c>
      <c r="F76" s="31">
        <v>80</v>
      </c>
      <c r="G76" s="27">
        <f t="shared" si="3"/>
        <v>14</v>
      </c>
      <c r="H76" s="50">
        <f t="shared" si="4"/>
        <v>0.7142857142857143</v>
      </c>
    </row>
    <row r="77" spans="1:8" x14ac:dyDescent="0.45">
      <c r="A77" s="31">
        <v>3</v>
      </c>
      <c r="B77" s="27" t="s">
        <v>43</v>
      </c>
      <c r="C77" s="27" t="s">
        <v>57</v>
      </c>
      <c r="D77" s="27" t="s">
        <v>19</v>
      </c>
      <c r="E77" s="31">
        <v>11</v>
      </c>
      <c r="F77" s="31">
        <v>80</v>
      </c>
      <c r="G77" s="27">
        <f t="shared" si="3"/>
        <v>14</v>
      </c>
      <c r="H77" s="50">
        <f t="shared" si="4"/>
        <v>0.7857142857142857</v>
      </c>
    </row>
    <row r="78" spans="1:8" x14ac:dyDescent="0.45">
      <c r="A78" s="31">
        <v>3</v>
      </c>
      <c r="B78" s="27" t="s">
        <v>43</v>
      </c>
      <c r="C78" s="27" t="s">
        <v>149</v>
      </c>
      <c r="D78" s="27" t="s">
        <v>19</v>
      </c>
      <c r="E78" s="31">
        <v>9</v>
      </c>
      <c r="F78" s="31">
        <v>72</v>
      </c>
      <c r="G78" s="27">
        <f t="shared" si="3"/>
        <v>14</v>
      </c>
      <c r="H78" s="50">
        <f t="shared" si="4"/>
        <v>0.6428571428571429</v>
      </c>
    </row>
    <row r="79" spans="1:8" x14ac:dyDescent="0.45">
      <c r="A79" s="31">
        <v>4</v>
      </c>
      <c r="B79" s="27" t="s">
        <v>43</v>
      </c>
      <c r="C79" s="27" t="s">
        <v>57</v>
      </c>
      <c r="D79" s="27" t="s">
        <v>19</v>
      </c>
      <c r="E79" s="31">
        <v>16</v>
      </c>
      <c r="F79" s="31">
        <v>101</v>
      </c>
      <c r="G79" s="27">
        <f t="shared" si="3"/>
        <v>16</v>
      </c>
      <c r="H79" s="50">
        <f t="shared" si="4"/>
        <v>1</v>
      </c>
    </row>
    <row r="80" spans="1:8" x14ac:dyDescent="0.45">
      <c r="A80" s="31">
        <v>4</v>
      </c>
      <c r="B80" s="27" t="s">
        <v>43</v>
      </c>
      <c r="C80" s="27" t="s">
        <v>57</v>
      </c>
      <c r="D80" s="27" t="s">
        <v>19</v>
      </c>
      <c r="E80" s="31">
        <v>13</v>
      </c>
      <c r="F80" s="31">
        <v>85</v>
      </c>
      <c r="G80" s="27">
        <f t="shared" si="3"/>
        <v>16</v>
      </c>
      <c r="H80" s="50">
        <f t="shared" si="4"/>
        <v>0.8125</v>
      </c>
    </row>
    <row r="81" spans="1:8" x14ac:dyDescent="0.45">
      <c r="A81" s="31">
        <v>2</v>
      </c>
      <c r="B81" s="27" t="s">
        <v>43</v>
      </c>
      <c r="C81" s="27" t="s">
        <v>57</v>
      </c>
      <c r="D81" s="27" t="s">
        <v>19</v>
      </c>
      <c r="E81" s="31">
        <v>9</v>
      </c>
      <c r="F81" s="31">
        <v>80</v>
      </c>
      <c r="G81" s="27">
        <f t="shared" si="3"/>
        <v>12</v>
      </c>
      <c r="H81" s="50">
        <f t="shared" si="4"/>
        <v>0.75</v>
      </c>
    </row>
    <row r="82" spans="1:8" x14ac:dyDescent="0.45">
      <c r="A82" s="31">
        <v>2</v>
      </c>
      <c r="B82" s="27" t="s">
        <v>43</v>
      </c>
      <c r="C82" s="27" t="s">
        <v>57</v>
      </c>
      <c r="D82" s="27" t="s">
        <v>19</v>
      </c>
      <c r="E82" s="31">
        <v>12</v>
      </c>
      <c r="F82" s="31">
        <v>80</v>
      </c>
      <c r="G82" s="27">
        <f t="shared" si="3"/>
        <v>12</v>
      </c>
      <c r="H82" s="50">
        <f t="shared" si="4"/>
        <v>1</v>
      </c>
    </row>
    <row r="83" spans="1:8" x14ac:dyDescent="0.45">
      <c r="A83" s="31">
        <v>2</v>
      </c>
      <c r="B83" s="27" t="s">
        <v>43</v>
      </c>
      <c r="C83" s="27" t="s">
        <v>57</v>
      </c>
      <c r="D83" s="27" t="s">
        <v>19</v>
      </c>
      <c r="E83" s="31">
        <v>7</v>
      </c>
      <c r="F83" s="31">
        <v>75</v>
      </c>
      <c r="G83" s="27">
        <f t="shared" si="3"/>
        <v>12</v>
      </c>
      <c r="H83" s="50">
        <f t="shared" si="4"/>
        <v>0.58333333333333337</v>
      </c>
    </row>
    <row r="84" spans="1:8" x14ac:dyDescent="0.45">
      <c r="A84" s="31">
        <v>4</v>
      </c>
      <c r="B84" s="27" t="s">
        <v>43</v>
      </c>
      <c r="C84" s="27" t="s">
        <v>57</v>
      </c>
      <c r="D84" s="27" t="s">
        <v>19</v>
      </c>
      <c r="E84" s="31">
        <v>10</v>
      </c>
      <c r="F84" s="31">
        <v>82</v>
      </c>
      <c r="G84" s="27">
        <f t="shared" si="3"/>
        <v>16</v>
      </c>
      <c r="H84" s="50">
        <f t="shared" si="4"/>
        <v>0.625</v>
      </c>
    </row>
    <row r="85" spans="1:8" x14ac:dyDescent="0.45">
      <c r="A85" s="31">
        <v>4</v>
      </c>
      <c r="B85" s="27" t="s">
        <v>43</v>
      </c>
      <c r="C85" s="27" t="s">
        <v>57</v>
      </c>
      <c r="D85" s="27" t="s">
        <v>19</v>
      </c>
      <c r="E85" s="31">
        <v>11</v>
      </c>
      <c r="F85" s="31">
        <v>80</v>
      </c>
      <c r="G85" s="27">
        <f t="shared" si="3"/>
        <v>16</v>
      </c>
      <c r="H85" s="50">
        <f t="shared" si="4"/>
        <v>0.6875</v>
      </c>
    </row>
    <row r="86" spans="1:8" x14ac:dyDescent="0.45">
      <c r="A86" s="31">
        <v>2</v>
      </c>
      <c r="B86" s="27" t="s">
        <v>43</v>
      </c>
      <c r="C86" s="27" t="s">
        <v>149</v>
      </c>
      <c r="D86" s="27" t="s">
        <v>19</v>
      </c>
      <c r="E86" s="31">
        <v>8</v>
      </c>
      <c r="F86" s="31">
        <v>72</v>
      </c>
      <c r="G86" s="27">
        <f t="shared" si="3"/>
        <v>12</v>
      </c>
      <c r="H86" s="50">
        <f t="shared" si="4"/>
        <v>0.66666666666666663</v>
      </c>
    </row>
    <row r="87" spans="1:8" x14ac:dyDescent="0.45">
      <c r="A87" s="31">
        <v>4</v>
      </c>
      <c r="B87" s="27" t="s">
        <v>43</v>
      </c>
      <c r="C87" s="27" t="s">
        <v>57</v>
      </c>
      <c r="D87" s="27" t="s">
        <v>19</v>
      </c>
      <c r="E87" s="31">
        <v>13</v>
      </c>
      <c r="F87" s="31">
        <v>90</v>
      </c>
      <c r="G87" s="27">
        <f t="shared" si="3"/>
        <v>16</v>
      </c>
      <c r="H87" s="50">
        <f t="shared" si="4"/>
        <v>0.8125</v>
      </c>
    </row>
    <row r="88" spans="1:8" x14ac:dyDescent="0.45">
      <c r="A88" s="31">
        <v>3</v>
      </c>
      <c r="B88" s="27" t="s">
        <v>43</v>
      </c>
      <c r="C88" s="27" t="s">
        <v>57</v>
      </c>
      <c r="D88" s="27" t="s">
        <v>19</v>
      </c>
      <c r="E88" s="31">
        <v>11</v>
      </c>
      <c r="F88" s="31">
        <v>85</v>
      </c>
      <c r="G88" s="27">
        <f t="shared" si="3"/>
        <v>14</v>
      </c>
      <c r="H88" s="50">
        <f t="shared" si="4"/>
        <v>0.7857142857142857</v>
      </c>
    </row>
    <row r="89" spans="1:8" x14ac:dyDescent="0.45">
      <c r="A89" s="31">
        <v>4</v>
      </c>
      <c r="B89" s="27" t="s">
        <v>43</v>
      </c>
      <c r="C89" s="27" t="s">
        <v>57</v>
      </c>
      <c r="D89" s="27" t="s">
        <v>19</v>
      </c>
      <c r="E89" s="31">
        <v>12</v>
      </c>
      <c r="F89" s="31">
        <v>82</v>
      </c>
      <c r="G89" s="27">
        <f t="shared" si="3"/>
        <v>16</v>
      </c>
      <c r="H89" s="50">
        <f t="shared" si="4"/>
        <v>0.75</v>
      </c>
    </row>
    <row r="90" spans="1:8" x14ac:dyDescent="0.45">
      <c r="A90" s="31">
        <v>2</v>
      </c>
      <c r="B90" s="27" t="s">
        <v>43</v>
      </c>
      <c r="C90" s="27" t="s">
        <v>57</v>
      </c>
      <c r="D90" s="27" t="s">
        <v>19</v>
      </c>
      <c r="E90" s="31">
        <v>9</v>
      </c>
      <c r="F90" s="31">
        <v>78</v>
      </c>
      <c r="G90" s="27">
        <f t="shared" si="3"/>
        <v>12</v>
      </c>
      <c r="H90" s="50">
        <f t="shared" si="4"/>
        <v>0.75</v>
      </c>
    </row>
    <row r="91" spans="1:8" x14ac:dyDescent="0.45">
      <c r="A91" s="31">
        <v>2</v>
      </c>
      <c r="B91" s="27" t="s">
        <v>43</v>
      </c>
      <c r="C91" s="27" t="s">
        <v>214</v>
      </c>
      <c r="D91" s="27" t="s">
        <v>19</v>
      </c>
      <c r="E91" s="31">
        <v>10</v>
      </c>
      <c r="F91" s="31">
        <v>75</v>
      </c>
      <c r="G91" s="27">
        <f t="shared" si="3"/>
        <v>12</v>
      </c>
      <c r="H91" s="50">
        <f t="shared" si="4"/>
        <v>0.83333333333333337</v>
      </c>
    </row>
    <row r="92" spans="1:8" x14ac:dyDescent="0.45">
      <c r="A92" s="31">
        <v>4</v>
      </c>
      <c r="B92" s="27" t="s">
        <v>43</v>
      </c>
      <c r="C92" s="27" t="s">
        <v>57</v>
      </c>
      <c r="D92" s="27" t="s">
        <v>19</v>
      </c>
      <c r="E92" s="31">
        <v>14</v>
      </c>
      <c r="F92" s="31">
        <v>95</v>
      </c>
      <c r="G92" s="27">
        <f t="shared" si="3"/>
        <v>16</v>
      </c>
      <c r="H92" s="50">
        <f t="shared" si="4"/>
        <v>0.875</v>
      </c>
    </row>
    <row r="93" spans="1:8" x14ac:dyDescent="0.45">
      <c r="A93" s="31">
        <v>2</v>
      </c>
      <c r="B93" s="27" t="s">
        <v>43</v>
      </c>
      <c r="C93" s="27" t="s">
        <v>57</v>
      </c>
      <c r="D93" s="27" t="s">
        <v>19</v>
      </c>
      <c r="E93" s="31">
        <v>11</v>
      </c>
      <c r="F93" s="31">
        <v>79</v>
      </c>
      <c r="G93" s="27">
        <f t="shared" si="3"/>
        <v>12</v>
      </c>
      <c r="H93" s="50">
        <f t="shared" si="4"/>
        <v>0.91666666666666663</v>
      </c>
    </row>
    <row r="94" spans="1:8" x14ac:dyDescent="0.45">
      <c r="A94" s="31">
        <v>4</v>
      </c>
      <c r="B94" s="27" t="s">
        <v>43</v>
      </c>
      <c r="C94" s="27" t="s">
        <v>57</v>
      </c>
      <c r="D94" s="27" t="s">
        <v>20</v>
      </c>
      <c r="E94" s="31">
        <v>13</v>
      </c>
      <c r="F94" s="31">
        <v>99</v>
      </c>
      <c r="G94" s="27">
        <f t="shared" si="3"/>
        <v>16</v>
      </c>
      <c r="H94" s="50">
        <f t="shared" si="4"/>
        <v>0.8125</v>
      </c>
    </row>
    <row r="95" spans="1:8" x14ac:dyDescent="0.45">
      <c r="A95" s="31">
        <v>2</v>
      </c>
      <c r="B95" s="27" t="s">
        <v>56</v>
      </c>
      <c r="C95" s="27" t="s">
        <v>69</v>
      </c>
      <c r="D95" s="27" t="s">
        <v>20</v>
      </c>
      <c r="E95" s="31">
        <v>10</v>
      </c>
      <c r="F95" s="31">
        <v>80</v>
      </c>
      <c r="G95" s="27">
        <f t="shared" si="3"/>
        <v>12</v>
      </c>
      <c r="H95" s="50">
        <f t="shared" si="4"/>
        <v>0.83333333333333337</v>
      </c>
    </row>
    <row r="96" spans="1:8" x14ac:dyDescent="0.45">
      <c r="A96" s="31">
        <v>3</v>
      </c>
      <c r="B96" s="27" t="s">
        <v>56</v>
      </c>
      <c r="C96" s="27" t="s">
        <v>44</v>
      </c>
      <c r="D96" s="27" t="s">
        <v>19</v>
      </c>
      <c r="E96" s="31">
        <v>14</v>
      </c>
      <c r="F96" s="31">
        <v>86</v>
      </c>
      <c r="G96" s="27">
        <f t="shared" si="3"/>
        <v>14</v>
      </c>
      <c r="H96" s="50">
        <f t="shared" si="4"/>
        <v>1</v>
      </c>
    </row>
    <row r="97" spans="1:8" x14ac:dyDescent="0.45">
      <c r="A97" s="31">
        <v>3</v>
      </c>
      <c r="B97" s="27" t="s">
        <v>56</v>
      </c>
      <c r="C97" s="27" t="s">
        <v>74</v>
      </c>
      <c r="D97" s="27" t="s">
        <v>19</v>
      </c>
      <c r="E97" s="31">
        <v>12</v>
      </c>
      <c r="F97" s="31">
        <v>88</v>
      </c>
      <c r="G97" s="27">
        <f t="shared" si="3"/>
        <v>14</v>
      </c>
      <c r="H97" s="50">
        <f t="shared" si="4"/>
        <v>0.8571428571428571</v>
      </c>
    </row>
    <row r="98" spans="1:8" x14ac:dyDescent="0.45">
      <c r="A98" s="31">
        <v>3</v>
      </c>
      <c r="B98" s="27" t="s">
        <v>56</v>
      </c>
      <c r="C98" s="27" t="s">
        <v>69</v>
      </c>
      <c r="D98" s="27" t="s">
        <v>19</v>
      </c>
      <c r="E98" s="31">
        <v>11.7</v>
      </c>
      <c r="F98" s="31">
        <v>89.2</v>
      </c>
      <c r="G98" s="27">
        <f t="shared" si="3"/>
        <v>14</v>
      </c>
      <c r="H98" s="50">
        <f t="shared" si="4"/>
        <v>0.83571428571428563</v>
      </c>
    </row>
    <row r="99" spans="1:8" x14ac:dyDescent="0.45">
      <c r="A99" s="31">
        <v>3</v>
      </c>
      <c r="B99" s="27" t="s">
        <v>56</v>
      </c>
      <c r="C99" s="27" t="s">
        <v>69</v>
      </c>
      <c r="D99" s="27" t="s">
        <v>19</v>
      </c>
      <c r="E99" s="31">
        <v>11.5</v>
      </c>
      <c r="F99" s="31">
        <v>90</v>
      </c>
      <c r="G99" s="27">
        <f t="shared" si="3"/>
        <v>14</v>
      </c>
      <c r="H99" s="50">
        <f t="shared" si="4"/>
        <v>0.8214285714285714</v>
      </c>
    </row>
    <row r="100" spans="1:8" x14ac:dyDescent="0.45">
      <c r="A100" s="31">
        <v>3</v>
      </c>
      <c r="B100" s="27" t="s">
        <v>56</v>
      </c>
      <c r="C100" s="27" t="s">
        <v>69</v>
      </c>
      <c r="D100" s="27" t="s">
        <v>19</v>
      </c>
      <c r="E100" s="31">
        <v>12</v>
      </c>
      <c r="F100" s="31">
        <v>89</v>
      </c>
      <c r="G100" s="27">
        <f t="shared" si="3"/>
        <v>14</v>
      </c>
      <c r="H100" s="50">
        <f t="shared" si="4"/>
        <v>0.8571428571428571</v>
      </c>
    </row>
    <row r="101" spans="1:8" x14ac:dyDescent="0.45">
      <c r="A101" s="31">
        <v>3</v>
      </c>
      <c r="B101" s="27" t="s">
        <v>56</v>
      </c>
      <c r="C101" s="27" t="s">
        <v>69</v>
      </c>
      <c r="D101" s="27" t="s">
        <v>19</v>
      </c>
      <c r="E101" s="31">
        <v>12</v>
      </c>
      <c r="F101" s="31">
        <v>88</v>
      </c>
      <c r="G101" s="27">
        <f t="shared" si="3"/>
        <v>14</v>
      </c>
      <c r="H101" s="50">
        <f t="shared" si="4"/>
        <v>0.8571428571428571</v>
      </c>
    </row>
    <row r="102" spans="1:8" x14ac:dyDescent="0.45">
      <c r="A102" s="31">
        <v>2</v>
      </c>
      <c r="B102" s="27" t="s">
        <v>56</v>
      </c>
      <c r="C102" s="27" t="s">
        <v>44</v>
      </c>
      <c r="D102" s="27" t="s">
        <v>19</v>
      </c>
      <c r="E102" s="31">
        <v>8</v>
      </c>
      <c r="F102" s="31">
        <v>75</v>
      </c>
      <c r="G102" s="27">
        <f t="shared" si="3"/>
        <v>12</v>
      </c>
      <c r="H102" s="50">
        <f t="shared" si="4"/>
        <v>0.66666666666666663</v>
      </c>
    </row>
    <row r="103" spans="1:8" x14ac:dyDescent="0.45">
      <c r="A103" s="31">
        <v>2</v>
      </c>
      <c r="B103" s="27" t="s">
        <v>56</v>
      </c>
      <c r="C103" s="27" t="s">
        <v>69</v>
      </c>
      <c r="D103" s="27" t="s">
        <v>19</v>
      </c>
      <c r="E103" s="31">
        <v>10</v>
      </c>
      <c r="F103" s="31">
        <v>75</v>
      </c>
      <c r="G103" s="27">
        <f t="shared" si="3"/>
        <v>12</v>
      </c>
      <c r="H103" s="50">
        <f t="shared" si="4"/>
        <v>0.83333333333333337</v>
      </c>
    </row>
    <row r="104" spans="1:8" x14ac:dyDescent="0.45">
      <c r="A104" s="31">
        <v>2</v>
      </c>
      <c r="B104" s="27" t="s">
        <v>56</v>
      </c>
      <c r="C104" s="27" t="s">
        <v>44</v>
      </c>
      <c r="D104" s="27" t="s">
        <v>19</v>
      </c>
      <c r="E104" s="31">
        <v>10</v>
      </c>
      <c r="F104" s="31">
        <v>80</v>
      </c>
      <c r="G104" s="27">
        <f t="shared" si="3"/>
        <v>12</v>
      </c>
      <c r="H104" s="50">
        <f t="shared" si="4"/>
        <v>0.83333333333333337</v>
      </c>
    </row>
    <row r="105" spans="1:8" x14ac:dyDescent="0.45">
      <c r="A105" s="31">
        <v>2</v>
      </c>
      <c r="B105" s="27" t="s">
        <v>56</v>
      </c>
      <c r="C105" s="27" t="s">
        <v>69</v>
      </c>
      <c r="D105" s="27" t="s">
        <v>19</v>
      </c>
      <c r="E105" s="31">
        <v>10</v>
      </c>
      <c r="F105" s="31">
        <v>82</v>
      </c>
      <c r="G105" s="27">
        <f t="shared" si="3"/>
        <v>12</v>
      </c>
      <c r="H105" s="50">
        <f t="shared" si="4"/>
        <v>0.83333333333333337</v>
      </c>
    </row>
    <row r="106" spans="1:8" x14ac:dyDescent="0.45">
      <c r="A106" s="31">
        <v>1</v>
      </c>
      <c r="B106" s="27" t="s">
        <v>56</v>
      </c>
      <c r="C106" s="27" t="s">
        <v>44</v>
      </c>
      <c r="D106" s="27" t="s">
        <v>19</v>
      </c>
      <c r="E106" s="31">
        <v>7</v>
      </c>
      <c r="F106" s="31">
        <v>77</v>
      </c>
      <c r="G106" s="27">
        <f t="shared" si="3"/>
        <v>10</v>
      </c>
      <c r="H106" s="50">
        <f t="shared" si="4"/>
        <v>0.7</v>
      </c>
    </row>
    <row r="107" spans="1:8" x14ac:dyDescent="0.45">
      <c r="A107" s="31">
        <v>1.5</v>
      </c>
      <c r="B107" s="27" t="s">
        <v>56</v>
      </c>
      <c r="C107" s="27" t="s">
        <v>44</v>
      </c>
      <c r="D107" s="27" t="s">
        <v>19</v>
      </c>
      <c r="E107" s="31">
        <v>9</v>
      </c>
      <c r="F107" s="31">
        <v>80</v>
      </c>
      <c r="G107" s="27">
        <f t="shared" si="3"/>
        <v>11</v>
      </c>
      <c r="H107" s="50">
        <f t="shared" si="4"/>
        <v>0.81818181818181823</v>
      </c>
    </row>
    <row r="108" spans="1:8" x14ac:dyDescent="0.45">
      <c r="A108" s="31">
        <v>1.5</v>
      </c>
      <c r="B108" s="27" t="s">
        <v>43</v>
      </c>
      <c r="C108" s="27" t="s">
        <v>69</v>
      </c>
      <c r="D108" s="27" t="s">
        <v>19</v>
      </c>
      <c r="E108" s="31">
        <v>10</v>
      </c>
      <c r="F108" s="31">
        <v>83</v>
      </c>
      <c r="G108" s="27">
        <f t="shared" si="3"/>
        <v>11</v>
      </c>
      <c r="H108" s="50">
        <f t="shared" si="4"/>
        <v>0.90909090909090906</v>
      </c>
    </row>
    <row r="109" spans="1:8" x14ac:dyDescent="0.45">
      <c r="A109" s="31">
        <v>2</v>
      </c>
      <c r="B109" s="27" t="s">
        <v>56</v>
      </c>
      <c r="C109" s="27" t="s">
        <v>44</v>
      </c>
      <c r="D109" s="27" t="s">
        <v>19</v>
      </c>
      <c r="E109" s="31">
        <v>10</v>
      </c>
      <c r="F109" s="31">
        <v>80.5</v>
      </c>
      <c r="G109" s="27">
        <f t="shared" si="3"/>
        <v>12</v>
      </c>
      <c r="H109" s="50">
        <f t="shared" si="4"/>
        <v>0.83333333333333337</v>
      </c>
    </row>
    <row r="110" spans="1:8" x14ac:dyDescent="0.45">
      <c r="A110" s="31">
        <v>2</v>
      </c>
      <c r="B110" s="27" t="s">
        <v>56</v>
      </c>
      <c r="C110" s="27" t="s">
        <v>69</v>
      </c>
      <c r="D110" s="27" t="s">
        <v>19</v>
      </c>
      <c r="E110" s="31">
        <v>10</v>
      </c>
      <c r="F110" s="31">
        <v>78.5</v>
      </c>
      <c r="G110" s="27">
        <f t="shared" si="3"/>
        <v>12</v>
      </c>
      <c r="H110" s="50">
        <f t="shared" si="4"/>
        <v>0.83333333333333337</v>
      </c>
    </row>
    <row r="111" spans="1:8" x14ac:dyDescent="0.45">
      <c r="A111" s="31">
        <v>2</v>
      </c>
      <c r="B111" s="27" t="s">
        <v>56</v>
      </c>
      <c r="C111" s="27" t="s">
        <v>69</v>
      </c>
      <c r="D111" s="27" t="s">
        <v>19</v>
      </c>
      <c r="E111" s="31">
        <v>9</v>
      </c>
      <c r="F111" s="31">
        <v>80</v>
      </c>
      <c r="G111" s="27">
        <f t="shared" si="3"/>
        <v>12</v>
      </c>
      <c r="H111" s="50">
        <f t="shared" si="4"/>
        <v>0.75</v>
      </c>
    </row>
    <row r="112" spans="1:8" x14ac:dyDescent="0.45">
      <c r="A112" s="31">
        <v>2</v>
      </c>
      <c r="B112" s="27" t="s">
        <v>56</v>
      </c>
      <c r="C112" s="27" t="s">
        <v>69</v>
      </c>
      <c r="D112" s="27" t="s">
        <v>19</v>
      </c>
      <c r="E112" s="31">
        <v>10</v>
      </c>
      <c r="F112" s="31">
        <v>81</v>
      </c>
      <c r="G112" s="27">
        <f t="shared" si="3"/>
        <v>12</v>
      </c>
      <c r="H112" s="50">
        <f t="shared" si="4"/>
        <v>0.83333333333333337</v>
      </c>
    </row>
    <row r="113" spans="1:8" x14ac:dyDescent="0.45">
      <c r="A113" s="31">
        <v>2</v>
      </c>
      <c r="B113" s="27" t="s">
        <v>43</v>
      </c>
      <c r="C113" s="27" t="s">
        <v>69</v>
      </c>
      <c r="D113" s="27" t="s">
        <v>19</v>
      </c>
      <c r="E113" s="31">
        <v>12</v>
      </c>
      <c r="F113" s="31">
        <v>80</v>
      </c>
      <c r="G113" s="27">
        <f t="shared" si="3"/>
        <v>12</v>
      </c>
      <c r="H113" s="50">
        <f t="shared" si="4"/>
        <v>1</v>
      </c>
    </row>
    <row r="114" spans="1:8" x14ac:dyDescent="0.45">
      <c r="A114" s="31">
        <v>5</v>
      </c>
      <c r="B114" s="27" t="s">
        <v>43</v>
      </c>
      <c r="C114" s="27" t="s">
        <v>57</v>
      </c>
      <c r="D114" s="27" t="s">
        <v>19</v>
      </c>
      <c r="E114" s="31">
        <v>15</v>
      </c>
      <c r="F114" s="31">
        <v>99</v>
      </c>
      <c r="G114" s="27">
        <f t="shared" si="3"/>
        <v>18</v>
      </c>
      <c r="H114" s="50">
        <f t="shared" si="4"/>
        <v>0.83333333333333337</v>
      </c>
    </row>
    <row r="115" spans="1:8" x14ac:dyDescent="0.45">
      <c r="A115" s="31">
        <v>3</v>
      </c>
      <c r="B115" s="27" t="s">
        <v>43</v>
      </c>
      <c r="C115" s="27" t="s">
        <v>57</v>
      </c>
      <c r="D115" s="27" t="s">
        <v>19</v>
      </c>
      <c r="E115" s="31">
        <v>12</v>
      </c>
      <c r="F115" s="31">
        <v>89</v>
      </c>
      <c r="G115" s="27">
        <f t="shared" si="3"/>
        <v>14</v>
      </c>
      <c r="H115" s="50">
        <f t="shared" si="4"/>
        <v>0.8571428571428571</v>
      </c>
    </row>
    <row r="116" spans="1:8" x14ac:dyDescent="0.45">
      <c r="A116" s="31">
        <v>3</v>
      </c>
      <c r="B116" s="27" t="s">
        <v>43</v>
      </c>
      <c r="C116" s="27" t="s">
        <v>57</v>
      </c>
      <c r="D116" s="27" t="s">
        <v>19</v>
      </c>
      <c r="E116" s="31">
        <v>11</v>
      </c>
      <c r="F116" s="31">
        <v>79</v>
      </c>
      <c r="G116" s="27">
        <f t="shared" si="3"/>
        <v>14</v>
      </c>
      <c r="H116" s="50">
        <f t="shared" si="4"/>
        <v>0.7857142857142857</v>
      </c>
    </row>
    <row r="117" spans="1:8" x14ac:dyDescent="0.45">
      <c r="A117" s="31">
        <v>3</v>
      </c>
      <c r="B117" s="27" t="s">
        <v>43</v>
      </c>
      <c r="C117" s="27" t="s">
        <v>57</v>
      </c>
      <c r="D117" s="27" t="s">
        <v>19</v>
      </c>
      <c r="E117" s="31">
        <v>11</v>
      </c>
      <c r="F117" s="31">
        <v>78</v>
      </c>
      <c r="G117" s="27">
        <f t="shared" si="3"/>
        <v>14</v>
      </c>
      <c r="H117" s="50">
        <f t="shared" si="4"/>
        <v>0.7857142857142857</v>
      </c>
    </row>
    <row r="118" spans="1:8" x14ac:dyDescent="0.45">
      <c r="A118" s="31">
        <v>4</v>
      </c>
      <c r="B118" s="27" t="s">
        <v>43</v>
      </c>
      <c r="C118" s="27" t="s">
        <v>69</v>
      </c>
      <c r="D118" s="27" t="s">
        <v>19</v>
      </c>
      <c r="E118" s="31">
        <v>14</v>
      </c>
      <c r="F118" s="31">
        <v>98</v>
      </c>
      <c r="G118" s="27">
        <f t="shared" si="3"/>
        <v>16</v>
      </c>
      <c r="H118" s="50">
        <f t="shared" si="4"/>
        <v>0.875</v>
      </c>
    </row>
    <row r="119" spans="1:8" x14ac:dyDescent="0.45">
      <c r="A119" s="31">
        <v>4</v>
      </c>
      <c r="B119" s="27" t="s">
        <v>43</v>
      </c>
      <c r="C119" s="27" t="s">
        <v>69</v>
      </c>
      <c r="D119" s="27" t="s">
        <v>19</v>
      </c>
      <c r="E119" s="31">
        <v>15</v>
      </c>
      <c r="F119" s="31">
        <v>94</v>
      </c>
      <c r="G119" s="27">
        <f t="shared" si="3"/>
        <v>16</v>
      </c>
      <c r="H119" s="50">
        <f t="shared" si="4"/>
        <v>0.9375</v>
      </c>
    </row>
    <row r="120" spans="1:8" x14ac:dyDescent="0.45">
      <c r="A120" s="31">
        <v>5</v>
      </c>
      <c r="B120" s="27" t="s">
        <v>56</v>
      </c>
      <c r="C120" s="27" t="s">
        <v>74</v>
      </c>
      <c r="D120" s="27" t="s">
        <v>19</v>
      </c>
      <c r="E120" s="31">
        <v>16</v>
      </c>
      <c r="F120" s="31">
        <v>102.5</v>
      </c>
      <c r="G120" s="27">
        <f t="shared" si="3"/>
        <v>18</v>
      </c>
      <c r="H120" s="50">
        <f t="shared" si="4"/>
        <v>0.88888888888888884</v>
      </c>
    </row>
    <row r="121" spans="1:8" x14ac:dyDescent="0.45">
      <c r="A121" s="31">
        <v>4</v>
      </c>
      <c r="B121" s="27" t="s">
        <v>56</v>
      </c>
      <c r="C121" s="27" t="s">
        <v>264</v>
      </c>
      <c r="D121" s="27" t="s">
        <v>19</v>
      </c>
      <c r="E121" s="31">
        <v>12</v>
      </c>
      <c r="F121" s="31">
        <v>92</v>
      </c>
      <c r="G121" s="27">
        <f t="shared" si="3"/>
        <v>16</v>
      </c>
      <c r="H121" s="50">
        <f t="shared" si="4"/>
        <v>0.75</v>
      </c>
    </row>
    <row r="122" spans="1:8" x14ac:dyDescent="0.45">
      <c r="A122" s="31">
        <v>4</v>
      </c>
      <c r="B122" s="27" t="s">
        <v>56</v>
      </c>
      <c r="C122" s="27" t="s">
        <v>69</v>
      </c>
      <c r="D122" s="27" t="s">
        <v>19</v>
      </c>
      <c r="E122" s="31">
        <v>14</v>
      </c>
      <c r="F122" s="31">
        <v>95</v>
      </c>
      <c r="G122" s="27">
        <f t="shared" si="3"/>
        <v>16</v>
      </c>
      <c r="H122" s="50">
        <f t="shared" si="4"/>
        <v>0.875</v>
      </c>
    </row>
    <row r="123" spans="1:8" x14ac:dyDescent="0.45">
      <c r="A123" s="31">
        <v>4</v>
      </c>
      <c r="B123" s="27" t="s">
        <v>56</v>
      </c>
      <c r="C123" s="27" t="s">
        <v>69</v>
      </c>
      <c r="D123" s="27" t="s">
        <v>19</v>
      </c>
      <c r="E123" s="31">
        <v>14</v>
      </c>
      <c r="F123" s="31">
        <v>97.5</v>
      </c>
      <c r="G123" s="27">
        <f t="shared" si="3"/>
        <v>16</v>
      </c>
      <c r="H123" s="50">
        <f t="shared" si="4"/>
        <v>0.875</v>
      </c>
    </row>
    <row r="124" spans="1:8" x14ac:dyDescent="0.45">
      <c r="A124" s="31">
        <v>4</v>
      </c>
      <c r="B124" s="27" t="s">
        <v>56</v>
      </c>
      <c r="C124" s="27" t="s">
        <v>44</v>
      </c>
      <c r="D124" s="27" t="s">
        <v>19</v>
      </c>
      <c r="E124" s="31">
        <v>13.2</v>
      </c>
      <c r="F124" s="31">
        <v>95.9</v>
      </c>
      <c r="G124" s="27">
        <f t="shared" si="3"/>
        <v>16</v>
      </c>
      <c r="H124" s="50">
        <f t="shared" si="4"/>
        <v>0.82499999999999996</v>
      </c>
    </row>
    <row r="125" spans="1:8" x14ac:dyDescent="0.45">
      <c r="A125" s="31">
        <v>4</v>
      </c>
      <c r="B125" s="27" t="s">
        <v>56</v>
      </c>
      <c r="C125" s="27" t="s">
        <v>44</v>
      </c>
      <c r="D125" s="27" t="s">
        <v>19</v>
      </c>
      <c r="E125" s="31">
        <v>12</v>
      </c>
      <c r="F125" s="31">
        <v>90</v>
      </c>
      <c r="G125" s="27">
        <f t="shared" si="3"/>
        <v>16</v>
      </c>
      <c r="H125" s="50">
        <f t="shared" si="4"/>
        <v>0.75</v>
      </c>
    </row>
    <row r="126" spans="1:8" x14ac:dyDescent="0.45">
      <c r="A126" s="31">
        <v>4</v>
      </c>
      <c r="B126" s="27" t="s">
        <v>56</v>
      </c>
      <c r="C126" s="27" t="s">
        <v>74</v>
      </c>
      <c r="D126" s="27" t="s">
        <v>19</v>
      </c>
      <c r="E126" s="31">
        <v>15</v>
      </c>
      <c r="F126" s="31">
        <v>96</v>
      </c>
      <c r="G126" s="27">
        <f t="shared" si="3"/>
        <v>16</v>
      </c>
      <c r="H126" s="50">
        <f t="shared" si="4"/>
        <v>0.9375</v>
      </c>
    </row>
    <row r="127" spans="1:8" x14ac:dyDescent="0.45">
      <c r="A127" s="31">
        <v>2</v>
      </c>
      <c r="B127" s="27" t="s">
        <v>56</v>
      </c>
      <c r="C127" s="27" t="s">
        <v>69</v>
      </c>
      <c r="D127" s="27" t="s">
        <v>19</v>
      </c>
      <c r="E127" s="31">
        <v>9</v>
      </c>
      <c r="F127" s="31">
        <v>80</v>
      </c>
      <c r="G127" s="27">
        <f t="shared" si="3"/>
        <v>12</v>
      </c>
      <c r="H127" s="50">
        <f t="shared" si="4"/>
        <v>0.75</v>
      </c>
    </row>
    <row r="128" spans="1:8" x14ac:dyDescent="0.45">
      <c r="A128" s="31">
        <v>2</v>
      </c>
      <c r="B128" s="27" t="s">
        <v>56</v>
      </c>
      <c r="C128" s="27" t="s">
        <v>69</v>
      </c>
      <c r="D128" s="27" t="s">
        <v>19</v>
      </c>
      <c r="E128" s="31">
        <v>11</v>
      </c>
      <c r="F128" s="31">
        <v>82</v>
      </c>
      <c r="G128" s="27">
        <f t="shared" si="3"/>
        <v>12</v>
      </c>
      <c r="H128" s="50">
        <f t="shared" si="4"/>
        <v>0.91666666666666663</v>
      </c>
    </row>
    <row r="129" spans="1:8" x14ac:dyDescent="0.45">
      <c r="A129" s="31">
        <v>3</v>
      </c>
      <c r="B129" s="27" t="s">
        <v>56</v>
      </c>
      <c r="C129" s="27" t="s">
        <v>44</v>
      </c>
      <c r="D129" s="27" t="s">
        <v>19</v>
      </c>
      <c r="E129" s="31">
        <v>12</v>
      </c>
      <c r="F129" s="31">
        <v>80</v>
      </c>
      <c r="G129" s="27">
        <f t="shared" si="3"/>
        <v>14</v>
      </c>
      <c r="H129" s="50">
        <f t="shared" si="4"/>
        <v>0.8571428571428571</v>
      </c>
    </row>
    <row r="130" spans="1:8" x14ac:dyDescent="0.45">
      <c r="A130" s="31">
        <v>3</v>
      </c>
      <c r="B130" s="27" t="s">
        <v>56</v>
      </c>
      <c r="C130" s="27" t="s">
        <v>44</v>
      </c>
      <c r="D130" s="27" t="s">
        <v>19</v>
      </c>
      <c r="E130" s="31">
        <v>10</v>
      </c>
      <c r="F130" s="31">
        <v>80</v>
      </c>
      <c r="G130" s="27">
        <f t="shared" si="3"/>
        <v>14</v>
      </c>
      <c r="H130" s="50">
        <f t="shared" si="4"/>
        <v>0.7142857142857143</v>
      </c>
    </row>
    <row r="131" spans="1:8" x14ac:dyDescent="0.45">
      <c r="A131" s="31">
        <v>3</v>
      </c>
      <c r="B131" s="27" t="s">
        <v>56</v>
      </c>
      <c r="C131" s="27" t="s">
        <v>74</v>
      </c>
      <c r="D131" s="27" t="s">
        <v>19</v>
      </c>
      <c r="E131" s="31">
        <v>14</v>
      </c>
      <c r="F131" s="31">
        <v>80</v>
      </c>
      <c r="G131" s="27">
        <f t="shared" ref="G131:G194" si="5">(A131*2)+8</f>
        <v>14</v>
      </c>
      <c r="H131" s="50">
        <f t="shared" ref="H131:H194" si="6">(E131/G131)</f>
        <v>1</v>
      </c>
    </row>
    <row r="132" spans="1:8" x14ac:dyDescent="0.45">
      <c r="A132" s="31">
        <v>3</v>
      </c>
      <c r="B132" s="27" t="s">
        <v>56</v>
      </c>
      <c r="C132" s="27" t="s">
        <v>44</v>
      </c>
      <c r="D132" s="27" t="s">
        <v>19</v>
      </c>
      <c r="E132" s="31">
        <v>10</v>
      </c>
      <c r="F132" s="31">
        <v>90</v>
      </c>
      <c r="G132" s="27">
        <f t="shared" si="5"/>
        <v>14</v>
      </c>
      <c r="H132" s="50">
        <f t="shared" si="6"/>
        <v>0.7142857142857143</v>
      </c>
    </row>
    <row r="133" spans="1:8" x14ac:dyDescent="0.45">
      <c r="A133" s="31">
        <v>3</v>
      </c>
      <c r="B133" s="27" t="s">
        <v>56</v>
      </c>
      <c r="C133" s="27" t="s">
        <v>44</v>
      </c>
      <c r="D133" s="27" t="s">
        <v>19</v>
      </c>
      <c r="E133" s="31">
        <v>11</v>
      </c>
      <c r="F133" s="31">
        <v>81</v>
      </c>
      <c r="G133" s="27">
        <f t="shared" si="5"/>
        <v>14</v>
      </c>
      <c r="H133" s="50">
        <f t="shared" si="6"/>
        <v>0.7857142857142857</v>
      </c>
    </row>
    <row r="134" spans="1:8" x14ac:dyDescent="0.45">
      <c r="A134" s="31">
        <v>3</v>
      </c>
      <c r="B134" s="27" t="s">
        <v>56</v>
      </c>
      <c r="C134" s="27" t="s">
        <v>44</v>
      </c>
      <c r="D134" s="27" t="s">
        <v>19</v>
      </c>
      <c r="E134" s="31">
        <v>12</v>
      </c>
      <c r="F134" s="31">
        <v>89</v>
      </c>
      <c r="G134" s="27">
        <f t="shared" si="5"/>
        <v>14</v>
      </c>
      <c r="H134" s="50">
        <f t="shared" si="6"/>
        <v>0.8571428571428571</v>
      </c>
    </row>
    <row r="135" spans="1:8" x14ac:dyDescent="0.45">
      <c r="A135" s="31">
        <v>3</v>
      </c>
      <c r="B135" s="27" t="s">
        <v>56</v>
      </c>
      <c r="C135" s="27" t="s">
        <v>69</v>
      </c>
      <c r="D135" s="27" t="s">
        <v>19</v>
      </c>
      <c r="E135" s="31">
        <v>14</v>
      </c>
      <c r="F135" s="31">
        <v>92</v>
      </c>
      <c r="G135" s="27">
        <f t="shared" si="5"/>
        <v>14</v>
      </c>
      <c r="H135" s="50">
        <f t="shared" si="6"/>
        <v>1</v>
      </c>
    </row>
    <row r="136" spans="1:8" x14ac:dyDescent="0.45">
      <c r="A136" s="31">
        <v>3</v>
      </c>
      <c r="B136" s="27" t="s">
        <v>56</v>
      </c>
      <c r="C136" s="27" t="s">
        <v>69</v>
      </c>
      <c r="D136" s="27" t="s">
        <v>19</v>
      </c>
      <c r="E136" s="31">
        <v>11</v>
      </c>
      <c r="F136" s="31">
        <v>90</v>
      </c>
      <c r="G136" s="27">
        <f t="shared" si="5"/>
        <v>14</v>
      </c>
      <c r="H136" s="50">
        <f t="shared" si="6"/>
        <v>0.7857142857142857</v>
      </c>
    </row>
    <row r="137" spans="1:8" x14ac:dyDescent="0.45">
      <c r="A137" s="31">
        <v>3</v>
      </c>
      <c r="B137" s="27" t="s">
        <v>56</v>
      </c>
      <c r="C137" s="27" t="s">
        <v>44</v>
      </c>
      <c r="D137" s="27" t="s">
        <v>19</v>
      </c>
      <c r="E137" s="31">
        <v>10</v>
      </c>
      <c r="F137" s="31">
        <v>85</v>
      </c>
      <c r="G137" s="27">
        <f t="shared" si="5"/>
        <v>14</v>
      </c>
      <c r="H137" s="50">
        <f t="shared" si="6"/>
        <v>0.7142857142857143</v>
      </c>
    </row>
    <row r="138" spans="1:8" x14ac:dyDescent="0.45">
      <c r="A138" s="31">
        <v>5</v>
      </c>
      <c r="B138" s="27" t="s">
        <v>56</v>
      </c>
      <c r="C138" s="27" t="s">
        <v>69</v>
      </c>
      <c r="D138" s="27" t="s">
        <v>19</v>
      </c>
      <c r="E138" s="31">
        <v>14</v>
      </c>
      <c r="F138" s="31">
        <v>93</v>
      </c>
      <c r="G138" s="27">
        <f t="shared" si="5"/>
        <v>18</v>
      </c>
      <c r="H138" s="50">
        <f t="shared" si="6"/>
        <v>0.77777777777777779</v>
      </c>
    </row>
    <row r="139" spans="1:8" x14ac:dyDescent="0.45">
      <c r="A139" s="31">
        <v>4</v>
      </c>
      <c r="B139" s="27" t="s">
        <v>56</v>
      </c>
      <c r="C139" s="27" t="s">
        <v>57</v>
      </c>
      <c r="D139" s="27" t="s">
        <v>19</v>
      </c>
      <c r="E139" s="31">
        <v>12</v>
      </c>
      <c r="F139" s="31">
        <v>83</v>
      </c>
      <c r="G139" s="27">
        <f t="shared" si="5"/>
        <v>16</v>
      </c>
      <c r="H139" s="50">
        <f t="shared" si="6"/>
        <v>0.75</v>
      </c>
    </row>
    <row r="140" spans="1:8" x14ac:dyDescent="0.45">
      <c r="A140" s="31">
        <v>4</v>
      </c>
      <c r="B140" s="27" t="s">
        <v>56</v>
      </c>
      <c r="C140" s="27" t="s">
        <v>149</v>
      </c>
      <c r="D140" s="27" t="s">
        <v>19</v>
      </c>
      <c r="E140" s="31">
        <v>12</v>
      </c>
      <c r="F140" s="31">
        <v>90</v>
      </c>
      <c r="G140" s="27">
        <f t="shared" si="5"/>
        <v>16</v>
      </c>
      <c r="H140" s="50">
        <f t="shared" si="6"/>
        <v>0.75</v>
      </c>
    </row>
    <row r="141" spans="1:8" x14ac:dyDescent="0.45">
      <c r="A141" s="31">
        <v>4</v>
      </c>
      <c r="B141" s="27" t="s">
        <v>56</v>
      </c>
      <c r="C141" s="27" t="s">
        <v>57</v>
      </c>
      <c r="D141" s="27" t="s">
        <v>19</v>
      </c>
      <c r="E141" s="31">
        <v>11</v>
      </c>
      <c r="F141" s="31">
        <v>81</v>
      </c>
      <c r="G141" s="27">
        <f t="shared" si="5"/>
        <v>16</v>
      </c>
      <c r="H141" s="50">
        <f t="shared" si="6"/>
        <v>0.6875</v>
      </c>
    </row>
    <row r="142" spans="1:8" x14ac:dyDescent="0.45">
      <c r="A142" s="31">
        <v>3</v>
      </c>
      <c r="B142" s="27" t="s">
        <v>56</v>
      </c>
      <c r="C142" s="27" t="s">
        <v>57</v>
      </c>
      <c r="D142" s="27" t="s">
        <v>19</v>
      </c>
      <c r="E142" s="31">
        <v>9</v>
      </c>
      <c r="F142" s="31">
        <v>85</v>
      </c>
      <c r="G142" s="27">
        <f t="shared" si="5"/>
        <v>14</v>
      </c>
      <c r="H142" s="50">
        <f t="shared" si="6"/>
        <v>0.6428571428571429</v>
      </c>
    </row>
    <row r="143" spans="1:8" x14ac:dyDescent="0.45">
      <c r="A143" s="31">
        <v>3</v>
      </c>
      <c r="B143" s="27" t="s">
        <v>56</v>
      </c>
      <c r="C143" s="27" t="s">
        <v>69</v>
      </c>
      <c r="D143" s="27" t="s">
        <v>19</v>
      </c>
      <c r="E143" s="31">
        <v>10.5</v>
      </c>
      <c r="F143" s="31">
        <v>82</v>
      </c>
      <c r="G143" s="27">
        <f t="shared" si="5"/>
        <v>14</v>
      </c>
      <c r="H143" s="50">
        <f t="shared" si="6"/>
        <v>0.75</v>
      </c>
    </row>
    <row r="144" spans="1:8" x14ac:dyDescent="0.45">
      <c r="A144" s="31">
        <v>3.5</v>
      </c>
      <c r="B144" s="27" t="s">
        <v>56</v>
      </c>
      <c r="C144" s="27" t="s">
        <v>44</v>
      </c>
      <c r="D144" s="27" t="s">
        <v>20</v>
      </c>
      <c r="E144" s="31">
        <v>13</v>
      </c>
      <c r="F144" s="31">
        <v>94</v>
      </c>
      <c r="G144" s="27">
        <f t="shared" si="5"/>
        <v>15</v>
      </c>
      <c r="H144" s="50">
        <f t="shared" si="6"/>
        <v>0.8666666666666667</v>
      </c>
    </row>
    <row r="145" spans="1:8" x14ac:dyDescent="0.45">
      <c r="A145" s="31">
        <v>4</v>
      </c>
      <c r="B145" s="27" t="s">
        <v>56</v>
      </c>
      <c r="C145" s="27" t="s">
        <v>69</v>
      </c>
      <c r="D145" s="27" t="s">
        <v>20</v>
      </c>
      <c r="E145" s="31">
        <v>12.9</v>
      </c>
      <c r="F145" s="31">
        <v>94.7</v>
      </c>
      <c r="G145" s="27">
        <f t="shared" si="5"/>
        <v>16</v>
      </c>
      <c r="H145" s="50">
        <f t="shared" si="6"/>
        <v>0.80625000000000002</v>
      </c>
    </row>
    <row r="146" spans="1:8" x14ac:dyDescent="0.45">
      <c r="A146" s="31">
        <v>4</v>
      </c>
      <c r="B146" s="27" t="s">
        <v>56</v>
      </c>
      <c r="C146" s="27" t="s">
        <v>69</v>
      </c>
      <c r="D146" s="27" t="s">
        <v>20</v>
      </c>
      <c r="E146" s="31">
        <v>14</v>
      </c>
      <c r="F146" s="31">
        <v>90</v>
      </c>
      <c r="G146" s="27">
        <f t="shared" si="5"/>
        <v>16</v>
      </c>
      <c r="H146" s="50">
        <f t="shared" si="6"/>
        <v>0.875</v>
      </c>
    </row>
    <row r="147" spans="1:8" x14ac:dyDescent="0.45">
      <c r="A147" s="31">
        <v>3</v>
      </c>
      <c r="B147" s="27" t="s">
        <v>43</v>
      </c>
      <c r="C147" s="27" t="s">
        <v>69</v>
      </c>
      <c r="D147" s="27" t="s">
        <v>19</v>
      </c>
      <c r="E147" s="31">
        <v>13</v>
      </c>
      <c r="F147" s="31">
        <v>90</v>
      </c>
      <c r="G147" s="27">
        <f t="shared" si="5"/>
        <v>14</v>
      </c>
      <c r="H147" s="50">
        <f t="shared" si="6"/>
        <v>0.9285714285714286</v>
      </c>
    </row>
    <row r="148" spans="1:8" x14ac:dyDescent="0.45">
      <c r="A148" s="31">
        <v>3</v>
      </c>
      <c r="B148" s="27" t="s">
        <v>43</v>
      </c>
      <c r="C148" s="27" t="s">
        <v>44</v>
      </c>
      <c r="D148" s="27" t="s">
        <v>19</v>
      </c>
      <c r="E148" s="31">
        <v>14</v>
      </c>
      <c r="F148" s="31">
        <v>93</v>
      </c>
      <c r="G148" s="27">
        <f t="shared" si="5"/>
        <v>14</v>
      </c>
      <c r="H148" s="50">
        <f t="shared" si="6"/>
        <v>1</v>
      </c>
    </row>
    <row r="149" spans="1:8" x14ac:dyDescent="0.45">
      <c r="A149" s="31">
        <v>3</v>
      </c>
      <c r="B149" s="27" t="s">
        <v>43</v>
      </c>
      <c r="C149" s="27" t="s">
        <v>69</v>
      </c>
      <c r="D149" s="27" t="s">
        <v>19</v>
      </c>
      <c r="E149" s="31">
        <v>13</v>
      </c>
      <c r="F149" s="31">
        <v>89</v>
      </c>
      <c r="G149" s="27">
        <f t="shared" si="5"/>
        <v>14</v>
      </c>
      <c r="H149" s="50">
        <f t="shared" si="6"/>
        <v>0.9285714285714286</v>
      </c>
    </row>
    <row r="150" spans="1:8" x14ac:dyDescent="0.45">
      <c r="A150" s="31">
        <v>3</v>
      </c>
      <c r="B150" s="27" t="s">
        <v>43</v>
      </c>
      <c r="C150" s="27" t="s">
        <v>69</v>
      </c>
      <c r="D150" s="27" t="s">
        <v>19</v>
      </c>
      <c r="E150" s="31">
        <v>13</v>
      </c>
      <c r="F150" s="31">
        <v>83</v>
      </c>
      <c r="G150" s="27">
        <f t="shared" si="5"/>
        <v>14</v>
      </c>
      <c r="H150" s="50">
        <f t="shared" si="6"/>
        <v>0.9285714285714286</v>
      </c>
    </row>
    <row r="151" spans="1:8" x14ac:dyDescent="0.45">
      <c r="A151" s="31">
        <v>5</v>
      </c>
      <c r="B151" s="27" t="s">
        <v>43</v>
      </c>
      <c r="C151" s="27" t="s">
        <v>44</v>
      </c>
      <c r="D151" s="27" t="s">
        <v>19</v>
      </c>
      <c r="E151" s="31">
        <v>16</v>
      </c>
      <c r="F151" s="31">
        <v>104</v>
      </c>
      <c r="G151" s="27">
        <f t="shared" si="5"/>
        <v>18</v>
      </c>
      <c r="H151" s="50">
        <f t="shared" si="6"/>
        <v>0.88888888888888884</v>
      </c>
    </row>
    <row r="152" spans="1:8" x14ac:dyDescent="0.45">
      <c r="A152" s="31">
        <v>3</v>
      </c>
      <c r="B152" s="27" t="s">
        <v>43</v>
      </c>
      <c r="C152" s="27" t="s">
        <v>44</v>
      </c>
      <c r="D152" s="27" t="s">
        <v>19</v>
      </c>
      <c r="E152" s="31">
        <v>12</v>
      </c>
      <c r="F152" s="31">
        <v>82</v>
      </c>
      <c r="G152" s="27">
        <f t="shared" si="5"/>
        <v>14</v>
      </c>
      <c r="H152" s="50">
        <f t="shared" si="6"/>
        <v>0.8571428571428571</v>
      </c>
    </row>
    <row r="153" spans="1:8" x14ac:dyDescent="0.45">
      <c r="A153" s="31">
        <v>3</v>
      </c>
      <c r="B153" s="27" t="s">
        <v>43</v>
      </c>
      <c r="C153" s="27" t="s">
        <v>44</v>
      </c>
      <c r="D153" s="27" t="s">
        <v>19</v>
      </c>
      <c r="E153" s="31">
        <v>11</v>
      </c>
      <c r="F153" s="31">
        <v>79</v>
      </c>
      <c r="G153" s="27">
        <f t="shared" si="5"/>
        <v>14</v>
      </c>
      <c r="H153" s="50">
        <f t="shared" si="6"/>
        <v>0.7857142857142857</v>
      </c>
    </row>
    <row r="154" spans="1:8" x14ac:dyDescent="0.45">
      <c r="A154" s="31">
        <v>3</v>
      </c>
      <c r="B154" s="27" t="s">
        <v>43</v>
      </c>
      <c r="C154" s="27" t="s">
        <v>44</v>
      </c>
      <c r="D154" s="27" t="s">
        <v>19</v>
      </c>
      <c r="E154" s="31">
        <v>13</v>
      </c>
      <c r="F154" s="31">
        <v>89</v>
      </c>
      <c r="G154" s="27">
        <f t="shared" si="5"/>
        <v>14</v>
      </c>
      <c r="H154" s="50">
        <f t="shared" si="6"/>
        <v>0.9285714285714286</v>
      </c>
    </row>
    <row r="155" spans="1:8" x14ac:dyDescent="0.45">
      <c r="A155" s="31">
        <v>3</v>
      </c>
      <c r="B155" s="27" t="s">
        <v>43</v>
      </c>
      <c r="C155" s="27" t="s">
        <v>44</v>
      </c>
      <c r="D155" s="27" t="s">
        <v>19</v>
      </c>
      <c r="E155" s="31">
        <v>12</v>
      </c>
      <c r="F155" s="31">
        <v>85</v>
      </c>
      <c r="G155" s="27">
        <f t="shared" si="5"/>
        <v>14</v>
      </c>
      <c r="H155" s="50">
        <f t="shared" si="6"/>
        <v>0.8571428571428571</v>
      </c>
    </row>
    <row r="156" spans="1:8" x14ac:dyDescent="0.45">
      <c r="A156" s="31">
        <v>4</v>
      </c>
      <c r="B156" s="27" t="s">
        <v>43</v>
      </c>
      <c r="C156" s="27" t="s">
        <v>44</v>
      </c>
      <c r="D156" s="27" t="s">
        <v>19</v>
      </c>
      <c r="E156" s="31">
        <v>15</v>
      </c>
      <c r="F156" s="31">
        <v>96</v>
      </c>
      <c r="G156" s="27">
        <f t="shared" si="5"/>
        <v>16</v>
      </c>
      <c r="H156" s="50">
        <f t="shared" si="6"/>
        <v>0.9375</v>
      </c>
    </row>
    <row r="157" spans="1:8" x14ac:dyDescent="0.45">
      <c r="A157" s="31">
        <v>4</v>
      </c>
      <c r="B157" s="27" t="s">
        <v>43</v>
      </c>
      <c r="C157" s="27" t="s">
        <v>69</v>
      </c>
      <c r="D157" s="27" t="s">
        <v>19</v>
      </c>
      <c r="E157" s="31">
        <v>14</v>
      </c>
      <c r="F157" s="31">
        <v>95</v>
      </c>
      <c r="G157" s="27">
        <f t="shared" si="5"/>
        <v>16</v>
      </c>
      <c r="H157" s="50">
        <f t="shared" si="6"/>
        <v>0.875</v>
      </c>
    </row>
    <row r="158" spans="1:8" x14ac:dyDescent="0.45">
      <c r="A158" s="31">
        <v>4</v>
      </c>
      <c r="B158" s="27" t="s">
        <v>43</v>
      </c>
      <c r="C158" s="27" t="s">
        <v>44</v>
      </c>
      <c r="D158" s="27" t="s">
        <v>20</v>
      </c>
      <c r="E158" s="31">
        <v>15</v>
      </c>
      <c r="F158" s="31">
        <v>98</v>
      </c>
      <c r="G158" s="27">
        <f t="shared" si="5"/>
        <v>16</v>
      </c>
      <c r="H158" s="50">
        <f t="shared" si="6"/>
        <v>0.9375</v>
      </c>
    </row>
    <row r="159" spans="1:8" x14ac:dyDescent="0.45">
      <c r="A159" s="31">
        <v>4</v>
      </c>
      <c r="B159" s="27" t="s">
        <v>43</v>
      </c>
      <c r="C159" s="27" t="s">
        <v>44</v>
      </c>
      <c r="D159" s="27" t="s">
        <v>19</v>
      </c>
      <c r="E159" s="31">
        <v>13</v>
      </c>
      <c r="F159" s="31">
        <v>95.7</v>
      </c>
      <c r="G159" s="27">
        <f t="shared" si="5"/>
        <v>16</v>
      </c>
      <c r="H159" s="50">
        <f t="shared" si="6"/>
        <v>0.8125</v>
      </c>
    </row>
    <row r="160" spans="1:8" x14ac:dyDescent="0.45">
      <c r="A160" s="31">
        <v>4</v>
      </c>
      <c r="B160" s="27" t="s">
        <v>43</v>
      </c>
      <c r="C160" s="27" t="s">
        <v>44</v>
      </c>
      <c r="D160" s="27" t="s">
        <v>19</v>
      </c>
      <c r="E160" s="31">
        <v>14</v>
      </c>
      <c r="F160" s="31">
        <v>83</v>
      </c>
      <c r="G160" s="27">
        <f t="shared" si="5"/>
        <v>16</v>
      </c>
      <c r="H160" s="50">
        <f t="shared" si="6"/>
        <v>0.875</v>
      </c>
    </row>
    <row r="161" spans="1:8" x14ac:dyDescent="0.45">
      <c r="A161" s="31">
        <v>1.5</v>
      </c>
      <c r="B161" s="27" t="s">
        <v>43</v>
      </c>
      <c r="C161" s="27" t="s">
        <v>74</v>
      </c>
      <c r="D161" s="27" t="s">
        <v>19</v>
      </c>
      <c r="E161" s="31">
        <v>10</v>
      </c>
      <c r="F161" s="31">
        <v>79</v>
      </c>
      <c r="G161" s="27">
        <f t="shared" si="5"/>
        <v>11</v>
      </c>
      <c r="H161" s="50">
        <f t="shared" si="6"/>
        <v>0.90909090909090906</v>
      </c>
    </row>
    <row r="162" spans="1:8" x14ac:dyDescent="0.45">
      <c r="A162" s="31">
        <v>2</v>
      </c>
      <c r="B162" s="27" t="s">
        <v>43</v>
      </c>
      <c r="C162" s="27" t="s">
        <v>44</v>
      </c>
      <c r="D162" s="27" t="s">
        <v>19</v>
      </c>
      <c r="E162" s="31">
        <v>9</v>
      </c>
      <c r="F162" s="31">
        <v>80</v>
      </c>
      <c r="G162" s="27">
        <f t="shared" si="5"/>
        <v>12</v>
      </c>
      <c r="H162" s="50">
        <f t="shared" si="6"/>
        <v>0.75</v>
      </c>
    </row>
    <row r="163" spans="1:8" x14ac:dyDescent="0.45">
      <c r="A163" s="31">
        <v>4</v>
      </c>
      <c r="B163" s="27" t="s">
        <v>43</v>
      </c>
      <c r="C163" s="27" t="s">
        <v>69</v>
      </c>
      <c r="D163" s="27" t="s">
        <v>19</v>
      </c>
      <c r="E163" s="31">
        <v>15</v>
      </c>
      <c r="F163" s="31">
        <v>92</v>
      </c>
      <c r="G163" s="27">
        <f t="shared" si="5"/>
        <v>16</v>
      </c>
      <c r="H163" s="50">
        <f t="shared" si="6"/>
        <v>0.9375</v>
      </c>
    </row>
    <row r="164" spans="1:8" x14ac:dyDescent="0.45">
      <c r="A164" s="31">
        <v>4</v>
      </c>
      <c r="B164" s="27" t="s">
        <v>43</v>
      </c>
      <c r="C164" s="27" t="s">
        <v>69</v>
      </c>
      <c r="D164" s="27" t="s">
        <v>19</v>
      </c>
      <c r="E164" s="31">
        <v>15</v>
      </c>
      <c r="F164" s="31">
        <v>98</v>
      </c>
      <c r="G164" s="27">
        <f t="shared" si="5"/>
        <v>16</v>
      </c>
      <c r="H164" s="50">
        <f t="shared" si="6"/>
        <v>0.9375</v>
      </c>
    </row>
    <row r="165" spans="1:8" x14ac:dyDescent="0.45">
      <c r="A165" s="31">
        <v>2</v>
      </c>
      <c r="B165" s="27" t="s">
        <v>43</v>
      </c>
      <c r="C165" s="27" t="s">
        <v>44</v>
      </c>
      <c r="D165" s="27" t="s">
        <v>19</v>
      </c>
      <c r="E165" s="31">
        <v>9</v>
      </c>
      <c r="F165" s="31">
        <v>79</v>
      </c>
      <c r="G165" s="27">
        <f t="shared" si="5"/>
        <v>12</v>
      </c>
      <c r="H165" s="50">
        <f t="shared" si="6"/>
        <v>0.75</v>
      </c>
    </row>
    <row r="166" spans="1:8" x14ac:dyDescent="0.45">
      <c r="A166" s="31">
        <v>5</v>
      </c>
      <c r="B166" s="27" t="s">
        <v>43</v>
      </c>
      <c r="C166" s="27" t="s">
        <v>74</v>
      </c>
      <c r="D166" s="27" t="s">
        <v>19</v>
      </c>
      <c r="E166" s="31">
        <v>18</v>
      </c>
      <c r="F166" s="31">
        <v>110</v>
      </c>
      <c r="G166" s="27">
        <f t="shared" si="5"/>
        <v>18</v>
      </c>
      <c r="H166" s="50">
        <f t="shared" si="6"/>
        <v>1</v>
      </c>
    </row>
    <row r="167" spans="1:8" x14ac:dyDescent="0.45">
      <c r="A167" s="31">
        <v>2</v>
      </c>
      <c r="B167" s="27" t="s">
        <v>43</v>
      </c>
      <c r="C167" s="27" t="s">
        <v>44</v>
      </c>
      <c r="D167" s="27" t="s">
        <v>19</v>
      </c>
      <c r="E167" s="31">
        <v>12</v>
      </c>
      <c r="F167" s="31">
        <v>84</v>
      </c>
      <c r="G167" s="27">
        <f t="shared" si="5"/>
        <v>12</v>
      </c>
      <c r="H167" s="50">
        <f t="shared" si="6"/>
        <v>1</v>
      </c>
    </row>
    <row r="168" spans="1:8" x14ac:dyDescent="0.45">
      <c r="A168" s="31">
        <v>4</v>
      </c>
      <c r="B168" s="27" t="s">
        <v>43</v>
      </c>
      <c r="C168" s="27" t="s">
        <v>44</v>
      </c>
      <c r="D168" s="27" t="s">
        <v>19</v>
      </c>
      <c r="E168" s="31">
        <v>15</v>
      </c>
      <c r="F168" s="31">
        <v>95</v>
      </c>
      <c r="G168" s="27">
        <f t="shared" si="5"/>
        <v>16</v>
      </c>
      <c r="H168" s="50">
        <f t="shared" si="6"/>
        <v>0.9375</v>
      </c>
    </row>
    <row r="169" spans="1:8" x14ac:dyDescent="0.45">
      <c r="A169" s="31">
        <v>4</v>
      </c>
      <c r="B169" s="27" t="s">
        <v>43</v>
      </c>
      <c r="C169" s="27" t="s">
        <v>69</v>
      </c>
      <c r="D169" s="27" t="s">
        <v>19</v>
      </c>
      <c r="E169" s="31">
        <v>15</v>
      </c>
      <c r="F169" s="31">
        <v>92</v>
      </c>
      <c r="G169" s="27">
        <f t="shared" si="5"/>
        <v>16</v>
      </c>
      <c r="H169" s="50">
        <f t="shared" si="6"/>
        <v>0.9375</v>
      </c>
    </row>
    <row r="170" spans="1:8" x14ac:dyDescent="0.45">
      <c r="A170" s="31">
        <v>4</v>
      </c>
      <c r="B170" s="27" t="s">
        <v>43</v>
      </c>
      <c r="C170" s="27" t="s">
        <v>69</v>
      </c>
      <c r="D170" s="27" t="s">
        <v>19</v>
      </c>
      <c r="E170" s="31">
        <v>12</v>
      </c>
      <c r="F170" s="31">
        <v>85</v>
      </c>
      <c r="G170" s="27">
        <f t="shared" si="5"/>
        <v>16</v>
      </c>
      <c r="H170" s="50">
        <f t="shared" si="6"/>
        <v>0.75</v>
      </c>
    </row>
    <row r="171" spans="1:8" x14ac:dyDescent="0.45">
      <c r="A171" s="31">
        <v>4</v>
      </c>
      <c r="B171" s="27" t="s">
        <v>43</v>
      </c>
      <c r="C171" s="27" t="s">
        <v>74</v>
      </c>
      <c r="D171" s="27" t="s">
        <v>19</v>
      </c>
      <c r="E171" s="31">
        <v>14</v>
      </c>
      <c r="F171" s="31">
        <v>98</v>
      </c>
      <c r="G171" s="27">
        <f t="shared" si="5"/>
        <v>16</v>
      </c>
      <c r="H171" s="50">
        <f t="shared" si="6"/>
        <v>0.875</v>
      </c>
    </row>
    <row r="172" spans="1:8" x14ac:dyDescent="0.45">
      <c r="A172" s="31">
        <v>4</v>
      </c>
      <c r="B172" s="27" t="s">
        <v>43</v>
      </c>
      <c r="C172" s="27" t="s">
        <v>44</v>
      </c>
      <c r="D172" s="27" t="s">
        <v>19</v>
      </c>
      <c r="E172" s="31">
        <v>15</v>
      </c>
      <c r="F172" s="31">
        <v>100</v>
      </c>
      <c r="G172" s="27">
        <f t="shared" si="5"/>
        <v>16</v>
      </c>
      <c r="H172" s="50">
        <f t="shared" si="6"/>
        <v>0.9375</v>
      </c>
    </row>
    <row r="173" spans="1:8" x14ac:dyDescent="0.45">
      <c r="A173" s="31">
        <v>1.5</v>
      </c>
      <c r="B173" s="27" t="s">
        <v>56</v>
      </c>
      <c r="C173" s="27" t="s">
        <v>81</v>
      </c>
      <c r="D173" s="27" t="s">
        <v>19</v>
      </c>
      <c r="E173" s="31">
        <v>12</v>
      </c>
      <c r="F173" s="31">
        <v>75</v>
      </c>
      <c r="G173" s="27">
        <f t="shared" si="5"/>
        <v>11</v>
      </c>
      <c r="H173" s="50">
        <f t="shared" si="6"/>
        <v>1.0909090909090908</v>
      </c>
    </row>
    <row r="174" spans="1:8" x14ac:dyDescent="0.45">
      <c r="A174" s="31">
        <v>4</v>
      </c>
      <c r="B174" s="27" t="s">
        <v>56</v>
      </c>
      <c r="C174" s="27" t="s">
        <v>81</v>
      </c>
      <c r="D174" s="27" t="s">
        <v>19</v>
      </c>
      <c r="E174" s="31">
        <v>14</v>
      </c>
      <c r="F174" s="31">
        <v>96</v>
      </c>
      <c r="G174" s="27">
        <f t="shared" si="5"/>
        <v>16</v>
      </c>
      <c r="H174" s="50">
        <f t="shared" si="6"/>
        <v>0.875</v>
      </c>
    </row>
    <row r="175" spans="1:8" x14ac:dyDescent="0.45">
      <c r="A175" s="31">
        <v>4</v>
      </c>
      <c r="B175" s="27" t="s">
        <v>56</v>
      </c>
      <c r="C175" s="27" t="s">
        <v>81</v>
      </c>
      <c r="D175" s="27" t="s">
        <v>19</v>
      </c>
      <c r="E175" s="31">
        <v>15</v>
      </c>
      <c r="F175" s="31">
        <v>94</v>
      </c>
      <c r="G175" s="27">
        <f t="shared" si="5"/>
        <v>16</v>
      </c>
      <c r="H175" s="50">
        <f t="shared" si="6"/>
        <v>0.9375</v>
      </c>
    </row>
    <row r="176" spans="1:8" x14ac:dyDescent="0.45">
      <c r="A176" s="31">
        <v>3</v>
      </c>
      <c r="B176" s="27" t="s">
        <v>56</v>
      </c>
      <c r="C176" s="27" t="s">
        <v>81</v>
      </c>
      <c r="D176" s="27" t="s">
        <v>19</v>
      </c>
      <c r="E176" s="31">
        <v>13</v>
      </c>
      <c r="F176" s="31">
        <v>89</v>
      </c>
      <c r="G176" s="27">
        <f t="shared" si="5"/>
        <v>14</v>
      </c>
      <c r="H176" s="50">
        <f t="shared" si="6"/>
        <v>0.9285714285714286</v>
      </c>
    </row>
    <row r="177" spans="1:8" x14ac:dyDescent="0.45">
      <c r="A177" s="31">
        <v>3</v>
      </c>
      <c r="B177" s="27" t="s">
        <v>56</v>
      </c>
      <c r="C177" s="27" t="s">
        <v>81</v>
      </c>
      <c r="D177" s="27" t="s">
        <v>19</v>
      </c>
      <c r="E177" s="31">
        <v>12.9</v>
      </c>
      <c r="F177" s="31">
        <v>95.4</v>
      </c>
      <c r="G177" s="27">
        <f t="shared" si="5"/>
        <v>14</v>
      </c>
      <c r="H177" s="50">
        <f t="shared" si="6"/>
        <v>0.92142857142857149</v>
      </c>
    </row>
    <row r="178" spans="1:8" x14ac:dyDescent="0.45">
      <c r="A178" s="31">
        <v>4</v>
      </c>
      <c r="B178" s="27" t="s">
        <v>56</v>
      </c>
      <c r="C178" s="27" t="s">
        <v>44</v>
      </c>
      <c r="D178" s="27" t="s">
        <v>19</v>
      </c>
      <c r="E178" s="31">
        <v>14</v>
      </c>
      <c r="F178" s="31">
        <v>90</v>
      </c>
      <c r="G178" s="27">
        <f t="shared" si="5"/>
        <v>16</v>
      </c>
      <c r="H178" s="50">
        <f t="shared" si="6"/>
        <v>0.875</v>
      </c>
    </row>
    <row r="179" spans="1:8" x14ac:dyDescent="0.45">
      <c r="A179" s="31">
        <v>4</v>
      </c>
      <c r="B179" s="27" t="s">
        <v>56</v>
      </c>
      <c r="C179" s="27" t="s">
        <v>44</v>
      </c>
      <c r="D179" s="27" t="s">
        <v>19</v>
      </c>
      <c r="E179" s="31">
        <v>15</v>
      </c>
      <c r="F179" s="31">
        <v>95</v>
      </c>
      <c r="G179" s="27">
        <f t="shared" si="5"/>
        <v>16</v>
      </c>
      <c r="H179" s="50">
        <f t="shared" si="6"/>
        <v>0.9375</v>
      </c>
    </row>
    <row r="180" spans="1:8" x14ac:dyDescent="0.45">
      <c r="A180" s="31">
        <v>4</v>
      </c>
      <c r="B180" s="27" t="s">
        <v>56</v>
      </c>
      <c r="C180" s="27" t="s">
        <v>69</v>
      </c>
      <c r="D180" s="27" t="s">
        <v>19</v>
      </c>
      <c r="E180" s="31">
        <v>12</v>
      </c>
      <c r="F180" s="31">
        <v>92</v>
      </c>
      <c r="G180" s="27">
        <f t="shared" si="5"/>
        <v>16</v>
      </c>
      <c r="H180" s="50">
        <f t="shared" si="6"/>
        <v>0.75</v>
      </c>
    </row>
    <row r="181" spans="1:8" x14ac:dyDescent="0.45">
      <c r="A181" s="31">
        <v>4</v>
      </c>
      <c r="B181" s="27" t="s">
        <v>56</v>
      </c>
      <c r="C181" s="27" t="s">
        <v>44</v>
      </c>
      <c r="D181" s="27" t="s">
        <v>19</v>
      </c>
      <c r="E181" s="31">
        <v>11</v>
      </c>
      <c r="F181" s="31">
        <v>93</v>
      </c>
      <c r="G181" s="27">
        <f t="shared" si="5"/>
        <v>16</v>
      </c>
      <c r="H181" s="50">
        <f t="shared" si="6"/>
        <v>0.6875</v>
      </c>
    </row>
    <row r="182" spans="1:8" x14ac:dyDescent="0.45">
      <c r="A182" s="31">
        <v>4</v>
      </c>
      <c r="B182" s="27" t="s">
        <v>56</v>
      </c>
      <c r="C182" s="27" t="s">
        <v>44</v>
      </c>
      <c r="D182" s="27" t="s">
        <v>19</v>
      </c>
      <c r="E182" s="31">
        <v>12</v>
      </c>
      <c r="F182" s="31">
        <v>98</v>
      </c>
      <c r="G182" s="27">
        <f t="shared" si="5"/>
        <v>16</v>
      </c>
      <c r="H182" s="50">
        <f t="shared" si="6"/>
        <v>0.75</v>
      </c>
    </row>
    <row r="183" spans="1:8" x14ac:dyDescent="0.45">
      <c r="A183" s="31">
        <v>4</v>
      </c>
      <c r="B183" s="27" t="s">
        <v>56</v>
      </c>
      <c r="C183" s="27" t="s">
        <v>69</v>
      </c>
      <c r="D183" s="27" t="s">
        <v>19</v>
      </c>
      <c r="E183" s="31">
        <v>14</v>
      </c>
      <c r="F183" s="31">
        <v>98</v>
      </c>
      <c r="G183" s="27">
        <f t="shared" si="5"/>
        <v>16</v>
      </c>
      <c r="H183" s="50">
        <f t="shared" si="6"/>
        <v>0.875</v>
      </c>
    </row>
    <row r="184" spans="1:8" x14ac:dyDescent="0.45">
      <c r="A184" s="31">
        <v>2</v>
      </c>
      <c r="B184" s="27" t="s">
        <v>56</v>
      </c>
      <c r="C184" s="27" t="s">
        <v>44</v>
      </c>
      <c r="D184" s="27" t="s">
        <v>19</v>
      </c>
      <c r="E184" s="31">
        <v>10</v>
      </c>
      <c r="F184" s="31">
        <v>82</v>
      </c>
      <c r="G184" s="27">
        <f t="shared" si="5"/>
        <v>12</v>
      </c>
      <c r="H184" s="50">
        <f t="shared" si="6"/>
        <v>0.83333333333333337</v>
      </c>
    </row>
    <row r="185" spans="1:8" x14ac:dyDescent="0.45">
      <c r="A185" s="31">
        <v>2</v>
      </c>
      <c r="B185" s="27" t="s">
        <v>56</v>
      </c>
      <c r="C185" s="27" t="s">
        <v>44</v>
      </c>
      <c r="D185" s="27" t="s">
        <v>19</v>
      </c>
      <c r="E185" s="31">
        <v>9</v>
      </c>
      <c r="F185" s="31">
        <v>80.5</v>
      </c>
      <c r="G185" s="27">
        <f t="shared" si="5"/>
        <v>12</v>
      </c>
      <c r="H185" s="50">
        <f t="shared" si="6"/>
        <v>0.75</v>
      </c>
    </row>
    <row r="186" spans="1:8" x14ac:dyDescent="0.45">
      <c r="A186" s="31">
        <v>2</v>
      </c>
      <c r="B186" s="27" t="s">
        <v>56</v>
      </c>
      <c r="C186" s="27" t="s">
        <v>44</v>
      </c>
      <c r="D186" s="27" t="s">
        <v>19</v>
      </c>
      <c r="E186" s="31">
        <v>9</v>
      </c>
      <c r="F186" s="31">
        <v>79</v>
      </c>
      <c r="G186" s="27">
        <f t="shared" si="5"/>
        <v>12</v>
      </c>
      <c r="H186" s="50">
        <f t="shared" si="6"/>
        <v>0.75</v>
      </c>
    </row>
    <row r="187" spans="1:8" x14ac:dyDescent="0.45">
      <c r="A187" s="31">
        <v>3</v>
      </c>
      <c r="B187" s="27" t="s">
        <v>56</v>
      </c>
      <c r="C187" s="27" t="s">
        <v>44</v>
      </c>
      <c r="D187" s="27" t="s">
        <v>19</v>
      </c>
      <c r="E187" s="31">
        <v>10</v>
      </c>
      <c r="F187" s="31">
        <v>90</v>
      </c>
      <c r="G187" s="27">
        <f t="shared" si="5"/>
        <v>14</v>
      </c>
      <c r="H187" s="50">
        <f t="shared" si="6"/>
        <v>0.7142857142857143</v>
      </c>
    </row>
    <row r="188" spans="1:8" x14ac:dyDescent="0.45">
      <c r="A188" s="31">
        <v>5</v>
      </c>
      <c r="B188" s="27" t="s">
        <v>43</v>
      </c>
      <c r="C188" s="27" t="s">
        <v>44</v>
      </c>
      <c r="D188" s="27" t="s">
        <v>19</v>
      </c>
      <c r="E188" s="31">
        <v>13</v>
      </c>
      <c r="F188" s="31">
        <v>93</v>
      </c>
      <c r="G188" s="27">
        <f t="shared" si="5"/>
        <v>18</v>
      </c>
      <c r="H188" s="50">
        <f t="shared" si="6"/>
        <v>0.72222222222222221</v>
      </c>
    </row>
    <row r="189" spans="1:8" x14ac:dyDescent="0.45">
      <c r="A189" s="31">
        <v>5</v>
      </c>
      <c r="B189" s="27" t="s">
        <v>43</v>
      </c>
      <c r="C189" s="27" t="s">
        <v>44</v>
      </c>
      <c r="D189" s="27" t="s">
        <v>19</v>
      </c>
      <c r="E189" s="31">
        <v>15</v>
      </c>
      <c r="F189" s="31">
        <v>101</v>
      </c>
      <c r="G189" s="27">
        <f t="shared" si="5"/>
        <v>18</v>
      </c>
      <c r="H189" s="50">
        <f t="shared" si="6"/>
        <v>0.83333333333333337</v>
      </c>
    </row>
    <row r="190" spans="1:8" x14ac:dyDescent="0.45">
      <c r="A190" s="31">
        <v>3</v>
      </c>
      <c r="B190" s="27" t="s">
        <v>43</v>
      </c>
      <c r="C190" s="27" t="s">
        <v>44</v>
      </c>
      <c r="D190" s="27" t="s">
        <v>19</v>
      </c>
      <c r="E190" s="31">
        <v>14</v>
      </c>
      <c r="F190" s="31">
        <v>98</v>
      </c>
      <c r="G190" s="27">
        <f t="shared" si="5"/>
        <v>14</v>
      </c>
      <c r="H190" s="50">
        <f t="shared" si="6"/>
        <v>1</v>
      </c>
    </row>
    <row r="191" spans="1:8" x14ac:dyDescent="0.45">
      <c r="A191" s="31">
        <v>3</v>
      </c>
      <c r="B191" s="27" t="s">
        <v>43</v>
      </c>
      <c r="C191" s="27" t="s">
        <v>69</v>
      </c>
      <c r="D191" s="27" t="s">
        <v>19</v>
      </c>
      <c r="E191" s="31">
        <v>13</v>
      </c>
      <c r="F191" s="31">
        <v>97</v>
      </c>
      <c r="G191" s="27">
        <f t="shared" si="5"/>
        <v>14</v>
      </c>
      <c r="H191" s="50">
        <f t="shared" si="6"/>
        <v>0.9285714285714286</v>
      </c>
    </row>
    <row r="192" spans="1:8" x14ac:dyDescent="0.45">
      <c r="A192" s="31">
        <v>3</v>
      </c>
      <c r="B192" s="27" t="s">
        <v>43</v>
      </c>
      <c r="C192" s="27" t="s">
        <v>74</v>
      </c>
      <c r="D192" s="27" t="s">
        <v>19</v>
      </c>
      <c r="E192" s="31">
        <v>11.9</v>
      </c>
      <c r="F192" s="31">
        <v>89</v>
      </c>
      <c r="G192" s="27">
        <f t="shared" si="5"/>
        <v>14</v>
      </c>
      <c r="H192" s="50">
        <f t="shared" si="6"/>
        <v>0.85</v>
      </c>
    </row>
    <row r="193" spans="1:8" x14ac:dyDescent="0.45">
      <c r="A193" s="31">
        <v>3</v>
      </c>
      <c r="B193" s="27" t="s">
        <v>43</v>
      </c>
      <c r="C193" s="27" t="s">
        <v>74</v>
      </c>
      <c r="D193" s="27" t="s">
        <v>19</v>
      </c>
      <c r="E193" s="31">
        <v>13</v>
      </c>
      <c r="F193" s="31">
        <v>87</v>
      </c>
      <c r="G193" s="27">
        <f t="shared" si="5"/>
        <v>14</v>
      </c>
      <c r="H193" s="50">
        <f t="shared" si="6"/>
        <v>0.9285714285714286</v>
      </c>
    </row>
    <row r="194" spans="1:8" x14ac:dyDescent="0.45">
      <c r="A194" s="31">
        <v>3</v>
      </c>
      <c r="B194" s="27" t="s">
        <v>43</v>
      </c>
      <c r="C194" s="27" t="s">
        <v>44</v>
      </c>
      <c r="D194" s="27" t="s">
        <v>19</v>
      </c>
      <c r="E194" s="31">
        <v>10</v>
      </c>
      <c r="F194" s="31">
        <v>78.900000000000006</v>
      </c>
      <c r="G194" s="27">
        <f t="shared" si="5"/>
        <v>14</v>
      </c>
      <c r="H194" s="50">
        <f t="shared" si="6"/>
        <v>0.7142857142857143</v>
      </c>
    </row>
    <row r="195" spans="1:8" x14ac:dyDescent="0.45">
      <c r="A195" s="31">
        <v>3</v>
      </c>
      <c r="B195" s="27" t="s">
        <v>43</v>
      </c>
      <c r="C195" s="27" t="s">
        <v>44</v>
      </c>
      <c r="D195" s="27" t="s">
        <v>19</v>
      </c>
      <c r="E195" s="31">
        <v>14</v>
      </c>
      <c r="F195" s="31">
        <v>91.4</v>
      </c>
      <c r="G195" s="27">
        <f t="shared" ref="G195:G201" si="7">(A195*2)+8</f>
        <v>14</v>
      </c>
      <c r="H195" s="50">
        <f t="shared" ref="H195:H201" si="8">(E195/G195)</f>
        <v>1</v>
      </c>
    </row>
    <row r="196" spans="1:8" x14ac:dyDescent="0.45">
      <c r="A196" s="31">
        <v>3</v>
      </c>
      <c r="B196" s="27" t="s">
        <v>43</v>
      </c>
      <c r="C196" s="27" t="s">
        <v>69</v>
      </c>
      <c r="D196" s="27" t="s">
        <v>19</v>
      </c>
      <c r="E196" s="31">
        <v>12</v>
      </c>
      <c r="F196" s="31">
        <v>85</v>
      </c>
      <c r="G196" s="27">
        <f t="shared" si="7"/>
        <v>14</v>
      </c>
      <c r="H196" s="50">
        <f t="shared" si="8"/>
        <v>0.8571428571428571</v>
      </c>
    </row>
    <row r="197" spans="1:8" x14ac:dyDescent="0.45">
      <c r="A197" s="31">
        <v>3</v>
      </c>
      <c r="B197" s="27" t="s">
        <v>43</v>
      </c>
      <c r="C197" s="27" t="s">
        <v>69</v>
      </c>
      <c r="D197" s="27" t="s">
        <v>19</v>
      </c>
      <c r="E197" s="31">
        <v>10</v>
      </c>
      <c r="F197" s="31">
        <v>89</v>
      </c>
      <c r="G197" s="27">
        <f t="shared" si="7"/>
        <v>14</v>
      </c>
      <c r="H197" s="50">
        <f t="shared" si="8"/>
        <v>0.7142857142857143</v>
      </c>
    </row>
    <row r="198" spans="1:8" x14ac:dyDescent="0.45">
      <c r="A198" s="31">
        <v>3</v>
      </c>
      <c r="B198" s="27" t="s">
        <v>56</v>
      </c>
      <c r="C198" s="27" t="s">
        <v>69</v>
      </c>
      <c r="D198" s="27" t="s">
        <v>19</v>
      </c>
      <c r="E198" s="31">
        <v>11</v>
      </c>
      <c r="F198" s="31">
        <v>89</v>
      </c>
      <c r="G198" s="27">
        <f t="shared" si="7"/>
        <v>14</v>
      </c>
      <c r="H198" s="50">
        <f t="shared" si="8"/>
        <v>0.7857142857142857</v>
      </c>
    </row>
    <row r="199" spans="1:8" x14ac:dyDescent="0.45">
      <c r="A199" s="31">
        <v>3</v>
      </c>
      <c r="B199" s="27" t="s">
        <v>43</v>
      </c>
      <c r="C199" s="27" t="s">
        <v>44</v>
      </c>
      <c r="D199" s="27" t="s">
        <v>19</v>
      </c>
      <c r="E199" s="31">
        <v>13</v>
      </c>
      <c r="F199" s="31">
        <v>89</v>
      </c>
      <c r="G199" s="27">
        <f t="shared" si="7"/>
        <v>14</v>
      </c>
      <c r="H199" s="50">
        <f t="shared" si="8"/>
        <v>0.9285714285714286</v>
      </c>
    </row>
    <row r="200" spans="1:8" x14ac:dyDescent="0.45">
      <c r="A200" s="31">
        <v>3</v>
      </c>
      <c r="B200" s="27" t="s">
        <v>43</v>
      </c>
      <c r="C200" s="27" t="s">
        <v>44</v>
      </c>
      <c r="D200" s="27" t="s">
        <v>19</v>
      </c>
      <c r="E200" s="31">
        <v>11</v>
      </c>
      <c r="F200" s="31">
        <v>81.5</v>
      </c>
      <c r="G200" s="27">
        <f t="shared" si="7"/>
        <v>14</v>
      </c>
      <c r="H200" s="50">
        <f t="shared" si="8"/>
        <v>0.7857142857142857</v>
      </c>
    </row>
    <row r="201" spans="1:8" x14ac:dyDescent="0.45">
      <c r="A201" s="31">
        <v>3</v>
      </c>
      <c r="B201" s="27" t="s">
        <v>43</v>
      </c>
      <c r="C201" s="27" t="s">
        <v>44</v>
      </c>
      <c r="D201" s="27" t="s">
        <v>19</v>
      </c>
      <c r="E201" s="31">
        <v>12</v>
      </c>
      <c r="F201" s="31">
        <v>78</v>
      </c>
      <c r="G201" s="27">
        <f t="shared" si="7"/>
        <v>14</v>
      </c>
      <c r="H201" s="50">
        <f t="shared" si="8"/>
        <v>0.8571428571428571</v>
      </c>
    </row>
  </sheetData>
  <autoFilter ref="A1:P201" xr:uid="{005904C7-587A-4FFD-8E7F-DF79224C0726}"/>
  <mergeCells count="15">
    <mergeCell ref="V15:V17"/>
    <mergeCell ref="V18:V19"/>
    <mergeCell ref="V20:V21"/>
    <mergeCell ref="W3:W5"/>
    <mergeCell ref="X3:Y4"/>
    <mergeCell ref="W15:W17"/>
    <mergeCell ref="X15:Y16"/>
    <mergeCell ref="AD16:AE16"/>
    <mergeCell ref="AB16:AC16"/>
    <mergeCell ref="Z16:AA16"/>
    <mergeCell ref="Z15:AE15"/>
    <mergeCell ref="Z3:AE3"/>
    <mergeCell ref="Z4:AA4"/>
    <mergeCell ref="AB4:AC4"/>
    <mergeCell ref="AD4:AE4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6354B-6C95-4086-8442-466E5BE70060}">
  <dimension ref="A1:W201"/>
  <sheetViews>
    <sheetView tabSelected="1" topLeftCell="I1" workbookViewId="0">
      <selection activeCell="AH80" sqref="AH80"/>
    </sheetView>
  </sheetViews>
  <sheetFormatPr defaultRowHeight="14.25" x14ac:dyDescent="0.45"/>
  <cols>
    <col min="1" max="1" width="12.33203125" customWidth="1"/>
    <col min="2" max="2" width="7.06640625" customWidth="1"/>
    <col min="3" max="3" width="7.1328125" bestFit="1" customWidth="1"/>
    <col min="4" max="4" width="18.6640625" style="22" bestFit="1" customWidth="1"/>
    <col min="5" max="5" width="10.3984375" bestFit="1" customWidth="1"/>
    <col min="6" max="6" width="10.6640625" bestFit="1" customWidth="1"/>
    <col min="7" max="7" width="13.33203125" customWidth="1"/>
    <col min="8" max="8" width="17.6640625" customWidth="1"/>
    <col min="9" max="9" width="16.33203125" customWidth="1"/>
    <col min="10" max="10" width="20.46484375" customWidth="1"/>
    <col min="12" max="12" width="19.53125" customWidth="1"/>
    <col min="13" max="13" width="19.46484375" customWidth="1"/>
    <col min="14" max="14" width="15.53125" bestFit="1" customWidth="1"/>
    <col min="15" max="15" width="14.6640625" bestFit="1" customWidth="1"/>
    <col min="16" max="16" width="13.53125" customWidth="1"/>
    <col min="17" max="17" width="19.86328125" customWidth="1"/>
    <col min="18" max="18" width="17.33203125" customWidth="1"/>
  </cols>
  <sheetData>
    <row r="1" spans="1:19" x14ac:dyDescent="0.45">
      <c r="A1" s="28" t="s">
        <v>15</v>
      </c>
      <c r="B1" s="29" t="s">
        <v>16</v>
      </c>
      <c r="C1" s="28" t="s">
        <v>17</v>
      </c>
      <c r="D1" s="29" t="s">
        <v>18</v>
      </c>
      <c r="E1" s="33" t="s">
        <v>0</v>
      </c>
      <c r="F1" s="29" t="s">
        <v>21</v>
      </c>
      <c r="G1" s="29" t="s">
        <v>22</v>
      </c>
      <c r="H1" s="29" t="s">
        <v>703</v>
      </c>
      <c r="I1" s="29" t="s">
        <v>702</v>
      </c>
      <c r="J1" s="29" t="s">
        <v>776</v>
      </c>
    </row>
    <row r="2" spans="1:19" x14ac:dyDescent="0.45">
      <c r="A2" s="26">
        <v>1</v>
      </c>
      <c r="B2" s="30">
        <v>4</v>
      </c>
      <c r="C2" s="26" t="s">
        <v>43</v>
      </c>
      <c r="D2" s="30">
        <v>4</v>
      </c>
      <c r="E2" s="27" t="s">
        <v>19</v>
      </c>
      <c r="F2" s="30">
        <v>16</v>
      </c>
      <c r="G2" s="30">
        <v>101</v>
      </c>
      <c r="H2" s="27" t="s">
        <v>675</v>
      </c>
      <c r="I2" s="27" t="s">
        <v>675</v>
      </c>
      <c r="J2" s="27" t="s">
        <v>675</v>
      </c>
      <c r="M2" s="125" t="s">
        <v>703</v>
      </c>
      <c r="N2" s="125"/>
      <c r="O2" s="125"/>
      <c r="Q2" s="126" t="s">
        <v>702</v>
      </c>
      <c r="R2" s="132"/>
      <c r="S2" s="127"/>
    </row>
    <row r="3" spans="1:19" x14ac:dyDescent="0.45">
      <c r="A3" s="26">
        <v>2</v>
      </c>
      <c r="B3" s="30">
        <v>3</v>
      </c>
      <c r="C3" s="26" t="s">
        <v>43</v>
      </c>
      <c r="D3" s="30">
        <v>4</v>
      </c>
      <c r="E3" s="27" t="s">
        <v>19</v>
      </c>
      <c r="F3" s="30">
        <v>14</v>
      </c>
      <c r="G3" s="30">
        <v>99</v>
      </c>
      <c r="H3" s="27" t="s">
        <v>675</v>
      </c>
      <c r="I3" s="27" t="s">
        <v>675</v>
      </c>
      <c r="J3" s="27" t="s">
        <v>675</v>
      </c>
      <c r="M3" s="27"/>
      <c r="N3" s="27" t="s">
        <v>610</v>
      </c>
      <c r="O3" s="27" t="s">
        <v>568</v>
      </c>
      <c r="Q3" s="27"/>
      <c r="R3" s="27" t="s">
        <v>610</v>
      </c>
      <c r="S3" s="27" t="s">
        <v>568</v>
      </c>
    </row>
    <row r="4" spans="1:19" x14ac:dyDescent="0.45">
      <c r="A4" s="26">
        <v>3</v>
      </c>
      <c r="B4" s="30">
        <v>3</v>
      </c>
      <c r="C4" s="26" t="s">
        <v>43</v>
      </c>
      <c r="D4" s="30">
        <v>4</v>
      </c>
      <c r="E4" s="27" t="s">
        <v>19</v>
      </c>
      <c r="F4" s="30">
        <v>14</v>
      </c>
      <c r="G4" s="30">
        <v>100</v>
      </c>
      <c r="H4" s="27" t="s">
        <v>675</v>
      </c>
      <c r="I4" s="27" t="s">
        <v>675</v>
      </c>
      <c r="J4" s="27" t="s">
        <v>675</v>
      </c>
      <c r="M4" s="27" t="s">
        <v>675</v>
      </c>
      <c r="N4" s="27">
        <f>COUNTIF(H2:H201,M4)</f>
        <v>188</v>
      </c>
      <c r="O4" s="31">
        <f>(N4/200)*100</f>
        <v>94</v>
      </c>
      <c r="Q4" s="27" t="s">
        <v>675</v>
      </c>
      <c r="R4" s="27">
        <f>COUNTIF(I2:I201,Q4)</f>
        <v>120</v>
      </c>
      <c r="S4" s="31">
        <f>(R4/200)*100</f>
        <v>60</v>
      </c>
    </row>
    <row r="5" spans="1:19" x14ac:dyDescent="0.45">
      <c r="A5" s="26">
        <v>4</v>
      </c>
      <c r="B5" s="30">
        <v>3</v>
      </c>
      <c r="C5" s="26" t="s">
        <v>56</v>
      </c>
      <c r="D5" s="30">
        <v>3</v>
      </c>
      <c r="E5" s="27" t="s">
        <v>19</v>
      </c>
      <c r="F5" s="30">
        <v>9</v>
      </c>
      <c r="G5" s="30">
        <v>80</v>
      </c>
      <c r="H5" s="27" t="s">
        <v>675</v>
      </c>
      <c r="I5" s="27" t="s">
        <v>704</v>
      </c>
      <c r="J5" s="27" t="s">
        <v>778</v>
      </c>
      <c r="M5" s="27" t="s">
        <v>700</v>
      </c>
      <c r="N5" s="27">
        <f t="shared" ref="N5:N7" si="0">COUNTIF(H3:H202,M5)</f>
        <v>5</v>
      </c>
      <c r="O5" s="31">
        <f t="shared" ref="O5:O8" si="1">(N5/200)*100</f>
        <v>2.5</v>
      </c>
      <c r="Q5" s="27" t="s">
        <v>704</v>
      </c>
      <c r="R5" s="27">
        <f t="shared" ref="R5:R6" si="2">COUNTIF(I3:I202,Q5)</f>
        <v>45</v>
      </c>
      <c r="S5" s="31">
        <f t="shared" ref="S5:S6" si="3">(R5/200)*100</f>
        <v>22.5</v>
      </c>
    </row>
    <row r="6" spans="1:19" x14ac:dyDescent="0.45">
      <c r="A6" s="26">
        <v>5</v>
      </c>
      <c r="B6" s="30">
        <v>4</v>
      </c>
      <c r="C6" s="26" t="s">
        <v>43</v>
      </c>
      <c r="D6" s="30">
        <v>7</v>
      </c>
      <c r="E6" s="27" t="s">
        <v>19</v>
      </c>
      <c r="F6" s="30">
        <v>17</v>
      </c>
      <c r="G6" s="30">
        <v>103</v>
      </c>
      <c r="H6" s="27" t="s">
        <v>675</v>
      </c>
      <c r="I6" s="27" t="s">
        <v>675</v>
      </c>
      <c r="J6" s="27" t="s">
        <v>675</v>
      </c>
      <c r="M6" s="27" t="s">
        <v>764</v>
      </c>
      <c r="N6" s="27">
        <f t="shared" si="0"/>
        <v>3</v>
      </c>
      <c r="O6" s="31">
        <f t="shared" si="1"/>
        <v>1.5</v>
      </c>
      <c r="Q6" s="27" t="s">
        <v>705</v>
      </c>
      <c r="R6" s="27">
        <f t="shared" si="2"/>
        <v>35</v>
      </c>
      <c r="S6" s="31">
        <f t="shared" si="3"/>
        <v>17.5</v>
      </c>
    </row>
    <row r="7" spans="1:19" x14ac:dyDescent="0.45">
      <c r="A7" s="26">
        <v>6</v>
      </c>
      <c r="B7" s="30">
        <v>3</v>
      </c>
      <c r="C7" s="26" t="s">
        <v>56</v>
      </c>
      <c r="D7" s="30">
        <v>7</v>
      </c>
      <c r="E7" s="27" t="s">
        <v>19</v>
      </c>
      <c r="F7" s="30">
        <v>11</v>
      </c>
      <c r="G7" s="30">
        <v>88</v>
      </c>
      <c r="H7" s="27" t="s">
        <v>675</v>
      </c>
      <c r="I7" s="27" t="s">
        <v>675</v>
      </c>
      <c r="J7" s="27" t="s">
        <v>675</v>
      </c>
      <c r="M7" s="27" t="s">
        <v>701</v>
      </c>
      <c r="N7" s="27">
        <f t="shared" si="0"/>
        <v>2</v>
      </c>
      <c r="O7" s="31">
        <f t="shared" si="1"/>
        <v>1</v>
      </c>
    </row>
    <row r="8" spans="1:19" x14ac:dyDescent="0.45">
      <c r="A8" s="26">
        <v>7</v>
      </c>
      <c r="B8" s="30">
        <v>3</v>
      </c>
      <c r="C8" s="26" t="s">
        <v>56</v>
      </c>
      <c r="D8" s="30">
        <v>4</v>
      </c>
      <c r="E8" s="27" t="s">
        <v>19</v>
      </c>
      <c r="F8" s="30">
        <v>14</v>
      </c>
      <c r="G8" s="30">
        <v>95</v>
      </c>
      <c r="H8" s="27" t="s">
        <v>675</v>
      </c>
      <c r="I8" s="27" t="s">
        <v>675</v>
      </c>
      <c r="J8" s="27" t="s">
        <v>675</v>
      </c>
      <c r="M8" s="66" t="s">
        <v>765</v>
      </c>
      <c r="N8" s="27">
        <f>COUNTIF(H5:H204,M8)</f>
        <v>2</v>
      </c>
      <c r="O8" s="31">
        <f t="shared" si="1"/>
        <v>1</v>
      </c>
    </row>
    <row r="9" spans="1:19" x14ac:dyDescent="0.45">
      <c r="A9" s="26">
        <v>8</v>
      </c>
      <c r="B9" s="30">
        <v>4</v>
      </c>
      <c r="C9" s="26" t="s">
        <v>43</v>
      </c>
      <c r="D9" s="30">
        <v>5</v>
      </c>
      <c r="E9" s="27" t="s">
        <v>19</v>
      </c>
      <c r="F9" s="30">
        <v>15</v>
      </c>
      <c r="G9" s="30">
        <v>100</v>
      </c>
      <c r="H9" s="27" t="s">
        <v>675</v>
      </c>
      <c r="I9" s="27" t="s">
        <v>675</v>
      </c>
      <c r="J9" s="27" t="s">
        <v>675</v>
      </c>
    </row>
    <row r="10" spans="1:19" x14ac:dyDescent="0.45">
      <c r="A10" s="26">
        <v>9</v>
      </c>
      <c r="B10" s="30">
        <v>3</v>
      </c>
      <c r="C10" s="26" t="s">
        <v>56</v>
      </c>
      <c r="D10" s="30">
        <v>4</v>
      </c>
      <c r="E10" s="27" t="s">
        <v>19</v>
      </c>
      <c r="F10" s="30">
        <v>14</v>
      </c>
      <c r="G10" s="30">
        <v>89</v>
      </c>
      <c r="H10" s="27" t="s">
        <v>675</v>
      </c>
      <c r="I10" s="27" t="s">
        <v>675</v>
      </c>
      <c r="J10" s="27" t="s">
        <v>675</v>
      </c>
    </row>
    <row r="11" spans="1:19" x14ac:dyDescent="0.45">
      <c r="A11" s="26">
        <v>10</v>
      </c>
      <c r="B11" s="30">
        <v>1</v>
      </c>
      <c r="C11" s="26" t="s">
        <v>56</v>
      </c>
      <c r="D11" s="30">
        <v>6</v>
      </c>
      <c r="E11" s="27" t="s">
        <v>19</v>
      </c>
      <c r="F11" s="30">
        <v>8</v>
      </c>
      <c r="G11" s="30">
        <v>80</v>
      </c>
      <c r="H11" s="66" t="s">
        <v>675</v>
      </c>
      <c r="I11" s="27" t="s">
        <v>675</v>
      </c>
      <c r="J11" s="27" t="s">
        <v>675</v>
      </c>
    </row>
    <row r="12" spans="1:19" x14ac:dyDescent="0.45">
      <c r="A12" s="26">
        <v>11</v>
      </c>
      <c r="B12" s="30">
        <v>4</v>
      </c>
      <c r="C12" s="26" t="s">
        <v>56</v>
      </c>
      <c r="D12" s="30">
        <v>4</v>
      </c>
      <c r="E12" s="27" t="s">
        <v>19</v>
      </c>
      <c r="F12" s="30">
        <v>13</v>
      </c>
      <c r="G12" s="30">
        <v>90</v>
      </c>
      <c r="H12" s="27" t="s">
        <v>675</v>
      </c>
      <c r="I12" s="27" t="s">
        <v>705</v>
      </c>
      <c r="J12" s="27" t="s">
        <v>675</v>
      </c>
    </row>
    <row r="13" spans="1:19" x14ac:dyDescent="0.45">
      <c r="A13" s="26">
        <v>12</v>
      </c>
      <c r="B13" s="30">
        <v>3</v>
      </c>
      <c r="C13" s="26" t="s">
        <v>56</v>
      </c>
      <c r="D13" s="30">
        <v>4</v>
      </c>
      <c r="E13" s="27" t="s">
        <v>19</v>
      </c>
      <c r="F13" s="30">
        <v>10</v>
      </c>
      <c r="G13" s="30">
        <v>87</v>
      </c>
      <c r="H13" s="27" t="s">
        <v>675</v>
      </c>
      <c r="I13" s="27" t="s">
        <v>675</v>
      </c>
      <c r="J13" s="27" t="s">
        <v>778</v>
      </c>
    </row>
    <row r="14" spans="1:19" x14ac:dyDescent="0.45">
      <c r="A14" s="26">
        <v>13</v>
      </c>
      <c r="B14" s="30">
        <v>2</v>
      </c>
      <c r="C14" s="26" t="s">
        <v>56</v>
      </c>
      <c r="D14" s="30">
        <v>8</v>
      </c>
      <c r="E14" s="27" t="s">
        <v>19</v>
      </c>
      <c r="F14" s="30">
        <v>11</v>
      </c>
      <c r="G14" s="30">
        <v>92</v>
      </c>
      <c r="H14" s="66" t="s">
        <v>675</v>
      </c>
      <c r="I14" s="27" t="s">
        <v>675</v>
      </c>
      <c r="J14" s="27" t="s">
        <v>675</v>
      </c>
    </row>
    <row r="15" spans="1:19" x14ac:dyDescent="0.45">
      <c r="A15" s="26">
        <v>14</v>
      </c>
      <c r="B15" s="30">
        <v>4</v>
      </c>
      <c r="C15" s="26" t="s">
        <v>56</v>
      </c>
      <c r="D15" s="30">
        <v>6</v>
      </c>
      <c r="E15" s="27" t="s">
        <v>19</v>
      </c>
      <c r="F15" s="30">
        <v>18</v>
      </c>
      <c r="G15" s="30">
        <v>98</v>
      </c>
      <c r="H15" s="27" t="s">
        <v>700</v>
      </c>
      <c r="I15" s="27" t="s">
        <v>675</v>
      </c>
      <c r="J15" s="27" t="s">
        <v>675</v>
      </c>
    </row>
    <row r="16" spans="1:19" x14ac:dyDescent="0.45">
      <c r="A16" s="26">
        <v>15</v>
      </c>
      <c r="B16" s="30">
        <v>2</v>
      </c>
      <c r="C16" s="26" t="s">
        <v>43</v>
      </c>
      <c r="D16" s="30">
        <v>4</v>
      </c>
      <c r="E16" s="27" t="s">
        <v>19</v>
      </c>
      <c r="F16" s="30">
        <v>13</v>
      </c>
      <c r="G16" s="30">
        <v>90</v>
      </c>
      <c r="H16" s="66" t="s">
        <v>675</v>
      </c>
      <c r="I16" s="27" t="s">
        <v>675</v>
      </c>
      <c r="J16" s="27" t="s">
        <v>675</v>
      </c>
    </row>
    <row r="17" spans="1:20" x14ac:dyDescent="0.45">
      <c r="A17" s="26">
        <v>16</v>
      </c>
      <c r="B17" s="30">
        <v>2</v>
      </c>
      <c r="C17" s="26" t="s">
        <v>56</v>
      </c>
      <c r="D17" s="30">
        <v>5</v>
      </c>
      <c r="E17" s="27" t="s">
        <v>19</v>
      </c>
      <c r="F17" s="30">
        <v>8</v>
      </c>
      <c r="G17" s="30">
        <v>80</v>
      </c>
      <c r="H17" s="66" t="s">
        <v>675</v>
      </c>
      <c r="I17" s="27" t="s">
        <v>675</v>
      </c>
      <c r="J17" s="27" t="s">
        <v>777</v>
      </c>
    </row>
    <row r="18" spans="1:20" x14ac:dyDescent="0.45">
      <c r="A18" s="26">
        <v>17</v>
      </c>
      <c r="B18" s="30">
        <v>3</v>
      </c>
      <c r="C18" s="26" t="s">
        <v>56</v>
      </c>
      <c r="D18" s="30">
        <v>5</v>
      </c>
      <c r="E18" s="27" t="s">
        <v>19</v>
      </c>
      <c r="F18" s="30">
        <v>13</v>
      </c>
      <c r="G18" s="30">
        <v>94</v>
      </c>
      <c r="H18" s="27" t="s">
        <v>675</v>
      </c>
      <c r="I18" s="27" t="s">
        <v>675</v>
      </c>
      <c r="J18" s="27" t="s">
        <v>675</v>
      </c>
    </row>
    <row r="19" spans="1:20" x14ac:dyDescent="0.45">
      <c r="A19" s="26">
        <v>18</v>
      </c>
      <c r="B19" s="30">
        <v>5</v>
      </c>
      <c r="C19" s="26" t="s">
        <v>56</v>
      </c>
      <c r="D19" s="30">
        <v>3</v>
      </c>
      <c r="E19" s="27" t="s">
        <v>19</v>
      </c>
      <c r="F19" s="30">
        <v>14</v>
      </c>
      <c r="G19" s="30">
        <v>97</v>
      </c>
      <c r="H19" s="27" t="s">
        <v>675</v>
      </c>
      <c r="I19" s="27" t="s">
        <v>705</v>
      </c>
      <c r="J19" s="27" t="s">
        <v>675</v>
      </c>
    </row>
    <row r="20" spans="1:20" x14ac:dyDescent="0.45">
      <c r="A20" s="26">
        <v>19</v>
      </c>
      <c r="B20" s="30">
        <v>3</v>
      </c>
      <c r="C20" s="26" t="s">
        <v>43</v>
      </c>
      <c r="D20" s="30">
        <v>5</v>
      </c>
      <c r="E20" s="27" t="s">
        <v>19</v>
      </c>
      <c r="F20" s="30">
        <v>13</v>
      </c>
      <c r="G20" s="30">
        <v>92</v>
      </c>
      <c r="H20" s="27" t="s">
        <v>675</v>
      </c>
      <c r="I20" s="27" t="s">
        <v>675</v>
      </c>
      <c r="J20" s="27" t="s">
        <v>675</v>
      </c>
    </row>
    <row r="21" spans="1:20" x14ac:dyDescent="0.45">
      <c r="A21" s="26">
        <v>20</v>
      </c>
      <c r="B21" s="30">
        <v>2</v>
      </c>
      <c r="C21" s="26" t="s">
        <v>43</v>
      </c>
      <c r="D21" s="30">
        <v>8</v>
      </c>
      <c r="E21" s="27" t="s">
        <v>19</v>
      </c>
      <c r="F21" s="30">
        <v>10</v>
      </c>
      <c r="G21" s="30">
        <v>85</v>
      </c>
      <c r="H21" s="66" t="s">
        <v>675</v>
      </c>
      <c r="I21" s="27" t="s">
        <v>675</v>
      </c>
      <c r="J21" s="27" t="s">
        <v>675</v>
      </c>
    </row>
    <row r="22" spans="1:20" x14ac:dyDescent="0.45">
      <c r="A22" s="26">
        <v>21</v>
      </c>
      <c r="B22" s="30">
        <v>2</v>
      </c>
      <c r="C22" s="26" t="s">
        <v>43</v>
      </c>
      <c r="D22" s="30">
        <v>10</v>
      </c>
      <c r="E22" s="27" t="s">
        <v>19</v>
      </c>
      <c r="F22" s="30">
        <v>10</v>
      </c>
      <c r="G22" s="30">
        <v>85</v>
      </c>
      <c r="H22" s="66" t="s">
        <v>675</v>
      </c>
      <c r="I22" s="27" t="s">
        <v>675</v>
      </c>
      <c r="J22" s="27" t="s">
        <v>675</v>
      </c>
    </row>
    <row r="23" spans="1:20" x14ac:dyDescent="0.45">
      <c r="A23" s="26">
        <v>22</v>
      </c>
      <c r="B23" s="30">
        <v>3</v>
      </c>
      <c r="C23" s="26" t="s">
        <v>43</v>
      </c>
      <c r="D23" s="30">
        <v>6</v>
      </c>
      <c r="E23" s="27" t="s">
        <v>19</v>
      </c>
      <c r="F23" s="30">
        <v>12</v>
      </c>
      <c r="G23" s="30">
        <v>87</v>
      </c>
      <c r="H23" s="27" t="s">
        <v>675</v>
      </c>
      <c r="I23" s="27" t="s">
        <v>705</v>
      </c>
      <c r="J23" s="27" t="s">
        <v>675</v>
      </c>
    </row>
    <row r="24" spans="1:20" x14ac:dyDescent="0.45">
      <c r="A24" s="26">
        <v>23</v>
      </c>
      <c r="B24" s="30">
        <v>3</v>
      </c>
      <c r="C24" s="26" t="s">
        <v>43</v>
      </c>
      <c r="D24" s="30">
        <v>4</v>
      </c>
      <c r="E24" s="27" t="s">
        <v>19</v>
      </c>
      <c r="F24" s="30">
        <v>14</v>
      </c>
      <c r="G24" s="30">
        <v>90</v>
      </c>
      <c r="H24" s="27" t="s">
        <v>675</v>
      </c>
      <c r="I24" s="27" t="s">
        <v>675</v>
      </c>
      <c r="J24" s="27" t="s">
        <v>675</v>
      </c>
    </row>
    <row r="25" spans="1:20" x14ac:dyDescent="0.45">
      <c r="A25" s="26">
        <v>24</v>
      </c>
      <c r="B25" s="30">
        <v>4</v>
      </c>
      <c r="C25" s="26" t="s">
        <v>56</v>
      </c>
      <c r="D25" s="30">
        <v>8</v>
      </c>
      <c r="E25" s="27" t="s">
        <v>19</v>
      </c>
      <c r="F25" s="30">
        <v>15</v>
      </c>
      <c r="G25" s="30">
        <v>100</v>
      </c>
      <c r="H25" s="27" t="s">
        <v>675</v>
      </c>
      <c r="I25" s="27" t="s">
        <v>675</v>
      </c>
      <c r="J25" s="27" t="s">
        <v>675</v>
      </c>
    </row>
    <row r="26" spans="1:20" x14ac:dyDescent="0.45">
      <c r="A26" s="26">
        <v>25</v>
      </c>
      <c r="B26" s="30">
        <v>3</v>
      </c>
      <c r="C26" s="26" t="s">
        <v>43</v>
      </c>
      <c r="D26" s="30">
        <v>6</v>
      </c>
      <c r="E26" s="27" t="s">
        <v>19</v>
      </c>
      <c r="F26" s="30">
        <v>12</v>
      </c>
      <c r="G26" s="30">
        <v>86</v>
      </c>
      <c r="H26" s="27" t="s">
        <v>675</v>
      </c>
      <c r="I26" s="27" t="s">
        <v>705</v>
      </c>
      <c r="J26" s="27" t="s">
        <v>675</v>
      </c>
    </row>
    <row r="27" spans="1:20" x14ac:dyDescent="0.45">
      <c r="A27" s="26">
        <v>26</v>
      </c>
      <c r="B27" s="30">
        <v>2</v>
      </c>
      <c r="C27" s="26" t="s">
        <v>56</v>
      </c>
      <c r="D27" s="30">
        <v>8</v>
      </c>
      <c r="E27" s="27" t="s">
        <v>19</v>
      </c>
      <c r="F27" s="30">
        <v>8</v>
      </c>
      <c r="G27" s="30">
        <v>70</v>
      </c>
      <c r="H27" s="66" t="s">
        <v>675</v>
      </c>
      <c r="I27" s="27" t="s">
        <v>704</v>
      </c>
      <c r="J27" s="27" t="s">
        <v>777</v>
      </c>
    </row>
    <row r="28" spans="1:20" x14ac:dyDescent="0.45">
      <c r="A28" s="26">
        <v>27</v>
      </c>
      <c r="B28" s="30">
        <v>5</v>
      </c>
      <c r="C28" s="26" t="s">
        <v>43</v>
      </c>
      <c r="D28" s="30">
        <v>5</v>
      </c>
      <c r="E28" s="27" t="s">
        <v>19</v>
      </c>
      <c r="F28" s="30">
        <v>16</v>
      </c>
      <c r="G28" s="30">
        <v>105</v>
      </c>
      <c r="H28" s="27" t="s">
        <v>675</v>
      </c>
      <c r="I28" s="27" t="s">
        <v>675</v>
      </c>
      <c r="J28" s="27" t="s">
        <v>675</v>
      </c>
    </row>
    <row r="29" spans="1:20" x14ac:dyDescent="0.45">
      <c r="A29" s="26">
        <v>28</v>
      </c>
      <c r="B29" s="30">
        <v>4</v>
      </c>
      <c r="C29" s="26" t="s">
        <v>56</v>
      </c>
      <c r="D29" s="30">
        <v>5</v>
      </c>
      <c r="E29" s="27" t="s">
        <v>19</v>
      </c>
      <c r="F29" s="30">
        <v>15</v>
      </c>
      <c r="G29" s="30">
        <v>98</v>
      </c>
      <c r="H29" s="27" t="s">
        <v>675</v>
      </c>
      <c r="I29" s="27" t="s">
        <v>675</v>
      </c>
      <c r="J29" s="27" t="s">
        <v>675</v>
      </c>
    </row>
    <row r="30" spans="1:20" x14ac:dyDescent="0.45">
      <c r="A30" s="26">
        <v>29</v>
      </c>
      <c r="B30" s="30">
        <v>2</v>
      </c>
      <c r="C30" s="26" t="s">
        <v>56</v>
      </c>
      <c r="D30" s="30">
        <v>5</v>
      </c>
      <c r="E30" s="27" t="s">
        <v>19</v>
      </c>
      <c r="F30" s="30">
        <v>11</v>
      </c>
      <c r="G30" s="30">
        <v>80</v>
      </c>
      <c r="H30" s="66" t="s">
        <v>675</v>
      </c>
      <c r="I30" s="27" t="s">
        <v>675</v>
      </c>
      <c r="J30" s="27" t="s">
        <v>675</v>
      </c>
      <c r="L30" t="s">
        <v>708</v>
      </c>
    </row>
    <row r="31" spans="1:20" x14ac:dyDescent="0.45">
      <c r="A31" s="26">
        <v>30</v>
      </c>
      <c r="B31" s="30">
        <v>4</v>
      </c>
      <c r="C31" s="26" t="s">
        <v>56</v>
      </c>
      <c r="D31" s="30">
        <v>4</v>
      </c>
      <c r="E31" s="27" t="s">
        <v>19</v>
      </c>
      <c r="F31" s="30">
        <v>16</v>
      </c>
      <c r="G31" s="30">
        <v>105</v>
      </c>
      <c r="H31" s="27" t="s">
        <v>675</v>
      </c>
      <c r="I31" s="27" t="s">
        <v>675</v>
      </c>
      <c r="J31" s="27" t="s">
        <v>675</v>
      </c>
    </row>
    <row r="32" spans="1:20" x14ac:dyDescent="0.45">
      <c r="A32" s="26">
        <v>31</v>
      </c>
      <c r="B32" s="30">
        <v>3</v>
      </c>
      <c r="C32" s="26" t="s">
        <v>56</v>
      </c>
      <c r="D32" s="30">
        <v>5</v>
      </c>
      <c r="E32" s="27" t="s">
        <v>19</v>
      </c>
      <c r="F32" s="30">
        <v>12</v>
      </c>
      <c r="G32" s="30">
        <v>85</v>
      </c>
      <c r="H32" s="27" t="s">
        <v>675</v>
      </c>
      <c r="I32" s="27" t="s">
        <v>675</v>
      </c>
      <c r="J32" s="27" t="s">
        <v>675</v>
      </c>
      <c r="L32" s="25"/>
      <c r="M32" s="125" t="s">
        <v>706</v>
      </c>
      <c r="N32" s="125"/>
      <c r="O32" s="125"/>
      <c r="P32" s="125"/>
      <c r="Q32" s="125" t="s">
        <v>707</v>
      </c>
      <c r="R32" s="125"/>
      <c r="S32" s="125"/>
      <c r="T32" s="125"/>
    </row>
    <row r="33" spans="1:20" x14ac:dyDescent="0.45">
      <c r="A33" s="26">
        <v>32</v>
      </c>
      <c r="B33" s="30">
        <v>3</v>
      </c>
      <c r="C33" s="26" t="s">
        <v>56</v>
      </c>
      <c r="D33" s="30">
        <v>4</v>
      </c>
      <c r="E33" s="27" t="s">
        <v>19</v>
      </c>
      <c r="F33" s="30">
        <v>16</v>
      </c>
      <c r="G33" s="30">
        <v>101</v>
      </c>
      <c r="H33" s="27" t="s">
        <v>675</v>
      </c>
      <c r="I33" s="27" t="s">
        <v>675</v>
      </c>
      <c r="J33" s="27" t="s">
        <v>675</v>
      </c>
      <c r="L33" s="27"/>
      <c r="M33" s="125" t="s">
        <v>620</v>
      </c>
      <c r="N33" s="125"/>
      <c r="O33" s="125" t="s">
        <v>621</v>
      </c>
      <c r="P33" s="125"/>
      <c r="Q33" s="125" t="s">
        <v>620</v>
      </c>
      <c r="R33" s="125"/>
      <c r="S33" s="125" t="s">
        <v>621</v>
      </c>
      <c r="T33" s="125"/>
    </row>
    <row r="34" spans="1:20" x14ac:dyDescent="0.45">
      <c r="A34" s="26">
        <v>33</v>
      </c>
      <c r="B34" s="30">
        <v>5</v>
      </c>
      <c r="C34" s="26" t="s">
        <v>56</v>
      </c>
      <c r="D34" s="30">
        <v>3</v>
      </c>
      <c r="E34" s="27" t="s">
        <v>20</v>
      </c>
      <c r="F34" s="30">
        <v>16</v>
      </c>
      <c r="G34" s="30">
        <v>109</v>
      </c>
      <c r="H34" s="27" t="s">
        <v>675</v>
      </c>
      <c r="I34" s="27" t="s">
        <v>675</v>
      </c>
      <c r="J34" s="27" t="s">
        <v>675</v>
      </c>
      <c r="L34" s="27"/>
      <c r="M34" s="27" t="s">
        <v>689</v>
      </c>
      <c r="N34" s="27" t="s">
        <v>688</v>
      </c>
      <c r="O34" s="27" t="s">
        <v>689</v>
      </c>
      <c r="P34" s="27" t="s">
        <v>688</v>
      </c>
      <c r="Q34" s="27" t="s">
        <v>689</v>
      </c>
      <c r="R34" s="27" t="s">
        <v>688</v>
      </c>
      <c r="S34" s="27" t="s">
        <v>689</v>
      </c>
      <c r="T34" s="27" t="s">
        <v>688</v>
      </c>
    </row>
    <row r="35" spans="1:20" x14ac:dyDescent="0.45">
      <c r="A35" s="26">
        <v>34</v>
      </c>
      <c r="B35" s="30">
        <v>2</v>
      </c>
      <c r="C35" s="26" t="s">
        <v>56</v>
      </c>
      <c r="D35" s="30">
        <v>4</v>
      </c>
      <c r="E35" s="27" t="s">
        <v>19</v>
      </c>
      <c r="F35" s="30">
        <v>10</v>
      </c>
      <c r="G35" s="30">
        <v>81</v>
      </c>
      <c r="H35" s="66" t="s">
        <v>675</v>
      </c>
      <c r="I35" s="27" t="s">
        <v>675</v>
      </c>
      <c r="J35" s="27" t="s">
        <v>675</v>
      </c>
      <c r="L35" s="27" t="s">
        <v>675</v>
      </c>
      <c r="M35" s="27">
        <f>COUNTIFS(H2:H201,L35,B2:B201, "&lt;=2", B2:B201, "&gt;=1", C2:C201, "F")</f>
        <v>31</v>
      </c>
      <c r="N35" s="27">
        <f>COUNTIFS(H2:H201,L35,B2:B201, "&lt;=2", B2:B201, "&gt;=1", C2:C201, "M")</f>
        <v>18</v>
      </c>
      <c r="O35" s="27">
        <f>COUNTIFS(H2:H201,L35,B2:B201, "&lt;=5", B2:B201, "&gt;=3", C2:C201, "F")</f>
        <v>71</v>
      </c>
      <c r="P35" s="27">
        <f>COUNTIFS(H2:H201,L35,B2:B201, "&lt;=5", B2:B201, "&gt;=3", C2:C201, "M")</f>
        <v>68</v>
      </c>
      <c r="Q35" s="31">
        <f>(M35/SUM($M$35:$P$35))*100</f>
        <v>16.48936170212766</v>
      </c>
      <c r="R35" s="31">
        <f t="shared" ref="R35:T35" si="4">(N35/SUM($M$35:$P$35))*100</f>
        <v>9.5744680851063837</v>
      </c>
      <c r="S35" s="31">
        <f t="shared" si="4"/>
        <v>37.765957446808514</v>
      </c>
      <c r="T35" s="31">
        <f t="shared" si="4"/>
        <v>36.170212765957451</v>
      </c>
    </row>
    <row r="36" spans="1:20" x14ac:dyDescent="0.45">
      <c r="A36" s="26">
        <v>35</v>
      </c>
      <c r="B36" s="30">
        <v>2</v>
      </c>
      <c r="C36" s="26" t="s">
        <v>43</v>
      </c>
      <c r="D36" s="30">
        <v>5</v>
      </c>
      <c r="E36" s="27" t="s">
        <v>19</v>
      </c>
      <c r="F36" s="30">
        <v>12</v>
      </c>
      <c r="G36" s="30">
        <v>85</v>
      </c>
      <c r="H36" s="66" t="s">
        <v>675</v>
      </c>
      <c r="I36" s="27" t="s">
        <v>675</v>
      </c>
      <c r="J36" s="27" t="s">
        <v>675</v>
      </c>
      <c r="L36" s="27" t="s">
        <v>700</v>
      </c>
      <c r="M36" s="27">
        <f>COUNTIFS(H2:H201,L36,B2:B201, "&lt;=2", B2:B201, "&gt;=1", C2:C201, "F")</f>
        <v>1</v>
      </c>
      <c r="N36" s="27">
        <f>COUNTIFS(H2:H201,L36,B2:B201, "&lt;=2", B2:B201, "&gt;=1", C2:C201, "M")</f>
        <v>0</v>
      </c>
      <c r="O36" s="27">
        <f>COUNTIFS(H2:H201,L36,B2:B201, "&lt;=5", B2:B201, "&gt;=3", C2:C201, "F")</f>
        <v>3</v>
      </c>
      <c r="P36" s="27">
        <f>COUNTIFS(H2:H201,L36,B2:B201, "&lt;=5", B2:B201, "&gt;=3", C2:C201, "M")</f>
        <v>1</v>
      </c>
      <c r="Q36" s="31">
        <f>M36/SUM($M$36:$P$36)*100</f>
        <v>20</v>
      </c>
      <c r="R36" s="31">
        <f t="shared" ref="R36:T36" si="5">N36/SUM($M$36:$P$36)*100</f>
        <v>0</v>
      </c>
      <c r="S36" s="31">
        <f t="shared" si="5"/>
        <v>60</v>
      </c>
      <c r="T36" s="31">
        <f t="shared" si="5"/>
        <v>20</v>
      </c>
    </row>
    <row r="37" spans="1:20" x14ac:dyDescent="0.45">
      <c r="A37" s="26">
        <v>36</v>
      </c>
      <c r="B37" s="30">
        <v>2</v>
      </c>
      <c r="C37" s="26" t="s">
        <v>43</v>
      </c>
      <c r="D37" s="30">
        <v>4</v>
      </c>
      <c r="E37" s="27" t="s">
        <v>19</v>
      </c>
      <c r="F37" s="30">
        <v>10</v>
      </c>
      <c r="G37" s="30">
        <v>80</v>
      </c>
      <c r="H37" s="66" t="s">
        <v>675</v>
      </c>
      <c r="I37" s="27" t="s">
        <v>705</v>
      </c>
      <c r="J37" s="27" t="s">
        <v>675</v>
      </c>
      <c r="L37" s="27" t="s">
        <v>764</v>
      </c>
      <c r="M37" s="27">
        <f>COUNTIFS(H2:H201,L37,B2:B201, "&lt;=2", B2:B201, "&gt;=1", C2:C201, "F")</f>
        <v>0</v>
      </c>
      <c r="N37" s="27">
        <f>COUNTIFS(H2:H201,L37,B2:B201, "&lt;=2", B2:B201, "&gt;=1", C2:C201, "M")</f>
        <v>0</v>
      </c>
      <c r="O37" s="27">
        <f>COUNTIFS(H2:H201,L37,B2:B201, "&lt;=5", B2:B201, "&gt;=3", C2:C201, "F")</f>
        <v>2</v>
      </c>
      <c r="P37" s="27">
        <f>COUNTIFS(H2:H201,L37,B2:B201, "&lt;=5", B2:B201, "&gt;=3", C2:C201, "M")</f>
        <v>1</v>
      </c>
      <c r="Q37" s="31">
        <f>M37/SUM($M$37:$P$37)*100</f>
        <v>0</v>
      </c>
      <c r="R37" s="31">
        <f t="shared" ref="R37:T37" si="6">N37/SUM($M$37:$P$37)*100</f>
        <v>0</v>
      </c>
      <c r="S37" s="31">
        <f t="shared" si="6"/>
        <v>66.666666666666657</v>
      </c>
      <c r="T37" s="31">
        <f t="shared" si="6"/>
        <v>33.333333333333329</v>
      </c>
    </row>
    <row r="38" spans="1:20" x14ac:dyDescent="0.45">
      <c r="A38" s="26">
        <v>37</v>
      </c>
      <c r="B38" s="30">
        <v>3</v>
      </c>
      <c r="C38" s="26" t="s">
        <v>56</v>
      </c>
      <c r="D38" s="66">
        <v>8</v>
      </c>
      <c r="E38" s="27" t="s">
        <v>19</v>
      </c>
      <c r="F38" s="30">
        <v>14</v>
      </c>
      <c r="G38" s="30">
        <v>88</v>
      </c>
      <c r="H38" s="27" t="s">
        <v>675</v>
      </c>
      <c r="I38" s="27" t="s">
        <v>675</v>
      </c>
      <c r="J38" s="27" t="s">
        <v>675</v>
      </c>
      <c r="L38" s="27" t="s">
        <v>701</v>
      </c>
      <c r="M38" s="27">
        <f>COUNTIFS(H2:H201,L38,B2:B201, "&lt;=2", B2:B201, "&gt;=1", C2:C201, "F")</f>
        <v>0</v>
      </c>
      <c r="N38" s="27">
        <f>COUNTIFS(H2:H201,L38,B2:B201, "&lt;=2", B2:B201, "&gt;=1", C2:C201, "M")</f>
        <v>0</v>
      </c>
      <c r="O38" s="27">
        <f>COUNTIFS(H2:H201,L38,B2:B201, "&lt;=5", B2:B201, "&gt;=3", C2:C201, "F")</f>
        <v>2</v>
      </c>
      <c r="P38" s="27">
        <f>COUNTIFS(H2:H201,L38,B2:B201, "&lt;=5", B2:B201, "&gt;=3", C2:C201, "M")</f>
        <v>0</v>
      </c>
      <c r="Q38" s="31">
        <f>M38/SUM($M$38:$P$38)*100</f>
        <v>0</v>
      </c>
      <c r="R38" s="31">
        <f t="shared" ref="R38:T39" si="7">N38/SUM($M$38:$P$38)*100</f>
        <v>0</v>
      </c>
      <c r="S38" s="31">
        <f t="shared" si="7"/>
        <v>100</v>
      </c>
      <c r="T38" s="31">
        <f t="shared" si="7"/>
        <v>0</v>
      </c>
    </row>
    <row r="39" spans="1:20" x14ac:dyDescent="0.45">
      <c r="A39" s="26">
        <v>38</v>
      </c>
      <c r="B39" s="30">
        <v>4</v>
      </c>
      <c r="C39" s="26" t="s">
        <v>56</v>
      </c>
      <c r="D39" s="30">
        <v>6</v>
      </c>
      <c r="E39" s="27" t="s">
        <v>19</v>
      </c>
      <c r="F39" s="30">
        <v>17</v>
      </c>
      <c r="G39" s="30">
        <v>100</v>
      </c>
      <c r="H39" s="27" t="s">
        <v>675</v>
      </c>
      <c r="I39" s="27" t="s">
        <v>675</v>
      </c>
      <c r="J39" s="27" t="s">
        <v>675</v>
      </c>
      <c r="L39" s="66" t="s">
        <v>765</v>
      </c>
      <c r="M39" s="27">
        <f>COUNTIFS(H3:H202,L39,B3:B202, "&lt;=2", B3:B202, "&gt;=1", C3:C202, "F")</f>
        <v>1</v>
      </c>
      <c r="N39" s="27">
        <f>COUNTIFS(H3:H202,L39,B3:B202, "&lt;=2", B3:B202, "&gt;=1", C3:C202, "M")</f>
        <v>1</v>
      </c>
      <c r="O39" s="27">
        <f>COUNTIFS(H3:H202,L39,B3:B202, "&lt;=5", B3:B202, "&gt;=3", C3:C202, "F")</f>
        <v>0</v>
      </c>
      <c r="P39" s="27">
        <f>COUNTIFS(H3:H202,L39,B3:B202, "&lt;=5", B3:B202, "&gt;=3", C3:C202, "M")</f>
        <v>0</v>
      </c>
      <c r="Q39" s="31">
        <f>M39/SUM($M$38:$P$38)*100</f>
        <v>50</v>
      </c>
      <c r="R39" s="31">
        <f t="shared" si="7"/>
        <v>50</v>
      </c>
      <c r="S39" s="31">
        <f t="shared" si="7"/>
        <v>0</v>
      </c>
      <c r="T39" s="31">
        <f t="shared" si="7"/>
        <v>0</v>
      </c>
    </row>
    <row r="40" spans="1:20" x14ac:dyDescent="0.45">
      <c r="A40" s="26">
        <v>39</v>
      </c>
      <c r="B40" s="30">
        <v>2</v>
      </c>
      <c r="C40" s="26" t="s">
        <v>56</v>
      </c>
      <c r="D40" s="30">
        <v>7</v>
      </c>
      <c r="E40" s="27" t="s">
        <v>19</v>
      </c>
      <c r="F40" s="30">
        <v>10</v>
      </c>
      <c r="G40" s="30">
        <v>85</v>
      </c>
      <c r="H40" s="66" t="s">
        <v>675</v>
      </c>
      <c r="I40" s="27" t="s">
        <v>675</v>
      </c>
      <c r="J40" s="27" t="s">
        <v>675</v>
      </c>
      <c r="L40" s="27" t="s">
        <v>675</v>
      </c>
      <c r="M40" s="27">
        <f>COUNTIFS(I2:I201,L40,B2:B201, "&lt;=2", B2:B201, "&gt;=1", C2:C201, "F")</f>
        <v>28</v>
      </c>
      <c r="N40" s="27">
        <f>COUNTIFS(I2:I201,L40,B2:B201, "&lt;=2", B2:B201, "&gt;=1", C2:C201, "M")</f>
        <v>8</v>
      </c>
      <c r="O40" s="27">
        <f>COUNTIFS(I2:I201,L40,B2:B201, "&lt;=5", B2:B201, "&gt;=3", C2:C201, "F")</f>
        <v>45</v>
      </c>
      <c r="P40" s="27">
        <f>COUNTIFS(I2:I201,L40,B2:B201, "&lt;=5", B2:B201, "&gt;=3", C2:C201, "M")</f>
        <v>39</v>
      </c>
      <c r="Q40" s="31">
        <f>M40/SUM($M$40:$P$40)*100</f>
        <v>23.333333333333332</v>
      </c>
      <c r="R40" s="31">
        <f>N40/SUM($M$40:$P$40)*100</f>
        <v>6.666666666666667</v>
      </c>
      <c r="S40" s="31">
        <f>O40/SUM($M$40:$P$40)*100</f>
        <v>37.5</v>
      </c>
      <c r="T40" s="31">
        <f>P40/SUM($M$40:$P$40)*100</f>
        <v>32.5</v>
      </c>
    </row>
    <row r="41" spans="1:20" x14ac:dyDescent="0.45">
      <c r="A41" s="26">
        <v>40</v>
      </c>
      <c r="B41" s="30">
        <v>3</v>
      </c>
      <c r="C41" s="26" t="s">
        <v>56</v>
      </c>
      <c r="D41" s="30">
        <v>4</v>
      </c>
      <c r="E41" s="27" t="s">
        <v>19</v>
      </c>
      <c r="F41" s="30">
        <v>13.5</v>
      </c>
      <c r="G41" s="30">
        <v>94</v>
      </c>
      <c r="H41" s="27" t="s">
        <v>675</v>
      </c>
      <c r="I41" s="27" t="s">
        <v>675</v>
      </c>
      <c r="J41" s="27" t="s">
        <v>675</v>
      </c>
      <c r="L41" s="27" t="s">
        <v>704</v>
      </c>
      <c r="M41" s="27">
        <f>COUNTIFS(I2:I201,L41,B2:B201, "&lt;=2", B2:B201, "&gt;=1", C2:C201, "F")</f>
        <v>3</v>
      </c>
      <c r="N41" s="27">
        <f>COUNTIFS(I2:I201,L41,B2:B201, "&lt;=2", B2:B201, "&gt;=1", C2:C201, "M")</f>
        <v>4</v>
      </c>
      <c r="O41" s="27">
        <f>COUNTIFS(I2:I201,L41,B2:B201, "&lt;=5", B2:B201, "&gt;=3", C2:C201, "F")</f>
        <v>18</v>
      </c>
      <c r="P41" s="27">
        <f>COUNTIFS(I2:I201,L41,B2:B201, "&lt;=5", B2:B201, "&gt;=3", C2:C201, "M")</f>
        <v>20</v>
      </c>
      <c r="Q41" s="31">
        <f>M41/SUM($M$41:$P$41)*100</f>
        <v>6.666666666666667</v>
      </c>
      <c r="R41" s="31">
        <f>N41/SUM($M$41:$P$41)*100</f>
        <v>8.8888888888888893</v>
      </c>
      <c r="S41" s="31">
        <f>O41/SUM($M$41:$P$41)*100</f>
        <v>40</v>
      </c>
      <c r="T41" s="31">
        <f>P41/SUM($M$41:$P$41)*100</f>
        <v>44.444444444444443</v>
      </c>
    </row>
    <row r="42" spans="1:20" x14ac:dyDescent="0.45">
      <c r="A42" s="26">
        <v>41</v>
      </c>
      <c r="B42" s="30">
        <v>1</v>
      </c>
      <c r="C42" s="26" t="s">
        <v>56</v>
      </c>
      <c r="D42" s="30">
        <v>8</v>
      </c>
      <c r="E42" s="27" t="s">
        <v>20</v>
      </c>
      <c r="F42" s="30">
        <v>9</v>
      </c>
      <c r="G42" s="30">
        <v>75</v>
      </c>
      <c r="H42" s="66" t="s">
        <v>675</v>
      </c>
      <c r="I42" s="27" t="s">
        <v>675</v>
      </c>
      <c r="J42" s="27" t="s">
        <v>675</v>
      </c>
      <c r="L42" s="27" t="s">
        <v>705</v>
      </c>
      <c r="M42" s="27">
        <f>COUNTIFS(I2:I201,L42,B2:B201, "&lt;=2", B2:B201, "&gt;=1", C2:C201, "F")</f>
        <v>2</v>
      </c>
      <c r="N42" s="27">
        <f>COUNTIFS(I2:I201,L42,B2:B201, "&lt;=2", B2:B201, "&gt;=1", C2:C201, "M")</f>
        <v>7</v>
      </c>
      <c r="O42" s="27">
        <f>COUNTIFS(I2:I201,L42,B2:B201, "&lt;=5", B2:B201, "&gt;=3", C2:C201, "F")</f>
        <v>15</v>
      </c>
      <c r="P42" s="27">
        <f>COUNTIFS(I2:I201,L42,B2:B201, "&lt;=5", B2:B201, "&gt;=3", C2:C201, "M")</f>
        <v>11</v>
      </c>
      <c r="Q42" s="31">
        <f>M42/SUM($M$42:$P$42)*100</f>
        <v>5.7142857142857144</v>
      </c>
      <c r="R42" s="31">
        <f>N42/SUM($M$42:$P$42)*100</f>
        <v>20</v>
      </c>
      <c r="S42" s="31">
        <f>O42/SUM($M$42:$P$42)*100</f>
        <v>42.857142857142854</v>
      </c>
      <c r="T42" s="31">
        <f>P42/SUM($M$42:$P$42)*100</f>
        <v>31.428571428571427</v>
      </c>
    </row>
    <row r="43" spans="1:20" x14ac:dyDescent="0.45">
      <c r="A43" s="26">
        <v>42</v>
      </c>
      <c r="B43" s="30">
        <v>4</v>
      </c>
      <c r="C43" s="26" t="s">
        <v>43</v>
      </c>
      <c r="D43" s="30">
        <v>7</v>
      </c>
      <c r="E43" s="27" t="s">
        <v>19</v>
      </c>
      <c r="F43" s="30">
        <v>14</v>
      </c>
      <c r="G43" s="30">
        <v>98</v>
      </c>
      <c r="H43" s="27" t="s">
        <v>675</v>
      </c>
      <c r="I43" s="27" t="s">
        <v>675</v>
      </c>
      <c r="J43" s="27" t="s">
        <v>675</v>
      </c>
    </row>
    <row r="44" spans="1:20" x14ac:dyDescent="0.45">
      <c r="A44" s="26">
        <v>43</v>
      </c>
      <c r="B44" s="30">
        <v>2</v>
      </c>
      <c r="C44" s="26" t="s">
        <v>56</v>
      </c>
      <c r="D44" s="30">
        <v>8</v>
      </c>
      <c r="E44" s="27" t="s">
        <v>19</v>
      </c>
      <c r="F44" s="30">
        <v>11</v>
      </c>
      <c r="G44" s="30">
        <v>83</v>
      </c>
      <c r="H44" s="66" t="s">
        <v>675</v>
      </c>
      <c r="I44" s="27" t="s">
        <v>675</v>
      </c>
      <c r="J44" s="27" t="s">
        <v>675</v>
      </c>
    </row>
    <row r="45" spans="1:20" x14ac:dyDescent="0.45">
      <c r="A45" s="26">
        <v>44</v>
      </c>
      <c r="B45" s="30">
        <v>3</v>
      </c>
      <c r="C45" s="26" t="s">
        <v>43</v>
      </c>
      <c r="D45" s="30">
        <v>6</v>
      </c>
      <c r="E45" s="27" t="s">
        <v>19</v>
      </c>
      <c r="F45" s="30">
        <v>10</v>
      </c>
      <c r="G45" s="30">
        <v>85</v>
      </c>
      <c r="H45" s="27" t="s">
        <v>675</v>
      </c>
      <c r="I45" s="27" t="s">
        <v>705</v>
      </c>
      <c r="J45" s="27" t="s">
        <v>778</v>
      </c>
    </row>
    <row r="46" spans="1:20" x14ac:dyDescent="0.45">
      <c r="A46" s="26">
        <v>45</v>
      </c>
      <c r="B46" s="30">
        <v>1</v>
      </c>
      <c r="C46" s="26" t="s">
        <v>56</v>
      </c>
      <c r="D46" s="30">
        <v>5</v>
      </c>
      <c r="E46" s="27" t="s">
        <v>19</v>
      </c>
      <c r="F46" s="30">
        <v>7</v>
      </c>
      <c r="G46" s="30">
        <v>70</v>
      </c>
      <c r="H46" s="66" t="s">
        <v>675</v>
      </c>
      <c r="I46" s="27" t="s">
        <v>675</v>
      </c>
      <c r="J46" s="27" t="s">
        <v>778</v>
      </c>
    </row>
    <row r="47" spans="1:20" x14ac:dyDescent="0.45">
      <c r="A47" s="26">
        <v>46</v>
      </c>
      <c r="B47" s="30">
        <v>2</v>
      </c>
      <c r="C47" s="26" t="s">
        <v>43</v>
      </c>
      <c r="D47" s="30">
        <v>4</v>
      </c>
      <c r="E47" s="27" t="s">
        <v>19</v>
      </c>
      <c r="F47" s="30">
        <v>12</v>
      </c>
      <c r="G47" s="30">
        <v>84</v>
      </c>
      <c r="H47" s="66" t="s">
        <v>675</v>
      </c>
      <c r="I47" s="27" t="s">
        <v>675</v>
      </c>
      <c r="J47" s="27" t="s">
        <v>675</v>
      </c>
    </row>
    <row r="48" spans="1:20" x14ac:dyDescent="0.45">
      <c r="A48" s="26">
        <v>47</v>
      </c>
      <c r="B48" s="30">
        <v>1</v>
      </c>
      <c r="C48" s="26" t="s">
        <v>56</v>
      </c>
      <c r="D48" s="30">
        <v>8</v>
      </c>
      <c r="E48" s="27" t="s">
        <v>19</v>
      </c>
      <c r="F48" s="30">
        <v>8</v>
      </c>
      <c r="G48" s="30">
        <v>72</v>
      </c>
      <c r="H48" s="66" t="s">
        <v>675</v>
      </c>
      <c r="I48" s="27" t="s">
        <v>675</v>
      </c>
      <c r="J48" s="27" t="s">
        <v>675</v>
      </c>
      <c r="L48" t="s">
        <v>709</v>
      </c>
    </row>
    <row r="49" spans="1:20" x14ac:dyDescent="0.45">
      <c r="A49" s="26">
        <v>48</v>
      </c>
      <c r="B49" s="30">
        <v>3</v>
      </c>
      <c r="C49" s="26" t="s">
        <v>56</v>
      </c>
      <c r="D49" s="30">
        <v>4</v>
      </c>
      <c r="E49" s="27" t="s">
        <v>19</v>
      </c>
      <c r="F49" s="30">
        <v>11</v>
      </c>
      <c r="G49" s="30">
        <v>88</v>
      </c>
      <c r="H49" s="27" t="s">
        <v>675</v>
      </c>
      <c r="I49" s="27" t="s">
        <v>675</v>
      </c>
      <c r="J49" s="27" t="s">
        <v>675</v>
      </c>
    </row>
    <row r="50" spans="1:20" x14ac:dyDescent="0.45">
      <c r="A50" s="26">
        <v>49</v>
      </c>
      <c r="B50" s="30">
        <v>4</v>
      </c>
      <c r="C50" s="26" t="s">
        <v>56</v>
      </c>
      <c r="D50" s="30">
        <v>5</v>
      </c>
      <c r="E50" s="27" t="s">
        <v>19</v>
      </c>
      <c r="F50" s="30">
        <v>13</v>
      </c>
      <c r="G50" s="30">
        <v>95</v>
      </c>
      <c r="H50" s="27" t="s">
        <v>675</v>
      </c>
      <c r="I50" s="27" t="s">
        <v>675</v>
      </c>
      <c r="J50" s="27" t="s">
        <v>675</v>
      </c>
      <c r="L50" s="27"/>
      <c r="M50" s="126" t="s">
        <v>610</v>
      </c>
      <c r="N50" s="132"/>
      <c r="O50" s="127"/>
      <c r="P50" s="126" t="s">
        <v>568</v>
      </c>
      <c r="Q50" s="132"/>
      <c r="R50" s="132"/>
      <c r="S50" s="72"/>
    </row>
    <row r="51" spans="1:20" x14ac:dyDescent="0.45">
      <c r="A51" s="26">
        <v>50</v>
      </c>
      <c r="B51" s="30">
        <v>2</v>
      </c>
      <c r="C51" s="26" t="s">
        <v>56</v>
      </c>
      <c r="D51" s="30">
        <v>5</v>
      </c>
      <c r="E51" s="27" t="s">
        <v>19</v>
      </c>
      <c r="F51" s="30">
        <v>10</v>
      </c>
      <c r="G51" s="30">
        <v>81</v>
      </c>
      <c r="H51" s="66" t="s">
        <v>675</v>
      </c>
      <c r="I51" s="27" t="s">
        <v>675</v>
      </c>
      <c r="J51" s="27" t="s">
        <v>675</v>
      </c>
      <c r="L51" s="27"/>
      <c r="M51" s="27" t="s">
        <v>616</v>
      </c>
      <c r="N51" s="27" t="s">
        <v>617</v>
      </c>
      <c r="O51" s="27" t="s">
        <v>618</v>
      </c>
      <c r="P51" s="27" t="s">
        <v>616</v>
      </c>
      <c r="Q51" s="27" t="s">
        <v>617</v>
      </c>
      <c r="R51" s="27" t="s">
        <v>618</v>
      </c>
      <c r="S51" s="73"/>
      <c r="T51" s="10"/>
    </row>
    <row r="52" spans="1:20" x14ac:dyDescent="0.45">
      <c r="A52" s="26">
        <v>51</v>
      </c>
      <c r="B52" s="30">
        <v>3</v>
      </c>
      <c r="C52" s="26" t="s">
        <v>56</v>
      </c>
      <c r="D52" s="30">
        <v>2</v>
      </c>
      <c r="E52" s="27" t="s">
        <v>19</v>
      </c>
      <c r="F52" s="30">
        <v>9</v>
      </c>
      <c r="G52" s="30">
        <v>75</v>
      </c>
      <c r="H52" s="27" t="s">
        <v>675</v>
      </c>
      <c r="I52" s="27" t="s">
        <v>704</v>
      </c>
      <c r="J52" s="27" t="s">
        <v>778</v>
      </c>
      <c r="L52" s="27" t="s">
        <v>675</v>
      </c>
      <c r="M52" s="37">
        <f>COUNTIFS($H$2:$H$201, L52, $D$2:$D$201, "&lt;=3", $D$2:$D$201, "&gt;=1")</f>
        <v>46</v>
      </c>
      <c r="N52" s="37">
        <f>COUNTIFS($H$2:$H$201, L52, $D$2:$D$201, "&lt;=6", $D$2:$D$201, "&gt;=4")</f>
        <v>120</v>
      </c>
      <c r="O52" s="37">
        <f>COUNTIFS($H$2:$H$201, L52, $D$2:$D$201, "&lt;=10", $D$2:$D$201, "&gt;=7")</f>
        <v>22</v>
      </c>
      <c r="P52" s="31">
        <f>M52/SUM($M$52:$O$52)*100</f>
        <v>24.468085106382979</v>
      </c>
      <c r="Q52" s="31">
        <f t="shared" ref="Q52:R52" si="8">N52/SUM($M$52:$O$52)*100</f>
        <v>63.829787234042556</v>
      </c>
      <c r="R52" s="31">
        <f t="shared" si="8"/>
        <v>11.702127659574469</v>
      </c>
      <c r="S52" s="73"/>
      <c r="T52" s="10"/>
    </row>
    <row r="53" spans="1:20" x14ac:dyDescent="0.45">
      <c r="A53" s="26">
        <v>52</v>
      </c>
      <c r="B53" s="30">
        <v>3</v>
      </c>
      <c r="C53" s="26" t="s">
        <v>56</v>
      </c>
      <c r="D53" s="30">
        <v>3</v>
      </c>
      <c r="E53" s="27" t="s">
        <v>19</v>
      </c>
      <c r="F53" s="30">
        <v>11</v>
      </c>
      <c r="G53" s="30">
        <v>83</v>
      </c>
      <c r="H53" s="27" t="s">
        <v>675</v>
      </c>
      <c r="I53" s="27" t="s">
        <v>704</v>
      </c>
      <c r="J53" s="27" t="s">
        <v>675</v>
      </c>
      <c r="L53" s="27" t="s">
        <v>700</v>
      </c>
      <c r="M53" s="37">
        <f>COUNTIFS($H$2:$H$201, L53, $D$2:$D$201, "&lt;=3", $D$2:$D$201, "&gt;=1")</f>
        <v>1</v>
      </c>
      <c r="N53" s="37">
        <f t="shared" ref="N53:N56" si="9">COUNTIFS($H$2:$H$201, L53, $D$2:$D$201, "&lt;=6", $D$2:$D$201, "&gt;=4")</f>
        <v>3</v>
      </c>
      <c r="O53" s="37">
        <f t="shared" ref="O53:O56" si="10">COUNTIFS($H$2:$H$201, L53, $D$2:$D$201, "&lt;=10", $D$2:$D$201, "&gt;=7")</f>
        <v>1</v>
      </c>
      <c r="P53" s="31">
        <f>M53/SUM($M$53:$O$53)*100</f>
        <v>20</v>
      </c>
      <c r="Q53" s="31">
        <f t="shared" ref="Q53:R53" si="11">N53/SUM($M$53:$O$53)*100</f>
        <v>60</v>
      </c>
      <c r="R53" s="31">
        <f t="shared" si="11"/>
        <v>20</v>
      </c>
      <c r="S53" s="73"/>
      <c r="T53" s="10"/>
    </row>
    <row r="54" spans="1:20" x14ac:dyDescent="0.45">
      <c r="A54" s="26">
        <v>53</v>
      </c>
      <c r="B54" s="30">
        <v>3</v>
      </c>
      <c r="C54" s="26" t="s">
        <v>56</v>
      </c>
      <c r="D54" s="30">
        <v>3</v>
      </c>
      <c r="E54" s="27" t="s">
        <v>19</v>
      </c>
      <c r="F54" s="30">
        <v>11</v>
      </c>
      <c r="G54" s="30">
        <v>88</v>
      </c>
      <c r="H54" s="27" t="s">
        <v>675</v>
      </c>
      <c r="I54" s="27" t="s">
        <v>675</v>
      </c>
      <c r="J54" s="27" t="s">
        <v>675</v>
      </c>
      <c r="L54" s="27" t="s">
        <v>764</v>
      </c>
      <c r="M54" s="37">
        <f t="shared" ref="M54:M56" si="12">COUNTIFS($H$2:$H$201, L54, $D$2:$D$201, "&lt;=3", $D$2:$D$201, "&gt;=1")</f>
        <v>0</v>
      </c>
      <c r="N54" s="37">
        <f t="shared" si="9"/>
        <v>3</v>
      </c>
      <c r="O54" s="37">
        <f t="shared" si="10"/>
        <v>0</v>
      </c>
      <c r="P54" s="31">
        <f>M54/SUM($M$54:$O$54)*100</f>
        <v>0</v>
      </c>
      <c r="Q54" s="31">
        <f t="shared" ref="Q54:R54" si="13">N54/SUM($M$54:$O$54)*100</f>
        <v>100</v>
      </c>
      <c r="R54" s="31">
        <f t="shared" si="13"/>
        <v>0</v>
      </c>
      <c r="S54" s="73"/>
      <c r="T54" s="10"/>
    </row>
    <row r="55" spans="1:20" x14ac:dyDescent="0.45">
      <c r="A55" s="27">
        <v>54</v>
      </c>
      <c r="B55" s="31">
        <v>3</v>
      </c>
      <c r="C55" s="27" t="s">
        <v>56</v>
      </c>
      <c r="D55" s="31">
        <v>3</v>
      </c>
      <c r="E55" s="27" t="s">
        <v>19</v>
      </c>
      <c r="F55" s="31">
        <v>11</v>
      </c>
      <c r="G55" s="31">
        <v>87.2</v>
      </c>
      <c r="H55" s="27" t="s">
        <v>675</v>
      </c>
      <c r="I55" s="27" t="s">
        <v>705</v>
      </c>
      <c r="J55" s="27" t="s">
        <v>675</v>
      </c>
      <c r="L55" s="27" t="s">
        <v>701</v>
      </c>
      <c r="M55" s="37">
        <f t="shared" si="12"/>
        <v>0</v>
      </c>
      <c r="N55" s="37">
        <f t="shared" si="9"/>
        <v>1</v>
      </c>
      <c r="O55" s="37">
        <f t="shared" si="10"/>
        <v>1</v>
      </c>
      <c r="P55" s="31">
        <f>M55/SUM($M$55:$O$55)*100</f>
        <v>0</v>
      </c>
      <c r="Q55" s="31">
        <f t="shared" ref="Q55:R56" si="14">N55/SUM($M$55:$O$55)*100</f>
        <v>50</v>
      </c>
      <c r="R55" s="31">
        <f t="shared" si="14"/>
        <v>50</v>
      </c>
      <c r="S55" s="73"/>
      <c r="T55" s="10"/>
    </row>
    <row r="56" spans="1:20" x14ac:dyDescent="0.45">
      <c r="A56" s="27">
        <v>55</v>
      </c>
      <c r="B56" s="31">
        <v>3</v>
      </c>
      <c r="C56" s="27" t="s">
        <v>56</v>
      </c>
      <c r="D56" s="31">
        <v>3</v>
      </c>
      <c r="E56" s="27" t="s">
        <v>19</v>
      </c>
      <c r="F56" s="31">
        <v>12</v>
      </c>
      <c r="G56" s="31">
        <v>80.5</v>
      </c>
      <c r="H56" s="27" t="s">
        <v>675</v>
      </c>
      <c r="I56" s="27" t="s">
        <v>675</v>
      </c>
      <c r="J56" s="27" t="s">
        <v>675</v>
      </c>
      <c r="L56" s="27" t="s">
        <v>765</v>
      </c>
      <c r="M56" s="37">
        <f t="shared" si="12"/>
        <v>1</v>
      </c>
      <c r="N56" s="37">
        <f t="shared" si="9"/>
        <v>1</v>
      </c>
      <c r="O56" s="37">
        <f t="shared" si="10"/>
        <v>0</v>
      </c>
      <c r="P56" s="31">
        <f>M56/SUM($M$55:$O$55)*100</f>
        <v>50</v>
      </c>
      <c r="Q56" s="31">
        <f t="shared" si="14"/>
        <v>50</v>
      </c>
      <c r="R56" s="31">
        <f t="shared" si="14"/>
        <v>0</v>
      </c>
      <c r="S56" s="73"/>
      <c r="T56" s="10"/>
    </row>
    <row r="57" spans="1:20" x14ac:dyDescent="0.45">
      <c r="A57" s="27">
        <v>56</v>
      </c>
      <c r="B57" s="31">
        <v>3</v>
      </c>
      <c r="C57" s="27" t="s">
        <v>56</v>
      </c>
      <c r="D57" s="31">
        <v>3</v>
      </c>
      <c r="E57" s="27" t="s">
        <v>19</v>
      </c>
      <c r="F57" s="31">
        <v>12</v>
      </c>
      <c r="G57" s="31">
        <v>85</v>
      </c>
      <c r="H57" s="27" t="s">
        <v>675</v>
      </c>
      <c r="I57" s="27" t="s">
        <v>705</v>
      </c>
      <c r="J57" s="27" t="s">
        <v>675</v>
      </c>
      <c r="L57" s="27" t="s">
        <v>675</v>
      </c>
      <c r="M57" s="37">
        <f>COUNTIFS($I$2:$I$201, L57, $D$2:$D$201, "&lt;=3", $D$2:$D$201, "&gt;=1")</f>
        <v>12</v>
      </c>
      <c r="N57" s="37">
        <f>COUNTIFS($I$2:$I$201, L57, $D$2:$D$201, "&lt;=6", $D$2:$D$201, "&gt;=4")</f>
        <v>89</v>
      </c>
      <c r="O57" s="37">
        <f>COUNTIFS($I$2:$I$201, L57, $D$2:$D$201, "&lt;=10", $D$2:$D$201, "&gt;=7")</f>
        <v>19</v>
      </c>
      <c r="P57" s="31">
        <f>M57/SUM($M$57:$O$57)*100</f>
        <v>10</v>
      </c>
      <c r="Q57" s="31">
        <f>N57/SUM($M$57:$O$57)*100</f>
        <v>74.166666666666671</v>
      </c>
      <c r="R57" s="31">
        <f>O57/SUM($M$57:$O$57)*100</f>
        <v>15.833333333333332</v>
      </c>
      <c r="S57" s="73"/>
      <c r="T57" s="10"/>
    </row>
    <row r="58" spans="1:20" x14ac:dyDescent="0.45">
      <c r="A58" s="27">
        <v>57</v>
      </c>
      <c r="B58" s="31">
        <v>3</v>
      </c>
      <c r="C58" s="27" t="s">
        <v>56</v>
      </c>
      <c r="D58" s="31">
        <v>3</v>
      </c>
      <c r="E58" s="27" t="s">
        <v>19</v>
      </c>
      <c r="F58" s="31">
        <v>12</v>
      </c>
      <c r="G58" s="31">
        <v>82</v>
      </c>
      <c r="H58" s="27" t="s">
        <v>675</v>
      </c>
      <c r="I58" s="27" t="s">
        <v>704</v>
      </c>
      <c r="J58" s="27" t="s">
        <v>675</v>
      </c>
      <c r="L58" s="27" t="s">
        <v>704</v>
      </c>
      <c r="M58" s="37">
        <f t="shared" ref="M58:M59" si="15">COUNTIFS($I$2:$I$201, L58, $D$2:$D$201, "&lt;=3", $D$2:$D$201, "&gt;=1")</f>
        <v>26</v>
      </c>
      <c r="N58" s="37">
        <f t="shared" ref="N58:N59" si="16">COUNTIFS($I$2:$I$201, L58, $D$2:$D$201, "&lt;=6", $D$2:$D$201, "&gt;=4")</f>
        <v>17</v>
      </c>
      <c r="O58" s="37">
        <f t="shared" ref="O58:O59" si="17">COUNTIFS($I$2:$I$201, L58, $D$2:$D$201, "&lt;=10", $D$2:$D$201, "&gt;=7")</f>
        <v>2</v>
      </c>
      <c r="P58" s="31">
        <f>M58/SUM($M$58:$O$58)*100</f>
        <v>57.777777777777771</v>
      </c>
      <c r="Q58" s="31">
        <f>N58/SUM($M$58:$O$58)*100</f>
        <v>37.777777777777779</v>
      </c>
      <c r="R58" s="31">
        <f>O58/SUM($M$58:$O$58)*100</f>
        <v>4.4444444444444446</v>
      </c>
      <c r="S58" s="73"/>
      <c r="T58" s="10"/>
    </row>
    <row r="59" spans="1:20" x14ac:dyDescent="0.45">
      <c r="A59" s="27">
        <v>58</v>
      </c>
      <c r="B59" s="31">
        <v>3</v>
      </c>
      <c r="C59" s="27" t="s">
        <v>56</v>
      </c>
      <c r="D59" s="31">
        <v>3</v>
      </c>
      <c r="E59" s="27" t="s">
        <v>19</v>
      </c>
      <c r="F59" s="31">
        <v>12</v>
      </c>
      <c r="G59" s="31">
        <v>80.5</v>
      </c>
      <c r="H59" s="27" t="s">
        <v>675</v>
      </c>
      <c r="I59" s="27" t="s">
        <v>704</v>
      </c>
      <c r="J59" s="27" t="s">
        <v>675</v>
      </c>
      <c r="L59" s="27" t="s">
        <v>705</v>
      </c>
      <c r="M59" s="37">
        <f t="shared" si="15"/>
        <v>10</v>
      </c>
      <c r="N59" s="37">
        <f t="shared" si="16"/>
        <v>22</v>
      </c>
      <c r="O59" s="37">
        <f t="shared" si="17"/>
        <v>3</v>
      </c>
      <c r="P59" s="31">
        <f>M59/SUM($M$59:$O$59)*100</f>
        <v>28.571428571428569</v>
      </c>
      <c r="Q59" s="31">
        <f>N59/SUM($M$59:$O$59)*100</f>
        <v>62.857142857142854</v>
      </c>
      <c r="R59" s="31">
        <f>O59/SUM($M$59:$O$59)*100</f>
        <v>8.5714285714285712</v>
      </c>
    </row>
    <row r="60" spans="1:20" x14ac:dyDescent="0.45">
      <c r="A60" s="27">
        <v>59</v>
      </c>
      <c r="B60" s="31">
        <v>3</v>
      </c>
      <c r="C60" s="27" t="s">
        <v>56</v>
      </c>
      <c r="D60" s="31">
        <v>3</v>
      </c>
      <c r="E60" s="27" t="s">
        <v>19</v>
      </c>
      <c r="F60" s="31">
        <v>11</v>
      </c>
      <c r="G60" s="31">
        <v>80</v>
      </c>
      <c r="H60" s="27" t="s">
        <v>675</v>
      </c>
      <c r="I60" s="27" t="s">
        <v>704</v>
      </c>
      <c r="J60" s="27" t="s">
        <v>675</v>
      </c>
    </row>
    <row r="61" spans="1:20" x14ac:dyDescent="0.45">
      <c r="A61" s="27">
        <v>60</v>
      </c>
      <c r="B61" s="31">
        <v>4</v>
      </c>
      <c r="C61" s="27" t="s">
        <v>56</v>
      </c>
      <c r="D61" s="31">
        <v>3</v>
      </c>
      <c r="E61" s="27" t="s">
        <v>19</v>
      </c>
      <c r="F61" s="31">
        <v>14</v>
      </c>
      <c r="G61" s="31">
        <v>85</v>
      </c>
      <c r="H61" s="27" t="s">
        <v>700</v>
      </c>
      <c r="I61" s="27" t="s">
        <v>704</v>
      </c>
      <c r="J61" s="27" t="s">
        <v>675</v>
      </c>
    </row>
    <row r="62" spans="1:20" x14ac:dyDescent="0.45">
      <c r="A62" s="27">
        <v>61</v>
      </c>
      <c r="B62" s="31">
        <v>4</v>
      </c>
      <c r="C62" s="27" t="s">
        <v>56</v>
      </c>
      <c r="D62" s="31">
        <v>3</v>
      </c>
      <c r="E62" s="27" t="s">
        <v>19</v>
      </c>
      <c r="F62" s="31">
        <v>12</v>
      </c>
      <c r="G62" s="31">
        <v>85</v>
      </c>
      <c r="H62" s="27" t="s">
        <v>675</v>
      </c>
      <c r="I62" s="27" t="s">
        <v>704</v>
      </c>
      <c r="J62" s="27" t="s">
        <v>778</v>
      </c>
    </row>
    <row r="63" spans="1:20" x14ac:dyDescent="0.45">
      <c r="A63" s="27">
        <v>62</v>
      </c>
      <c r="B63" s="31">
        <v>4</v>
      </c>
      <c r="C63" s="27" t="s">
        <v>56</v>
      </c>
      <c r="D63" s="31">
        <v>3</v>
      </c>
      <c r="E63" s="27" t="s">
        <v>19</v>
      </c>
      <c r="F63" s="31">
        <v>11</v>
      </c>
      <c r="G63" s="31">
        <v>85</v>
      </c>
      <c r="H63" s="27" t="s">
        <v>675</v>
      </c>
      <c r="I63" s="27" t="s">
        <v>704</v>
      </c>
      <c r="J63" s="27" t="s">
        <v>778</v>
      </c>
    </row>
    <row r="64" spans="1:20" x14ac:dyDescent="0.45">
      <c r="A64" s="27">
        <v>63</v>
      </c>
      <c r="B64" s="31">
        <v>3</v>
      </c>
      <c r="C64" s="27" t="s">
        <v>56</v>
      </c>
      <c r="D64" s="31">
        <v>3</v>
      </c>
      <c r="E64" s="27" t="s">
        <v>19</v>
      </c>
      <c r="F64" s="31">
        <v>13</v>
      </c>
      <c r="G64" s="31">
        <v>85</v>
      </c>
      <c r="H64" s="27" t="s">
        <v>675</v>
      </c>
      <c r="I64" s="27" t="s">
        <v>705</v>
      </c>
      <c r="J64" s="27" t="s">
        <v>675</v>
      </c>
    </row>
    <row r="65" spans="1:23" x14ac:dyDescent="0.45">
      <c r="A65" s="27">
        <v>64</v>
      </c>
      <c r="B65" s="31">
        <v>2</v>
      </c>
      <c r="C65" s="27" t="s">
        <v>56</v>
      </c>
      <c r="D65" s="31">
        <v>3</v>
      </c>
      <c r="E65" s="27" t="s">
        <v>19</v>
      </c>
      <c r="F65" s="31">
        <v>9</v>
      </c>
      <c r="G65" s="31">
        <v>80</v>
      </c>
      <c r="H65" s="66" t="s">
        <v>675</v>
      </c>
      <c r="I65" s="27" t="s">
        <v>675</v>
      </c>
      <c r="J65" s="27" t="s">
        <v>778</v>
      </c>
    </row>
    <row r="66" spans="1:23" x14ac:dyDescent="0.45">
      <c r="A66" s="27">
        <v>65</v>
      </c>
      <c r="B66" s="31">
        <v>2</v>
      </c>
      <c r="C66" s="27" t="s">
        <v>56</v>
      </c>
      <c r="D66" s="31">
        <v>2</v>
      </c>
      <c r="E66" s="27" t="s">
        <v>20</v>
      </c>
      <c r="F66" s="31">
        <v>7</v>
      </c>
      <c r="G66" s="31">
        <v>69</v>
      </c>
      <c r="H66" s="66" t="s">
        <v>675</v>
      </c>
      <c r="I66" s="27" t="s">
        <v>675</v>
      </c>
      <c r="J66" s="27" t="s">
        <v>777</v>
      </c>
    </row>
    <row r="67" spans="1:23" x14ac:dyDescent="0.45">
      <c r="A67" s="27">
        <v>66</v>
      </c>
      <c r="B67" s="31">
        <v>1</v>
      </c>
      <c r="C67" s="27" t="s">
        <v>56</v>
      </c>
      <c r="D67" s="31">
        <v>3</v>
      </c>
      <c r="E67" s="27" t="s">
        <v>19</v>
      </c>
      <c r="F67" s="31">
        <v>8</v>
      </c>
      <c r="G67" s="31">
        <v>72</v>
      </c>
      <c r="H67" s="66" t="s">
        <v>675</v>
      </c>
      <c r="I67" s="27" t="s">
        <v>675</v>
      </c>
      <c r="J67" s="27" t="s">
        <v>675</v>
      </c>
    </row>
    <row r="68" spans="1:23" x14ac:dyDescent="0.45">
      <c r="A68" s="27">
        <v>67</v>
      </c>
      <c r="B68" s="31">
        <v>2</v>
      </c>
      <c r="C68" s="27" t="s">
        <v>56</v>
      </c>
      <c r="D68" s="31">
        <v>3</v>
      </c>
      <c r="E68" s="27" t="s">
        <v>19</v>
      </c>
      <c r="F68" s="31">
        <v>9</v>
      </c>
      <c r="G68" s="31">
        <v>79.5</v>
      </c>
      <c r="H68" s="66" t="s">
        <v>675</v>
      </c>
      <c r="I68" s="27" t="s">
        <v>675</v>
      </c>
      <c r="J68" s="27" t="s">
        <v>778</v>
      </c>
    </row>
    <row r="69" spans="1:23" x14ac:dyDescent="0.45">
      <c r="A69" s="27">
        <v>68</v>
      </c>
      <c r="B69" s="31">
        <v>5</v>
      </c>
      <c r="C69" s="27" t="s">
        <v>43</v>
      </c>
      <c r="D69" s="31">
        <v>10</v>
      </c>
      <c r="E69" s="27" t="s">
        <v>19</v>
      </c>
      <c r="F69" s="31">
        <v>18</v>
      </c>
      <c r="G69" s="31">
        <v>110</v>
      </c>
      <c r="H69" s="27" t="s">
        <v>675</v>
      </c>
      <c r="I69" s="27" t="s">
        <v>675</v>
      </c>
      <c r="J69" s="27" t="s">
        <v>675</v>
      </c>
    </row>
    <row r="70" spans="1:23" x14ac:dyDescent="0.45">
      <c r="A70" s="27">
        <v>69</v>
      </c>
      <c r="B70" s="31">
        <v>3</v>
      </c>
      <c r="C70" s="27" t="s">
        <v>56</v>
      </c>
      <c r="D70" s="31">
        <v>10</v>
      </c>
      <c r="E70" s="27" t="s">
        <v>19</v>
      </c>
      <c r="F70" s="31">
        <v>17</v>
      </c>
      <c r="G70" s="31">
        <v>82</v>
      </c>
      <c r="H70" s="27" t="s">
        <v>701</v>
      </c>
      <c r="I70" s="27" t="s">
        <v>704</v>
      </c>
      <c r="J70" s="27" t="s">
        <v>675</v>
      </c>
    </row>
    <row r="71" spans="1:23" x14ac:dyDescent="0.45">
      <c r="A71" s="27">
        <v>70</v>
      </c>
      <c r="B71" s="31">
        <v>3</v>
      </c>
      <c r="C71" s="27" t="s">
        <v>56</v>
      </c>
      <c r="D71" s="31">
        <v>10</v>
      </c>
      <c r="E71" s="27" t="s">
        <v>19</v>
      </c>
      <c r="F71" s="31">
        <v>12</v>
      </c>
      <c r="G71" s="31">
        <v>85</v>
      </c>
      <c r="H71" s="27" t="s">
        <v>675</v>
      </c>
      <c r="I71" s="27" t="s">
        <v>705</v>
      </c>
      <c r="J71" s="27" t="s">
        <v>675</v>
      </c>
      <c r="S71" t="s">
        <v>702</v>
      </c>
    </row>
    <row r="72" spans="1:23" x14ac:dyDescent="0.45">
      <c r="A72" s="27">
        <v>71</v>
      </c>
      <c r="B72" s="31">
        <v>5</v>
      </c>
      <c r="C72" s="27" t="s">
        <v>43</v>
      </c>
      <c r="D72" s="31">
        <v>8</v>
      </c>
      <c r="E72" s="27" t="s">
        <v>19</v>
      </c>
      <c r="F72" s="31">
        <v>17</v>
      </c>
      <c r="G72" s="31">
        <v>104</v>
      </c>
      <c r="H72" s="27" t="s">
        <v>675</v>
      </c>
      <c r="I72" s="27" t="s">
        <v>675</v>
      </c>
      <c r="J72" s="27" t="s">
        <v>675</v>
      </c>
      <c r="M72" s="90"/>
      <c r="N72" s="10" t="s">
        <v>756</v>
      </c>
      <c r="O72" s="10"/>
      <c r="P72" s="10"/>
      <c r="R72" s="153" t="s">
        <v>753</v>
      </c>
      <c r="S72" s="125" t="s">
        <v>750</v>
      </c>
      <c r="T72" s="125"/>
      <c r="U72" s="125"/>
      <c r="V72" s="125"/>
      <c r="W72" s="154" t="s">
        <v>754</v>
      </c>
    </row>
    <row r="73" spans="1:23" ht="28.5" customHeight="1" x14ac:dyDescent="0.45">
      <c r="A73" s="27">
        <v>72</v>
      </c>
      <c r="B73" s="31">
        <v>3</v>
      </c>
      <c r="C73" s="27" t="s">
        <v>43</v>
      </c>
      <c r="D73" s="31">
        <v>8</v>
      </c>
      <c r="E73" s="27" t="s">
        <v>19</v>
      </c>
      <c r="F73" s="31">
        <v>11</v>
      </c>
      <c r="G73" s="31">
        <v>85</v>
      </c>
      <c r="H73" s="27" t="s">
        <v>675</v>
      </c>
      <c r="I73" s="27" t="s">
        <v>705</v>
      </c>
      <c r="J73" s="27" t="s">
        <v>778</v>
      </c>
      <c r="M73" s="153" t="s">
        <v>753</v>
      </c>
      <c r="N73" s="156" t="s">
        <v>750</v>
      </c>
      <c r="O73" s="157"/>
      <c r="P73" s="154" t="s">
        <v>754</v>
      </c>
      <c r="R73" s="153"/>
      <c r="S73" s="154" t="s">
        <v>688</v>
      </c>
      <c r="T73" s="154"/>
      <c r="U73" s="154" t="s">
        <v>689</v>
      </c>
      <c r="V73" s="154"/>
      <c r="W73" s="154"/>
    </row>
    <row r="74" spans="1:23" x14ac:dyDescent="0.45">
      <c r="A74" s="27">
        <v>73</v>
      </c>
      <c r="B74" s="31">
        <v>4</v>
      </c>
      <c r="C74" s="27" t="s">
        <v>43</v>
      </c>
      <c r="D74" s="31">
        <v>7</v>
      </c>
      <c r="E74" s="27" t="s">
        <v>19</v>
      </c>
      <c r="F74" s="31">
        <v>16</v>
      </c>
      <c r="G74" s="31">
        <v>98</v>
      </c>
      <c r="H74" s="27" t="s">
        <v>675</v>
      </c>
      <c r="I74" s="27" t="s">
        <v>675</v>
      </c>
      <c r="J74" s="27" t="s">
        <v>675</v>
      </c>
      <c r="M74" s="153"/>
      <c r="N74" s="91" t="s">
        <v>751</v>
      </c>
      <c r="O74" s="91" t="s">
        <v>752</v>
      </c>
      <c r="P74" s="154"/>
      <c r="R74" s="153"/>
      <c r="S74" s="91" t="s">
        <v>751</v>
      </c>
      <c r="T74" s="91" t="s">
        <v>752</v>
      </c>
      <c r="U74" s="91" t="s">
        <v>751</v>
      </c>
      <c r="V74" s="91" t="s">
        <v>752</v>
      </c>
      <c r="W74" s="154"/>
    </row>
    <row r="75" spans="1:23" ht="28.15" x14ac:dyDescent="0.45">
      <c r="A75" s="27">
        <v>74</v>
      </c>
      <c r="B75" s="31">
        <v>3</v>
      </c>
      <c r="C75" s="27" t="s">
        <v>43</v>
      </c>
      <c r="D75" s="31">
        <v>3</v>
      </c>
      <c r="E75" s="27" t="s">
        <v>19</v>
      </c>
      <c r="F75" s="31">
        <v>10</v>
      </c>
      <c r="G75" s="31">
        <v>81</v>
      </c>
      <c r="H75" s="27" t="s">
        <v>675</v>
      </c>
      <c r="I75" s="27" t="s">
        <v>704</v>
      </c>
      <c r="J75" s="27" t="s">
        <v>778</v>
      </c>
      <c r="M75" s="92" t="s">
        <v>749</v>
      </c>
      <c r="N75" s="91">
        <v>120</v>
      </c>
      <c r="O75" s="93">
        <v>60</v>
      </c>
      <c r="P75" s="155" t="s">
        <v>755</v>
      </c>
      <c r="R75" s="92" t="s">
        <v>675</v>
      </c>
      <c r="S75" s="91">
        <v>47</v>
      </c>
      <c r="T75" s="93">
        <f>S75/SUM($S$75:$S$77)*100</f>
        <v>52.80898876404494</v>
      </c>
      <c r="U75" s="91">
        <v>73</v>
      </c>
      <c r="V75" s="60">
        <f>U75/SUM($U$75:$U$77)*100</f>
        <v>65.765765765765778</v>
      </c>
      <c r="W75" s="155" t="s">
        <v>755</v>
      </c>
    </row>
    <row r="76" spans="1:23" ht="42" x14ac:dyDescent="0.45">
      <c r="A76" s="27">
        <v>75</v>
      </c>
      <c r="B76" s="31">
        <v>3</v>
      </c>
      <c r="C76" s="27" t="s">
        <v>43</v>
      </c>
      <c r="D76" s="31">
        <v>3</v>
      </c>
      <c r="E76" s="27" t="s">
        <v>19</v>
      </c>
      <c r="F76" s="31">
        <v>10</v>
      </c>
      <c r="G76" s="31">
        <v>80</v>
      </c>
      <c r="H76" s="27" t="s">
        <v>675</v>
      </c>
      <c r="I76" s="27" t="s">
        <v>704</v>
      </c>
      <c r="J76" s="27" t="s">
        <v>778</v>
      </c>
      <c r="M76" s="92" t="s">
        <v>759</v>
      </c>
      <c r="N76" s="91">
        <v>35</v>
      </c>
      <c r="O76" s="93">
        <v>17.5</v>
      </c>
      <c r="P76" s="155"/>
      <c r="R76" s="92" t="s">
        <v>761</v>
      </c>
      <c r="S76" s="91">
        <v>18</v>
      </c>
      <c r="T76" s="93">
        <f t="shared" ref="T76:T77" si="18">S76/SUM($S$75:$S$77)*100</f>
        <v>20.224719101123593</v>
      </c>
      <c r="U76" s="91">
        <v>17</v>
      </c>
      <c r="V76" s="60">
        <f t="shared" ref="V76:V77" si="19">U76/SUM($U$75:$U$77)*100</f>
        <v>15.315315315315313</v>
      </c>
      <c r="W76" s="155"/>
    </row>
    <row r="77" spans="1:23" ht="28.15" x14ac:dyDescent="0.45">
      <c r="A77" s="27">
        <v>76</v>
      </c>
      <c r="B77" s="31">
        <v>3</v>
      </c>
      <c r="C77" s="27" t="s">
        <v>43</v>
      </c>
      <c r="D77" s="31">
        <v>3</v>
      </c>
      <c r="E77" s="27" t="s">
        <v>19</v>
      </c>
      <c r="F77" s="31">
        <v>11</v>
      </c>
      <c r="G77" s="31">
        <v>80</v>
      </c>
      <c r="H77" s="27" t="s">
        <v>675</v>
      </c>
      <c r="I77" s="27" t="s">
        <v>704</v>
      </c>
      <c r="J77" s="27" t="s">
        <v>778</v>
      </c>
      <c r="M77" s="92" t="s">
        <v>760</v>
      </c>
      <c r="N77" s="91">
        <v>45</v>
      </c>
      <c r="O77" s="93">
        <v>22.5</v>
      </c>
      <c r="P77" s="155"/>
      <c r="R77" s="92" t="s">
        <v>762</v>
      </c>
      <c r="S77" s="91">
        <v>24</v>
      </c>
      <c r="T77" s="93">
        <f t="shared" si="18"/>
        <v>26.966292134831459</v>
      </c>
      <c r="U77" s="91">
        <v>21</v>
      </c>
      <c r="V77" s="60">
        <f t="shared" si="19"/>
        <v>18.918918918918919</v>
      </c>
      <c r="W77" s="155"/>
    </row>
    <row r="78" spans="1:23" x14ac:dyDescent="0.45">
      <c r="A78" s="27">
        <v>77</v>
      </c>
      <c r="B78" s="31">
        <v>3</v>
      </c>
      <c r="C78" s="27" t="s">
        <v>43</v>
      </c>
      <c r="D78" s="31">
        <v>2</v>
      </c>
      <c r="E78" s="27" t="s">
        <v>19</v>
      </c>
      <c r="F78" s="31">
        <v>9</v>
      </c>
      <c r="G78" s="31">
        <v>72</v>
      </c>
      <c r="H78" s="27" t="s">
        <v>675</v>
      </c>
      <c r="I78" s="27" t="s">
        <v>704</v>
      </c>
      <c r="J78" s="27" t="s">
        <v>777</v>
      </c>
    </row>
    <row r="79" spans="1:23" x14ac:dyDescent="0.45">
      <c r="A79" s="27">
        <v>78</v>
      </c>
      <c r="B79" s="31">
        <v>4</v>
      </c>
      <c r="C79" s="27" t="s">
        <v>43</v>
      </c>
      <c r="D79" s="31">
        <v>3</v>
      </c>
      <c r="E79" s="27" t="s">
        <v>19</v>
      </c>
      <c r="F79" s="31">
        <v>16</v>
      </c>
      <c r="G79" s="31">
        <v>101</v>
      </c>
      <c r="H79" s="27" t="s">
        <v>675</v>
      </c>
      <c r="I79" s="27" t="s">
        <v>675</v>
      </c>
      <c r="J79" s="27" t="s">
        <v>675</v>
      </c>
    </row>
    <row r="80" spans="1:23" x14ac:dyDescent="0.45">
      <c r="A80" s="27">
        <v>79</v>
      </c>
      <c r="B80" s="31">
        <v>4</v>
      </c>
      <c r="C80" s="27" t="s">
        <v>43</v>
      </c>
      <c r="D80" s="31">
        <v>3</v>
      </c>
      <c r="E80" s="27" t="s">
        <v>19</v>
      </c>
      <c r="F80" s="31">
        <v>13</v>
      </c>
      <c r="G80" s="31">
        <v>85</v>
      </c>
      <c r="H80" s="27" t="s">
        <v>675</v>
      </c>
      <c r="I80" s="27" t="s">
        <v>704</v>
      </c>
      <c r="J80" s="27" t="s">
        <v>675</v>
      </c>
    </row>
    <row r="81" spans="1:16" x14ac:dyDescent="0.45">
      <c r="A81" s="27">
        <v>80</v>
      </c>
      <c r="B81" s="31">
        <v>2</v>
      </c>
      <c r="C81" s="27" t="s">
        <v>43</v>
      </c>
      <c r="D81" s="31">
        <v>3</v>
      </c>
      <c r="E81" s="27" t="s">
        <v>19</v>
      </c>
      <c r="F81" s="31">
        <v>9</v>
      </c>
      <c r="G81" s="31">
        <v>80</v>
      </c>
      <c r="H81" s="66" t="s">
        <v>675</v>
      </c>
      <c r="I81" s="27" t="s">
        <v>705</v>
      </c>
      <c r="J81" s="27" t="s">
        <v>778</v>
      </c>
    </row>
    <row r="82" spans="1:16" x14ac:dyDescent="0.45">
      <c r="A82" s="27">
        <v>81</v>
      </c>
      <c r="B82" s="31">
        <v>2</v>
      </c>
      <c r="C82" s="27" t="s">
        <v>43</v>
      </c>
      <c r="D82" s="31">
        <v>3</v>
      </c>
      <c r="E82" s="27" t="s">
        <v>19</v>
      </c>
      <c r="F82" s="31">
        <v>12</v>
      </c>
      <c r="G82" s="31">
        <v>80</v>
      </c>
      <c r="H82" s="66" t="s">
        <v>675</v>
      </c>
      <c r="I82" s="27" t="s">
        <v>705</v>
      </c>
      <c r="J82" s="27" t="s">
        <v>675</v>
      </c>
    </row>
    <row r="83" spans="1:16" x14ac:dyDescent="0.45">
      <c r="A83" s="27">
        <v>82</v>
      </c>
      <c r="B83" s="31">
        <v>2</v>
      </c>
      <c r="C83" s="27" t="s">
        <v>43</v>
      </c>
      <c r="D83" s="31">
        <v>3</v>
      </c>
      <c r="E83" s="27" t="s">
        <v>19</v>
      </c>
      <c r="F83" s="31">
        <v>7</v>
      </c>
      <c r="G83" s="31">
        <v>75</v>
      </c>
      <c r="H83" s="66" t="s">
        <v>765</v>
      </c>
      <c r="I83" s="27" t="s">
        <v>704</v>
      </c>
      <c r="J83" s="27" t="s">
        <v>777</v>
      </c>
    </row>
    <row r="84" spans="1:16" x14ac:dyDescent="0.45">
      <c r="A84" s="27">
        <v>83</v>
      </c>
      <c r="B84" s="31">
        <v>4</v>
      </c>
      <c r="C84" s="27" t="s">
        <v>43</v>
      </c>
      <c r="D84" s="31">
        <v>3</v>
      </c>
      <c r="E84" s="27" t="s">
        <v>19</v>
      </c>
      <c r="F84" s="31">
        <v>10</v>
      </c>
      <c r="G84" s="31">
        <v>82</v>
      </c>
      <c r="H84" s="27" t="s">
        <v>675</v>
      </c>
      <c r="I84" s="27" t="s">
        <v>704</v>
      </c>
      <c r="J84" s="27" t="s">
        <v>777</v>
      </c>
    </row>
    <row r="85" spans="1:16" x14ac:dyDescent="0.45">
      <c r="A85" s="27">
        <v>84</v>
      </c>
      <c r="B85" s="31">
        <v>4</v>
      </c>
      <c r="C85" s="27" t="s">
        <v>43</v>
      </c>
      <c r="D85" s="31">
        <v>3</v>
      </c>
      <c r="E85" s="27" t="s">
        <v>19</v>
      </c>
      <c r="F85" s="31">
        <v>11</v>
      </c>
      <c r="G85" s="31">
        <v>80</v>
      </c>
      <c r="H85" s="27" t="s">
        <v>675</v>
      </c>
      <c r="I85" s="27" t="s">
        <v>704</v>
      </c>
      <c r="J85" s="27" t="s">
        <v>778</v>
      </c>
    </row>
    <row r="86" spans="1:16" x14ac:dyDescent="0.45">
      <c r="A86" s="27">
        <v>85</v>
      </c>
      <c r="B86" s="31">
        <v>2</v>
      </c>
      <c r="C86" s="27" t="s">
        <v>43</v>
      </c>
      <c r="D86" s="31">
        <v>2</v>
      </c>
      <c r="E86" s="27" t="s">
        <v>19</v>
      </c>
      <c r="F86" s="31">
        <v>8</v>
      </c>
      <c r="G86" s="31">
        <v>72</v>
      </c>
      <c r="H86" s="66" t="s">
        <v>675</v>
      </c>
      <c r="I86" s="27" t="s">
        <v>704</v>
      </c>
      <c r="J86" s="27" t="s">
        <v>777</v>
      </c>
      <c r="N86" t="s">
        <v>766</v>
      </c>
    </row>
    <row r="87" spans="1:16" x14ac:dyDescent="0.45">
      <c r="A87" s="27">
        <v>86</v>
      </c>
      <c r="B87" s="31">
        <v>4</v>
      </c>
      <c r="C87" s="27" t="s">
        <v>43</v>
      </c>
      <c r="D87" s="31">
        <v>3</v>
      </c>
      <c r="E87" s="27" t="s">
        <v>19</v>
      </c>
      <c r="F87" s="31">
        <v>13</v>
      </c>
      <c r="G87" s="31">
        <v>90</v>
      </c>
      <c r="H87" s="27" t="s">
        <v>675</v>
      </c>
      <c r="I87" s="27" t="s">
        <v>704</v>
      </c>
      <c r="J87" s="27" t="s">
        <v>675</v>
      </c>
      <c r="M87" s="153" t="s">
        <v>763</v>
      </c>
      <c r="N87" s="154" t="s">
        <v>750</v>
      </c>
      <c r="O87" s="154"/>
      <c r="P87" s="154" t="s">
        <v>754</v>
      </c>
    </row>
    <row r="88" spans="1:16" x14ac:dyDescent="0.45">
      <c r="A88" s="27">
        <v>87</v>
      </c>
      <c r="B88" s="31">
        <v>3</v>
      </c>
      <c r="C88" s="27" t="s">
        <v>43</v>
      </c>
      <c r="D88" s="31">
        <v>3</v>
      </c>
      <c r="E88" s="27" t="s">
        <v>19</v>
      </c>
      <c r="F88" s="31">
        <v>11</v>
      </c>
      <c r="G88" s="31">
        <v>85</v>
      </c>
      <c r="H88" s="27" t="s">
        <v>675</v>
      </c>
      <c r="I88" s="27" t="s">
        <v>705</v>
      </c>
      <c r="J88" s="27" t="s">
        <v>778</v>
      </c>
      <c r="M88" s="153"/>
      <c r="N88" s="91" t="s">
        <v>751</v>
      </c>
      <c r="O88" s="91" t="s">
        <v>752</v>
      </c>
      <c r="P88" s="154"/>
    </row>
    <row r="89" spans="1:16" ht="28.15" x14ac:dyDescent="0.45">
      <c r="A89" s="27">
        <v>88</v>
      </c>
      <c r="B89" s="31">
        <v>4</v>
      </c>
      <c r="C89" s="27" t="s">
        <v>43</v>
      </c>
      <c r="D89" s="31">
        <v>3</v>
      </c>
      <c r="E89" s="27" t="s">
        <v>19</v>
      </c>
      <c r="F89" s="31">
        <v>12</v>
      </c>
      <c r="G89" s="31">
        <v>82</v>
      </c>
      <c r="H89" s="27" t="s">
        <v>675</v>
      </c>
      <c r="I89" s="27" t="s">
        <v>704</v>
      </c>
      <c r="J89" s="27" t="s">
        <v>778</v>
      </c>
      <c r="M89" s="92" t="s">
        <v>749</v>
      </c>
      <c r="N89" s="91">
        <v>108</v>
      </c>
      <c r="O89" s="93">
        <f>N89/SUM($N$89:$N$93)*100</f>
        <v>54</v>
      </c>
      <c r="P89" s="150" t="s">
        <v>755</v>
      </c>
    </row>
    <row r="90" spans="1:16" ht="42" x14ac:dyDescent="0.45">
      <c r="A90" s="27">
        <v>89</v>
      </c>
      <c r="B90" s="31">
        <v>2</v>
      </c>
      <c r="C90" s="27" t="s">
        <v>43</v>
      </c>
      <c r="D90" s="31">
        <v>3</v>
      </c>
      <c r="E90" s="27" t="s">
        <v>19</v>
      </c>
      <c r="F90" s="31">
        <v>9</v>
      </c>
      <c r="G90" s="31">
        <v>78</v>
      </c>
      <c r="H90" s="66" t="s">
        <v>675</v>
      </c>
      <c r="I90" s="27" t="s">
        <v>704</v>
      </c>
      <c r="J90" s="27" t="s">
        <v>778</v>
      </c>
      <c r="M90" s="92" t="s">
        <v>758</v>
      </c>
      <c r="N90" s="91">
        <v>61</v>
      </c>
      <c r="O90" s="93">
        <f t="shared" ref="O90:O93" si="20">N90/SUM($N$89:$N$93)*100</f>
        <v>30.5</v>
      </c>
      <c r="P90" s="151"/>
    </row>
    <row r="91" spans="1:16" ht="28.15" x14ac:dyDescent="0.45">
      <c r="A91" s="27">
        <v>90</v>
      </c>
      <c r="B91" s="31">
        <v>2</v>
      </c>
      <c r="C91" s="27" t="s">
        <v>43</v>
      </c>
      <c r="D91" s="31">
        <v>1.5</v>
      </c>
      <c r="E91" s="27" t="s">
        <v>19</v>
      </c>
      <c r="F91" s="31">
        <v>10</v>
      </c>
      <c r="G91" s="31">
        <v>75</v>
      </c>
      <c r="H91" s="66" t="s">
        <v>675</v>
      </c>
      <c r="I91" s="27" t="s">
        <v>704</v>
      </c>
      <c r="J91" s="27" t="s">
        <v>675</v>
      </c>
      <c r="M91" s="92" t="s">
        <v>757</v>
      </c>
      <c r="N91" s="91">
        <v>24</v>
      </c>
      <c r="O91" s="93">
        <f t="shared" si="20"/>
        <v>12</v>
      </c>
      <c r="P91" s="151"/>
    </row>
    <row r="92" spans="1:16" x14ac:dyDescent="0.45">
      <c r="A92" s="27">
        <v>91</v>
      </c>
      <c r="B92" s="31">
        <v>4</v>
      </c>
      <c r="C92" s="27" t="s">
        <v>43</v>
      </c>
      <c r="D92" s="31">
        <v>3</v>
      </c>
      <c r="E92" s="27" t="s">
        <v>19</v>
      </c>
      <c r="F92" s="31">
        <v>14</v>
      </c>
      <c r="G92" s="31">
        <v>95</v>
      </c>
      <c r="H92" s="27" t="s">
        <v>675</v>
      </c>
      <c r="I92" s="27" t="s">
        <v>675</v>
      </c>
      <c r="J92" s="27" t="s">
        <v>675</v>
      </c>
      <c r="M92" s="92" t="s">
        <v>700</v>
      </c>
      <c r="N92" s="27">
        <v>5</v>
      </c>
      <c r="O92" s="93">
        <f t="shared" si="20"/>
        <v>2.5</v>
      </c>
      <c r="P92" s="151"/>
    </row>
    <row r="93" spans="1:16" x14ac:dyDescent="0.45">
      <c r="A93" s="27">
        <v>92</v>
      </c>
      <c r="B93" s="31">
        <v>2</v>
      </c>
      <c r="C93" s="27" t="s">
        <v>43</v>
      </c>
      <c r="D93" s="31">
        <v>3</v>
      </c>
      <c r="E93" s="27" t="s">
        <v>19</v>
      </c>
      <c r="F93" s="31">
        <v>11</v>
      </c>
      <c r="G93" s="31">
        <v>79</v>
      </c>
      <c r="H93" s="66" t="s">
        <v>675</v>
      </c>
      <c r="I93" s="27" t="s">
        <v>705</v>
      </c>
      <c r="J93" s="27" t="s">
        <v>675</v>
      </c>
      <c r="M93" s="92" t="s">
        <v>701</v>
      </c>
      <c r="N93" s="91">
        <v>2</v>
      </c>
      <c r="O93" s="93">
        <f t="shared" si="20"/>
        <v>1</v>
      </c>
      <c r="P93" s="152"/>
    </row>
    <row r="94" spans="1:16" x14ac:dyDescent="0.45">
      <c r="A94" s="27">
        <v>93</v>
      </c>
      <c r="B94" s="31">
        <v>4</v>
      </c>
      <c r="C94" s="27" t="s">
        <v>43</v>
      </c>
      <c r="D94" s="31">
        <v>3</v>
      </c>
      <c r="E94" s="27" t="s">
        <v>20</v>
      </c>
      <c r="F94" s="31">
        <v>13</v>
      </c>
      <c r="G94" s="31">
        <v>99</v>
      </c>
      <c r="H94" s="27" t="s">
        <v>675</v>
      </c>
      <c r="I94" s="27" t="s">
        <v>675</v>
      </c>
      <c r="J94" s="27" t="s">
        <v>675</v>
      </c>
    </row>
    <row r="95" spans="1:16" x14ac:dyDescent="0.45">
      <c r="A95" s="27">
        <v>94</v>
      </c>
      <c r="B95" s="31">
        <v>2</v>
      </c>
      <c r="C95" s="27" t="s">
        <v>56</v>
      </c>
      <c r="D95" s="31">
        <v>5</v>
      </c>
      <c r="E95" s="27" t="s">
        <v>20</v>
      </c>
      <c r="F95" s="31">
        <v>10</v>
      </c>
      <c r="G95" s="31">
        <v>80</v>
      </c>
      <c r="H95" s="66" t="s">
        <v>675</v>
      </c>
      <c r="I95" s="27" t="s">
        <v>675</v>
      </c>
      <c r="J95" s="27" t="s">
        <v>675</v>
      </c>
    </row>
    <row r="96" spans="1:16" x14ac:dyDescent="0.45">
      <c r="A96" s="27">
        <v>95</v>
      </c>
      <c r="B96" s="31">
        <v>3</v>
      </c>
      <c r="C96" s="27" t="s">
        <v>56</v>
      </c>
      <c r="D96" s="31">
        <v>4</v>
      </c>
      <c r="E96" s="27" t="s">
        <v>19</v>
      </c>
      <c r="F96" s="31">
        <v>14</v>
      </c>
      <c r="G96" s="31">
        <v>86</v>
      </c>
      <c r="H96" s="27" t="s">
        <v>700</v>
      </c>
      <c r="I96" s="27" t="s">
        <v>705</v>
      </c>
      <c r="J96" s="27" t="s">
        <v>675</v>
      </c>
    </row>
    <row r="97" spans="1:18" x14ac:dyDescent="0.45">
      <c r="A97" s="27">
        <v>96</v>
      </c>
      <c r="B97" s="31">
        <v>3</v>
      </c>
      <c r="C97" s="27" t="s">
        <v>56</v>
      </c>
      <c r="D97" s="31">
        <v>6</v>
      </c>
      <c r="E97" s="27" t="s">
        <v>19</v>
      </c>
      <c r="F97" s="31">
        <v>12</v>
      </c>
      <c r="G97" s="31">
        <v>88</v>
      </c>
      <c r="H97" s="27" t="s">
        <v>675</v>
      </c>
      <c r="I97" s="27" t="s">
        <v>675</v>
      </c>
      <c r="J97" s="27" t="s">
        <v>675</v>
      </c>
    </row>
    <row r="98" spans="1:18" x14ac:dyDescent="0.45">
      <c r="A98" s="27">
        <v>97</v>
      </c>
      <c r="B98" s="31">
        <v>3</v>
      </c>
      <c r="C98" s="27" t="s">
        <v>56</v>
      </c>
      <c r="D98" s="31">
        <v>5</v>
      </c>
      <c r="E98" s="27" t="s">
        <v>19</v>
      </c>
      <c r="F98" s="31">
        <v>11.7</v>
      </c>
      <c r="G98" s="31">
        <v>89.2</v>
      </c>
      <c r="H98" s="27" t="s">
        <v>675</v>
      </c>
      <c r="I98" s="27" t="s">
        <v>675</v>
      </c>
      <c r="J98" s="27" t="s">
        <v>675</v>
      </c>
    </row>
    <row r="99" spans="1:18" x14ac:dyDescent="0.45">
      <c r="A99" s="27">
        <v>98</v>
      </c>
      <c r="B99" s="31">
        <v>3</v>
      </c>
      <c r="C99" s="27" t="s">
        <v>56</v>
      </c>
      <c r="D99" s="31">
        <v>5</v>
      </c>
      <c r="E99" s="27" t="s">
        <v>19</v>
      </c>
      <c r="F99" s="31">
        <v>11.5</v>
      </c>
      <c r="G99" s="31">
        <v>90</v>
      </c>
      <c r="H99" s="27" t="s">
        <v>675</v>
      </c>
      <c r="I99" s="27" t="s">
        <v>675</v>
      </c>
      <c r="J99" s="27" t="s">
        <v>675</v>
      </c>
    </row>
    <row r="100" spans="1:18" x14ac:dyDescent="0.45">
      <c r="A100" s="27">
        <v>99</v>
      </c>
      <c r="B100" s="31">
        <v>3</v>
      </c>
      <c r="C100" s="27" t="s">
        <v>56</v>
      </c>
      <c r="D100" s="31">
        <v>5</v>
      </c>
      <c r="E100" s="27" t="s">
        <v>19</v>
      </c>
      <c r="F100" s="31">
        <v>12</v>
      </c>
      <c r="G100" s="31">
        <v>89</v>
      </c>
      <c r="H100" s="27" t="s">
        <v>675</v>
      </c>
      <c r="I100" s="27" t="s">
        <v>675</v>
      </c>
      <c r="J100" s="27" t="s">
        <v>675</v>
      </c>
    </row>
    <row r="101" spans="1:18" x14ac:dyDescent="0.45">
      <c r="A101" s="27">
        <v>100</v>
      </c>
      <c r="B101" s="31">
        <v>3</v>
      </c>
      <c r="C101" s="27" t="s">
        <v>56</v>
      </c>
      <c r="D101" s="31">
        <v>5</v>
      </c>
      <c r="E101" s="27" t="s">
        <v>19</v>
      </c>
      <c r="F101" s="31">
        <v>12</v>
      </c>
      <c r="G101" s="31">
        <v>88</v>
      </c>
      <c r="H101" s="27" t="s">
        <v>675</v>
      </c>
      <c r="I101" s="27" t="s">
        <v>675</v>
      </c>
      <c r="J101" s="27" t="s">
        <v>675</v>
      </c>
      <c r="M101" s="153" t="s">
        <v>763</v>
      </c>
      <c r="N101" s="125" t="s">
        <v>750</v>
      </c>
      <c r="O101" s="125"/>
      <c r="P101" s="125"/>
      <c r="Q101" s="125"/>
      <c r="R101" s="154" t="s">
        <v>754</v>
      </c>
    </row>
    <row r="102" spans="1:18" x14ac:dyDescent="0.45">
      <c r="A102" s="27">
        <v>101</v>
      </c>
      <c r="B102" s="31">
        <v>2</v>
      </c>
      <c r="C102" s="27" t="s">
        <v>56</v>
      </c>
      <c r="D102" s="31">
        <v>4</v>
      </c>
      <c r="E102" s="27" t="s">
        <v>19</v>
      </c>
      <c r="F102" s="31">
        <v>8</v>
      </c>
      <c r="G102" s="31">
        <v>75</v>
      </c>
      <c r="H102" s="66" t="s">
        <v>675</v>
      </c>
      <c r="I102" s="27" t="s">
        <v>704</v>
      </c>
      <c r="J102" s="27" t="s">
        <v>778</v>
      </c>
      <c r="M102" s="153"/>
      <c r="N102" s="154" t="s">
        <v>688</v>
      </c>
      <c r="O102" s="154"/>
      <c r="P102" s="154" t="s">
        <v>689</v>
      </c>
      <c r="Q102" s="154"/>
      <c r="R102" s="154"/>
    </row>
    <row r="103" spans="1:18" x14ac:dyDescent="0.45">
      <c r="A103" s="27">
        <v>102</v>
      </c>
      <c r="B103" s="31">
        <v>2</v>
      </c>
      <c r="C103" s="27" t="s">
        <v>56</v>
      </c>
      <c r="D103" s="31">
        <v>5</v>
      </c>
      <c r="E103" s="27" t="s">
        <v>19</v>
      </c>
      <c r="F103" s="31">
        <v>10</v>
      </c>
      <c r="G103" s="31">
        <v>75</v>
      </c>
      <c r="H103" s="66" t="s">
        <v>675</v>
      </c>
      <c r="I103" s="27" t="s">
        <v>704</v>
      </c>
      <c r="J103" s="27" t="s">
        <v>675</v>
      </c>
      <c r="M103" s="153"/>
      <c r="N103" s="91" t="s">
        <v>751</v>
      </c>
      <c r="O103" s="91" t="s">
        <v>752</v>
      </c>
      <c r="P103" s="91" t="s">
        <v>751</v>
      </c>
      <c r="Q103" s="91" t="s">
        <v>752</v>
      </c>
      <c r="R103" s="154"/>
    </row>
    <row r="104" spans="1:18" x14ac:dyDescent="0.45">
      <c r="A104" s="27">
        <v>103</v>
      </c>
      <c r="B104" s="31">
        <v>2</v>
      </c>
      <c r="C104" s="27" t="s">
        <v>56</v>
      </c>
      <c r="D104" s="31">
        <v>4</v>
      </c>
      <c r="E104" s="27" t="s">
        <v>19</v>
      </c>
      <c r="F104" s="31">
        <v>10</v>
      </c>
      <c r="G104" s="31">
        <v>80</v>
      </c>
      <c r="H104" s="66" t="s">
        <v>675</v>
      </c>
      <c r="I104" s="27" t="s">
        <v>675</v>
      </c>
      <c r="J104" s="27" t="s">
        <v>675</v>
      </c>
      <c r="M104" s="92" t="s">
        <v>675</v>
      </c>
      <c r="N104" s="91">
        <v>54</v>
      </c>
      <c r="O104" s="94">
        <f>N104/SUM($N$104:$N$108)*100</f>
        <v>60.674157303370791</v>
      </c>
      <c r="P104" s="91">
        <v>54</v>
      </c>
      <c r="Q104" s="60">
        <f>P104/SUM($P$104:$P$108)*100</f>
        <v>48.648648648648653</v>
      </c>
      <c r="R104" s="150" t="s">
        <v>755</v>
      </c>
    </row>
    <row r="105" spans="1:18" x14ac:dyDescent="0.45">
      <c r="A105" s="27">
        <v>104</v>
      </c>
      <c r="B105" s="31">
        <v>2</v>
      </c>
      <c r="C105" s="27" t="s">
        <v>56</v>
      </c>
      <c r="D105" s="31">
        <v>5</v>
      </c>
      <c r="E105" s="27" t="s">
        <v>19</v>
      </c>
      <c r="F105" s="31">
        <v>10</v>
      </c>
      <c r="G105" s="31">
        <v>82</v>
      </c>
      <c r="H105" s="66" t="s">
        <v>675</v>
      </c>
      <c r="I105" s="27" t="s">
        <v>675</v>
      </c>
      <c r="J105" s="27" t="s">
        <v>675</v>
      </c>
      <c r="M105" s="92" t="s">
        <v>764</v>
      </c>
      <c r="N105" s="91">
        <v>25</v>
      </c>
      <c r="O105" s="94">
        <f t="shared" ref="O105:O108" si="21">N105/SUM($N$104:$N$108)*100</f>
        <v>28.08988764044944</v>
      </c>
      <c r="P105" s="91">
        <v>36</v>
      </c>
      <c r="Q105" s="60">
        <f t="shared" ref="Q105:Q108" si="22">P105/SUM($P$104:$P$108)*100</f>
        <v>32.432432432432435</v>
      </c>
      <c r="R105" s="151"/>
    </row>
    <row r="106" spans="1:18" x14ac:dyDescent="0.45">
      <c r="A106" s="27">
        <v>105</v>
      </c>
      <c r="B106" s="31">
        <v>1</v>
      </c>
      <c r="C106" s="27" t="s">
        <v>56</v>
      </c>
      <c r="D106" s="31">
        <v>4</v>
      </c>
      <c r="E106" s="27" t="s">
        <v>19</v>
      </c>
      <c r="F106" s="31">
        <v>7</v>
      </c>
      <c r="G106" s="31">
        <v>77</v>
      </c>
      <c r="H106" s="66" t="s">
        <v>765</v>
      </c>
      <c r="I106" s="27" t="s">
        <v>675</v>
      </c>
      <c r="J106" s="27" t="s">
        <v>778</v>
      </c>
      <c r="M106" s="92" t="s">
        <v>765</v>
      </c>
      <c r="N106" s="91">
        <v>9</v>
      </c>
      <c r="O106" s="94">
        <f t="shared" si="21"/>
        <v>10.112359550561797</v>
      </c>
      <c r="P106" s="91">
        <v>15</v>
      </c>
      <c r="Q106" s="60">
        <f t="shared" si="22"/>
        <v>13.513513513513514</v>
      </c>
      <c r="R106" s="151"/>
    </row>
    <row r="107" spans="1:18" x14ac:dyDescent="0.45">
      <c r="A107" s="27">
        <v>106</v>
      </c>
      <c r="B107" s="31">
        <v>1.5</v>
      </c>
      <c r="C107" s="27" t="s">
        <v>56</v>
      </c>
      <c r="D107" s="31">
        <v>4</v>
      </c>
      <c r="E107" s="27" t="s">
        <v>19</v>
      </c>
      <c r="F107" s="31">
        <v>9</v>
      </c>
      <c r="G107" s="31">
        <v>80</v>
      </c>
      <c r="H107" s="66" t="s">
        <v>675</v>
      </c>
      <c r="I107" s="27" t="s">
        <v>675</v>
      </c>
      <c r="J107" s="27" t="s">
        <v>675</v>
      </c>
      <c r="M107" s="92" t="s">
        <v>700</v>
      </c>
      <c r="N107" s="27">
        <v>1</v>
      </c>
      <c r="O107" s="94">
        <f t="shared" si="21"/>
        <v>1.1235955056179776</v>
      </c>
      <c r="P107" s="27">
        <v>4</v>
      </c>
      <c r="Q107" s="60">
        <f t="shared" si="22"/>
        <v>3.6036036036036037</v>
      </c>
      <c r="R107" s="151"/>
    </row>
    <row r="108" spans="1:18" x14ac:dyDescent="0.45">
      <c r="A108" s="27">
        <v>107</v>
      </c>
      <c r="B108" s="31">
        <v>1.5</v>
      </c>
      <c r="C108" s="27" t="s">
        <v>43</v>
      </c>
      <c r="D108" s="31">
        <v>5</v>
      </c>
      <c r="E108" s="27" t="s">
        <v>19</v>
      </c>
      <c r="F108" s="31">
        <v>10</v>
      </c>
      <c r="G108" s="31">
        <v>83</v>
      </c>
      <c r="H108" s="66" t="s">
        <v>675</v>
      </c>
      <c r="I108" s="27" t="s">
        <v>675</v>
      </c>
      <c r="J108" s="27" t="s">
        <v>675</v>
      </c>
      <c r="M108" s="92" t="s">
        <v>701</v>
      </c>
      <c r="N108" s="27">
        <v>0</v>
      </c>
      <c r="O108" s="94">
        <f t="shared" si="21"/>
        <v>0</v>
      </c>
      <c r="P108" s="91">
        <v>2</v>
      </c>
      <c r="Q108" s="60">
        <f t="shared" si="22"/>
        <v>1.8018018018018018</v>
      </c>
      <c r="R108" s="152"/>
    </row>
    <row r="109" spans="1:18" x14ac:dyDescent="0.45">
      <c r="A109" s="27">
        <v>108</v>
      </c>
      <c r="B109" s="31">
        <v>2</v>
      </c>
      <c r="C109" s="27" t="s">
        <v>56</v>
      </c>
      <c r="D109" s="31">
        <v>4</v>
      </c>
      <c r="E109" s="27" t="s">
        <v>19</v>
      </c>
      <c r="F109" s="31">
        <v>10</v>
      </c>
      <c r="G109" s="31">
        <v>80.5</v>
      </c>
      <c r="H109" s="66" t="s">
        <v>675</v>
      </c>
      <c r="I109" s="27" t="s">
        <v>675</v>
      </c>
      <c r="J109" s="27" t="s">
        <v>675</v>
      </c>
    </row>
    <row r="110" spans="1:18" x14ac:dyDescent="0.45">
      <c r="A110" s="27">
        <v>109</v>
      </c>
      <c r="B110" s="31">
        <v>2</v>
      </c>
      <c r="C110" s="27" t="s">
        <v>56</v>
      </c>
      <c r="D110" s="31">
        <v>5</v>
      </c>
      <c r="E110" s="27" t="s">
        <v>19</v>
      </c>
      <c r="F110" s="31">
        <v>10</v>
      </c>
      <c r="G110" s="31">
        <v>78.5</v>
      </c>
      <c r="H110" s="66" t="s">
        <v>675</v>
      </c>
      <c r="I110" s="27" t="s">
        <v>705</v>
      </c>
      <c r="J110" s="27" t="s">
        <v>675</v>
      </c>
    </row>
    <row r="111" spans="1:18" x14ac:dyDescent="0.45">
      <c r="A111" s="27">
        <v>110</v>
      </c>
      <c r="B111" s="31">
        <v>2</v>
      </c>
      <c r="C111" s="27" t="s">
        <v>56</v>
      </c>
      <c r="D111" s="31">
        <v>5</v>
      </c>
      <c r="E111" s="27" t="s">
        <v>19</v>
      </c>
      <c r="F111" s="31">
        <v>9</v>
      </c>
      <c r="G111" s="31">
        <v>80</v>
      </c>
      <c r="H111" s="66" t="s">
        <v>675</v>
      </c>
      <c r="I111" s="27" t="s">
        <v>675</v>
      </c>
      <c r="J111" s="27" t="s">
        <v>778</v>
      </c>
    </row>
    <row r="112" spans="1:18" x14ac:dyDescent="0.45">
      <c r="A112" s="27">
        <v>111</v>
      </c>
      <c r="B112" s="31">
        <v>2</v>
      </c>
      <c r="C112" s="27" t="s">
        <v>56</v>
      </c>
      <c r="D112" s="31">
        <v>5</v>
      </c>
      <c r="E112" s="27" t="s">
        <v>19</v>
      </c>
      <c r="F112" s="31">
        <v>10</v>
      </c>
      <c r="G112" s="31">
        <v>81</v>
      </c>
      <c r="H112" s="66" t="s">
        <v>675</v>
      </c>
      <c r="I112" s="27" t="s">
        <v>675</v>
      </c>
      <c r="J112" s="27" t="s">
        <v>675</v>
      </c>
    </row>
    <row r="113" spans="1:16" x14ac:dyDescent="0.45">
      <c r="A113" s="27">
        <v>112</v>
      </c>
      <c r="B113" s="31">
        <v>2</v>
      </c>
      <c r="C113" s="27" t="s">
        <v>43</v>
      </c>
      <c r="D113" s="31">
        <v>5</v>
      </c>
      <c r="E113" s="27" t="s">
        <v>19</v>
      </c>
      <c r="F113" s="31">
        <v>12</v>
      </c>
      <c r="G113" s="31">
        <v>80</v>
      </c>
      <c r="H113" s="66" t="s">
        <v>675</v>
      </c>
      <c r="I113" s="27" t="s">
        <v>705</v>
      </c>
      <c r="J113" s="27" t="s">
        <v>675</v>
      </c>
    </row>
    <row r="114" spans="1:16" x14ac:dyDescent="0.45">
      <c r="A114" s="27">
        <v>113</v>
      </c>
      <c r="B114" s="31">
        <v>5</v>
      </c>
      <c r="C114" s="27" t="s">
        <v>43</v>
      </c>
      <c r="D114" s="31">
        <v>3</v>
      </c>
      <c r="E114" s="27" t="s">
        <v>19</v>
      </c>
      <c r="F114" s="31">
        <v>15</v>
      </c>
      <c r="G114" s="31">
        <v>99</v>
      </c>
      <c r="H114" s="27" t="s">
        <v>675</v>
      </c>
      <c r="I114" s="27" t="s">
        <v>705</v>
      </c>
      <c r="J114" s="27" t="s">
        <v>675</v>
      </c>
    </row>
    <row r="115" spans="1:16" x14ac:dyDescent="0.45">
      <c r="A115" s="27">
        <v>114</v>
      </c>
      <c r="B115" s="31">
        <v>3</v>
      </c>
      <c r="C115" s="27" t="s">
        <v>43</v>
      </c>
      <c r="D115" s="31">
        <v>3</v>
      </c>
      <c r="E115" s="27" t="s">
        <v>19</v>
      </c>
      <c r="F115" s="31">
        <v>12</v>
      </c>
      <c r="G115" s="31">
        <v>89</v>
      </c>
      <c r="H115" s="27" t="s">
        <v>675</v>
      </c>
      <c r="I115" s="27" t="s">
        <v>675</v>
      </c>
      <c r="J115" s="27" t="s">
        <v>675</v>
      </c>
    </row>
    <row r="116" spans="1:16" x14ac:dyDescent="0.45">
      <c r="A116" s="27">
        <v>115</v>
      </c>
      <c r="B116" s="31">
        <v>3</v>
      </c>
      <c r="C116" s="27" t="s">
        <v>43</v>
      </c>
      <c r="D116" s="31">
        <v>3</v>
      </c>
      <c r="E116" s="27" t="s">
        <v>19</v>
      </c>
      <c r="F116" s="31">
        <v>11</v>
      </c>
      <c r="G116" s="31">
        <v>79</v>
      </c>
      <c r="H116" s="27" t="s">
        <v>675</v>
      </c>
      <c r="I116" s="27" t="s">
        <v>704</v>
      </c>
      <c r="J116" s="27" t="s">
        <v>778</v>
      </c>
      <c r="M116" s="126" t="s">
        <v>776</v>
      </c>
      <c r="N116" s="132"/>
      <c r="O116" s="127"/>
    </row>
    <row r="117" spans="1:16" x14ac:dyDescent="0.45">
      <c r="A117" s="27">
        <v>116</v>
      </c>
      <c r="B117" s="31">
        <v>3</v>
      </c>
      <c r="C117" s="27" t="s">
        <v>43</v>
      </c>
      <c r="D117" s="31">
        <v>3</v>
      </c>
      <c r="E117" s="27" t="s">
        <v>19</v>
      </c>
      <c r="F117" s="31">
        <v>11</v>
      </c>
      <c r="G117" s="31">
        <v>78</v>
      </c>
      <c r="H117" s="27" t="s">
        <v>675</v>
      </c>
      <c r="I117" s="27" t="s">
        <v>704</v>
      </c>
      <c r="J117" s="27" t="s">
        <v>778</v>
      </c>
      <c r="M117" s="27"/>
      <c r="N117" s="27" t="s">
        <v>610</v>
      </c>
      <c r="O117" s="27" t="s">
        <v>568</v>
      </c>
    </row>
    <row r="118" spans="1:16" x14ac:dyDescent="0.45">
      <c r="A118" s="27">
        <v>117</v>
      </c>
      <c r="B118" s="31">
        <v>4</v>
      </c>
      <c r="C118" s="27" t="s">
        <v>43</v>
      </c>
      <c r="D118" s="31">
        <v>5</v>
      </c>
      <c r="E118" s="27" t="s">
        <v>19</v>
      </c>
      <c r="F118" s="31">
        <v>14</v>
      </c>
      <c r="G118" s="31">
        <v>98</v>
      </c>
      <c r="H118" s="27" t="s">
        <v>675</v>
      </c>
      <c r="I118" s="27" t="s">
        <v>675</v>
      </c>
      <c r="J118" s="27" t="s">
        <v>675</v>
      </c>
      <c r="M118" s="27" t="s">
        <v>675</v>
      </c>
      <c r="N118" s="27">
        <f>COUNTIFS(J2:J201,M118)</f>
        <v>145</v>
      </c>
      <c r="O118" s="31">
        <f>N118/SUM($N$118:$N$120)*100</f>
        <v>72.5</v>
      </c>
    </row>
    <row r="119" spans="1:16" x14ac:dyDescent="0.45">
      <c r="A119" s="27">
        <v>118</v>
      </c>
      <c r="B119" s="31">
        <v>4</v>
      </c>
      <c r="C119" s="27" t="s">
        <v>43</v>
      </c>
      <c r="D119" s="31">
        <v>5</v>
      </c>
      <c r="E119" s="27" t="s">
        <v>19</v>
      </c>
      <c r="F119" s="31">
        <v>15</v>
      </c>
      <c r="G119" s="31">
        <v>94</v>
      </c>
      <c r="H119" s="27" t="s">
        <v>675</v>
      </c>
      <c r="I119" s="27" t="s">
        <v>705</v>
      </c>
      <c r="J119" s="27" t="s">
        <v>675</v>
      </c>
      <c r="M119" s="27" t="s">
        <v>778</v>
      </c>
      <c r="N119" s="27">
        <f t="shared" ref="N119:N120" si="23">COUNTIFS(J3:J202,M119)</f>
        <v>47</v>
      </c>
      <c r="O119" s="31">
        <f t="shared" ref="O119:O120" si="24">N119/SUM($N$118:$N$120)*100</f>
        <v>23.5</v>
      </c>
    </row>
    <row r="120" spans="1:16" x14ac:dyDescent="0.45">
      <c r="A120" s="27">
        <v>119</v>
      </c>
      <c r="B120" s="31">
        <v>5</v>
      </c>
      <c r="C120" s="27" t="s">
        <v>56</v>
      </c>
      <c r="D120" s="31">
        <v>6</v>
      </c>
      <c r="E120" s="27" t="s">
        <v>19</v>
      </c>
      <c r="F120" s="31">
        <v>16</v>
      </c>
      <c r="G120" s="31">
        <v>102.5</v>
      </c>
      <c r="H120" s="27" t="s">
        <v>675</v>
      </c>
      <c r="I120" s="27" t="s">
        <v>675</v>
      </c>
      <c r="J120" s="27" t="s">
        <v>675</v>
      </c>
      <c r="M120" s="27" t="s">
        <v>777</v>
      </c>
      <c r="N120" s="27">
        <f t="shared" si="23"/>
        <v>8</v>
      </c>
      <c r="O120" s="31">
        <f t="shared" si="24"/>
        <v>4</v>
      </c>
    </row>
    <row r="121" spans="1:16" x14ac:dyDescent="0.45">
      <c r="A121" s="27">
        <v>120</v>
      </c>
      <c r="B121" s="31">
        <v>4</v>
      </c>
      <c r="C121" s="27" t="s">
        <v>56</v>
      </c>
      <c r="D121" s="31">
        <v>4.8</v>
      </c>
      <c r="E121" s="27" t="s">
        <v>19</v>
      </c>
      <c r="F121" s="31">
        <v>12</v>
      </c>
      <c r="G121" s="31">
        <v>92</v>
      </c>
      <c r="H121" s="27" t="s">
        <v>675</v>
      </c>
      <c r="I121" s="27" t="s">
        <v>705</v>
      </c>
      <c r="J121" s="27" t="s">
        <v>778</v>
      </c>
    </row>
    <row r="122" spans="1:16" x14ac:dyDescent="0.45">
      <c r="A122" s="27">
        <v>121</v>
      </c>
      <c r="B122" s="31">
        <v>4</v>
      </c>
      <c r="C122" s="27" t="s">
        <v>56</v>
      </c>
      <c r="D122" s="31">
        <v>5</v>
      </c>
      <c r="E122" s="27" t="s">
        <v>19</v>
      </c>
      <c r="F122" s="31">
        <v>14</v>
      </c>
      <c r="G122" s="31">
        <v>95</v>
      </c>
      <c r="H122" s="27" t="s">
        <v>675</v>
      </c>
      <c r="I122" s="27" t="s">
        <v>675</v>
      </c>
      <c r="J122" s="27" t="s">
        <v>675</v>
      </c>
    </row>
    <row r="123" spans="1:16" x14ac:dyDescent="0.45">
      <c r="A123" s="27">
        <v>122</v>
      </c>
      <c r="B123" s="31">
        <v>4</v>
      </c>
      <c r="C123" s="27" t="s">
        <v>56</v>
      </c>
      <c r="D123" s="31">
        <v>5</v>
      </c>
      <c r="E123" s="27" t="s">
        <v>19</v>
      </c>
      <c r="F123" s="31">
        <v>14</v>
      </c>
      <c r="G123" s="31">
        <v>97.5</v>
      </c>
      <c r="H123" s="27" t="s">
        <v>675</v>
      </c>
      <c r="I123" s="27" t="s">
        <v>675</v>
      </c>
      <c r="J123" s="27" t="s">
        <v>675</v>
      </c>
    </row>
    <row r="124" spans="1:16" x14ac:dyDescent="0.45">
      <c r="A124" s="27">
        <v>123</v>
      </c>
      <c r="B124" s="31">
        <v>4</v>
      </c>
      <c r="C124" s="27" t="s">
        <v>56</v>
      </c>
      <c r="D124" s="31">
        <v>4</v>
      </c>
      <c r="E124" s="27" t="s">
        <v>19</v>
      </c>
      <c r="F124" s="31">
        <v>13.2</v>
      </c>
      <c r="G124" s="31">
        <v>95.9</v>
      </c>
      <c r="H124" s="27" t="s">
        <v>675</v>
      </c>
      <c r="I124" s="27" t="s">
        <v>675</v>
      </c>
      <c r="J124" s="27" t="s">
        <v>675</v>
      </c>
      <c r="N124" t="s">
        <v>766</v>
      </c>
    </row>
    <row r="125" spans="1:16" x14ac:dyDescent="0.45">
      <c r="A125" s="27">
        <v>124</v>
      </c>
      <c r="B125" s="31">
        <v>4</v>
      </c>
      <c r="C125" s="27" t="s">
        <v>56</v>
      </c>
      <c r="D125" s="31">
        <v>4</v>
      </c>
      <c r="E125" s="27" t="s">
        <v>19</v>
      </c>
      <c r="F125" s="31">
        <v>12</v>
      </c>
      <c r="G125" s="31">
        <v>90</v>
      </c>
      <c r="H125" s="27" t="s">
        <v>675</v>
      </c>
      <c r="I125" s="27" t="s">
        <v>705</v>
      </c>
      <c r="J125" s="27" t="s">
        <v>778</v>
      </c>
      <c r="M125" s="153" t="s">
        <v>773</v>
      </c>
      <c r="N125" s="154" t="s">
        <v>750</v>
      </c>
      <c r="O125" s="154"/>
      <c r="P125" s="154" t="s">
        <v>754</v>
      </c>
    </row>
    <row r="126" spans="1:16" x14ac:dyDescent="0.45">
      <c r="A126" s="27">
        <v>125</v>
      </c>
      <c r="B126" s="31">
        <v>4</v>
      </c>
      <c r="C126" s="27" t="s">
        <v>56</v>
      </c>
      <c r="D126" s="31">
        <v>6</v>
      </c>
      <c r="E126" s="27" t="s">
        <v>19</v>
      </c>
      <c r="F126" s="31">
        <v>15</v>
      </c>
      <c r="G126" s="31">
        <v>96</v>
      </c>
      <c r="H126" s="27" t="s">
        <v>675</v>
      </c>
      <c r="I126" s="27" t="s">
        <v>675</v>
      </c>
      <c r="J126" s="27" t="s">
        <v>675</v>
      </c>
      <c r="M126" s="153"/>
      <c r="N126" s="91" t="s">
        <v>751</v>
      </c>
      <c r="O126" s="91" t="s">
        <v>752</v>
      </c>
      <c r="P126" s="154"/>
    </row>
    <row r="127" spans="1:16" ht="28.15" x14ac:dyDescent="0.45">
      <c r="A127" s="27">
        <v>126</v>
      </c>
      <c r="B127" s="31">
        <v>2</v>
      </c>
      <c r="C127" s="27" t="s">
        <v>56</v>
      </c>
      <c r="D127" s="31">
        <v>5</v>
      </c>
      <c r="E127" s="27" t="s">
        <v>19</v>
      </c>
      <c r="F127" s="31">
        <v>9</v>
      </c>
      <c r="G127" s="31">
        <v>80</v>
      </c>
      <c r="H127" s="66" t="s">
        <v>675</v>
      </c>
      <c r="I127" s="27" t="s">
        <v>675</v>
      </c>
      <c r="J127" s="27" t="s">
        <v>778</v>
      </c>
      <c r="M127" s="92" t="s">
        <v>749</v>
      </c>
      <c r="N127" s="91">
        <v>145</v>
      </c>
      <c r="O127" s="93">
        <f>N127/200 *100</f>
        <v>72.5</v>
      </c>
      <c r="P127" s="150" t="s">
        <v>755</v>
      </c>
    </row>
    <row r="128" spans="1:16" ht="42" x14ac:dyDescent="0.45">
      <c r="A128" s="27">
        <v>127</v>
      </c>
      <c r="B128" s="31">
        <v>2</v>
      </c>
      <c r="C128" s="27" t="s">
        <v>56</v>
      </c>
      <c r="D128" s="31">
        <v>5</v>
      </c>
      <c r="E128" s="27" t="s">
        <v>19</v>
      </c>
      <c r="F128" s="31">
        <v>11</v>
      </c>
      <c r="G128" s="31">
        <v>82</v>
      </c>
      <c r="H128" s="66" t="s">
        <v>675</v>
      </c>
      <c r="I128" s="27" t="s">
        <v>675</v>
      </c>
      <c r="J128" s="27" t="s">
        <v>675</v>
      </c>
      <c r="M128" s="92" t="s">
        <v>774</v>
      </c>
      <c r="N128" s="91">
        <v>47</v>
      </c>
      <c r="O128" s="93">
        <f t="shared" ref="O128:O129" si="25">N128/200 *100</f>
        <v>23.5</v>
      </c>
      <c r="P128" s="151"/>
    </row>
    <row r="129" spans="1:18" ht="28.15" x14ac:dyDescent="0.45">
      <c r="A129" s="27">
        <v>128</v>
      </c>
      <c r="B129" s="31">
        <v>3</v>
      </c>
      <c r="C129" s="27" t="s">
        <v>56</v>
      </c>
      <c r="D129" s="31">
        <v>4</v>
      </c>
      <c r="E129" s="27" t="s">
        <v>19</v>
      </c>
      <c r="F129" s="31">
        <v>12</v>
      </c>
      <c r="G129" s="31">
        <v>80</v>
      </c>
      <c r="H129" s="27" t="s">
        <v>675</v>
      </c>
      <c r="I129" s="27" t="s">
        <v>704</v>
      </c>
      <c r="J129" s="27" t="s">
        <v>675</v>
      </c>
      <c r="M129" s="98" t="s">
        <v>775</v>
      </c>
      <c r="N129" s="97">
        <v>8</v>
      </c>
      <c r="O129" s="93">
        <f t="shared" si="25"/>
        <v>4</v>
      </c>
      <c r="P129" s="152"/>
    </row>
    <row r="130" spans="1:18" x14ac:dyDescent="0.45">
      <c r="A130" s="27">
        <v>129</v>
      </c>
      <c r="B130" s="31">
        <v>3</v>
      </c>
      <c r="C130" s="27" t="s">
        <v>56</v>
      </c>
      <c r="D130" s="31">
        <v>4</v>
      </c>
      <c r="E130" s="27" t="s">
        <v>19</v>
      </c>
      <c r="F130" s="31">
        <v>10</v>
      </c>
      <c r="G130" s="31">
        <v>80</v>
      </c>
      <c r="H130" s="27" t="s">
        <v>675</v>
      </c>
      <c r="I130" s="27" t="s">
        <v>704</v>
      </c>
      <c r="J130" s="27" t="s">
        <v>778</v>
      </c>
      <c r="M130" s="103"/>
      <c r="N130" s="104"/>
      <c r="O130" s="105"/>
      <c r="P130" s="106"/>
    </row>
    <row r="131" spans="1:18" x14ac:dyDescent="0.45">
      <c r="A131" s="27">
        <v>130</v>
      </c>
      <c r="B131" s="31">
        <v>3</v>
      </c>
      <c r="C131" s="27" t="s">
        <v>56</v>
      </c>
      <c r="D131" s="31">
        <v>6</v>
      </c>
      <c r="E131" s="27" t="s">
        <v>19</v>
      </c>
      <c r="F131" s="31">
        <v>14</v>
      </c>
      <c r="G131" s="31">
        <v>80</v>
      </c>
      <c r="H131" s="27" t="s">
        <v>701</v>
      </c>
      <c r="I131" s="27" t="s">
        <v>704</v>
      </c>
      <c r="J131" s="27" t="s">
        <v>675</v>
      </c>
      <c r="M131" s="99"/>
      <c r="N131" s="102"/>
      <c r="O131" s="100"/>
      <c r="P131" s="101"/>
    </row>
    <row r="132" spans="1:18" x14ac:dyDescent="0.45">
      <c r="A132" s="27">
        <v>131</v>
      </c>
      <c r="B132" s="31">
        <v>3</v>
      </c>
      <c r="C132" s="27" t="s">
        <v>56</v>
      </c>
      <c r="D132" s="31">
        <v>4</v>
      </c>
      <c r="E132" s="27" t="s">
        <v>19</v>
      </c>
      <c r="F132" s="31">
        <v>10</v>
      </c>
      <c r="G132" s="31">
        <v>90</v>
      </c>
      <c r="H132" s="27" t="s">
        <v>675</v>
      </c>
      <c r="I132" s="27" t="s">
        <v>675</v>
      </c>
      <c r="J132" s="27" t="s">
        <v>778</v>
      </c>
    </row>
    <row r="133" spans="1:18" x14ac:dyDescent="0.45">
      <c r="A133" s="27">
        <v>132</v>
      </c>
      <c r="B133" s="31">
        <v>3</v>
      </c>
      <c r="C133" s="27" t="s">
        <v>56</v>
      </c>
      <c r="D133" s="31">
        <v>4</v>
      </c>
      <c r="E133" s="27" t="s">
        <v>19</v>
      </c>
      <c r="F133" s="31">
        <v>11</v>
      </c>
      <c r="G133" s="31">
        <v>81</v>
      </c>
      <c r="H133" s="27" t="s">
        <v>675</v>
      </c>
      <c r="I133" s="27" t="s">
        <v>704</v>
      </c>
      <c r="J133" s="27" t="s">
        <v>675</v>
      </c>
    </row>
    <row r="134" spans="1:18" x14ac:dyDescent="0.45">
      <c r="A134" s="27">
        <v>133</v>
      </c>
      <c r="B134" s="31">
        <v>3</v>
      </c>
      <c r="C134" s="27" t="s">
        <v>56</v>
      </c>
      <c r="D134" s="31">
        <v>4</v>
      </c>
      <c r="E134" s="27" t="s">
        <v>19</v>
      </c>
      <c r="F134" s="31">
        <v>12</v>
      </c>
      <c r="G134" s="31">
        <v>89</v>
      </c>
      <c r="H134" s="27" t="s">
        <v>675</v>
      </c>
      <c r="I134" s="27" t="s">
        <v>675</v>
      </c>
      <c r="J134" s="27" t="s">
        <v>675</v>
      </c>
    </row>
    <row r="135" spans="1:18" x14ac:dyDescent="0.45">
      <c r="A135" s="27">
        <v>134</v>
      </c>
      <c r="B135" s="31">
        <v>3</v>
      </c>
      <c r="C135" s="27" t="s">
        <v>56</v>
      </c>
      <c r="D135" s="31">
        <v>5</v>
      </c>
      <c r="E135" s="27" t="s">
        <v>19</v>
      </c>
      <c r="F135" s="31">
        <v>14</v>
      </c>
      <c r="G135" s="31">
        <v>92</v>
      </c>
      <c r="H135" s="27" t="s">
        <v>675</v>
      </c>
      <c r="I135" s="27" t="s">
        <v>675</v>
      </c>
      <c r="J135" s="27" t="s">
        <v>675</v>
      </c>
    </row>
    <row r="136" spans="1:18" x14ac:dyDescent="0.45">
      <c r="A136" s="27">
        <v>135</v>
      </c>
      <c r="B136" s="31">
        <v>3</v>
      </c>
      <c r="C136" s="27" t="s">
        <v>56</v>
      </c>
      <c r="D136" s="31">
        <v>5</v>
      </c>
      <c r="E136" s="27" t="s">
        <v>19</v>
      </c>
      <c r="F136" s="31">
        <v>11</v>
      </c>
      <c r="G136" s="31">
        <v>90</v>
      </c>
      <c r="H136" s="27" t="s">
        <v>675</v>
      </c>
      <c r="I136" s="27" t="s">
        <v>675</v>
      </c>
      <c r="J136" s="27" t="s">
        <v>675</v>
      </c>
    </row>
    <row r="137" spans="1:18" x14ac:dyDescent="0.45">
      <c r="A137" s="27">
        <v>136</v>
      </c>
      <c r="B137" s="31">
        <v>3</v>
      </c>
      <c r="C137" s="27" t="s">
        <v>56</v>
      </c>
      <c r="D137" s="31">
        <v>4</v>
      </c>
      <c r="E137" s="27" t="s">
        <v>19</v>
      </c>
      <c r="F137" s="31">
        <v>10</v>
      </c>
      <c r="G137" s="31">
        <v>85</v>
      </c>
      <c r="H137" s="27" t="s">
        <v>675</v>
      </c>
      <c r="I137" s="27" t="s">
        <v>675</v>
      </c>
      <c r="J137" s="27" t="s">
        <v>778</v>
      </c>
      <c r="M137" s="153" t="s">
        <v>773</v>
      </c>
      <c r="N137" s="125" t="s">
        <v>750</v>
      </c>
      <c r="O137" s="125"/>
      <c r="P137" s="125"/>
      <c r="Q137" s="125"/>
      <c r="R137" s="154" t="s">
        <v>754</v>
      </c>
    </row>
    <row r="138" spans="1:18" x14ac:dyDescent="0.45">
      <c r="A138" s="27">
        <v>137</v>
      </c>
      <c r="B138" s="31">
        <v>5</v>
      </c>
      <c r="C138" s="27" t="s">
        <v>56</v>
      </c>
      <c r="D138" s="31">
        <v>5</v>
      </c>
      <c r="E138" s="27" t="s">
        <v>19</v>
      </c>
      <c r="F138" s="31">
        <v>14</v>
      </c>
      <c r="G138" s="31">
        <v>93</v>
      </c>
      <c r="H138" s="27" t="s">
        <v>675</v>
      </c>
      <c r="I138" s="27" t="s">
        <v>704</v>
      </c>
      <c r="J138" s="27" t="s">
        <v>675</v>
      </c>
      <c r="M138" s="153"/>
      <c r="N138" s="154" t="s">
        <v>688</v>
      </c>
      <c r="O138" s="154"/>
      <c r="P138" s="154" t="s">
        <v>689</v>
      </c>
      <c r="Q138" s="154"/>
      <c r="R138" s="154"/>
    </row>
    <row r="139" spans="1:18" x14ac:dyDescent="0.45">
      <c r="A139" s="27">
        <v>138</v>
      </c>
      <c r="B139" s="31">
        <v>4</v>
      </c>
      <c r="C139" s="27" t="s">
        <v>56</v>
      </c>
      <c r="D139" s="31">
        <v>3</v>
      </c>
      <c r="E139" s="27" t="s">
        <v>19</v>
      </c>
      <c r="F139" s="31">
        <v>12</v>
      </c>
      <c r="G139" s="31">
        <v>83</v>
      </c>
      <c r="H139" s="27" t="s">
        <v>675</v>
      </c>
      <c r="I139" s="27" t="s">
        <v>704</v>
      </c>
      <c r="J139" s="27" t="s">
        <v>778</v>
      </c>
      <c r="M139" s="153"/>
      <c r="N139" s="91" t="s">
        <v>751</v>
      </c>
      <c r="O139" s="91" t="s">
        <v>752</v>
      </c>
      <c r="P139" s="91" t="s">
        <v>751</v>
      </c>
      <c r="Q139" s="91" t="s">
        <v>752</v>
      </c>
      <c r="R139" s="154"/>
    </row>
    <row r="140" spans="1:18" x14ac:dyDescent="0.45">
      <c r="A140" s="27">
        <v>139</v>
      </c>
      <c r="B140" s="31">
        <v>4</v>
      </c>
      <c r="C140" s="27" t="s">
        <v>56</v>
      </c>
      <c r="D140" s="31">
        <v>2</v>
      </c>
      <c r="E140" s="27" t="s">
        <v>19</v>
      </c>
      <c r="F140" s="31">
        <v>12</v>
      </c>
      <c r="G140" s="31">
        <v>90</v>
      </c>
      <c r="H140" s="27" t="s">
        <v>675</v>
      </c>
      <c r="I140" s="27" t="s">
        <v>705</v>
      </c>
      <c r="J140" s="27" t="s">
        <v>778</v>
      </c>
      <c r="M140" s="27" t="s">
        <v>675</v>
      </c>
      <c r="N140" s="27">
        <v>45</v>
      </c>
      <c r="O140" s="60">
        <f>N140/SUM($N$140:$N$142)*100</f>
        <v>50.561797752808992</v>
      </c>
      <c r="P140" s="27">
        <v>59</v>
      </c>
      <c r="Q140" s="60">
        <f>P140/SUM($P$140:$P$142)*100</f>
        <v>53.153153153153156</v>
      </c>
      <c r="R140" s="150" t="s">
        <v>755</v>
      </c>
    </row>
    <row r="141" spans="1:18" x14ac:dyDescent="0.45">
      <c r="A141" s="27">
        <v>140</v>
      </c>
      <c r="B141" s="31">
        <v>4</v>
      </c>
      <c r="C141" s="27" t="s">
        <v>56</v>
      </c>
      <c r="D141" s="31">
        <v>3</v>
      </c>
      <c r="E141" s="27" t="s">
        <v>19</v>
      </c>
      <c r="F141" s="31">
        <v>11</v>
      </c>
      <c r="G141" s="31">
        <v>81</v>
      </c>
      <c r="H141" s="27" t="s">
        <v>675</v>
      </c>
      <c r="I141" s="27" t="s">
        <v>704</v>
      </c>
      <c r="J141" s="27" t="s">
        <v>778</v>
      </c>
      <c r="M141" s="27" t="s">
        <v>778</v>
      </c>
      <c r="N141" s="27">
        <f t="shared" ref="N141" si="26">COUNTIFS($J$2:$J$201, M141, $C$2:$C$201, "M")</f>
        <v>20</v>
      </c>
      <c r="O141" s="60">
        <f t="shared" ref="O141:O142" si="27">N141/SUM($N$140:$N$142)*100</f>
        <v>22.471910112359549</v>
      </c>
      <c r="P141" s="27">
        <f t="shared" ref="P141" si="28">COUNTIFS($J$2:$J$201, M141, $C$2:$C$201, "F")</f>
        <v>27</v>
      </c>
      <c r="Q141" s="60">
        <f t="shared" ref="Q141:Q142" si="29">P141/SUM($P$140:$P$142)*100</f>
        <v>24.324324324324326</v>
      </c>
      <c r="R141" s="151"/>
    </row>
    <row r="142" spans="1:18" x14ac:dyDescent="0.45">
      <c r="A142" s="27">
        <v>141</v>
      </c>
      <c r="B142" s="31">
        <v>3</v>
      </c>
      <c r="C142" s="27" t="s">
        <v>56</v>
      </c>
      <c r="D142" s="31">
        <v>3</v>
      </c>
      <c r="E142" s="27" t="s">
        <v>19</v>
      </c>
      <c r="F142" s="31">
        <v>9</v>
      </c>
      <c r="G142" s="31">
        <v>85</v>
      </c>
      <c r="H142" s="27" t="s">
        <v>675</v>
      </c>
      <c r="I142" s="27" t="s">
        <v>675</v>
      </c>
      <c r="J142" s="27" t="s">
        <v>777</v>
      </c>
      <c r="M142" s="27" t="s">
        <v>777</v>
      </c>
      <c r="N142" s="27">
        <v>24</v>
      </c>
      <c r="O142" s="60">
        <f t="shared" si="27"/>
        <v>26.966292134831459</v>
      </c>
      <c r="P142" s="27">
        <v>25</v>
      </c>
      <c r="Q142" s="60">
        <f t="shared" si="29"/>
        <v>22.522522522522522</v>
      </c>
      <c r="R142" s="152"/>
    </row>
    <row r="143" spans="1:18" x14ac:dyDescent="0.45">
      <c r="A143" s="27">
        <v>142</v>
      </c>
      <c r="B143" s="31">
        <v>3</v>
      </c>
      <c r="C143" s="27" t="s">
        <v>56</v>
      </c>
      <c r="D143" s="31">
        <v>5</v>
      </c>
      <c r="E143" s="27" t="s">
        <v>19</v>
      </c>
      <c r="F143" s="31">
        <v>10.5</v>
      </c>
      <c r="G143" s="31">
        <v>82</v>
      </c>
      <c r="H143" s="27" t="s">
        <v>675</v>
      </c>
      <c r="I143" s="27" t="s">
        <v>704</v>
      </c>
      <c r="J143" s="27" t="s">
        <v>778</v>
      </c>
      <c r="R143" s="106"/>
    </row>
    <row r="144" spans="1:18" x14ac:dyDescent="0.45">
      <c r="A144" s="27">
        <v>143</v>
      </c>
      <c r="B144" s="31">
        <v>3.5</v>
      </c>
      <c r="C144" s="27" t="s">
        <v>56</v>
      </c>
      <c r="D144" s="31">
        <v>4</v>
      </c>
      <c r="E144" s="27" t="s">
        <v>20</v>
      </c>
      <c r="F144" s="31">
        <v>13</v>
      </c>
      <c r="G144" s="31">
        <v>94</v>
      </c>
      <c r="H144" s="27" t="s">
        <v>675</v>
      </c>
      <c r="I144" s="27" t="s">
        <v>675</v>
      </c>
      <c r="J144" s="27" t="s">
        <v>675</v>
      </c>
      <c r="R144" s="101"/>
    </row>
    <row r="145" spans="1:10" x14ac:dyDescent="0.45">
      <c r="A145" s="27">
        <v>144</v>
      </c>
      <c r="B145" s="31">
        <v>4</v>
      </c>
      <c r="C145" s="27" t="s">
        <v>56</v>
      </c>
      <c r="D145" s="31">
        <v>5</v>
      </c>
      <c r="E145" s="27" t="s">
        <v>20</v>
      </c>
      <c r="F145" s="31">
        <v>12.9</v>
      </c>
      <c r="G145" s="31">
        <v>94.7</v>
      </c>
      <c r="H145" s="27" t="s">
        <v>675</v>
      </c>
      <c r="I145" s="27" t="s">
        <v>675</v>
      </c>
      <c r="J145" s="27" t="s">
        <v>675</v>
      </c>
    </row>
    <row r="146" spans="1:10" x14ac:dyDescent="0.45">
      <c r="A146" s="27">
        <v>145</v>
      </c>
      <c r="B146" s="31">
        <v>4</v>
      </c>
      <c r="C146" s="27" t="s">
        <v>56</v>
      </c>
      <c r="D146" s="31">
        <v>5</v>
      </c>
      <c r="E146" s="27" t="s">
        <v>20</v>
      </c>
      <c r="F146" s="31">
        <v>14</v>
      </c>
      <c r="G146" s="31">
        <v>90</v>
      </c>
      <c r="H146" s="27" t="s">
        <v>675</v>
      </c>
      <c r="I146" s="27" t="s">
        <v>705</v>
      </c>
      <c r="J146" s="27" t="s">
        <v>675</v>
      </c>
    </row>
    <row r="147" spans="1:10" x14ac:dyDescent="0.45">
      <c r="A147" s="27">
        <v>146</v>
      </c>
      <c r="B147" s="31">
        <v>3</v>
      </c>
      <c r="C147" s="27" t="s">
        <v>43</v>
      </c>
      <c r="D147" s="31">
        <v>5</v>
      </c>
      <c r="E147" s="27" t="s">
        <v>19</v>
      </c>
      <c r="F147" s="31">
        <v>13</v>
      </c>
      <c r="G147" s="31">
        <v>90</v>
      </c>
      <c r="H147" s="27" t="s">
        <v>675</v>
      </c>
      <c r="I147" s="27" t="s">
        <v>675</v>
      </c>
      <c r="J147" s="27" t="s">
        <v>675</v>
      </c>
    </row>
    <row r="148" spans="1:10" x14ac:dyDescent="0.45">
      <c r="A148" s="27">
        <v>147</v>
      </c>
      <c r="B148" s="31">
        <v>3</v>
      </c>
      <c r="C148" s="27" t="s">
        <v>43</v>
      </c>
      <c r="D148" s="31">
        <v>4</v>
      </c>
      <c r="E148" s="27" t="s">
        <v>19</v>
      </c>
      <c r="F148" s="31">
        <v>14</v>
      </c>
      <c r="G148" s="31">
        <v>93</v>
      </c>
      <c r="H148" s="27" t="s">
        <v>675</v>
      </c>
      <c r="I148" s="27" t="s">
        <v>675</v>
      </c>
      <c r="J148" s="27" t="s">
        <v>675</v>
      </c>
    </row>
    <row r="149" spans="1:10" x14ac:dyDescent="0.45">
      <c r="A149" s="27">
        <v>148</v>
      </c>
      <c r="B149" s="31">
        <v>3</v>
      </c>
      <c r="C149" s="27" t="s">
        <v>43</v>
      </c>
      <c r="D149" s="31">
        <v>5</v>
      </c>
      <c r="E149" s="27" t="s">
        <v>19</v>
      </c>
      <c r="F149" s="31">
        <v>13</v>
      </c>
      <c r="G149" s="31">
        <v>89</v>
      </c>
      <c r="H149" s="27" t="s">
        <v>675</v>
      </c>
      <c r="I149" s="27" t="s">
        <v>675</v>
      </c>
      <c r="J149" s="27" t="s">
        <v>675</v>
      </c>
    </row>
    <row r="150" spans="1:10" x14ac:dyDescent="0.45">
      <c r="A150" s="27">
        <v>149</v>
      </c>
      <c r="B150" s="31">
        <v>3</v>
      </c>
      <c r="C150" s="27" t="s">
        <v>43</v>
      </c>
      <c r="D150" s="31">
        <v>5</v>
      </c>
      <c r="E150" s="27" t="s">
        <v>19</v>
      </c>
      <c r="F150" s="31">
        <v>13</v>
      </c>
      <c r="G150" s="31">
        <v>83</v>
      </c>
      <c r="H150" s="27" t="s">
        <v>675</v>
      </c>
      <c r="I150" s="27" t="s">
        <v>704</v>
      </c>
      <c r="J150" s="27" t="s">
        <v>675</v>
      </c>
    </row>
    <row r="151" spans="1:10" x14ac:dyDescent="0.45">
      <c r="A151" s="27">
        <v>150</v>
      </c>
      <c r="B151" s="31">
        <v>5</v>
      </c>
      <c r="C151" s="27" t="s">
        <v>43</v>
      </c>
      <c r="D151" s="31">
        <v>4</v>
      </c>
      <c r="E151" s="27" t="s">
        <v>19</v>
      </c>
      <c r="F151" s="31">
        <v>16</v>
      </c>
      <c r="G151" s="31">
        <v>104</v>
      </c>
      <c r="H151" s="27" t="s">
        <v>675</v>
      </c>
      <c r="I151" s="27" t="s">
        <v>675</v>
      </c>
      <c r="J151" s="27" t="s">
        <v>675</v>
      </c>
    </row>
    <row r="152" spans="1:10" x14ac:dyDescent="0.45">
      <c r="A152" s="27">
        <v>151</v>
      </c>
      <c r="B152" s="31">
        <v>3</v>
      </c>
      <c r="C152" s="27" t="s">
        <v>43</v>
      </c>
      <c r="D152" s="31">
        <v>4</v>
      </c>
      <c r="E152" s="27" t="s">
        <v>19</v>
      </c>
      <c r="F152" s="31">
        <v>12</v>
      </c>
      <c r="G152" s="31">
        <v>82</v>
      </c>
      <c r="H152" s="27" t="s">
        <v>675</v>
      </c>
      <c r="I152" s="27" t="s">
        <v>704</v>
      </c>
      <c r="J152" s="27" t="s">
        <v>778</v>
      </c>
    </row>
    <row r="153" spans="1:10" x14ac:dyDescent="0.45">
      <c r="A153" s="27">
        <v>152</v>
      </c>
      <c r="B153" s="31">
        <v>3</v>
      </c>
      <c r="C153" s="27" t="s">
        <v>43</v>
      </c>
      <c r="D153" s="31">
        <v>4</v>
      </c>
      <c r="E153" s="27" t="s">
        <v>19</v>
      </c>
      <c r="F153" s="31">
        <v>11</v>
      </c>
      <c r="G153" s="31">
        <v>79</v>
      </c>
      <c r="H153" s="27" t="s">
        <v>675</v>
      </c>
      <c r="I153" s="27" t="s">
        <v>704</v>
      </c>
      <c r="J153" s="27" t="s">
        <v>778</v>
      </c>
    </row>
    <row r="154" spans="1:10" x14ac:dyDescent="0.45">
      <c r="A154" s="27">
        <v>153</v>
      </c>
      <c r="B154" s="31">
        <v>3</v>
      </c>
      <c r="C154" s="27" t="s">
        <v>43</v>
      </c>
      <c r="D154" s="31">
        <v>4</v>
      </c>
      <c r="E154" s="27" t="s">
        <v>19</v>
      </c>
      <c r="F154" s="31">
        <v>13</v>
      </c>
      <c r="G154" s="31">
        <v>89</v>
      </c>
      <c r="H154" s="27" t="s">
        <v>675</v>
      </c>
      <c r="I154" s="27" t="s">
        <v>675</v>
      </c>
      <c r="J154" s="27" t="s">
        <v>675</v>
      </c>
    </row>
    <row r="155" spans="1:10" x14ac:dyDescent="0.45">
      <c r="A155" s="27">
        <v>154</v>
      </c>
      <c r="B155" s="31">
        <v>3</v>
      </c>
      <c r="C155" s="27" t="s">
        <v>43</v>
      </c>
      <c r="D155" s="31">
        <v>4</v>
      </c>
      <c r="E155" s="27" t="s">
        <v>19</v>
      </c>
      <c r="F155" s="31">
        <v>12</v>
      </c>
      <c r="G155" s="31">
        <v>85</v>
      </c>
      <c r="H155" s="27" t="s">
        <v>675</v>
      </c>
      <c r="I155" s="27" t="s">
        <v>705</v>
      </c>
      <c r="J155" s="27" t="s">
        <v>675</v>
      </c>
    </row>
    <row r="156" spans="1:10" x14ac:dyDescent="0.45">
      <c r="A156" s="27">
        <v>155</v>
      </c>
      <c r="B156" s="31">
        <v>4</v>
      </c>
      <c r="C156" s="27" t="s">
        <v>43</v>
      </c>
      <c r="D156" s="31">
        <v>4</v>
      </c>
      <c r="E156" s="27" t="s">
        <v>19</v>
      </c>
      <c r="F156" s="31">
        <v>15</v>
      </c>
      <c r="G156" s="31">
        <v>96</v>
      </c>
      <c r="H156" s="27" t="s">
        <v>675</v>
      </c>
      <c r="I156" s="27" t="s">
        <v>675</v>
      </c>
      <c r="J156" s="27" t="s">
        <v>675</v>
      </c>
    </row>
    <row r="157" spans="1:10" x14ac:dyDescent="0.45">
      <c r="A157" s="27">
        <v>156</v>
      </c>
      <c r="B157" s="31">
        <v>4</v>
      </c>
      <c r="C157" s="27" t="s">
        <v>43</v>
      </c>
      <c r="D157" s="31">
        <v>5</v>
      </c>
      <c r="E157" s="27" t="s">
        <v>19</v>
      </c>
      <c r="F157" s="31">
        <v>14</v>
      </c>
      <c r="G157" s="31">
        <v>95</v>
      </c>
      <c r="H157" s="27" t="s">
        <v>675</v>
      </c>
      <c r="I157" s="27" t="s">
        <v>675</v>
      </c>
      <c r="J157" s="27" t="s">
        <v>675</v>
      </c>
    </row>
    <row r="158" spans="1:10" x14ac:dyDescent="0.45">
      <c r="A158" s="27">
        <v>157</v>
      </c>
      <c r="B158" s="31">
        <v>4</v>
      </c>
      <c r="C158" s="27" t="s">
        <v>43</v>
      </c>
      <c r="D158" s="31">
        <v>4</v>
      </c>
      <c r="E158" s="27" t="s">
        <v>20</v>
      </c>
      <c r="F158" s="31">
        <v>15</v>
      </c>
      <c r="G158" s="31">
        <v>98</v>
      </c>
      <c r="H158" s="27" t="s">
        <v>675</v>
      </c>
      <c r="I158" s="27" t="s">
        <v>675</v>
      </c>
      <c r="J158" s="27" t="s">
        <v>675</v>
      </c>
    </row>
    <row r="159" spans="1:10" x14ac:dyDescent="0.45">
      <c r="A159" s="27">
        <v>158</v>
      </c>
      <c r="B159" s="31">
        <v>4</v>
      </c>
      <c r="C159" s="27" t="s">
        <v>43</v>
      </c>
      <c r="D159" s="31">
        <v>4</v>
      </c>
      <c r="E159" s="27" t="s">
        <v>19</v>
      </c>
      <c r="F159" s="31">
        <v>13</v>
      </c>
      <c r="G159" s="31">
        <v>95.7</v>
      </c>
      <c r="H159" s="27" t="s">
        <v>675</v>
      </c>
      <c r="I159" s="27" t="s">
        <v>675</v>
      </c>
      <c r="J159" s="27" t="s">
        <v>675</v>
      </c>
    </row>
    <row r="160" spans="1:10" x14ac:dyDescent="0.45">
      <c r="A160" s="27">
        <v>159</v>
      </c>
      <c r="B160" s="31">
        <v>4</v>
      </c>
      <c r="C160" s="27" t="s">
        <v>43</v>
      </c>
      <c r="D160" s="31">
        <v>4</v>
      </c>
      <c r="E160" s="27" t="s">
        <v>19</v>
      </c>
      <c r="F160" s="31">
        <v>14</v>
      </c>
      <c r="G160" s="31">
        <v>83</v>
      </c>
      <c r="H160" s="27" t="s">
        <v>700</v>
      </c>
      <c r="I160" s="27" t="s">
        <v>704</v>
      </c>
      <c r="J160" s="27" t="s">
        <v>675</v>
      </c>
    </row>
    <row r="161" spans="1:10" x14ac:dyDescent="0.45">
      <c r="A161" s="27">
        <v>160</v>
      </c>
      <c r="B161" s="31">
        <v>1.5</v>
      </c>
      <c r="C161" s="27" t="s">
        <v>43</v>
      </c>
      <c r="D161" s="31">
        <v>6</v>
      </c>
      <c r="E161" s="27" t="s">
        <v>19</v>
      </c>
      <c r="F161" s="31">
        <v>10</v>
      </c>
      <c r="G161" s="31">
        <v>79</v>
      </c>
      <c r="H161" s="66" t="s">
        <v>675</v>
      </c>
      <c r="I161" s="27" t="s">
        <v>675</v>
      </c>
      <c r="J161" s="27" t="s">
        <v>675</v>
      </c>
    </row>
    <row r="162" spans="1:10" x14ac:dyDescent="0.45">
      <c r="A162" s="27">
        <v>161</v>
      </c>
      <c r="B162" s="31">
        <v>2</v>
      </c>
      <c r="C162" s="27" t="s">
        <v>43</v>
      </c>
      <c r="D162" s="31">
        <v>4</v>
      </c>
      <c r="E162" s="27" t="s">
        <v>19</v>
      </c>
      <c r="F162" s="31">
        <v>9</v>
      </c>
      <c r="G162" s="31">
        <v>80</v>
      </c>
      <c r="H162" s="66" t="s">
        <v>675</v>
      </c>
      <c r="I162" s="27" t="s">
        <v>705</v>
      </c>
      <c r="J162" s="27" t="s">
        <v>778</v>
      </c>
    </row>
    <row r="163" spans="1:10" x14ac:dyDescent="0.45">
      <c r="A163" s="27">
        <v>162</v>
      </c>
      <c r="B163" s="31">
        <v>4</v>
      </c>
      <c r="C163" s="27" t="s">
        <v>43</v>
      </c>
      <c r="D163" s="31">
        <v>5</v>
      </c>
      <c r="E163" s="27" t="s">
        <v>19</v>
      </c>
      <c r="F163" s="31">
        <v>15</v>
      </c>
      <c r="G163" s="31">
        <v>92</v>
      </c>
      <c r="H163" s="27" t="s">
        <v>675</v>
      </c>
      <c r="I163" s="27" t="s">
        <v>675</v>
      </c>
      <c r="J163" s="27" t="s">
        <v>675</v>
      </c>
    </row>
    <row r="164" spans="1:10" x14ac:dyDescent="0.45">
      <c r="A164" s="27">
        <v>163</v>
      </c>
      <c r="B164" s="31">
        <v>4</v>
      </c>
      <c r="C164" s="27" t="s">
        <v>43</v>
      </c>
      <c r="D164" s="31">
        <v>5</v>
      </c>
      <c r="E164" s="27" t="s">
        <v>19</v>
      </c>
      <c r="F164" s="31">
        <v>15</v>
      </c>
      <c r="G164" s="31">
        <v>98</v>
      </c>
      <c r="H164" s="27" t="s">
        <v>675</v>
      </c>
      <c r="I164" s="27" t="s">
        <v>675</v>
      </c>
      <c r="J164" s="27" t="s">
        <v>675</v>
      </c>
    </row>
    <row r="165" spans="1:10" x14ac:dyDescent="0.45">
      <c r="A165" s="27">
        <v>164</v>
      </c>
      <c r="B165" s="31">
        <v>2</v>
      </c>
      <c r="C165" s="27" t="s">
        <v>43</v>
      </c>
      <c r="D165" s="31">
        <v>4</v>
      </c>
      <c r="E165" s="27" t="s">
        <v>19</v>
      </c>
      <c r="F165" s="31">
        <v>9</v>
      </c>
      <c r="G165" s="31">
        <v>79</v>
      </c>
      <c r="H165" s="66" t="s">
        <v>675</v>
      </c>
      <c r="I165" s="27" t="s">
        <v>705</v>
      </c>
      <c r="J165" s="27" t="s">
        <v>778</v>
      </c>
    </row>
    <row r="166" spans="1:10" x14ac:dyDescent="0.45">
      <c r="A166" s="27">
        <v>165</v>
      </c>
      <c r="B166" s="31">
        <v>5</v>
      </c>
      <c r="C166" s="27" t="s">
        <v>43</v>
      </c>
      <c r="D166" s="31">
        <v>6</v>
      </c>
      <c r="E166" s="27" t="s">
        <v>19</v>
      </c>
      <c r="F166" s="31">
        <v>18</v>
      </c>
      <c r="G166" s="31">
        <v>110</v>
      </c>
      <c r="H166" s="27" t="s">
        <v>675</v>
      </c>
      <c r="I166" s="27" t="s">
        <v>675</v>
      </c>
      <c r="J166" s="27" t="s">
        <v>675</v>
      </c>
    </row>
    <row r="167" spans="1:10" x14ac:dyDescent="0.45">
      <c r="A167" s="27">
        <v>166</v>
      </c>
      <c r="B167" s="31">
        <v>2</v>
      </c>
      <c r="C167" s="27" t="s">
        <v>43</v>
      </c>
      <c r="D167" s="31">
        <v>4</v>
      </c>
      <c r="E167" s="27" t="s">
        <v>19</v>
      </c>
      <c r="F167" s="31">
        <v>12</v>
      </c>
      <c r="G167" s="31">
        <v>84</v>
      </c>
      <c r="H167" s="66" t="s">
        <v>675</v>
      </c>
      <c r="I167" s="27" t="s">
        <v>675</v>
      </c>
      <c r="J167" s="27" t="s">
        <v>675</v>
      </c>
    </row>
    <row r="168" spans="1:10" x14ac:dyDescent="0.45">
      <c r="A168" s="27">
        <v>167</v>
      </c>
      <c r="B168" s="31">
        <v>4</v>
      </c>
      <c r="C168" s="27" t="s">
        <v>43</v>
      </c>
      <c r="D168" s="31">
        <v>4</v>
      </c>
      <c r="E168" s="27" t="s">
        <v>19</v>
      </c>
      <c r="F168" s="31">
        <v>15</v>
      </c>
      <c r="G168" s="31">
        <v>95</v>
      </c>
      <c r="H168" s="27" t="s">
        <v>675</v>
      </c>
      <c r="I168" s="27" t="s">
        <v>675</v>
      </c>
      <c r="J168" s="27" t="s">
        <v>675</v>
      </c>
    </row>
    <row r="169" spans="1:10" x14ac:dyDescent="0.45">
      <c r="A169" s="27">
        <v>168</v>
      </c>
      <c r="B169" s="31">
        <v>4</v>
      </c>
      <c r="C169" s="27" t="s">
        <v>43</v>
      </c>
      <c r="D169" s="31">
        <v>5</v>
      </c>
      <c r="E169" s="27" t="s">
        <v>19</v>
      </c>
      <c r="F169" s="31">
        <v>15</v>
      </c>
      <c r="G169" s="31">
        <v>92</v>
      </c>
      <c r="H169" s="27" t="s">
        <v>675</v>
      </c>
      <c r="I169" s="27" t="s">
        <v>705</v>
      </c>
      <c r="J169" s="27" t="s">
        <v>675</v>
      </c>
    </row>
    <row r="170" spans="1:10" x14ac:dyDescent="0.45">
      <c r="A170" s="27">
        <v>169</v>
      </c>
      <c r="B170" s="31">
        <v>4</v>
      </c>
      <c r="C170" s="27" t="s">
        <v>43</v>
      </c>
      <c r="D170" s="31">
        <v>5</v>
      </c>
      <c r="E170" s="27" t="s">
        <v>19</v>
      </c>
      <c r="F170" s="31">
        <v>12</v>
      </c>
      <c r="G170" s="31">
        <v>85</v>
      </c>
      <c r="H170" s="27" t="s">
        <v>675</v>
      </c>
      <c r="I170" s="27" t="s">
        <v>704</v>
      </c>
      <c r="J170" s="27" t="s">
        <v>778</v>
      </c>
    </row>
    <row r="171" spans="1:10" x14ac:dyDescent="0.45">
      <c r="A171" s="27">
        <v>170</v>
      </c>
      <c r="B171" s="31">
        <v>4</v>
      </c>
      <c r="C171" s="27" t="s">
        <v>43</v>
      </c>
      <c r="D171" s="31">
        <v>6</v>
      </c>
      <c r="E171" s="27" t="s">
        <v>19</v>
      </c>
      <c r="F171" s="31">
        <v>14</v>
      </c>
      <c r="G171" s="31">
        <v>98</v>
      </c>
      <c r="H171" s="27" t="s">
        <v>675</v>
      </c>
      <c r="I171" s="27" t="s">
        <v>675</v>
      </c>
      <c r="J171" s="27" t="s">
        <v>675</v>
      </c>
    </row>
    <row r="172" spans="1:10" x14ac:dyDescent="0.45">
      <c r="A172" s="27">
        <v>171</v>
      </c>
      <c r="B172" s="31">
        <v>4</v>
      </c>
      <c r="C172" s="27" t="s">
        <v>43</v>
      </c>
      <c r="D172" s="31">
        <v>4</v>
      </c>
      <c r="E172" s="27" t="s">
        <v>19</v>
      </c>
      <c r="F172" s="31">
        <v>15</v>
      </c>
      <c r="G172" s="31">
        <v>100</v>
      </c>
      <c r="H172" s="27" t="s">
        <v>675</v>
      </c>
      <c r="I172" s="27" t="s">
        <v>675</v>
      </c>
      <c r="J172" s="27" t="s">
        <v>675</v>
      </c>
    </row>
    <row r="173" spans="1:10" x14ac:dyDescent="0.45">
      <c r="A173" s="27">
        <v>172</v>
      </c>
      <c r="B173" s="31">
        <v>1.5</v>
      </c>
      <c r="C173" s="27" t="s">
        <v>56</v>
      </c>
      <c r="D173" s="31">
        <v>8</v>
      </c>
      <c r="E173" s="27" t="s">
        <v>19</v>
      </c>
      <c r="F173" s="31">
        <v>12</v>
      </c>
      <c r="G173" s="31">
        <v>75</v>
      </c>
      <c r="H173" s="30" t="s">
        <v>700</v>
      </c>
      <c r="I173" s="27" t="s">
        <v>675</v>
      </c>
      <c r="J173" s="27" t="s">
        <v>675</v>
      </c>
    </row>
    <row r="174" spans="1:10" x14ac:dyDescent="0.45">
      <c r="A174" s="27">
        <v>173</v>
      </c>
      <c r="B174" s="31">
        <v>4</v>
      </c>
      <c r="C174" s="27" t="s">
        <v>56</v>
      </c>
      <c r="D174" s="31">
        <v>8</v>
      </c>
      <c r="E174" s="27" t="s">
        <v>19</v>
      </c>
      <c r="F174" s="31">
        <v>14</v>
      </c>
      <c r="G174" s="31">
        <v>96</v>
      </c>
      <c r="H174" s="27" t="s">
        <v>675</v>
      </c>
      <c r="I174" s="27" t="s">
        <v>675</v>
      </c>
      <c r="J174" s="27" t="s">
        <v>675</v>
      </c>
    </row>
    <row r="175" spans="1:10" x14ac:dyDescent="0.45">
      <c r="A175" s="27">
        <v>174</v>
      </c>
      <c r="B175" s="31">
        <v>4</v>
      </c>
      <c r="C175" s="27" t="s">
        <v>56</v>
      </c>
      <c r="D175" s="31">
        <v>8</v>
      </c>
      <c r="E175" s="27" t="s">
        <v>19</v>
      </c>
      <c r="F175" s="31">
        <v>15</v>
      </c>
      <c r="G175" s="31">
        <v>94</v>
      </c>
      <c r="H175" s="27" t="s">
        <v>675</v>
      </c>
      <c r="I175" s="27" t="s">
        <v>705</v>
      </c>
      <c r="J175" s="27" t="s">
        <v>675</v>
      </c>
    </row>
    <row r="176" spans="1:10" x14ac:dyDescent="0.45">
      <c r="A176" s="27">
        <v>175</v>
      </c>
      <c r="B176" s="31">
        <v>3</v>
      </c>
      <c r="C176" s="27" t="s">
        <v>56</v>
      </c>
      <c r="D176" s="31">
        <v>8</v>
      </c>
      <c r="E176" s="27" t="s">
        <v>19</v>
      </c>
      <c r="F176" s="31">
        <v>13</v>
      </c>
      <c r="G176" s="31">
        <v>89</v>
      </c>
      <c r="H176" s="27" t="s">
        <v>675</v>
      </c>
      <c r="I176" s="27" t="s">
        <v>675</v>
      </c>
      <c r="J176" s="27" t="s">
        <v>675</v>
      </c>
    </row>
    <row r="177" spans="1:10" x14ac:dyDescent="0.45">
      <c r="A177" s="27">
        <v>176</v>
      </c>
      <c r="B177" s="31">
        <v>3</v>
      </c>
      <c r="C177" s="27" t="s">
        <v>56</v>
      </c>
      <c r="D177" s="31">
        <v>8</v>
      </c>
      <c r="E177" s="27" t="s">
        <v>19</v>
      </c>
      <c r="F177" s="31">
        <v>12.9</v>
      </c>
      <c r="G177" s="31">
        <v>95.4</v>
      </c>
      <c r="H177" s="27" t="s">
        <v>675</v>
      </c>
      <c r="I177" s="27" t="s">
        <v>675</v>
      </c>
      <c r="J177" s="27" t="s">
        <v>675</v>
      </c>
    </row>
    <row r="178" spans="1:10" x14ac:dyDescent="0.45">
      <c r="A178" s="27">
        <v>177</v>
      </c>
      <c r="B178" s="31">
        <v>4</v>
      </c>
      <c r="C178" s="27" t="s">
        <v>56</v>
      </c>
      <c r="D178" s="31">
        <v>4</v>
      </c>
      <c r="E178" s="27" t="s">
        <v>19</v>
      </c>
      <c r="F178" s="31">
        <v>14</v>
      </c>
      <c r="G178" s="31">
        <v>90</v>
      </c>
      <c r="H178" s="27" t="s">
        <v>675</v>
      </c>
      <c r="I178" s="27" t="s">
        <v>705</v>
      </c>
      <c r="J178" s="27" t="s">
        <v>675</v>
      </c>
    </row>
    <row r="179" spans="1:10" x14ac:dyDescent="0.45">
      <c r="A179" s="27">
        <v>178</v>
      </c>
      <c r="B179" s="31">
        <v>4</v>
      </c>
      <c r="C179" s="27" t="s">
        <v>56</v>
      </c>
      <c r="D179" s="31">
        <v>4</v>
      </c>
      <c r="E179" s="27" t="s">
        <v>19</v>
      </c>
      <c r="F179" s="31">
        <v>15</v>
      </c>
      <c r="G179" s="31">
        <v>95</v>
      </c>
      <c r="H179" s="27" t="s">
        <v>675</v>
      </c>
      <c r="I179" s="27" t="s">
        <v>675</v>
      </c>
      <c r="J179" s="27" t="s">
        <v>675</v>
      </c>
    </row>
    <row r="180" spans="1:10" x14ac:dyDescent="0.45">
      <c r="A180" s="27">
        <v>179</v>
      </c>
      <c r="B180" s="31">
        <v>4</v>
      </c>
      <c r="C180" s="27" t="s">
        <v>56</v>
      </c>
      <c r="D180" s="31">
        <v>5</v>
      </c>
      <c r="E180" s="27" t="s">
        <v>19</v>
      </c>
      <c r="F180" s="31">
        <v>12</v>
      </c>
      <c r="G180" s="31">
        <v>92</v>
      </c>
      <c r="H180" s="27" t="s">
        <v>675</v>
      </c>
      <c r="I180" s="27" t="s">
        <v>705</v>
      </c>
      <c r="J180" s="27" t="s">
        <v>778</v>
      </c>
    </row>
    <row r="181" spans="1:10" x14ac:dyDescent="0.45">
      <c r="A181" s="27">
        <v>180</v>
      </c>
      <c r="B181" s="31">
        <v>4</v>
      </c>
      <c r="C181" s="27" t="s">
        <v>56</v>
      </c>
      <c r="D181" s="31">
        <v>4</v>
      </c>
      <c r="E181" s="27" t="s">
        <v>19</v>
      </c>
      <c r="F181" s="31">
        <v>11</v>
      </c>
      <c r="G181" s="31">
        <v>93</v>
      </c>
      <c r="H181" s="27" t="s">
        <v>764</v>
      </c>
      <c r="I181" s="27" t="s">
        <v>705</v>
      </c>
      <c r="J181" s="27" t="s">
        <v>778</v>
      </c>
    </row>
    <row r="182" spans="1:10" x14ac:dyDescent="0.45">
      <c r="A182" s="27">
        <v>181</v>
      </c>
      <c r="B182" s="31">
        <v>4</v>
      </c>
      <c r="C182" s="27" t="s">
        <v>56</v>
      </c>
      <c r="D182" s="31">
        <v>4</v>
      </c>
      <c r="E182" s="27" t="s">
        <v>19</v>
      </c>
      <c r="F182" s="31">
        <v>12</v>
      </c>
      <c r="G182" s="31">
        <v>98</v>
      </c>
      <c r="H182" s="27" t="s">
        <v>764</v>
      </c>
      <c r="I182" s="27" t="s">
        <v>675</v>
      </c>
      <c r="J182" s="27" t="s">
        <v>778</v>
      </c>
    </row>
    <row r="183" spans="1:10" x14ac:dyDescent="0.45">
      <c r="A183" s="27">
        <v>182</v>
      </c>
      <c r="B183" s="31">
        <v>4</v>
      </c>
      <c r="C183" s="27" t="s">
        <v>56</v>
      </c>
      <c r="D183" s="31">
        <v>5</v>
      </c>
      <c r="E183" s="27" t="s">
        <v>19</v>
      </c>
      <c r="F183" s="31">
        <v>14</v>
      </c>
      <c r="G183" s="31">
        <v>98</v>
      </c>
      <c r="H183" s="27" t="s">
        <v>675</v>
      </c>
      <c r="I183" s="27" t="s">
        <v>675</v>
      </c>
      <c r="J183" s="27" t="s">
        <v>675</v>
      </c>
    </row>
    <row r="184" spans="1:10" x14ac:dyDescent="0.45">
      <c r="A184" s="27">
        <v>183</v>
      </c>
      <c r="B184" s="31">
        <v>2</v>
      </c>
      <c r="C184" s="27" t="s">
        <v>56</v>
      </c>
      <c r="D184" s="31">
        <v>4</v>
      </c>
      <c r="E184" s="27" t="s">
        <v>19</v>
      </c>
      <c r="F184" s="31">
        <v>10</v>
      </c>
      <c r="G184" s="31">
        <v>82</v>
      </c>
      <c r="H184" s="66" t="s">
        <v>675</v>
      </c>
      <c r="I184" s="27" t="s">
        <v>675</v>
      </c>
      <c r="J184" s="27" t="s">
        <v>675</v>
      </c>
    </row>
    <row r="185" spans="1:10" x14ac:dyDescent="0.45">
      <c r="A185" s="27">
        <v>184</v>
      </c>
      <c r="B185" s="31">
        <v>2</v>
      </c>
      <c r="C185" s="27" t="s">
        <v>56</v>
      </c>
      <c r="D185" s="31">
        <v>4</v>
      </c>
      <c r="E185" s="27" t="s">
        <v>19</v>
      </c>
      <c r="F185" s="31">
        <v>9</v>
      </c>
      <c r="G185" s="31">
        <v>80.5</v>
      </c>
      <c r="H185" s="66" t="s">
        <v>675</v>
      </c>
      <c r="I185" s="27" t="s">
        <v>675</v>
      </c>
      <c r="J185" s="27" t="s">
        <v>778</v>
      </c>
    </row>
    <row r="186" spans="1:10" x14ac:dyDescent="0.45">
      <c r="A186" s="27">
        <v>185</v>
      </c>
      <c r="B186" s="31">
        <v>2</v>
      </c>
      <c r="C186" s="27" t="s">
        <v>56</v>
      </c>
      <c r="D186" s="31">
        <v>4</v>
      </c>
      <c r="E186" s="27" t="s">
        <v>19</v>
      </c>
      <c r="F186" s="31">
        <v>9</v>
      </c>
      <c r="G186" s="31">
        <v>79</v>
      </c>
      <c r="H186" s="66" t="s">
        <v>675</v>
      </c>
      <c r="I186" s="27" t="s">
        <v>705</v>
      </c>
      <c r="J186" s="27" t="s">
        <v>778</v>
      </c>
    </row>
    <row r="187" spans="1:10" x14ac:dyDescent="0.45">
      <c r="A187" s="27">
        <v>186</v>
      </c>
      <c r="B187" s="31">
        <v>3</v>
      </c>
      <c r="C187" s="27" t="s">
        <v>56</v>
      </c>
      <c r="D187" s="31">
        <v>4</v>
      </c>
      <c r="E187" s="27" t="s">
        <v>19</v>
      </c>
      <c r="F187" s="31">
        <v>10</v>
      </c>
      <c r="G187" s="31">
        <v>90</v>
      </c>
      <c r="H187" s="27" t="s">
        <v>675</v>
      </c>
      <c r="I187" s="27" t="s">
        <v>675</v>
      </c>
      <c r="J187" s="27" t="s">
        <v>778</v>
      </c>
    </row>
    <row r="188" spans="1:10" x14ac:dyDescent="0.45">
      <c r="A188" s="27">
        <v>187</v>
      </c>
      <c r="B188" s="31">
        <v>5</v>
      </c>
      <c r="C188" s="27" t="s">
        <v>43</v>
      </c>
      <c r="D188" s="31">
        <v>4</v>
      </c>
      <c r="E188" s="27" t="s">
        <v>19</v>
      </c>
      <c r="F188" s="31">
        <v>13</v>
      </c>
      <c r="G188" s="31">
        <v>93</v>
      </c>
      <c r="H188" s="27" t="s">
        <v>675</v>
      </c>
      <c r="I188" s="27" t="s">
        <v>704</v>
      </c>
      <c r="J188" s="27" t="s">
        <v>675</v>
      </c>
    </row>
    <row r="189" spans="1:10" x14ac:dyDescent="0.45">
      <c r="A189" s="27">
        <v>188</v>
      </c>
      <c r="B189" s="31">
        <v>5</v>
      </c>
      <c r="C189" s="27" t="s">
        <v>43</v>
      </c>
      <c r="D189" s="31">
        <v>4</v>
      </c>
      <c r="E189" s="27" t="s">
        <v>19</v>
      </c>
      <c r="F189" s="31">
        <v>15</v>
      </c>
      <c r="G189" s="31">
        <v>101</v>
      </c>
      <c r="H189" s="27" t="s">
        <v>675</v>
      </c>
      <c r="I189" s="27" t="s">
        <v>675</v>
      </c>
      <c r="J189" s="27" t="s">
        <v>675</v>
      </c>
    </row>
    <row r="190" spans="1:10" x14ac:dyDescent="0.45">
      <c r="A190" s="27">
        <v>189</v>
      </c>
      <c r="B190" s="31">
        <v>3</v>
      </c>
      <c r="C190" s="27" t="s">
        <v>43</v>
      </c>
      <c r="D190" s="31">
        <v>4</v>
      </c>
      <c r="E190" s="27" t="s">
        <v>19</v>
      </c>
      <c r="F190" s="31">
        <v>14</v>
      </c>
      <c r="G190" s="31">
        <v>98</v>
      </c>
      <c r="H190" s="27" t="s">
        <v>675</v>
      </c>
      <c r="I190" s="27" t="s">
        <v>675</v>
      </c>
      <c r="J190" s="27" t="s">
        <v>675</v>
      </c>
    </row>
    <row r="191" spans="1:10" x14ac:dyDescent="0.45">
      <c r="A191" s="27">
        <v>190</v>
      </c>
      <c r="B191" s="31">
        <v>3</v>
      </c>
      <c r="C191" s="27" t="s">
        <v>43</v>
      </c>
      <c r="D191" s="31">
        <v>5</v>
      </c>
      <c r="E191" s="27" t="s">
        <v>19</v>
      </c>
      <c r="F191" s="31">
        <v>13</v>
      </c>
      <c r="G191" s="31">
        <v>97</v>
      </c>
      <c r="H191" s="27" t="s">
        <v>675</v>
      </c>
      <c r="I191" s="27" t="s">
        <v>675</v>
      </c>
      <c r="J191" s="27" t="s">
        <v>675</v>
      </c>
    </row>
    <row r="192" spans="1:10" x14ac:dyDescent="0.45">
      <c r="A192" s="27">
        <v>191</v>
      </c>
      <c r="B192" s="31">
        <v>3</v>
      </c>
      <c r="C192" s="27" t="s">
        <v>43</v>
      </c>
      <c r="D192" s="31">
        <v>6</v>
      </c>
      <c r="E192" s="27" t="s">
        <v>19</v>
      </c>
      <c r="F192" s="31">
        <v>11.9</v>
      </c>
      <c r="G192" s="31">
        <v>89</v>
      </c>
      <c r="H192" s="27" t="s">
        <v>675</v>
      </c>
      <c r="I192" s="27" t="s">
        <v>675</v>
      </c>
      <c r="J192" s="27" t="s">
        <v>675</v>
      </c>
    </row>
    <row r="193" spans="1:10" x14ac:dyDescent="0.45">
      <c r="A193" s="27">
        <v>192</v>
      </c>
      <c r="B193" s="31">
        <v>3</v>
      </c>
      <c r="C193" s="27" t="s">
        <v>43</v>
      </c>
      <c r="D193" s="31">
        <v>6</v>
      </c>
      <c r="E193" s="27" t="s">
        <v>19</v>
      </c>
      <c r="F193" s="31">
        <v>13</v>
      </c>
      <c r="G193" s="31">
        <v>87</v>
      </c>
      <c r="H193" s="27" t="s">
        <v>675</v>
      </c>
      <c r="I193" s="27" t="s">
        <v>705</v>
      </c>
      <c r="J193" s="27" t="s">
        <v>675</v>
      </c>
    </row>
    <row r="194" spans="1:10" x14ac:dyDescent="0.45">
      <c r="A194" s="27">
        <v>193</v>
      </c>
      <c r="B194" s="31">
        <v>3</v>
      </c>
      <c r="C194" s="27" t="s">
        <v>43</v>
      </c>
      <c r="D194" s="31">
        <v>4</v>
      </c>
      <c r="E194" s="27" t="s">
        <v>19</v>
      </c>
      <c r="F194" s="31">
        <v>10</v>
      </c>
      <c r="G194" s="31">
        <v>78.900000000000006</v>
      </c>
      <c r="H194" s="27" t="s">
        <v>675</v>
      </c>
      <c r="I194" s="27" t="s">
        <v>704</v>
      </c>
      <c r="J194" s="27" t="s">
        <v>778</v>
      </c>
    </row>
    <row r="195" spans="1:10" x14ac:dyDescent="0.45">
      <c r="A195" s="27">
        <v>194</v>
      </c>
      <c r="B195" s="31">
        <v>3</v>
      </c>
      <c r="C195" s="27" t="s">
        <v>43</v>
      </c>
      <c r="D195" s="31">
        <v>4</v>
      </c>
      <c r="E195" s="27" t="s">
        <v>19</v>
      </c>
      <c r="F195" s="31">
        <v>14</v>
      </c>
      <c r="G195" s="31">
        <v>91.4</v>
      </c>
      <c r="H195" s="27" t="s">
        <v>675</v>
      </c>
      <c r="I195" s="27" t="s">
        <v>675</v>
      </c>
      <c r="J195" s="27" t="s">
        <v>675</v>
      </c>
    </row>
    <row r="196" spans="1:10" x14ac:dyDescent="0.45">
      <c r="A196" s="27">
        <v>195</v>
      </c>
      <c r="B196" s="31">
        <v>3</v>
      </c>
      <c r="C196" s="27" t="s">
        <v>43</v>
      </c>
      <c r="D196" s="31">
        <v>5</v>
      </c>
      <c r="E196" s="27" t="s">
        <v>19</v>
      </c>
      <c r="F196" s="31">
        <v>12</v>
      </c>
      <c r="G196" s="31">
        <v>85</v>
      </c>
      <c r="H196" s="27" t="s">
        <v>675</v>
      </c>
      <c r="I196" s="27" t="s">
        <v>705</v>
      </c>
      <c r="J196" s="27" t="s">
        <v>675</v>
      </c>
    </row>
    <row r="197" spans="1:10" x14ac:dyDescent="0.45">
      <c r="A197" s="27">
        <v>196</v>
      </c>
      <c r="B197" s="31">
        <v>3</v>
      </c>
      <c r="C197" s="27" t="s">
        <v>43</v>
      </c>
      <c r="D197" s="31">
        <v>5</v>
      </c>
      <c r="E197" s="27" t="s">
        <v>19</v>
      </c>
      <c r="F197" s="31">
        <v>10</v>
      </c>
      <c r="G197" s="31">
        <v>89</v>
      </c>
      <c r="H197" s="27" t="s">
        <v>764</v>
      </c>
      <c r="I197" s="27" t="s">
        <v>675</v>
      </c>
      <c r="J197" s="27" t="s">
        <v>778</v>
      </c>
    </row>
    <row r="198" spans="1:10" x14ac:dyDescent="0.45">
      <c r="A198" s="27">
        <v>197</v>
      </c>
      <c r="B198" s="31">
        <v>3</v>
      </c>
      <c r="C198" s="27" t="s">
        <v>56</v>
      </c>
      <c r="D198" s="31">
        <v>5</v>
      </c>
      <c r="E198" s="27" t="s">
        <v>19</v>
      </c>
      <c r="F198" s="31">
        <v>11</v>
      </c>
      <c r="G198" s="31">
        <v>89</v>
      </c>
      <c r="H198" s="27" t="s">
        <v>675</v>
      </c>
      <c r="I198" s="27" t="s">
        <v>675</v>
      </c>
      <c r="J198" s="27" t="s">
        <v>675</v>
      </c>
    </row>
    <row r="199" spans="1:10" x14ac:dyDescent="0.45">
      <c r="A199" s="27">
        <v>198</v>
      </c>
      <c r="B199" s="31">
        <v>3</v>
      </c>
      <c r="C199" s="27" t="s">
        <v>43</v>
      </c>
      <c r="D199" s="31">
        <v>4</v>
      </c>
      <c r="E199" s="27" t="s">
        <v>19</v>
      </c>
      <c r="F199" s="31">
        <v>13</v>
      </c>
      <c r="G199" s="31">
        <v>89</v>
      </c>
      <c r="H199" s="27" t="s">
        <v>675</v>
      </c>
      <c r="I199" s="27" t="s">
        <v>675</v>
      </c>
      <c r="J199" s="27" t="s">
        <v>675</v>
      </c>
    </row>
    <row r="200" spans="1:10" x14ac:dyDescent="0.45">
      <c r="A200" s="27">
        <v>199</v>
      </c>
      <c r="B200" s="31">
        <v>3</v>
      </c>
      <c r="C200" s="27" t="s">
        <v>43</v>
      </c>
      <c r="D200" s="31">
        <v>4</v>
      </c>
      <c r="E200" s="27" t="s">
        <v>19</v>
      </c>
      <c r="F200" s="31">
        <v>11</v>
      </c>
      <c r="G200" s="31">
        <v>81.5</v>
      </c>
      <c r="H200" s="27" t="s">
        <v>675</v>
      </c>
      <c r="I200" s="27" t="s">
        <v>704</v>
      </c>
      <c r="J200" s="27" t="s">
        <v>778</v>
      </c>
    </row>
    <row r="201" spans="1:10" x14ac:dyDescent="0.45">
      <c r="A201" s="27">
        <v>200</v>
      </c>
      <c r="B201" s="31">
        <v>3</v>
      </c>
      <c r="C201" s="27" t="s">
        <v>43</v>
      </c>
      <c r="D201" s="31">
        <v>4</v>
      </c>
      <c r="E201" s="27" t="s">
        <v>19</v>
      </c>
      <c r="F201" s="31">
        <v>12</v>
      </c>
      <c r="G201" s="31">
        <v>78</v>
      </c>
      <c r="H201" s="27" t="s">
        <v>675</v>
      </c>
      <c r="I201" s="27" t="s">
        <v>704</v>
      </c>
      <c r="J201" s="27" t="s">
        <v>675</v>
      </c>
    </row>
  </sheetData>
  <autoFilter ref="A1:I201" xr:uid="{3846354B-6C95-4086-8442-466E5BE70060}">
    <sortState xmlns:xlrd2="http://schemas.microsoft.com/office/spreadsheetml/2017/richdata2" ref="A2:I201">
      <sortCondition ref="A1:A201"/>
    </sortState>
  </autoFilter>
  <mergeCells count="41">
    <mergeCell ref="R140:R142"/>
    <mergeCell ref="M116:O116"/>
    <mergeCell ref="M137:M139"/>
    <mergeCell ref="N137:Q137"/>
    <mergeCell ref="R137:R139"/>
    <mergeCell ref="N138:O138"/>
    <mergeCell ref="P138:Q138"/>
    <mergeCell ref="M125:M126"/>
    <mergeCell ref="N125:O125"/>
    <mergeCell ref="P125:P126"/>
    <mergeCell ref="P127:P129"/>
    <mergeCell ref="M50:O50"/>
    <mergeCell ref="P50:R50"/>
    <mergeCell ref="M2:O2"/>
    <mergeCell ref="Q2:S2"/>
    <mergeCell ref="M33:N33"/>
    <mergeCell ref="O33:P33"/>
    <mergeCell ref="M32:P32"/>
    <mergeCell ref="Q33:R33"/>
    <mergeCell ref="S33:T33"/>
    <mergeCell ref="Q32:T32"/>
    <mergeCell ref="W75:W77"/>
    <mergeCell ref="W72:W74"/>
    <mergeCell ref="M87:M88"/>
    <mergeCell ref="N87:O87"/>
    <mergeCell ref="P87:P88"/>
    <mergeCell ref="S73:T73"/>
    <mergeCell ref="R72:R74"/>
    <mergeCell ref="U73:V73"/>
    <mergeCell ref="S72:V72"/>
    <mergeCell ref="P73:P74"/>
    <mergeCell ref="P75:P77"/>
    <mergeCell ref="M73:M74"/>
    <mergeCell ref="N73:O73"/>
    <mergeCell ref="P89:P93"/>
    <mergeCell ref="R104:R108"/>
    <mergeCell ref="M101:M103"/>
    <mergeCell ref="N101:Q101"/>
    <mergeCell ref="R101:R103"/>
    <mergeCell ref="N102:O102"/>
    <mergeCell ref="P102:Q102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6DAD84-1145-41CA-ADAC-04AEA8A911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old</vt:lpstr>
      <vt:lpstr>new</vt:lpstr>
      <vt:lpstr>Veg,Fru,Jui</vt:lpstr>
      <vt:lpstr>age</vt:lpstr>
      <vt:lpstr>Income</vt:lpstr>
      <vt:lpstr>height_weight</vt:lpstr>
      <vt:lpstr>Med_cond</vt:lpstr>
      <vt:lpstr>Milk feed</vt:lpstr>
      <vt:lpstr>Meals</vt:lpstr>
      <vt:lpstr>Food_frqncy</vt:lpstr>
      <vt:lpstr>caloris</vt:lpstr>
      <vt:lpstr>V_F_J_grph</vt:lpstr>
      <vt:lpstr>cl-2</vt:lpstr>
      <vt:lpstr>mal_nut</vt:lpstr>
      <vt:lpstr>Wast_stunt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Sony</dc:creator>
  <cp:keywords/>
  <dc:description/>
  <cp:lastModifiedBy>PUNNA THARUN</cp:lastModifiedBy>
  <cp:revision/>
  <dcterms:created xsi:type="dcterms:W3CDTF">2023-05-10T11:15:17Z</dcterms:created>
  <dcterms:modified xsi:type="dcterms:W3CDTF">2023-06-15T10:22:27Z</dcterms:modified>
  <cp:category/>
  <cp:contentStatus/>
</cp:coreProperties>
</file>