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480" yWindow="120" windowWidth="19995" windowHeight="15585"/>
  </bookViews>
  <sheets>
    <sheet name="BOM" sheetId="1" r:id="rId1"/>
    <sheet name="Do NOT Modify" sheetId="2" state="hidden" r:id="rId2"/>
  </sheets>
  <definedNames>
    <definedName name="_xlnm._FilterDatabase" localSheetId="0" hidden="1">BOM!$A$2:$Q$93</definedName>
    <definedName name="KursyC" localSheetId="1">'Do NOT Modify'!$D$1:$G$15</definedName>
    <definedName name="_xlnm.Print_Area" localSheetId="0">BOM!$A$2:$K$93</definedName>
  </definedNames>
  <calcPr calcId="162913"/>
</workbook>
</file>

<file path=xl/calcChain.xml><?xml version="1.0" encoding="utf-8"?>
<calcChain xmlns="http://schemas.openxmlformats.org/spreadsheetml/2006/main">
  <c r="P93" i="1" l="1"/>
  <c r="I93" i="1"/>
  <c r="A93" i="1"/>
  <c r="P92" i="1"/>
  <c r="I92" i="1"/>
  <c r="A92" i="1"/>
  <c r="P91" i="1"/>
  <c r="I91" i="1"/>
  <c r="A91" i="1"/>
  <c r="P90" i="1"/>
  <c r="I90" i="1"/>
  <c r="A90" i="1"/>
  <c r="P89" i="1"/>
  <c r="I89" i="1"/>
  <c r="A89" i="1"/>
  <c r="P88" i="1"/>
  <c r="I88" i="1"/>
  <c r="A88" i="1"/>
  <c r="P87" i="1"/>
  <c r="I87" i="1"/>
  <c r="A87" i="1"/>
  <c r="P86" i="1"/>
  <c r="I86" i="1"/>
  <c r="A86" i="1"/>
  <c r="P85" i="1"/>
  <c r="I85" i="1"/>
  <c r="A85" i="1"/>
  <c r="P84" i="1"/>
  <c r="I84" i="1"/>
  <c r="A84" i="1"/>
  <c r="P83" i="1"/>
  <c r="I83" i="1"/>
  <c r="A83" i="1"/>
  <c r="P82" i="1"/>
  <c r="I82" i="1"/>
  <c r="A82" i="1"/>
  <c r="P81" i="1"/>
  <c r="I81" i="1"/>
  <c r="A81" i="1"/>
  <c r="P80" i="1"/>
  <c r="I80" i="1"/>
  <c r="A80" i="1"/>
  <c r="P79" i="1"/>
  <c r="I79" i="1"/>
  <c r="A79" i="1"/>
  <c r="P78" i="1"/>
  <c r="I78" i="1"/>
  <c r="A78" i="1"/>
  <c r="P77" i="1"/>
  <c r="I77" i="1"/>
  <c r="A77" i="1"/>
  <c r="P76" i="1"/>
  <c r="I76" i="1"/>
  <c r="A76" i="1"/>
  <c r="P75" i="1"/>
  <c r="I75" i="1"/>
  <c r="A75" i="1"/>
  <c r="P74" i="1"/>
  <c r="I74" i="1"/>
  <c r="A74" i="1"/>
  <c r="P73" i="1"/>
  <c r="I73" i="1"/>
  <c r="A73" i="1"/>
  <c r="P72" i="1"/>
  <c r="I72" i="1"/>
  <c r="A72" i="1"/>
  <c r="P71" i="1"/>
  <c r="I71" i="1"/>
  <c r="A71" i="1"/>
  <c r="P70" i="1"/>
  <c r="I70" i="1"/>
  <c r="A70" i="1"/>
  <c r="P69" i="1"/>
  <c r="I69" i="1"/>
  <c r="A69" i="1"/>
  <c r="P68" i="1"/>
  <c r="I68" i="1"/>
  <c r="A68" i="1"/>
  <c r="P67" i="1"/>
  <c r="I67" i="1"/>
  <c r="A67" i="1"/>
  <c r="P66" i="1"/>
  <c r="I66" i="1"/>
  <c r="A66" i="1"/>
  <c r="P65" i="1"/>
  <c r="I65" i="1"/>
  <c r="A65" i="1"/>
  <c r="P64" i="1"/>
  <c r="I64" i="1"/>
  <c r="A64" i="1"/>
  <c r="P63" i="1"/>
  <c r="I63" i="1"/>
  <c r="A63" i="1"/>
  <c r="P62" i="1"/>
  <c r="I62" i="1"/>
  <c r="A62" i="1"/>
  <c r="P61" i="1"/>
  <c r="I61" i="1"/>
  <c r="A61" i="1"/>
  <c r="P60" i="1"/>
  <c r="I60" i="1"/>
  <c r="A60" i="1"/>
  <c r="P59" i="1"/>
  <c r="I59" i="1"/>
  <c r="A59" i="1"/>
  <c r="P58" i="1"/>
  <c r="I58" i="1"/>
  <c r="A58" i="1"/>
  <c r="P57" i="1"/>
  <c r="I57" i="1"/>
  <c r="A57" i="1"/>
  <c r="P56" i="1"/>
  <c r="I56" i="1"/>
  <c r="A56" i="1"/>
  <c r="P55" i="1"/>
  <c r="I55" i="1"/>
  <c r="A55" i="1"/>
  <c r="P54" i="1"/>
  <c r="I54" i="1"/>
  <c r="A54" i="1"/>
  <c r="P53" i="1"/>
  <c r="I53" i="1"/>
  <c r="A53" i="1"/>
  <c r="P52" i="1"/>
  <c r="I52" i="1"/>
  <c r="A52" i="1"/>
  <c r="P51" i="1"/>
  <c r="I51" i="1"/>
  <c r="A51" i="1"/>
  <c r="P50" i="1"/>
  <c r="I50" i="1"/>
  <c r="A50" i="1"/>
  <c r="P49" i="1"/>
  <c r="I49" i="1"/>
  <c r="A49" i="1"/>
  <c r="P48" i="1"/>
  <c r="I48" i="1"/>
  <c r="A48" i="1"/>
  <c r="P47" i="1"/>
  <c r="I47" i="1"/>
  <c r="A47" i="1"/>
  <c r="P46" i="1"/>
  <c r="I46" i="1"/>
  <c r="A46" i="1"/>
  <c r="P45" i="1"/>
  <c r="I45" i="1"/>
  <c r="A45" i="1"/>
  <c r="P44" i="1"/>
  <c r="I44" i="1"/>
  <c r="A44" i="1"/>
  <c r="P43" i="1"/>
  <c r="I43" i="1"/>
  <c r="A43" i="1"/>
  <c r="P42" i="1"/>
  <c r="I42" i="1"/>
  <c r="A42" i="1"/>
  <c r="P41" i="1"/>
  <c r="I41" i="1"/>
  <c r="A41" i="1"/>
  <c r="P40" i="1"/>
  <c r="I40" i="1"/>
  <c r="A40" i="1"/>
  <c r="P39" i="1"/>
  <c r="I39" i="1"/>
  <c r="A39" i="1"/>
  <c r="P38" i="1"/>
  <c r="I38" i="1"/>
  <c r="A38" i="1"/>
  <c r="P37" i="1"/>
  <c r="I37" i="1"/>
  <c r="A37" i="1"/>
  <c r="P36" i="1"/>
  <c r="I36" i="1"/>
  <c r="A36" i="1"/>
  <c r="P35" i="1"/>
  <c r="I35" i="1"/>
  <c r="A35" i="1"/>
  <c r="P34" i="1"/>
  <c r="I34" i="1"/>
  <c r="A34" i="1"/>
  <c r="P33" i="1"/>
  <c r="I33" i="1"/>
  <c r="A33" i="1"/>
  <c r="P32" i="1"/>
  <c r="I32" i="1"/>
  <c r="A32" i="1"/>
  <c r="P31" i="1"/>
  <c r="I31" i="1"/>
  <c r="A31" i="1"/>
  <c r="P30" i="1"/>
  <c r="I30" i="1"/>
  <c r="A30" i="1"/>
  <c r="P29" i="1"/>
  <c r="I29" i="1"/>
  <c r="A29" i="1"/>
  <c r="P28" i="1"/>
  <c r="I28" i="1"/>
  <c r="A28" i="1"/>
  <c r="P27" i="1"/>
  <c r="I27" i="1"/>
  <c r="A27" i="1"/>
  <c r="P26" i="1"/>
  <c r="I26" i="1"/>
  <c r="A26" i="1"/>
  <c r="P25" i="1"/>
  <c r="I25" i="1"/>
  <c r="A25" i="1"/>
  <c r="P24" i="1"/>
  <c r="I24" i="1"/>
  <c r="A24" i="1"/>
  <c r="P23" i="1"/>
  <c r="I23" i="1"/>
  <c r="A23" i="1"/>
  <c r="P22" i="1"/>
  <c r="I22" i="1"/>
  <c r="A22" i="1"/>
  <c r="P21" i="1"/>
  <c r="I21" i="1"/>
  <c r="A21" i="1"/>
  <c r="P20" i="1"/>
  <c r="I20" i="1"/>
  <c r="A20" i="1"/>
  <c r="P19" i="1"/>
  <c r="I19" i="1"/>
  <c r="A19" i="1"/>
  <c r="P18" i="1"/>
  <c r="I18" i="1"/>
  <c r="A18" i="1"/>
  <c r="P17" i="1"/>
  <c r="I17" i="1"/>
  <c r="A17" i="1"/>
  <c r="P16" i="1"/>
  <c r="I16" i="1"/>
  <c r="A16" i="1"/>
  <c r="P15" i="1"/>
  <c r="I15" i="1"/>
  <c r="A15" i="1"/>
  <c r="P14" i="1"/>
  <c r="I14" i="1"/>
  <c r="A14" i="1"/>
  <c r="P13" i="1"/>
  <c r="I13" i="1"/>
  <c r="A13" i="1"/>
  <c r="P12" i="1"/>
  <c r="I12" i="1"/>
  <c r="A12" i="1"/>
  <c r="P11" i="1"/>
  <c r="I11" i="1"/>
  <c r="A11" i="1"/>
  <c r="P10" i="1"/>
  <c r="I10" i="1"/>
  <c r="A10" i="1"/>
  <c r="P9" i="1"/>
  <c r="I9" i="1"/>
  <c r="A9" i="1"/>
  <c r="P8" i="1"/>
  <c r="I8" i="1"/>
  <c r="A8" i="1"/>
  <c r="P7" i="1"/>
  <c r="I7" i="1"/>
  <c r="A7" i="1"/>
  <c r="P6" i="1"/>
  <c r="I6" i="1"/>
  <c r="A6" i="1"/>
  <c r="P5" i="1"/>
  <c r="I5" i="1"/>
  <c r="A5" i="1"/>
  <c r="I4" i="1" l="1"/>
  <c r="I3" i="1"/>
  <c r="P3" i="1" l="1"/>
  <c r="P4" i="1"/>
  <c r="P95" i="1" l="1"/>
  <c r="I4" i="2" l="1"/>
  <c r="I5" i="2"/>
  <c r="I6" i="2"/>
  <c r="I7" i="2"/>
  <c r="I8" i="2"/>
  <c r="I9" i="2"/>
  <c r="I10" i="2"/>
  <c r="I11" i="2"/>
  <c r="I12" i="2"/>
  <c r="I13" i="2"/>
  <c r="I14" i="2"/>
  <c r="I15" i="2"/>
  <c r="I3" i="2"/>
  <c r="H4" i="2"/>
  <c r="H5" i="2"/>
  <c r="H6" i="2"/>
  <c r="H7" i="2"/>
  <c r="H8" i="2"/>
  <c r="H9" i="2"/>
  <c r="H10" i="2"/>
  <c r="J10" i="2" s="1"/>
  <c r="K10" i="2" s="1"/>
  <c r="H11" i="2"/>
  <c r="H12" i="2"/>
  <c r="J12" i="2" s="1"/>
  <c r="K12" i="2" s="1"/>
  <c r="H13" i="2"/>
  <c r="H14" i="2"/>
  <c r="J14" i="2" s="1"/>
  <c r="K14" i="2" s="1"/>
  <c r="H15" i="2"/>
  <c r="H3" i="2"/>
  <c r="J3" i="2" s="1"/>
  <c r="K3" i="2" s="1"/>
  <c r="J13" i="2" l="1"/>
  <c r="K13" i="2" s="1"/>
  <c r="J9" i="2"/>
  <c r="K9" i="2" s="1"/>
  <c r="J5" i="2"/>
  <c r="K5" i="2" s="1"/>
  <c r="J8" i="2"/>
  <c r="K8" i="2" s="1"/>
  <c r="J4" i="2"/>
  <c r="K4" i="2" s="1"/>
  <c r="J6" i="2"/>
  <c r="K6" i="2" s="1"/>
  <c r="J15" i="2"/>
  <c r="K15" i="2" s="1"/>
  <c r="J11" i="2"/>
  <c r="K11" i="2" s="1"/>
  <c r="J7" i="2"/>
  <c r="K7" i="2" s="1"/>
  <c r="A3" i="1" l="1"/>
  <c r="A4" i="1"/>
</calcChain>
</file>

<file path=xl/connections.xml><?xml version="1.0" encoding="utf-8"?>
<connections xmlns="http://schemas.openxmlformats.org/spreadsheetml/2006/main">
  <connection id="1" name="Connection" type="4" refreshedVersion="6" background="1" refreshOnLoad="1" saveData="1">
    <webPr sourceData="1" parsePre="1" consecutive="1" xl2000="1" url="http://www.nbp.pl/Kursy/KursyC.html" htmlTables="1">
      <tables count="1">
        <x v="4"/>
      </tables>
    </webPr>
  </connection>
</connections>
</file>

<file path=xl/sharedStrings.xml><?xml version="1.0" encoding="utf-8"?>
<sst xmlns="http://schemas.openxmlformats.org/spreadsheetml/2006/main" count="498" uniqueCount="324">
  <si>
    <t>#</t>
  </si>
  <si>
    <t>BOM</t>
  </si>
  <si>
    <t>Order Supplier</t>
  </si>
  <si>
    <t>Order Qty</t>
  </si>
  <si>
    <t>Order Price per Qty</t>
  </si>
  <si>
    <t>Overall Price</t>
  </si>
  <si>
    <t>Order URL</t>
  </si>
  <si>
    <t>TME</t>
  </si>
  <si>
    <t>Supplier 1</t>
  </si>
  <si>
    <t>Supplier 2</t>
  </si>
  <si>
    <t>Supplier 3</t>
  </si>
  <si>
    <t>Supplier 4</t>
  </si>
  <si>
    <t>Supplier 5</t>
  </si>
  <si>
    <t>Supplier 6</t>
  </si>
  <si>
    <t>Other</t>
  </si>
  <si>
    <t>RS Components</t>
  </si>
  <si>
    <t>Farnell</t>
  </si>
  <si>
    <t>Mouser</t>
  </si>
  <si>
    <t>DigiKey</t>
  </si>
  <si>
    <t>PLN</t>
  </si>
  <si>
    <t>USD</t>
  </si>
  <si>
    <t>EUR</t>
  </si>
  <si>
    <t>Currency</t>
  </si>
  <si>
    <t>GBP</t>
  </si>
  <si>
    <t>SUM</t>
  </si>
  <si>
    <t>kupna - num</t>
  </si>
  <si>
    <t>sprzedaży - num</t>
  </si>
  <si>
    <t>średni - num</t>
  </si>
  <si>
    <t>IS AVERAGE NUMBER?</t>
  </si>
  <si>
    <t>DO NOT Order</t>
  </si>
  <si>
    <t>CPV</t>
  </si>
  <si>
    <t>Description</t>
  </si>
  <si>
    <t>Bill of Materials For Project [PLD.PrjPcb] (No PCB Document Selected)</t>
  </si>
  <si>
    <t>PLD.PrjPcb</t>
  </si>
  <si>
    <t>Value</t>
  </si>
  <si>
    <t>10n/50V, 10n/50V, 10n/50V, 10n/50V, 10n/50V, 10n/50V, 10n/50V, 100n, 100n, 100n, 100n, 100n, 100n, 100n, 100n, 100n, 100n, 100n, 100n, 100n, 100n, 100n</t>
  </si>
  <si>
    <t>100n/50V</t>
  </si>
  <si>
    <t>1u/25V</t>
  </si>
  <si>
    <t>330R</t>
  </si>
  <si>
    <t>10R</t>
  </si>
  <si>
    <t>100R/1%</t>
  </si>
  <si>
    <t/>
  </si>
  <si>
    <t>NC7SZ00</t>
  </si>
  <si>
    <t>10k</t>
  </si>
  <si>
    <t>100R</t>
  </si>
  <si>
    <t>ATMEGA164PV-10AQ</t>
  </si>
  <si>
    <t>10n/100V</t>
  </si>
  <si>
    <t>Harwin DataMate L-Tek 2x4pin</t>
  </si>
  <si>
    <t>Harwin DataMate L-Tek 2x3pin</t>
  </si>
  <si>
    <t>Harwin DataMate L-Tek 2x6pin</t>
  </si>
  <si>
    <t>Harwin DataMate L-Tek 1x2pin</t>
  </si>
  <si>
    <t>1k/1%</t>
  </si>
  <si>
    <t>10u/25V</t>
  </si>
  <si>
    <t>10nF/50V</t>
  </si>
  <si>
    <t>2.2nF/50V</t>
  </si>
  <si>
    <t>0.1uF/50V</t>
  </si>
  <si>
    <t>120R/100MHz</t>
  </si>
  <si>
    <t>0.22R/1%</t>
  </si>
  <si>
    <t>Samtec Header SSQ-126-21-G-D</t>
  </si>
  <si>
    <t>4.7k/0.1%</t>
  </si>
  <si>
    <t>4.7k/1%</t>
  </si>
  <si>
    <t>10p/50V</t>
  </si>
  <si>
    <t>10k/1%</t>
  </si>
  <si>
    <t>Mounting Hole</t>
  </si>
  <si>
    <t>TXS0102-Q1</t>
  </si>
  <si>
    <t>1.0k/0.1%</t>
  </si>
  <si>
    <t>47k/0.1%</t>
  </si>
  <si>
    <t>LTC6079</t>
  </si>
  <si>
    <t>Samtec ESQ-115-12-T-D</t>
  </si>
  <si>
    <t>10u, 1u, 1u, 10u, 4.7u</t>
  </si>
  <si>
    <t>47n</t>
  </si>
  <si>
    <t>600R/100MHz</t>
  </si>
  <si>
    <t>20k</t>
  </si>
  <si>
    <t>10k/0.01%/5 PPM</t>
  </si>
  <si>
    <t>1k</t>
  </si>
  <si>
    <t>100k</t>
  </si>
  <si>
    <t>45k</t>
  </si>
  <si>
    <t>75k</t>
  </si>
  <si>
    <t>DNC, 100R, DNC</t>
  </si>
  <si>
    <t>LTC2054</t>
  </si>
  <si>
    <t>TPS2551DBVx</t>
  </si>
  <si>
    <t>TPS3813xxxDBV</t>
  </si>
  <si>
    <t>1.25V</t>
  </si>
  <si>
    <t>2200u/6.3V</t>
  </si>
  <si>
    <t>1N4148WS</t>
  </si>
  <si>
    <t>32.768kHz/12.5pF</t>
  </si>
  <si>
    <t>PT1000</t>
  </si>
  <si>
    <t>2.7k/0.1%</t>
  </si>
  <si>
    <t>10k/0.1%</t>
  </si>
  <si>
    <t>10u/16V</t>
  </si>
  <si>
    <t>100k/1%</t>
  </si>
  <si>
    <t>33R/1%</t>
  </si>
  <si>
    <t>27k/1%</t>
  </si>
  <si>
    <t>470k/1%</t>
  </si>
  <si>
    <t>22k/1%</t>
  </si>
  <si>
    <t>13k/1%</t>
  </si>
  <si>
    <t>47k/1%</t>
  </si>
  <si>
    <t>LM4040-4.1V 1%</t>
  </si>
  <si>
    <t>1k/0.1%</t>
  </si>
  <si>
    <t>Footprint</t>
  </si>
  <si>
    <t>SMD_Capacitor_0603</t>
  </si>
  <si>
    <t>SMD_Capacitor_1206</t>
  </si>
  <si>
    <t>SMD_Resistor_0603</t>
  </si>
  <si>
    <t>TSSOP16</t>
  </si>
  <si>
    <t>SOT23-5</t>
  </si>
  <si>
    <t>HDR2X5</t>
  </si>
  <si>
    <t>TQFP-44</t>
  </si>
  <si>
    <t>SMD_Capacitor_0805</t>
  </si>
  <si>
    <t>Harwin_Datamate_L-Tek_M80-8670805</t>
  </si>
  <si>
    <t>Harwin_Datamate_L-Tek_M80-8670605</t>
  </si>
  <si>
    <t>Harwin_Datamate_L-Tek_M80-8411242_W/O_RETAINING_STRAP</t>
  </si>
  <si>
    <t>Harwin_Datamate_L-Tek_M80-8770222</t>
  </si>
  <si>
    <t>HEADER 1X3 FEMALE</t>
  </si>
  <si>
    <t>SMD_Resistor_0805</t>
  </si>
  <si>
    <t>SOIC-8-W</t>
  </si>
  <si>
    <t>MSOP-10-M-thermal-pad</t>
  </si>
  <si>
    <t>SMD_FerriteBead_1206</t>
  </si>
  <si>
    <t>SMD_Resistor_1206</t>
  </si>
  <si>
    <t>QFN24_4x4</t>
  </si>
  <si>
    <t>Samtec_SSQ-126-21-G-D</t>
  </si>
  <si>
    <t>TSSOP8_L</t>
  </si>
  <si>
    <t>PC-104_PcbMntHole_M3</t>
  </si>
  <si>
    <t>VSSOP-8</t>
  </si>
  <si>
    <t>LED 0805 Blue</t>
  </si>
  <si>
    <t>HEADER1X3H Male</t>
  </si>
  <si>
    <t>SSOP-16</t>
  </si>
  <si>
    <t>Samtec_ESQ-115-12-T-D</t>
  </si>
  <si>
    <t>1206</t>
  </si>
  <si>
    <t>SOT23-3</t>
  </si>
  <si>
    <t>TSSOP-24-RU-24-N</t>
  </si>
  <si>
    <t>MSOP-8</t>
  </si>
  <si>
    <t>2.0 x 2.5 mm</t>
  </si>
  <si>
    <t>TSSOP14</t>
  </si>
  <si>
    <t>SC70-LT6_N</t>
  </si>
  <si>
    <t>SOT23-6</t>
  </si>
  <si>
    <t>SOIC-8-N</t>
  </si>
  <si>
    <t>Tant_592D_X</t>
  </si>
  <si>
    <t>SOD323</t>
  </si>
  <si>
    <t>Epson_MC-306</t>
  </si>
  <si>
    <t>TI-DCQ</t>
  </si>
  <si>
    <t>SC70-LT5_N</t>
  </si>
  <si>
    <t>Quantity</t>
  </si>
  <si>
    <t>Cap</t>
  </si>
  <si>
    <t>Ceramic Cap Kemet COTS 100n/50V X7R 0603</t>
  </si>
  <si>
    <t>Ceramic Cap Kemet COTS 1u/25V X7R 1206</t>
  </si>
  <si>
    <t>100R/1% Vishay CRCW 0603 Resistor. 100mW, 100ppm, 75V.</t>
  </si>
  <si>
    <t>ADC128S022 8-Channel, 50 kSPS to 200 kSPS, 12-Bit A/D Converter</t>
  </si>
  <si>
    <t>TinyLogic UHS Two-Input NAND Gate.</t>
  </si>
  <si>
    <t>Header, 5-Pin, Dual row</t>
  </si>
  <si>
    <t>General-purpose microcontroller</t>
  </si>
  <si>
    <t>Ceramic Cap Kemet COTS 100n/100V X7R 0805</t>
  </si>
  <si>
    <t>Harwin DataMate L-Tek, 2mm pitch, 2x4pin.</t>
  </si>
  <si>
    <t>Harwin DataMate L-Tek, 2mm pitch, 2x3pin.</t>
  </si>
  <si>
    <t>Harwin DataMate L-Tek, 2mm pitch, 2x6pin.</t>
  </si>
  <si>
    <t>Harwin DataMate L-Tek, 2mm pitch, 1x2pin.</t>
  </si>
  <si>
    <t>Header, 3-Pin</t>
  </si>
  <si>
    <t>1k/1% Vishay CRCW 0805 Resistor. 125mW, 100ppm, 150V.</t>
  </si>
  <si>
    <t>128Mbit, 3V Serial NOR Flash Memory</t>
  </si>
  <si>
    <t>20V, 200mA, Ultralow Noise, Ultrahigh PSRR RF Linear Regulator</t>
  </si>
  <si>
    <t>Ferrite bead, 1206, 0.02HM, 3.5A.</t>
  </si>
  <si>
    <t>Panasonic Resistor 0.22R 1% 1206 330mW</t>
  </si>
  <si>
    <t>Samtec SSQ Series Header , 2.54mm pitch, 2x26pin. PC-104 Stack Connector.</t>
  </si>
  <si>
    <t>4.7k/1% Vishay CRCW 0603 Resistor. 100mW, 100ppm, 75V.</t>
  </si>
  <si>
    <t>Level-Translating I2C Bus Repeater</t>
  </si>
  <si>
    <t>Ceramic Cap Murata Automotive 10p/50V C0G 0603</t>
  </si>
  <si>
    <t>10k/1% Vishay CRCW 0603 Resistor. 100mW, 100ppm, 75V.</t>
  </si>
  <si>
    <t>PCB Mounting Hole</t>
  </si>
  <si>
    <t>2-Bit Bidirectional Voltage-Level Translator  for Open-Drain and Push-Pull Applications</t>
  </si>
  <si>
    <t>Typical LED</t>
  </si>
  <si>
    <t>Rail-to-rail, quad operational amplifier. Library compatible with LTC608X LTC607X op-amps</t>
  </si>
  <si>
    <t>Samtec ESQ Series Header , 2.54mm pitch, 2x15pin. PC-104 Stack Connector.</t>
  </si>
  <si>
    <t>Ferrite Bead</t>
  </si>
  <si>
    <t>JFET, P-Channel, 3-Pin SOT-23, Pb-Free, Tape and Reel</t>
  </si>
  <si>
    <t>Resistor</t>
  </si>
  <si>
    <t>5 Channel 24-Bit Signal Conditioning Analog-to-Digital Converter with Serial, SPI Interface, 500 uA, CMOS, 3 V / 5 V, 1KSPS, -40 to +105 degC, RW-24, Pb-Free, Tube</t>
  </si>
  <si>
    <t>0.25ppm Noise, Low Drift  Precision References</t>
  </si>
  <si>
    <t>Ceramic Crystal 1 MHz, A-Grade 25 ppm/deg</t>
  </si>
  <si>
    <t>Single/Dual Micropower  Zero-Drift Operational Amplifi ers</t>
  </si>
  <si>
    <t>CMOS Analog 4-Channel Multiplexer</t>
  </si>
  <si>
    <t>CMOS Dual Complementary Pair Plus Inverter</t>
  </si>
  <si>
    <t>CMOS Analog switch</t>
  </si>
  <si>
    <t>Adjustable Current-Limited Power-Distribution Switch.</t>
  </si>
  <si>
    <t>Processor Supervisory Circuits with Window-Watchdog.</t>
  </si>
  <si>
    <t>Micropower Precision  Shunt Voltage Reference</t>
  </si>
  <si>
    <t>Vishay 592D Solid Tantalum Chip Capacitors.</t>
  </si>
  <si>
    <t>Small Signal Fast Switching Diode</t>
  </si>
  <si>
    <t>1k/1% Vishay CRCW 0603 Resistor. 100mW, 100ppm, 75V.</t>
  </si>
  <si>
    <t>Real-time clock/calendar</t>
  </si>
  <si>
    <t>EPSON MC-306 32.768KHZ 12.5pF Crystal</t>
  </si>
  <si>
    <t>PT1000 Vishay PTS060301B100RP100</t>
  </si>
  <si>
    <t>Ceramic Cap Kemet COTS 10u/16V X7R 1206</t>
  </si>
  <si>
    <t>100k/1% Vishay CRCW 0603 Resistor. 100mW, 100ppm, 75V.</t>
  </si>
  <si>
    <t>33R/1% Vishay CRCW 1206 Resistor. 250mW, 100ppm, 200V.</t>
  </si>
  <si>
    <t>470k/1% Vishay CRCW 0603 Resistor. 100mW, 100ppm, 75V.</t>
  </si>
  <si>
    <t>47k/1% Vishay CRCW 0603 Resistor. 100mW, 100ppm, 75V.</t>
  </si>
  <si>
    <t>Shunt V-REF, 4.096V, 1%, SOT23-3</t>
  </si>
  <si>
    <t>1A, Ajdustable LDO, Ultralow-Noise, High PSRR, Fast, RF</t>
  </si>
  <si>
    <t>CMOS Analog 8:1 Multiplexer</t>
  </si>
  <si>
    <t>Analog Temperature Sensors with Class-AB Output</t>
  </si>
  <si>
    <t>256Kb (8k x 32) SPI F-RAM</t>
  </si>
  <si>
    <t>#Column Name Error:voltage</t>
  </si>
  <si>
    <t>#Column Name Error:dielectric</t>
  </si>
  <si>
    <t>#Column Name Error:Manufacturer Part Number</t>
  </si>
  <si>
    <t>Comment</t>
  </si>
  <si>
    <t>ADC128S022CIMTX</t>
  </si>
  <si>
    <t>Header 5X2</t>
  </si>
  <si>
    <t>SunSref</t>
  </si>
  <si>
    <t>SAIL</t>
  </si>
  <si>
    <t>CAMwing</t>
  </si>
  <si>
    <t>PanelsX+Y-_Sensors</t>
  </si>
  <si>
    <t>CAMnadir</t>
  </si>
  <si>
    <t>PanelsX-Y+_Sensors</t>
  </si>
  <si>
    <t>Access port</t>
  </si>
  <si>
    <t>SADS_KnifeMain</t>
  </si>
  <si>
    <t>SADS_KnifeRed</t>
  </si>
  <si>
    <t>SunS</t>
  </si>
  <si>
    <t>Header 3</t>
  </si>
  <si>
    <t>LT3042</t>
  </si>
  <si>
    <t>ITG3200</t>
  </si>
  <si>
    <t>PCA9517</t>
  </si>
  <si>
    <t>LEDX</t>
  </si>
  <si>
    <t>MMBFJ270</t>
  </si>
  <si>
    <t>0603</t>
  </si>
  <si>
    <t>AD7714YRZ</t>
  </si>
  <si>
    <t>LTC6655-2.5</t>
  </si>
  <si>
    <t>Ceramic Crystal</t>
  </si>
  <si>
    <t>ADG709</t>
  </si>
  <si>
    <t>CD4007</t>
  </si>
  <si>
    <t>ADG849YKSZ</t>
  </si>
  <si>
    <t>ADG708</t>
  </si>
  <si>
    <t>LMT87</t>
  </si>
  <si>
    <t>FM25W256</t>
  </si>
  <si>
    <t>Designator</t>
  </si>
  <si>
    <t>ADC_C1, ADC_C2, ADC_C3, ADC_C4, ADC_C6, ADC_C7, ADC_C8, RF_C1, RF_C2, RF_C3, RF_C5, RF_C7, RF_C8, RF_C9, RF_C10, RF_C13, RF_C15, RF_C17, RF_C18, RF_C19, RF_C22_LCL 3V3d, RF_C22_LCL 5V</t>
  </si>
  <si>
    <t>ADC_C5, ADC_C12, ADC_C13, ADC_MUX_C1, AVR_C1, AVR_C2, AVR_C3, AVR_C4, AVR_C6, Flash_C1_Flash Memory 1, Flash_C1_Flash Memory 2, Flash_C1_Flash Memory 3, FRAM_C1_FRAM Memory 1, FRAM_C1_FRAM Memory 2, FRAM_C1_FRAM Memory 3, I10_I2C Repeater for Gyro, I10_I2C Repeater for PLD, I10_I2C Repeater for RTC, I10_I2C Repeater for SunS, I11_I2C Repeater for Gyro, I11_I2C Repeater for PLD, I11_I2C Repeater for RTC, I11_I2C Repeater for SunS, LI_C1, MUX_C1, MUX_C2, MUX_C3, MUX_C4, MUX_C5, PHD_C1, PHD_C2, PHD_C3, PHD_C4, PHD_C6, PHD_C8, RF_C11, RF_C20, RTC_C1, SUPP_C3, SUPP_C4, SUPP_C5, SUPP_C9, SUPP_C12, SUPP_C13, SUPP_C15, SUPP_C16, SUPP_C18, SUPP_C19, SUPP_C21, SUPP_C23, SUPP_C25, SUPP_C26, SUPP_C28, SUPP_C29, SUPP_C31, SUPP_C32, TMP_IF_C1, TMP_LMT_C1</t>
  </si>
  <si>
    <t>ADC_C10, ADC_C11, I12_I2C Repeater for Gyro, I12_I2C Repeater for PLD, I12_I2C Repeater for RTC, I12_I2C Repeater for SunS, PHD_C5</t>
  </si>
  <si>
    <t>ADC_MUX_R1</t>
  </si>
  <si>
    <t>ADC_R1, ADC_R2, ADC_R3, ADC_R4</t>
  </si>
  <si>
    <t>ADC_R6, TMP_LMT_R1</t>
  </si>
  <si>
    <t>ADC_U1</t>
  </si>
  <si>
    <t>ADC_U2, MUX_U3</t>
  </si>
  <si>
    <t>AP_R1, AP_R2, Gyro_R2, MCU_R1, MCU_R2, MCU_R3, MCU_R4, MCU_R5, MCU_R6, MCU_R7, MCU_R8, MCU_R9, MCU_R10, MCU_R11, MCU_R12, MCU_R13, MCU_R18, MCU_R19, MUX_R1, MUX_R2, MUX_R7, MUX_R8, MUX_R15, MUX_R16, PG_R1, RF_R3, RF_R13</t>
  </si>
  <si>
    <t>AP_R3, AP_R4, AP_R5, AP_R6, AP_R7, AP_R8, CONN_R5, I3_I2C Repeater for Gyro, I3_I2C Repeater for PLD, I3_I2C Repeater for RTC, I3_I2C Repeater for SunS, I4_I2C Repeater for Gyro, I4_I2C Repeater for PLD, I4_I2C Repeater for RTC, I4_I2C Repeater for SunS, I6_I2C Repeater for Gyro, I6_I2C Repeater for PLD, I6_I2C Repeater for RTC, I6_I2C Repeater for SunS, I7_I2C Repeater for Gyro, I7_I2C Repeater for PLD, I7_I2C Repeater for RTC, I7_I2C Repeater for SunS, MCU_R14, MCU_R15, MCU_R16, MCU_R17, MEM_R1, MEM_R2, MEM_R3, MEM_R4, MEM_R5, MEM_R6, MEM_R7, MEM_R8, MEM_R9, MUX_R3, MUX_R4, MUX_R5, MUX_R6, MUX_R9, MUX_R10, MUX_R11, MUX_R12, MUX_R13, MUX_R14, OBC_R1, RF_R1, RF_R2, RF_R6, RF_R7, RF_R23, RF_R24, RF_R25, RF_R26, RF_R27</t>
  </si>
  <si>
    <t>AVR_P1</t>
  </si>
  <si>
    <t>AVR_U1</t>
  </si>
  <si>
    <t>CONN_C1, CONN_C2, CONN_C3, CONN_C4</t>
  </si>
  <si>
    <t>CONN_H1</t>
  </si>
  <si>
    <t>CONN_H2</t>
  </si>
  <si>
    <t>CONN_H3</t>
  </si>
  <si>
    <t>CONN_H4</t>
  </si>
  <si>
    <t>CONN_H5</t>
  </si>
  <si>
    <t>CONN_H6</t>
  </si>
  <si>
    <t>CONN_H7</t>
  </si>
  <si>
    <t>CONN_H8</t>
  </si>
  <si>
    <t>CONN_H9</t>
  </si>
  <si>
    <t>CONN_H10</t>
  </si>
  <si>
    <t>CONN_P1</t>
  </si>
  <si>
    <t>CONN_R1, CONN_R2, CONN_R3, CONN_R4</t>
  </si>
  <si>
    <t>Flash_U1_Flash Memory 1, Flash_U1_Flash Memory 2, Flash_U1_Flash Memory 3</t>
  </si>
  <si>
    <t>FS_U1</t>
  </si>
  <si>
    <t>Gyro_C1, Gyro_C2</t>
  </si>
  <si>
    <t>Gyro_C3</t>
  </si>
  <si>
    <t>Gyro_C4</t>
  </si>
  <si>
    <t>Gyro_C5</t>
  </si>
  <si>
    <t>Gyro_FB1</t>
  </si>
  <si>
    <t>Gyro_R1</t>
  </si>
  <si>
    <t>Gyro_U1</t>
  </si>
  <si>
    <t>H1, H2</t>
  </si>
  <si>
    <t>HK_R1, HK_R2, HK_R3, HK_R4</t>
  </si>
  <si>
    <t>I1_I2C Repeater for Gyro, I1_I2C Repeater for PLD, I1_I2C Repeater for RTC, I1_I2C Repeater for SunS, I2_I2C Repeater for Gyro, I2_I2C Repeater for PLD, I2_I2C Repeater for RTC, I2_I2C Repeater for SunS</t>
  </si>
  <si>
    <t>I5_I2C Repeater for Gyro, I5_I2C Repeater for PLD, I5_I2C Repeater for RTC, I5_I2C Repeater for SunS</t>
  </si>
  <si>
    <t>I8_I2C Repeater for Gyro, I8_I2C Repeater for PLD, I8_I2C Repeater for RTC, I8_I2C Repeater for SunS, I9_I2C Repeater for Gyro, I9_I2C Repeater for PLD, I9_I2C Repeater for RTC, I9_I2C Repeater for SunS</t>
  </si>
  <si>
    <t>LI_R1, LI_R2, R1, SUPP_R7</t>
  </si>
  <si>
    <t>MNT1, MNT2, MNT3, MNT4</t>
  </si>
  <si>
    <t>MUX_U1, MUX_U2</t>
  </si>
  <si>
    <t>OBC_D1</t>
  </si>
  <si>
    <t>P1</t>
  </si>
  <si>
    <t>PHD_R1, PHD_R2, PHD_R3, PHD_R4, PHD_R5</t>
  </si>
  <si>
    <t>PHD_R6</t>
  </si>
  <si>
    <t>PHD_U1</t>
  </si>
  <si>
    <t>Piggyback_H1</t>
  </si>
  <si>
    <t>RF_C4, RF_C6, RF_C12, RF_C14, RF_C16</t>
  </si>
  <si>
    <t>RF_C21</t>
  </si>
  <si>
    <t>RF_FB1, SUPP_FB1, SUPP_FB2, SUPP_FB3, SUPP_FB4, SUPP_FB5, SUPP_FB6, SUPP_FB7, SUPP_FB8, SUPP_FB9</t>
  </si>
  <si>
    <t>RF_Q1, RF_Q2, RF_Q3</t>
  </si>
  <si>
    <t>RF_R4</t>
  </si>
  <si>
    <t>RF_R5</t>
  </si>
  <si>
    <t>RF_R8_LCL 3V3d, RF_R8_LCL 5V, RF_R12, RF_R14, RF_R15</t>
  </si>
  <si>
    <t>RF_R9_LCL 3V3d, RF_R9_LCL 5V, RF_R10, RF_R16, RF_R17, RF_R18, RF_R20_LCL 3V3d, RF_R20_LCL 5V</t>
  </si>
  <si>
    <t>RF_R11</t>
  </si>
  <si>
    <t>RF_R19_LCL 3V3d, RF_R19_LCL 5V</t>
  </si>
  <si>
    <t>RF_R21, RF_R22, RF_R28</t>
  </si>
  <si>
    <t>RF_U1</t>
  </si>
  <si>
    <t>RF_U2</t>
  </si>
  <si>
    <t>RF_U3</t>
  </si>
  <si>
    <t>RF_U4</t>
  </si>
  <si>
    <t>RF_U6</t>
  </si>
  <si>
    <t>RF_U7</t>
  </si>
  <si>
    <t>RF_U8</t>
  </si>
  <si>
    <t>RF_U9_LCL 3V3d, RF_U9_LCL 5V, SUPP_U3, SUPP_U4</t>
  </si>
  <si>
    <t>RF_U10</t>
  </si>
  <si>
    <t>RF_Z1</t>
  </si>
  <si>
    <t>RTC_C2</t>
  </si>
  <si>
    <t>RTC_D1</t>
  </si>
  <si>
    <t>RTC_R1, SUPP_R4, SUPP_R5, SUPP_R8, SUPP_R13, TMP_LMT_R2</t>
  </si>
  <si>
    <t>RTC_U1</t>
  </si>
  <si>
    <t>RTC_XT1</t>
  </si>
  <si>
    <t>SADS_RTD1</t>
  </si>
  <si>
    <t>SunSref_R1, SunSref_R3, SunSref_R5, SunSref_R7, SunSref_R9</t>
  </si>
  <si>
    <t>SunSref_R2, SunSref_R4, SunSref_R6, SunSref_R8, SunSref_R10</t>
  </si>
  <si>
    <t>SUPP_C1, SUPP_C2, SUPP_C6, SUPP_C7, SUPP_C8, SUPP_C10, SUPP_C11, SUPP_C14, SUPP_C17, SUPP_C20, SUPP_C22, SUPP_C24, SUPP_C27, SUPP_C30</t>
  </si>
  <si>
    <t>SUPP_R1, SUPP_R12</t>
  </si>
  <si>
    <t>SUPP_R2</t>
  </si>
  <si>
    <t>SUPP_R3</t>
  </si>
  <si>
    <t>SUPP_R6, SUPP_R9, SUPP_R14, SUPP_R15, SUPP_R17, SUPP_R18, SUPP_R20, SUPP_R21</t>
  </si>
  <si>
    <t>SUPP_R10</t>
  </si>
  <si>
    <t>SUPP_R11</t>
  </si>
  <si>
    <t>SUPP_R16, SUPP_R19</t>
  </si>
  <si>
    <t>SUPP_REF1</t>
  </si>
  <si>
    <t>SUPP_U1, SUPP_U2</t>
  </si>
  <si>
    <t>TMPI_R1</t>
  </si>
  <si>
    <t>TMP_IF_U1, U3</t>
  </si>
  <si>
    <t>U1</t>
  </si>
  <si>
    <t>U4_FRAM Memory 1, U4_FRAM Memory 2, U4_FRAM Memory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</si>
</sst>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zł-415]_-;\-* #,##0.00\ [$zł-415]_-;_-* &quot;-&quot;??\ [$zł-415]_-;_-@_-"/>
  </numFmts>
  <fonts count="9" x14ac:knownFonts="1">
    <font>
      <sz val="10"/>
      <name val="Arial"/>
      <charset val="204"/>
    </font>
    <font>
      <b/>
      <sz val="10"/>
      <name val="Arial"/>
      <family val="2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10"/>
      <color rgb="FF00B05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0" fontId="0" fillId="0" borderId="12" xfId="0" applyBorder="1"/>
    <xf numFmtId="0" fontId="0" fillId="0" borderId="13" xfId="0" applyBorder="1"/>
    <xf numFmtId="0" fontId="3" fillId="2" borderId="15" xfId="0" applyFont="1" applyFill="1" applyBorder="1" applyAlignment="1">
      <alignment horizontal="left" vertical="center" wrapText="1"/>
    </xf>
    <xf numFmtId="0" fontId="0" fillId="0" borderId="17" xfId="0" applyBorder="1"/>
    <xf numFmtId="0" fontId="0" fillId="3" borderId="16" xfId="0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center" wrapText="1"/>
    </xf>
    <xf numFmtId="0" fontId="0" fillId="0" borderId="19" xfId="0" applyBorder="1"/>
    <xf numFmtId="0" fontId="1" fillId="4" borderId="20" xfId="0" quotePrefix="1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left" wrapText="1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0" fillId="2" borderId="3" xfId="0" applyFill="1" applyBorder="1"/>
    <xf numFmtId="0" fontId="6" fillId="0" borderId="26" xfId="0" applyFont="1" applyBorder="1"/>
    <xf numFmtId="0" fontId="6" fillId="0" borderId="0" xfId="0" applyFont="1" applyBorder="1"/>
    <xf numFmtId="0" fontId="0" fillId="0" borderId="0" xfId="0" applyBorder="1"/>
    <xf numFmtId="0" fontId="0" fillId="0" borderId="27" xfId="0" applyBorder="1"/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7" fillId="0" borderId="3" xfId="0" applyFont="1" applyBorder="1" applyAlignment="1">
      <alignment wrapText="1"/>
    </xf>
    <xf numFmtId="0" fontId="3" fillId="0" borderId="3" xfId="0" applyFont="1" applyBorder="1"/>
    <xf numFmtId="0" fontId="0" fillId="2" borderId="3" xfId="0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22" xfId="0" applyFont="1" applyFill="1" applyBorder="1" applyAlignment="1">
      <alignment wrapText="1"/>
    </xf>
    <xf numFmtId="0" fontId="3" fillId="0" borderId="3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164" fontId="0" fillId="3" borderId="1" xfId="0" applyNumberFormat="1" applyFill="1" applyBorder="1" applyAlignment="1">
      <alignment horizontal="left" vertical="center"/>
    </xf>
    <xf numFmtId="0" fontId="0" fillId="0" borderId="32" xfId="0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wrapText="1"/>
    </xf>
    <xf numFmtId="0" fontId="0" fillId="3" borderId="18" xfId="0" applyFill="1" applyBorder="1" applyAlignment="1">
      <alignment horizontal="left" vertical="center" wrapText="1"/>
    </xf>
    <xf numFmtId="0" fontId="0" fillId="3" borderId="35" xfId="0" applyFill="1" applyBorder="1" applyAlignment="1">
      <alignment horizontal="left" vertical="center" wrapText="1"/>
    </xf>
    <xf numFmtId="0" fontId="0" fillId="0" borderId="34" xfId="0" applyBorder="1" applyAlignment="1"/>
    <xf numFmtId="0" fontId="0" fillId="0" borderId="11" xfId="0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  <xf numFmtId="0" fontId="3" fillId="3" borderId="22" xfId="0" quotePrefix="1" applyFont="1" applyFill="1" applyBorder="1" applyAlignment="1">
      <alignment horizontal="left" vertical="center"/>
    </xf>
    <xf numFmtId="0" fontId="1" fillId="2" borderId="21" xfId="0" quotePrefix="1" applyFont="1" applyFill="1" applyBorder="1" applyAlignment="1">
      <alignment horizontal="center" wrapText="1"/>
    </xf>
    <xf numFmtId="0" fontId="0" fillId="3" borderId="1" xfId="0" quotePrefix="1" applyFill="1" applyBorder="1" applyAlignment="1">
      <alignment horizontal="left" vertical="center" wrapText="1"/>
    </xf>
    <xf numFmtId="0" fontId="1" fillId="2" borderId="20" xfId="0" quotePrefix="1" applyFont="1" applyFill="1" applyBorder="1" applyAlignment="1">
      <alignment horizont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ursyC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defaultRowHeight="12.75" x14ac:dyDescent="0.2"/>
  <cols>
    <col min="1" max="1" width="4.85546875" customWidth="1"/>
    <col min="2" max="2" width="18.42578125" customWidth="1"/>
    <col min="3" max="3" width="18.7109375" customWidth="1"/>
    <col min="4" max="8" width="13.28515625" customWidth="1"/>
    <col min="9" max="9" width="30.85546875" customWidth="1"/>
    <col min="10" max="10" width="34.140625" customWidth="1"/>
    <col min="11" max="11" width="25.140625" customWidth="1"/>
    <col min="12" max="12" width="13.28515625" customWidth="1"/>
    <col min="13" max="13" width="9.28515625" customWidth="1"/>
    <col min="14" max="14" width="10.42578125" customWidth="1"/>
    <col min="15" max="15" width="13" customWidth="1"/>
    <col min="16" max="16" width="14.85546875" customWidth="1"/>
    <col min="17" max="17" width="48.42578125" customWidth="1"/>
    <col min="18" max="18" width="29.42578125" customWidth="1"/>
  </cols>
  <sheetData>
    <row r="1" spans="1:18" ht="23.25" customHeight="1" thickBot="1" x14ac:dyDescent="0.25">
      <c r="A1" s="57" t="s">
        <v>1</v>
      </c>
      <c r="B1" s="57"/>
      <c r="C1" s="59" t="s">
        <v>32</v>
      </c>
      <c r="D1" s="58"/>
      <c r="E1" s="58"/>
      <c r="F1" s="58"/>
      <c r="G1" s="58"/>
      <c r="H1" s="58"/>
      <c r="I1" s="58"/>
      <c r="J1" s="58"/>
      <c r="K1" s="60" t="s">
        <v>33</v>
      </c>
      <c r="N1" s="22"/>
      <c r="O1" s="22"/>
      <c r="P1" s="22"/>
      <c r="Q1" s="22"/>
      <c r="R1" s="34"/>
    </row>
    <row r="2" spans="1:18" s="7" customFormat="1" ht="73.5" customHeight="1" thickTop="1" thickBot="1" x14ac:dyDescent="0.25">
      <c r="A2" s="26" t="s">
        <v>0</v>
      </c>
      <c r="B2" s="61" t="s">
        <v>34</v>
      </c>
      <c r="C2" s="63" t="s">
        <v>99</v>
      </c>
      <c r="D2" s="63" t="s">
        <v>141</v>
      </c>
      <c r="E2" s="63" t="s">
        <v>31</v>
      </c>
      <c r="F2" s="63" t="s">
        <v>200</v>
      </c>
      <c r="G2" s="63" t="s">
        <v>201</v>
      </c>
      <c r="H2" s="63" t="s">
        <v>202</v>
      </c>
      <c r="I2" s="25" t="s">
        <v>31</v>
      </c>
      <c r="J2" s="63" t="s">
        <v>203</v>
      </c>
      <c r="K2" s="61" t="s">
        <v>232</v>
      </c>
      <c r="L2" s="24" t="s">
        <v>2</v>
      </c>
      <c r="M2" s="24" t="s">
        <v>3</v>
      </c>
      <c r="N2" s="23" t="s">
        <v>4</v>
      </c>
      <c r="O2" s="21" t="s">
        <v>22</v>
      </c>
      <c r="P2" s="21" t="s">
        <v>5</v>
      </c>
      <c r="Q2" s="24" t="s">
        <v>6</v>
      </c>
      <c r="R2" s="52" t="s">
        <v>30</v>
      </c>
    </row>
    <row r="3" spans="1:18" s="8" customFormat="1" ht="128.25" thickTop="1" x14ac:dyDescent="0.2">
      <c r="A3" s="27">
        <f>ROW(A3) - ROW($A$2)</f>
        <v>1</v>
      </c>
      <c r="B3" s="62" t="s">
        <v>35</v>
      </c>
      <c r="C3" s="64" t="s">
        <v>100</v>
      </c>
      <c r="D3" s="13">
        <v>22</v>
      </c>
      <c r="E3" s="65" t="s">
        <v>142</v>
      </c>
      <c r="F3" s="13"/>
      <c r="G3" s="13"/>
      <c r="H3" s="13"/>
      <c r="I3" s="9" t="str">
        <f>IF(OR(E3="Generic capacitor", E3="Polarized Capacitor"), (F3&amp;", "&amp;G3&amp;", "&amp;H3), E3)</f>
        <v>Cap</v>
      </c>
      <c r="J3" s="66" t="s">
        <v>142</v>
      </c>
      <c r="K3" s="64" t="s">
        <v>233</v>
      </c>
      <c r="L3" s="10"/>
      <c r="M3" s="10"/>
      <c r="N3" s="10"/>
      <c r="O3" s="10"/>
      <c r="P3" s="50" t="str">
        <f>IF(O3 = "PLN", M3*N3, IF(O3 = "EUR", M3*N3*'Do NOT Modify'!$J$6, IF(O3 = "USD", M3*N3*'Do NOT Modify'!$J$3, IF(O3 = "GBP", M3*N3*'Do NOT Modify'!$J$9, IF(O3= "", "", "CURRENCY ERROR")))))</f>
        <v/>
      </c>
      <c r="Q3" s="10"/>
      <c r="R3" s="53"/>
    </row>
    <row r="4" spans="1:18" s="8" customFormat="1" ht="409.5" x14ac:dyDescent="0.2">
      <c r="A4" s="27">
        <f>ROW(A4) - ROW($A$2)</f>
        <v>2</v>
      </c>
      <c r="B4" s="62" t="s">
        <v>36</v>
      </c>
      <c r="C4" s="64" t="s">
        <v>100</v>
      </c>
      <c r="D4" s="14">
        <v>58</v>
      </c>
      <c r="E4" s="65" t="s">
        <v>143</v>
      </c>
      <c r="F4" s="13"/>
      <c r="G4" s="13"/>
      <c r="H4" s="13"/>
      <c r="I4" s="9" t="str">
        <f t="shared" ref="I4:I93" si="0">IF(OR(E4="Generic capacitor", E4="Polarized Capacitor"), (F4&amp;", "&amp;G4&amp;", "&amp;H4), E4)</f>
        <v>Ceramic Cap Kemet COTS 100n/50V X7R 0603</v>
      </c>
      <c r="J4" s="64" t="s">
        <v>36</v>
      </c>
      <c r="K4" s="67" t="s">
        <v>234</v>
      </c>
      <c r="L4" s="10"/>
      <c r="M4" s="12"/>
      <c r="N4" s="12"/>
      <c r="O4" s="10"/>
      <c r="P4" s="50" t="str">
        <f>IF(O4 = "PLN", M4*N4, IF(O4 = "EUR", M4*N4*'Do NOT Modify'!$J$6, IF(O4 = "USD", M4*N4*'Do NOT Modify'!$J$3, IF(O4 = "GBP", M4*N4*'Do NOT Modify'!$J$9, IF(O4= "", "", "CURRENCY ERROR")))))</f>
        <v/>
      </c>
      <c r="Q4" s="10"/>
      <c r="R4" s="53"/>
    </row>
    <row r="5" spans="1:18" s="8" customFormat="1" ht="76.5" x14ac:dyDescent="0.2">
      <c r="A5" s="27">
        <f>ROW(A5) - ROW($A$2)</f>
        <v>3</v>
      </c>
      <c r="B5" s="62" t="s">
        <v>37</v>
      </c>
      <c r="C5" s="64" t="s">
        <v>101</v>
      </c>
      <c r="D5" s="13">
        <v>7</v>
      </c>
      <c r="E5" s="65" t="s">
        <v>144</v>
      </c>
      <c r="F5" s="13"/>
      <c r="G5" s="13"/>
      <c r="H5" s="13"/>
      <c r="I5" s="9" t="str">
        <f>IF(OR(E5="Generic capacitor", E5="Polarized Capacitor"), (F5&amp;", "&amp;G5&amp;", "&amp;H5), E5)</f>
        <v>Ceramic Cap Kemet COTS 1u/25V X7R 1206</v>
      </c>
      <c r="J5" s="66" t="s">
        <v>37</v>
      </c>
      <c r="K5" s="64" t="s">
        <v>235</v>
      </c>
      <c r="L5" s="10"/>
      <c r="M5" s="10"/>
      <c r="N5" s="10"/>
      <c r="O5" s="10"/>
      <c r="P5" s="50" t="str">
        <f>IF(O5 = "PLN", M5*N5, IF(O5 = "EUR", M5*N5*'Do NOT Modify'!$J$6, IF(O5 = "USD", M5*N5*'Do NOT Modify'!$J$3, IF(O5 = "GBP", M5*N5*'Do NOT Modify'!$J$9, IF(O5= "", "", "CURRENCY ERROR")))))</f>
        <v/>
      </c>
      <c r="Q5" s="10"/>
      <c r="R5" s="53"/>
    </row>
    <row r="6" spans="1:18" s="8" customFormat="1" x14ac:dyDescent="0.2">
      <c r="A6" s="27">
        <f>ROW(A6) - ROW($A$2)</f>
        <v>4</v>
      </c>
      <c r="B6" s="62" t="s">
        <v>38</v>
      </c>
      <c r="C6" s="64" t="s">
        <v>102</v>
      </c>
      <c r="D6" s="14">
        <v>1</v>
      </c>
      <c r="E6" s="65" t="s">
        <v>41</v>
      </c>
      <c r="F6" s="13"/>
      <c r="G6" s="13"/>
      <c r="H6" s="13"/>
      <c r="I6" s="9" t="str">
        <f t="shared" ref="I6" si="1">IF(OR(E6="Generic capacitor", E6="Polarized Capacitor"), (F6&amp;", "&amp;G6&amp;", "&amp;H6), E6)</f>
        <v/>
      </c>
      <c r="J6" s="64" t="s">
        <v>38</v>
      </c>
      <c r="K6" s="67" t="s">
        <v>236</v>
      </c>
      <c r="L6" s="10"/>
      <c r="M6" s="12"/>
      <c r="N6" s="12"/>
      <c r="O6" s="10"/>
      <c r="P6" s="50" t="str">
        <f>IF(O6 = "PLN", M6*N6, IF(O6 = "EUR", M6*N6*'Do NOT Modify'!$J$6, IF(O6 = "USD", M6*N6*'Do NOT Modify'!$J$3, IF(O6 = "GBP", M6*N6*'Do NOT Modify'!$J$9, IF(O6= "", "", "CURRENCY ERROR")))))</f>
        <v/>
      </c>
      <c r="Q6" s="10"/>
      <c r="R6" s="53"/>
    </row>
    <row r="7" spans="1:18" s="8" customFormat="1" x14ac:dyDescent="0.2">
      <c r="A7" s="27">
        <f>ROW(A7) - ROW($A$2)</f>
        <v>5</v>
      </c>
      <c r="B7" s="62" t="s">
        <v>39</v>
      </c>
      <c r="C7" s="64" t="s">
        <v>102</v>
      </c>
      <c r="D7" s="13">
        <v>4</v>
      </c>
      <c r="E7" s="65" t="s">
        <v>41</v>
      </c>
      <c r="F7" s="13"/>
      <c r="G7" s="13"/>
      <c r="H7" s="13"/>
      <c r="I7" s="9" t="str">
        <f>IF(OR(E7="Generic capacitor", E7="Polarized Capacitor"), (F7&amp;", "&amp;G7&amp;", "&amp;H7), E7)</f>
        <v/>
      </c>
      <c r="J7" s="66" t="s">
        <v>39</v>
      </c>
      <c r="K7" s="64" t="s">
        <v>237</v>
      </c>
      <c r="L7" s="10"/>
      <c r="M7" s="10"/>
      <c r="N7" s="10"/>
      <c r="O7" s="10"/>
      <c r="P7" s="50" t="str">
        <f>IF(O7 = "PLN", M7*N7, IF(O7 = "EUR", M7*N7*'Do NOT Modify'!$J$6, IF(O7 = "USD", M7*N7*'Do NOT Modify'!$J$3, IF(O7 = "GBP", M7*N7*'Do NOT Modify'!$J$9, IF(O7= "", "", "CURRENCY ERROR")))))</f>
        <v/>
      </c>
      <c r="Q7" s="10"/>
      <c r="R7" s="53"/>
    </row>
    <row r="8" spans="1:18" s="8" customFormat="1" ht="63.75" x14ac:dyDescent="0.2">
      <c r="A8" s="27">
        <f>ROW(A8) - ROW($A$2)</f>
        <v>6</v>
      </c>
      <c r="B8" s="62" t="s">
        <v>40</v>
      </c>
      <c r="C8" s="64" t="s">
        <v>102</v>
      </c>
      <c r="D8" s="14">
        <v>2</v>
      </c>
      <c r="E8" s="65" t="s">
        <v>145</v>
      </c>
      <c r="F8" s="13"/>
      <c r="G8" s="13"/>
      <c r="H8" s="13"/>
      <c r="I8" s="9" t="str">
        <f t="shared" ref="I8" si="2">IF(OR(E8="Generic capacitor", E8="Polarized Capacitor"), (F8&amp;", "&amp;G8&amp;", "&amp;H8), E8)</f>
        <v>100R/1% Vishay CRCW 0603 Resistor. 100mW, 100ppm, 75V.</v>
      </c>
      <c r="J8" s="64" t="s">
        <v>40</v>
      </c>
      <c r="K8" s="67" t="s">
        <v>238</v>
      </c>
      <c r="L8" s="10"/>
      <c r="M8" s="12"/>
      <c r="N8" s="12"/>
      <c r="O8" s="10"/>
      <c r="P8" s="50" t="str">
        <f>IF(O8 = "PLN", M8*N8, IF(O8 = "EUR", M8*N8*'Do NOT Modify'!$J$6, IF(O8 = "USD", M8*N8*'Do NOT Modify'!$J$3, IF(O8 = "GBP", M8*N8*'Do NOT Modify'!$J$9, IF(O8= "", "", "CURRENCY ERROR")))))</f>
        <v/>
      </c>
      <c r="Q8" s="10"/>
      <c r="R8" s="53"/>
    </row>
    <row r="9" spans="1:18" s="8" customFormat="1" ht="63.75" x14ac:dyDescent="0.2">
      <c r="A9" s="27">
        <f>ROW(A9) - ROW($A$2)</f>
        <v>7</v>
      </c>
      <c r="B9" s="62" t="s">
        <v>41</v>
      </c>
      <c r="C9" s="64" t="s">
        <v>103</v>
      </c>
      <c r="D9" s="13">
        <v>1</v>
      </c>
      <c r="E9" s="65" t="s">
        <v>146</v>
      </c>
      <c r="F9" s="13"/>
      <c r="G9" s="13"/>
      <c r="H9" s="13"/>
      <c r="I9" s="9" t="str">
        <f>IF(OR(E9="Generic capacitor", E9="Polarized Capacitor"), (F9&amp;", "&amp;G9&amp;", "&amp;H9), E9)</f>
        <v>ADC128S022 8-Channel, 50 kSPS to 200 kSPS, 12-Bit A/D Converter</v>
      </c>
      <c r="J9" s="66" t="s">
        <v>204</v>
      </c>
      <c r="K9" s="64" t="s">
        <v>239</v>
      </c>
      <c r="L9" s="10"/>
      <c r="M9" s="10"/>
      <c r="N9" s="10"/>
      <c r="O9" s="10"/>
      <c r="P9" s="50" t="str">
        <f>IF(O9 = "PLN", M9*N9, IF(O9 = "EUR", M9*N9*'Do NOT Modify'!$J$6, IF(O9 = "USD", M9*N9*'Do NOT Modify'!$J$3, IF(O9 = "GBP", M9*N9*'Do NOT Modify'!$J$9, IF(O9= "", "", "CURRENCY ERROR")))))</f>
        <v/>
      </c>
      <c r="Q9" s="10"/>
      <c r="R9" s="53"/>
    </row>
    <row r="10" spans="1:18" s="8" customFormat="1" ht="51" x14ac:dyDescent="0.2">
      <c r="A10" s="27">
        <f>ROW(A10) - ROW($A$2)</f>
        <v>8</v>
      </c>
      <c r="B10" s="62" t="s">
        <v>42</v>
      </c>
      <c r="C10" s="64" t="s">
        <v>104</v>
      </c>
      <c r="D10" s="14">
        <v>2</v>
      </c>
      <c r="E10" s="65" t="s">
        <v>147</v>
      </c>
      <c r="F10" s="13"/>
      <c r="G10" s="13"/>
      <c r="H10" s="13"/>
      <c r="I10" s="9" t="str">
        <f t="shared" ref="I10" si="3">IF(OR(E10="Generic capacitor", E10="Polarized Capacitor"), (F10&amp;", "&amp;G10&amp;", "&amp;H10), E10)</f>
        <v>TinyLogic UHS Two-Input NAND Gate.</v>
      </c>
      <c r="J10" s="64" t="s">
        <v>42</v>
      </c>
      <c r="K10" s="67" t="s">
        <v>240</v>
      </c>
      <c r="L10" s="10"/>
      <c r="M10" s="12"/>
      <c r="N10" s="12"/>
      <c r="O10" s="10"/>
      <c r="P10" s="50" t="str">
        <f>IF(O10 = "PLN", M10*N10, IF(O10 = "EUR", M10*N10*'Do NOT Modify'!$J$6, IF(O10 = "USD", M10*N10*'Do NOT Modify'!$J$3, IF(O10 = "GBP", M10*N10*'Do NOT Modify'!$J$9, IF(O10= "", "", "CURRENCY ERROR")))))</f>
        <v/>
      </c>
      <c r="Q10" s="10"/>
      <c r="R10" s="53"/>
    </row>
    <row r="11" spans="1:18" s="8" customFormat="1" x14ac:dyDescent="0.2">
      <c r="A11" s="27">
        <f>ROW(A11) - ROW($A$2)</f>
        <v>9</v>
      </c>
      <c r="B11" s="62" t="s">
        <v>43</v>
      </c>
      <c r="C11" s="64" t="s">
        <v>102</v>
      </c>
      <c r="D11" s="13">
        <v>27</v>
      </c>
      <c r="E11" s="65" t="s">
        <v>41</v>
      </c>
      <c r="F11" s="13"/>
      <c r="G11" s="13"/>
      <c r="H11" s="13"/>
      <c r="I11" s="9" t="str">
        <f>IF(OR(E11="Generic capacitor", E11="Polarized Capacitor"), (F11&amp;", "&amp;G11&amp;", "&amp;H11), E11)</f>
        <v/>
      </c>
      <c r="J11" s="66" t="s">
        <v>43</v>
      </c>
      <c r="K11" s="64" t="s">
        <v>241</v>
      </c>
      <c r="L11" s="10"/>
      <c r="M11" s="10"/>
      <c r="N11" s="10"/>
      <c r="O11" s="10"/>
      <c r="P11" s="50" t="str">
        <f>IF(O11 = "PLN", M11*N11, IF(O11 = "EUR", M11*N11*'Do NOT Modify'!$J$6, IF(O11 = "USD", M11*N11*'Do NOT Modify'!$J$3, IF(O11 = "GBP", M11*N11*'Do NOT Modify'!$J$9, IF(O11= "", "", "CURRENCY ERROR")))))</f>
        <v/>
      </c>
      <c r="Q11" s="10"/>
      <c r="R11" s="53"/>
    </row>
    <row r="12" spans="1:18" s="8" customFormat="1" x14ac:dyDescent="0.2">
      <c r="A12" s="27">
        <f>ROW(A12) - ROW($A$2)</f>
        <v>10</v>
      </c>
      <c r="B12" s="62" t="s">
        <v>44</v>
      </c>
      <c r="C12" s="64" t="s">
        <v>102</v>
      </c>
      <c r="D12" s="14">
        <v>56</v>
      </c>
      <c r="E12" s="65" t="s">
        <v>41</v>
      </c>
      <c r="F12" s="13"/>
      <c r="G12" s="13"/>
      <c r="H12" s="13"/>
      <c r="I12" s="9" t="str">
        <f t="shared" ref="I12" si="4">IF(OR(E12="Generic capacitor", E12="Polarized Capacitor"), (F12&amp;", "&amp;G12&amp;", "&amp;H12), E12)</f>
        <v/>
      </c>
      <c r="J12" s="64" t="s">
        <v>44</v>
      </c>
      <c r="K12" s="67" t="s">
        <v>242</v>
      </c>
      <c r="L12" s="10"/>
      <c r="M12" s="12"/>
      <c r="N12" s="12"/>
      <c r="O12" s="10"/>
      <c r="P12" s="50" t="str">
        <f>IF(O12 = "PLN", M12*N12, IF(O12 = "EUR", M12*N12*'Do NOT Modify'!$J$6, IF(O12 = "USD", M12*N12*'Do NOT Modify'!$J$3, IF(O12 = "GBP", M12*N12*'Do NOT Modify'!$J$9, IF(O12= "", "", "CURRENCY ERROR")))))</f>
        <v/>
      </c>
      <c r="Q12" s="10"/>
      <c r="R12" s="53"/>
    </row>
    <row r="13" spans="1:18" s="8" customFormat="1" ht="25.5" x14ac:dyDescent="0.2">
      <c r="A13" s="27">
        <f>ROW(A13) - ROW($A$2)</f>
        <v>11</v>
      </c>
      <c r="B13" s="62" t="s">
        <v>41</v>
      </c>
      <c r="C13" s="64" t="s">
        <v>105</v>
      </c>
      <c r="D13" s="13">
        <v>1</v>
      </c>
      <c r="E13" s="65" t="s">
        <v>148</v>
      </c>
      <c r="F13" s="13"/>
      <c r="G13" s="13"/>
      <c r="H13" s="13"/>
      <c r="I13" s="9" t="str">
        <f>IF(OR(E13="Generic capacitor", E13="Polarized Capacitor"), (F13&amp;", "&amp;G13&amp;", "&amp;H13), E13)</f>
        <v>Header, 5-Pin, Dual row</v>
      </c>
      <c r="J13" s="66" t="s">
        <v>205</v>
      </c>
      <c r="K13" s="64" t="s">
        <v>243</v>
      </c>
      <c r="L13" s="10"/>
      <c r="M13" s="10"/>
      <c r="N13" s="10"/>
      <c r="O13" s="10"/>
      <c r="P13" s="50" t="str">
        <f>IF(O13 = "PLN", M13*N13, IF(O13 = "EUR", M13*N13*'Do NOT Modify'!$J$6, IF(O13 = "USD", M13*N13*'Do NOT Modify'!$J$3, IF(O13 = "GBP", M13*N13*'Do NOT Modify'!$J$9, IF(O13= "", "", "CURRENCY ERROR")))))</f>
        <v/>
      </c>
      <c r="Q13" s="10"/>
      <c r="R13" s="53"/>
    </row>
    <row r="14" spans="1:18" s="8" customFormat="1" ht="38.25" x14ac:dyDescent="0.2">
      <c r="A14" s="27">
        <f>ROW(A14) - ROW($A$2)</f>
        <v>12</v>
      </c>
      <c r="B14" s="62" t="s">
        <v>45</v>
      </c>
      <c r="C14" s="64" t="s">
        <v>106</v>
      </c>
      <c r="D14" s="14">
        <v>1</v>
      </c>
      <c r="E14" s="65" t="s">
        <v>149</v>
      </c>
      <c r="F14" s="13"/>
      <c r="G14" s="13"/>
      <c r="H14" s="13"/>
      <c r="I14" s="9" t="str">
        <f t="shared" ref="I14" si="5">IF(OR(E14="Generic capacitor", E14="Polarized Capacitor"), (F14&amp;", "&amp;G14&amp;", "&amp;H14), E14)</f>
        <v>General-purpose microcontroller</v>
      </c>
      <c r="J14" s="64" t="s">
        <v>45</v>
      </c>
      <c r="K14" s="67" t="s">
        <v>244</v>
      </c>
      <c r="L14" s="10"/>
      <c r="M14" s="12"/>
      <c r="N14" s="12"/>
      <c r="O14" s="10"/>
      <c r="P14" s="50" t="str">
        <f>IF(O14 = "PLN", M14*N14, IF(O14 = "EUR", M14*N14*'Do NOT Modify'!$J$6, IF(O14 = "USD", M14*N14*'Do NOT Modify'!$J$3, IF(O14 = "GBP", M14*N14*'Do NOT Modify'!$J$9, IF(O14= "", "", "CURRENCY ERROR")))))</f>
        <v/>
      </c>
      <c r="Q14" s="10"/>
      <c r="R14" s="53"/>
    </row>
    <row r="15" spans="1:18" s="8" customFormat="1" ht="51" x14ac:dyDescent="0.2">
      <c r="A15" s="27">
        <f>ROW(A15) - ROW($A$2)</f>
        <v>13</v>
      </c>
      <c r="B15" s="62" t="s">
        <v>46</v>
      </c>
      <c r="C15" s="64" t="s">
        <v>107</v>
      </c>
      <c r="D15" s="13">
        <v>4</v>
      </c>
      <c r="E15" s="65" t="s">
        <v>150</v>
      </c>
      <c r="F15" s="13"/>
      <c r="G15" s="13"/>
      <c r="H15" s="13"/>
      <c r="I15" s="9" t="str">
        <f>IF(OR(E15="Generic capacitor", E15="Polarized Capacitor"), (F15&amp;", "&amp;G15&amp;", "&amp;H15), E15)</f>
        <v>Ceramic Cap Kemet COTS 100n/100V X7R 0805</v>
      </c>
      <c r="J15" s="66" t="s">
        <v>46</v>
      </c>
      <c r="K15" s="64" t="s">
        <v>245</v>
      </c>
      <c r="L15" s="10"/>
      <c r="M15" s="10"/>
      <c r="N15" s="10"/>
      <c r="O15" s="10"/>
      <c r="P15" s="50" t="str">
        <f>IF(O15 = "PLN", M15*N15, IF(O15 = "EUR", M15*N15*'Do NOT Modify'!$J$6, IF(O15 = "USD", M15*N15*'Do NOT Modify'!$J$3, IF(O15 = "GBP", M15*N15*'Do NOT Modify'!$J$9, IF(O15= "", "", "CURRENCY ERROR")))))</f>
        <v/>
      </c>
      <c r="Q15" s="10"/>
      <c r="R15" s="53"/>
    </row>
    <row r="16" spans="1:18" s="8" customFormat="1" ht="51" x14ac:dyDescent="0.2">
      <c r="A16" s="27">
        <f>ROW(A16) - ROW($A$2)</f>
        <v>14</v>
      </c>
      <c r="B16" s="62" t="s">
        <v>47</v>
      </c>
      <c r="C16" s="64" t="s">
        <v>108</v>
      </c>
      <c r="D16" s="14">
        <v>1</v>
      </c>
      <c r="E16" s="65" t="s">
        <v>151</v>
      </c>
      <c r="F16" s="13"/>
      <c r="G16" s="13"/>
      <c r="H16" s="13"/>
      <c r="I16" s="9" t="str">
        <f t="shared" ref="I16" si="6">IF(OR(E16="Generic capacitor", E16="Polarized Capacitor"), (F16&amp;", "&amp;G16&amp;", "&amp;H16), E16)</f>
        <v>Harwin DataMate L-Tek, 2mm pitch, 2x4pin.</v>
      </c>
      <c r="J16" s="64" t="s">
        <v>206</v>
      </c>
      <c r="K16" s="67" t="s">
        <v>246</v>
      </c>
      <c r="L16" s="10"/>
      <c r="M16" s="12"/>
      <c r="N16" s="12"/>
      <c r="O16" s="10"/>
      <c r="P16" s="50" t="str">
        <f>IF(O16 = "PLN", M16*N16, IF(O16 = "EUR", M16*N16*'Do NOT Modify'!$J$6, IF(O16 = "USD", M16*N16*'Do NOT Modify'!$J$3, IF(O16 = "GBP", M16*N16*'Do NOT Modify'!$J$9, IF(O16= "", "", "CURRENCY ERROR")))))</f>
        <v/>
      </c>
      <c r="Q16" s="10"/>
      <c r="R16" s="53"/>
    </row>
    <row r="17" spans="1:18" s="8" customFormat="1" ht="51" x14ac:dyDescent="0.2">
      <c r="A17" s="27">
        <f>ROW(A17) - ROW($A$2)</f>
        <v>15</v>
      </c>
      <c r="B17" s="62" t="s">
        <v>47</v>
      </c>
      <c r="C17" s="64" t="s">
        <v>108</v>
      </c>
      <c r="D17" s="13">
        <v>1</v>
      </c>
      <c r="E17" s="65" t="s">
        <v>151</v>
      </c>
      <c r="F17" s="13"/>
      <c r="G17" s="13"/>
      <c r="H17" s="13"/>
      <c r="I17" s="9" t="str">
        <f>IF(OR(E17="Generic capacitor", E17="Polarized Capacitor"), (F17&amp;", "&amp;G17&amp;", "&amp;H17), E17)</f>
        <v>Harwin DataMate L-Tek, 2mm pitch, 2x4pin.</v>
      </c>
      <c r="J17" s="66" t="s">
        <v>207</v>
      </c>
      <c r="K17" s="64" t="s">
        <v>247</v>
      </c>
      <c r="L17" s="10"/>
      <c r="M17" s="10"/>
      <c r="N17" s="10"/>
      <c r="O17" s="10"/>
      <c r="P17" s="50" t="str">
        <f>IF(O17 = "PLN", M17*N17, IF(O17 = "EUR", M17*N17*'Do NOT Modify'!$J$6, IF(O17 = "USD", M17*N17*'Do NOT Modify'!$J$3, IF(O17 = "GBP", M17*N17*'Do NOT Modify'!$J$9, IF(O17= "", "", "CURRENCY ERROR")))))</f>
        <v/>
      </c>
      <c r="Q17" s="10"/>
      <c r="R17" s="53"/>
    </row>
    <row r="18" spans="1:18" s="8" customFormat="1" ht="51" x14ac:dyDescent="0.2">
      <c r="A18" s="27">
        <f>ROW(A18) - ROW($A$2)</f>
        <v>16</v>
      </c>
      <c r="B18" s="62" t="s">
        <v>48</v>
      </c>
      <c r="C18" s="64" t="s">
        <v>109</v>
      </c>
      <c r="D18" s="14">
        <v>1</v>
      </c>
      <c r="E18" s="65" t="s">
        <v>152</v>
      </c>
      <c r="F18" s="13"/>
      <c r="G18" s="13"/>
      <c r="H18" s="13"/>
      <c r="I18" s="9" t="str">
        <f t="shared" ref="I18" si="7">IF(OR(E18="Generic capacitor", E18="Polarized Capacitor"), (F18&amp;", "&amp;G18&amp;", "&amp;H18), E18)</f>
        <v>Harwin DataMate L-Tek, 2mm pitch, 2x3pin.</v>
      </c>
      <c r="J18" s="64" t="s">
        <v>208</v>
      </c>
      <c r="K18" s="67" t="s">
        <v>248</v>
      </c>
      <c r="L18" s="10"/>
      <c r="M18" s="12"/>
      <c r="N18" s="12"/>
      <c r="O18" s="10"/>
      <c r="P18" s="50" t="str">
        <f>IF(O18 = "PLN", M18*N18, IF(O18 = "EUR", M18*N18*'Do NOT Modify'!$J$6, IF(O18 = "USD", M18*N18*'Do NOT Modify'!$J$3, IF(O18 = "GBP", M18*N18*'Do NOT Modify'!$J$9, IF(O18= "", "", "CURRENCY ERROR")))))</f>
        <v/>
      </c>
      <c r="Q18" s="10"/>
      <c r="R18" s="53"/>
    </row>
    <row r="19" spans="1:18" s="8" customFormat="1" ht="51" x14ac:dyDescent="0.2">
      <c r="A19" s="27">
        <f>ROW(A19) - ROW($A$2)</f>
        <v>17</v>
      </c>
      <c r="B19" s="62" t="s">
        <v>47</v>
      </c>
      <c r="C19" s="64" t="s">
        <v>108</v>
      </c>
      <c r="D19" s="13">
        <v>1</v>
      </c>
      <c r="E19" s="65" t="s">
        <v>151</v>
      </c>
      <c r="F19" s="13"/>
      <c r="G19" s="13"/>
      <c r="H19" s="13"/>
      <c r="I19" s="9" t="str">
        <f>IF(OR(E19="Generic capacitor", E19="Polarized Capacitor"), (F19&amp;", "&amp;G19&amp;", "&amp;H19), E19)</f>
        <v>Harwin DataMate L-Tek, 2mm pitch, 2x4pin.</v>
      </c>
      <c r="J19" s="66" t="s">
        <v>209</v>
      </c>
      <c r="K19" s="64" t="s">
        <v>249</v>
      </c>
      <c r="L19" s="10"/>
      <c r="M19" s="10"/>
      <c r="N19" s="10"/>
      <c r="O19" s="10"/>
      <c r="P19" s="50" t="str">
        <f>IF(O19 = "PLN", M19*N19, IF(O19 = "EUR", M19*N19*'Do NOT Modify'!$J$6, IF(O19 = "USD", M19*N19*'Do NOT Modify'!$J$3, IF(O19 = "GBP", M19*N19*'Do NOT Modify'!$J$9, IF(O19= "", "", "CURRENCY ERROR")))))</f>
        <v/>
      </c>
      <c r="Q19" s="10"/>
      <c r="R19" s="53"/>
    </row>
    <row r="20" spans="1:18" s="8" customFormat="1" ht="51" x14ac:dyDescent="0.2">
      <c r="A20" s="27">
        <f>ROW(A20) - ROW($A$2)</f>
        <v>18</v>
      </c>
      <c r="B20" s="62" t="s">
        <v>48</v>
      </c>
      <c r="C20" s="64" t="s">
        <v>109</v>
      </c>
      <c r="D20" s="14">
        <v>1</v>
      </c>
      <c r="E20" s="65" t="s">
        <v>152</v>
      </c>
      <c r="F20" s="13"/>
      <c r="G20" s="13"/>
      <c r="H20" s="13"/>
      <c r="I20" s="9" t="str">
        <f t="shared" ref="I20" si="8">IF(OR(E20="Generic capacitor", E20="Polarized Capacitor"), (F20&amp;", "&amp;G20&amp;", "&amp;H20), E20)</f>
        <v>Harwin DataMate L-Tek, 2mm pitch, 2x3pin.</v>
      </c>
      <c r="J20" s="64" t="s">
        <v>210</v>
      </c>
      <c r="K20" s="67" t="s">
        <v>250</v>
      </c>
      <c r="L20" s="10"/>
      <c r="M20" s="12"/>
      <c r="N20" s="12"/>
      <c r="O20" s="10"/>
      <c r="P20" s="50" t="str">
        <f>IF(O20 = "PLN", M20*N20, IF(O20 = "EUR", M20*N20*'Do NOT Modify'!$J$6, IF(O20 = "USD", M20*N20*'Do NOT Modify'!$J$3, IF(O20 = "GBP", M20*N20*'Do NOT Modify'!$J$9, IF(O20= "", "", "CURRENCY ERROR")))))</f>
        <v/>
      </c>
      <c r="Q20" s="10"/>
      <c r="R20" s="53"/>
    </row>
    <row r="21" spans="1:18" s="8" customFormat="1" ht="51" x14ac:dyDescent="0.2">
      <c r="A21" s="27">
        <f>ROW(A21) - ROW($A$2)</f>
        <v>19</v>
      </c>
      <c r="B21" s="62" t="s">
        <v>47</v>
      </c>
      <c r="C21" s="64" t="s">
        <v>108</v>
      </c>
      <c r="D21" s="13">
        <v>1</v>
      </c>
      <c r="E21" s="65" t="s">
        <v>151</v>
      </c>
      <c r="F21" s="13"/>
      <c r="G21" s="13"/>
      <c r="H21" s="13"/>
      <c r="I21" s="9" t="str">
        <f>IF(OR(E21="Generic capacitor", E21="Polarized Capacitor"), (F21&amp;", "&amp;G21&amp;", "&amp;H21), E21)</f>
        <v>Harwin DataMate L-Tek, 2mm pitch, 2x4pin.</v>
      </c>
      <c r="J21" s="66" t="s">
        <v>211</v>
      </c>
      <c r="K21" s="64" t="s">
        <v>251</v>
      </c>
      <c r="L21" s="10"/>
      <c r="M21" s="10"/>
      <c r="N21" s="10"/>
      <c r="O21" s="10"/>
      <c r="P21" s="50" t="str">
        <f>IF(O21 = "PLN", M21*N21, IF(O21 = "EUR", M21*N21*'Do NOT Modify'!$J$6, IF(O21 = "USD", M21*N21*'Do NOT Modify'!$J$3, IF(O21 = "GBP", M21*N21*'Do NOT Modify'!$J$9, IF(O21= "", "", "CURRENCY ERROR")))))</f>
        <v/>
      </c>
      <c r="Q21" s="10"/>
      <c r="R21" s="53"/>
    </row>
    <row r="22" spans="1:18" s="8" customFormat="1" ht="51" x14ac:dyDescent="0.2">
      <c r="A22" s="27">
        <f>ROW(A22) - ROW($A$2)</f>
        <v>20</v>
      </c>
      <c r="B22" s="62" t="s">
        <v>49</v>
      </c>
      <c r="C22" s="64" t="s">
        <v>110</v>
      </c>
      <c r="D22" s="14">
        <v>1</v>
      </c>
      <c r="E22" s="65" t="s">
        <v>153</v>
      </c>
      <c r="F22" s="13"/>
      <c r="G22" s="13"/>
      <c r="H22" s="13"/>
      <c r="I22" s="9" t="str">
        <f t="shared" ref="I22" si="9">IF(OR(E22="Generic capacitor", E22="Polarized Capacitor"), (F22&amp;", "&amp;G22&amp;", "&amp;H22), E22)</f>
        <v>Harwin DataMate L-Tek, 2mm pitch, 2x6pin.</v>
      </c>
      <c r="J22" s="64" t="s">
        <v>212</v>
      </c>
      <c r="K22" s="67" t="s">
        <v>252</v>
      </c>
      <c r="L22" s="10"/>
      <c r="M22" s="12"/>
      <c r="N22" s="12"/>
      <c r="O22" s="10"/>
      <c r="P22" s="50" t="str">
        <f>IF(O22 = "PLN", M22*N22, IF(O22 = "EUR", M22*N22*'Do NOT Modify'!$J$6, IF(O22 = "USD", M22*N22*'Do NOT Modify'!$J$3, IF(O22 = "GBP", M22*N22*'Do NOT Modify'!$J$9, IF(O22= "", "", "CURRENCY ERROR")))))</f>
        <v/>
      </c>
      <c r="Q22" s="10"/>
      <c r="R22" s="53"/>
    </row>
    <row r="23" spans="1:18" s="8" customFormat="1" ht="51" x14ac:dyDescent="0.2">
      <c r="A23" s="27">
        <f>ROW(A23) - ROW($A$2)</f>
        <v>21</v>
      </c>
      <c r="B23" s="62" t="s">
        <v>50</v>
      </c>
      <c r="C23" s="64" t="s">
        <v>111</v>
      </c>
      <c r="D23" s="13">
        <v>1</v>
      </c>
      <c r="E23" s="65" t="s">
        <v>154</v>
      </c>
      <c r="F23" s="13"/>
      <c r="G23" s="13"/>
      <c r="H23" s="13"/>
      <c r="I23" s="9" t="str">
        <f>IF(OR(E23="Generic capacitor", E23="Polarized Capacitor"), (F23&amp;", "&amp;G23&amp;", "&amp;H23), E23)</f>
        <v>Harwin DataMate L-Tek, 2mm pitch, 1x2pin.</v>
      </c>
      <c r="J23" s="66" t="s">
        <v>213</v>
      </c>
      <c r="K23" s="64" t="s">
        <v>253</v>
      </c>
      <c r="L23" s="10"/>
      <c r="M23" s="10"/>
      <c r="N23" s="10"/>
      <c r="O23" s="10"/>
      <c r="P23" s="50" t="str">
        <f>IF(O23 = "PLN", M23*N23, IF(O23 = "EUR", M23*N23*'Do NOT Modify'!$J$6, IF(O23 = "USD", M23*N23*'Do NOT Modify'!$J$3, IF(O23 = "GBP", M23*N23*'Do NOT Modify'!$J$9, IF(O23= "", "", "CURRENCY ERROR")))))</f>
        <v/>
      </c>
      <c r="Q23" s="10"/>
      <c r="R23" s="53"/>
    </row>
    <row r="24" spans="1:18" s="8" customFormat="1" ht="51" x14ac:dyDescent="0.2">
      <c r="A24" s="27">
        <f>ROW(A24) - ROW($A$2)</f>
        <v>22</v>
      </c>
      <c r="B24" s="62" t="s">
        <v>50</v>
      </c>
      <c r="C24" s="64" t="s">
        <v>111</v>
      </c>
      <c r="D24" s="14">
        <v>1</v>
      </c>
      <c r="E24" s="65" t="s">
        <v>154</v>
      </c>
      <c r="F24" s="13"/>
      <c r="G24" s="13"/>
      <c r="H24" s="13"/>
      <c r="I24" s="9" t="str">
        <f t="shared" ref="I24" si="10">IF(OR(E24="Generic capacitor", E24="Polarized Capacitor"), (F24&amp;", "&amp;G24&amp;", "&amp;H24), E24)</f>
        <v>Harwin DataMate L-Tek, 2mm pitch, 1x2pin.</v>
      </c>
      <c r="J24" s="64" t="s">
        <v>214</v>
      </c>
      <c r="K24" s="67" t="s">
        <v>254</v>
      </c>
      <c r="L24" s="10"/>
      <c r="M24" s="12"/>
      <c r="N24" s="12"/>
      <c r="O24" s="10"/>
      <c r="P24" s="50" t="str">
        <f>IF(O24 = "PLN", M24*N24, IF(O24 = "EUR", M24*N24*'Do NOT Modify'!$J$6, IF(O24 = "USD", M24*N24*'Do NOT Modify'!$J$3, IF(O24 = "GBP", M24*N24*'Do NOT Modify'!$J$9, IF(O24= "", "", "CURRENCY ERROR")))))</f>
        <v/>
      </c>
      <c r="Q24" s="10"/>
      <c r="R24" s="53"/>
    </row>
    <row r="25" spans="1:18" s="8" customFormat="1" ht="51" x14ac:dyDescent="0.2">
      <c r="A25" s="27">
        <f>ROW(A25) - ROW($A$2)</f>
        <v>23</v>
      </c>
      <c r="B25" s="62" t="s">
        <v>48</v>
      </c>
      <c r="C25" s="64" t="s">
        <v>109</v>
      </c>
      <c r="D25" s="13">
        <v>1</v>
      </c>
      <c r="E25" s="65" t="s">
        <v>152</v>
      </c>
      <c r="F25" s="13"/>
      <c r="G25" s="13"/>
      <c r="H25" s="13"/>
      <c r="I25" s="9" t="str">
        <f>IF(OR(E25="Generic capacitor", E25="Polarized Capacitor"), (F25&amp;", "&amp;G25&amp;", "&amp;H25), E25)</f>
        <v>Harwin DataMate L-Tek, 2mm pitch, 2x3pin.</v>
      </c>
      <c r="J25" s="66" t="s">
        <v>215</v>
      </c>
      <c r="K25" s="64" t="s">
        <v>255</v>
      </c>
      <c r="L25" s="10"/>
      <c r="M25" s="10"/>
      <c r="N25" s="10"/>
      <c r="O25" s="10"/>
      <c r="P25" s="50" t="str">
        <f>IF(O25 = "PLN", M25*N25, IF(O25 = "EUR", M25*N25*'Do NOT Modify'!$J$6, IF(O25 = "USD", M25*N25*'Do NOT Modify'!$J$3, IF(O25 = "GBP", M25*N25*'Do NOT Modify'!$J$9, IF(O25= "", "", "CURRENCY ERROR")))))</f>
        <v/>
      </c>
      <c r="Q25" s="10"/>
      <c r="R25" s="53"/>
    </row>
    <row r="26" spans="1:18" s="8" customFormat="1" ht="25.5" x14ac:dyDescent="0.2">
      <c r="A26" s="27">
        <f>ROW(A26) - ROW($A$2)</f>
        <v>24</v>
      </c>
      <c r="B26" s="62" t="s">
        <v>41</v>
      </c>
      <c r="C26" s="64" t="s">
        <v>112</v>
      </c>
      <c r="D26" s="14">
        <v>1</v>
      </c>
      <c r="E26" s="65" t="s">
        <v>155</v>
      </c>
      <c r="F26" s="13"/>
      <c r="G26" s="13"/>
      <c r="H26" s="13"/>
      <c r="I26" s="9" t="str">
        <f t="shared" ref="I26" si="11">IF(OR(E26="Generic capacitor", E26="Polarized Capacitor"), (F26&amp;", "&amp;G26&amp;", "&amp;H26), E26)</f>
        <v>Header, 3-Pin</v>
      </c>
      <c r="J26" s="64" t="s">
        <v>216</v>
      </c>
      <c r="K26" s="67" t="s">
        <v>256</v>
      </c>
      <c r="L26" s="10"/>
      <c r="M26" s="12"/>
      <c r="N26" s="12"/>
      <c r="O26" s="10"/>
      <c r="P26" s="50" t="str">
        <f>IF(O26 = "PLN", M26*N26, IF(O26 = "EUR", M26*N26*'Do NOT Modify'!$J$6, IF(O26 = "USD", M26*N26*'Do NOT Modify'!$J$3, IF(O26 = "GBP", M26*N26*'Do NOT Modify'!$J$9, IF(O26= "", "", "CURRENCY ERROR")))))</f>
        <v/>
      </c>
      <c r="Q26" s="10"/>
      <c r="R26" s="53"/>
    </row>
    <row r="27" spans="1:18" s="8" customFormat="1" ht="76.5" x14ac:dyDescent="0.2">
      <c r="A27" s="27">
        <f>ROW(A27) - ROW($A$2)</f>
        <v>25</v>
      </c>
      <c r="B27" s="62" t="s">
        <v>51</v>
      </c>
      <c r="C27" s="64" t="s">
        <v>113</v>
      </c>
      <c r="D27" s="13">
        <v>4</v>
      </c>
      <c r="E27" s="65" t="s">
        <v>156</v>
      </c>
      <c r="F27" s="13"/>
      <c r="G27" s="13"/>
      <c r="H27" s="13"/>
      <c r="I27" s="9" t="str">
        <f>IF(OR(E27="Generic capacitor", E27="Polarized Capacitor"), (F27&amp;", "&amp;G27&amp;", "&amp;H27), E27)</f>
        <v>1k/1% Vishay CRCW 0805 Resistor. 125mW, 100ppm, 150V.</v>
      </c>
      <c r="J27" s="66" t="s">
        <v>51</v>
      </c>
      <c r="K27" s="64" t="s">
        <v>257</v>
      </c>
      <c r="L27" s="10"/>
      <c r="M27" s="10"/>
      <c r="N27" s="10"/>
      <c r="O27" s="10"/>
      <c r="P27" s="50" t="str">
        <f>IF(O27 = "PLN", M27*N27, IF(O27 = "EUR", M27*N27*'Do NOT Modify'!$J$6, IF(O27 = "USD", M27*N27*'Do NOT Modify'!$J$3, IF(O27 = "GBP", M27*N27*'Do NOT Modify'!$J$9, IF(O27= "", "", "CURRENCY ERROR")))))</f>
        <v/>
      </c>
      <c r="Q27" s="10"/>
      <c r="R27" s="53"/>
    </row>
    <row r="28" spans="1:18" s="8" customFormat="1" ht="38.25" x14ac:dyDescent="0.2">
      <c r="A28" s="27">
        <f>ROW(A28) - ROW($A$2)</f>
        <v>26</v>
      </c>
      <c r="B28" s="62" t="s">
        <v>41</v>
      </c>
      <c r="C28" s="64" t="s">
        <v>114</v>
      </c>
      <c r="D28" s="14">
        <v>3</v>
      </c>
      <c r="E28" s="65" t="s">
        <v>157</v>
      </c>
      <c r="F28" s="13"/>
      <c r="G28" s="13"/>
      <c r="H28" s="13"/>
      <c r="I28" s="9" t="str">
        <f t="shared" ref="I28" si="12">IF(OR(E28="Generic capacitor", E28="Polarized Capacitor"), (F28&amp;", "&amp;G28&amp;", "&amp;H28), E28)</f>
        <v>128Mbit, 3V Serial NOR Flash Memory</v>
      </c>
      <c r="J28" s="64" t="s">
        <v>34</v>
      </c>
      <c r="K28" s="67" t="s">
        <v>258</v>
      </c>
      <c r="L28" s="10"/>
      <c r="M28" s="12"/>
      <c r="N28" s="12"/>
      <c r="O28" s="10"/>
      <c r="P28" s="50" t="str">
        <f>IF(O28 = "PLN", M28*N28, IF(O28 = "EUR", M28*N28*'Do NOT Modify'!$J$6, IF(O28 = "USD", M28*N28*'Do NOT Modify'!$J$3, IF(O28 = "GBP", M28*N28*'Do NOT Modify'!$J$9, IF(O28= "", "", "CURRENCY ERROR")))))</f>
        <v/>
      </c>
      <c r="Q28" s="10"/>
      <c r="R28" s="53"/>
    </row>
    <row r="29" spans="1:18" s="8" customFormat="1" ht="89.25" x14ac:dyDescent="0.2">
      <c r="A29" s="27">
        <f>ROW(A29) - ROW($A$2)</f>
        <v>27</v>
      </c>
      <c r="B29" s="62" t="s">
        <v>41</v>
      </c>
      <c r="C29" s="64" t="s">
        <v>115</v>
      </c>
      <c r="D29" s="13">
        <v>1</v>
      </c>
      <c r="E29" s="65" t="s">
        <v>158</v>
      </c>
      <c r="F29" s="13"/>
      <c r="G29" s="13"/>
      <c r="H29" s="13"/>
      <c r="I29" s="9" t="str">
        <f>IF(OR(E29="Generic capacitor", E29="Polarized Capacitor"), (F29&amp;", "&amp;G29&amp;", "&amp;H29), E29)</f>
        <v>20V, 200mA, Ultralow Noise, Ultrahigh PSRR RF Linear Regulator</v>
      </c>
      <c r="J29" s="66" t="s">
        <v>217</v>
      </c>
      <c r="K29" s="64" t="s">
        <v>259</v>
      </c>
      <c r="L29" s="10"/>
      <c r="M29" s="10"/>
      <c r="N29" s="10"/>
      <c r="O29" s="10"/>
      <c r="P29" s="50" t="str">
        <f>IF(O29 = "PLN", M29*N29, IF(O29 = "EUR", M29*N29*'Do NOT Modify'!$J$6, IF(O29 = "USD", M29*N29*'Do NOT Modify'!$J$3, IF(O29 = "GBP", M29*N29*'Do NOT Modify'!$J$9, IF(O29= "", "", "CURRENCY ERROR")))))</f>
        <v/>
      </c>
      <c r="Q29" s="10"/>
      <c r="R29" s="53"/>
    </row>
    <row r="30" spans="1:18" s="8" customFormat="1" ht="51" x14ac:dyDescent="0.2">
      <c r="A30" s="27">
        <f>ROW(A30) - ROW($A$2)</f>
        <v>28</v>
      </c>
      <c r="B30" s="62" t="s">
        <v>52</v>
      </c>
      <c r="C30" s="64" t="s">
        <v>101</v>
      </c>
      <c r="D30" s="14">
        <v>2</v>
      </c>
      <c r="E30" s="65" t="s">
        <v>144</v>
      </c>
      <c r="F30" s="13"/>
      <c r="G30" s="13"/>
      <c r="H30" s="13"/>
      <c r="I30" s="9" t="str">
        <f t="shared" ref="I30" si="13">IF(OR(E30="Generic capacitor", E30="Polarized Capacitor"), (F30&amp;", "&amp;G30&amp;", "&amp;H30), E30)</f>
        <v>Ceramic Cap Kemet COTS 1u/25V X7R 1206</v>
      </c>
      <c r="J30" s="64" t="s">
        <v>52</v>
      </c>
      <c r="K30" s="67" t="s">
        <v>260</v>
      </c>
      <c r="L30" s="10"/>
      <c r="M30" s="12"/>
      <c r="N30" s="12"/>
      <c r="O30" s="10"/>
      <c r="P30" s="50" t="str">
        <f>IF(O30 = "PLN", M30*N30, IF(O30 = "EUR", M30*N30*'Do NOT Modify'!$J$6, IF(O30 = "USD", M30*N30*'Do NOT Modify'!$J$3, IF(O30 = "GBP", M30*N30*'Do NOT Modify'!$J$9, IF(O30= "", "", "CURRENCY ERROR")))))</f>
        <v/>
      </c>
      <c r="Q30" s="10"/>
      <c r="R30" s="53"/>
    </row>
    <row r="31" spans="1:18" s="8" customFormat="1" ht="51" x14ac:dyDescent="0.2">
      <c r="A31" s="27">
        <f>ROW(A31) - ROW($A$2)</f>
        <v>29</v>
      </c>
      <c r="B31" s="62" t="s">
        <v>53</v>
      </c>
      <c r="C31" s="64" t="s">
        <v>100</v>
      </c>
      <c r="D31" s="13">
        <v>1</v>
      </c>
      <c r="E31" s="65" t="s">
        <v>143</v>
      </c>
      <c r="F31" s="13"/>
      <c r="G31" s="13"/>
      <c r="H31" s="13"/>
      <c r="I31" s="9" t="str">
        <f>IF(OR(E31="Generic capacitor", E31="Polarized Capacitor"), (F31&amp;", "&amp;G31&amp;", "&amp;H31), E31)</f>
        <v>Ceramic Cap Kemet COTS 100n/50V X7R 0603</v>
      </c>
      <c r="J31" s="66" t="s">
        <v>53</v>
      </c>
      <c r="K31" s="64" t="s">
        <v>261</v>
      </c>
      <c r="L31" s="10"/>
      <c r="M31" s="10"/>
      <c r="N31" s="10"/>
      <c r="O31" s="10"/>
      <c r="P31" s="50" t="str">
        <f>IF(O31 = "PLN", M31*N31, IF(O31 = "EUR", M31*N31*'Do NOT Modify'!$J$6, IF(O31 = "USD", M31*N31*'Do NOT Modify'!$J$3, IF(O31 = "GBP", M31*N31*'Do NOT Modify'!$J$9, IF(O31= "", "", "CURRENCY ERROR")))))</f>
        <v/>
      </c>
      <c r="Q31" s="10"/>
      <c r="R31" s="53"/>
    </row>
    <row r="32" spans="1:18" s="8" customFormat="1" ht="51" x14ac:dyDescent="0.2">
      <c r="A32" s="27">
        <f>ROW(A32) - ROW($A$2)</f>
        <v>30</v>
      </c>
      <c r="B32" s="62" t="s">
        <v>54</v>
      </c>
      <c r="C32" s="64" t="s">
        <v>100</v>
      </c>
      <c r="D32" s="14">
        <v>1</v>
      </c>
      <c r="E32" s="65" t="s">
        <v>143</v>
      </c>
      <c r="F32" s="13"/>
      <c r="G32" s="13"/>
      <c r="H32" s="13"/>
      <c r="I32" s="9" t="str">
        <f t="shared" ref="I32" si="14">IF(OR(E32="Generic capacitor", E32="Polarized Capacitor"), (F32&amp;", "&amp;G32&amp;", "&amp;H32), E32)</f>
        <v>Ceramic Cap Kemet COTS 100n/50V X7R 0603</v>
      </c>
      <c r="J32" s="64" t="s">
        <v>54</v>
      </c>
      <c r="K32" s="67" t="s">
        <v>262</v>
      </c>
      <c r="L32" s="10"/>
      <c r="M32" s="12"/>
      <c r="N32" s="12"/>
      <c r="O32" s="10"/>
      <c r="P32" s="50" t="str">
        <f>IF(O32 = "PLN", M32*N32, IF(O32 = "EUR", M32*N32*'Do NOT Modify'!$J$6, IF(O32 = "USD", M32*N32*'Do NOT Modify'!$J$3, IF(O32 = "GBP", M32*N32*'Do NOT Modify'!$J$9, IF(O32= "", "", "CURRENCY ERROR")))))</f>
        <v/>
      </c>
      <c r="Q32" s="10"/>
      <c r="R32" s="53"/>
    </row>
    <row r="33" spans="1:18" s="8" customFormat="1" ht="51" x14ac:dyDescent="0.2">
      <c r="A33" s="27">
        <f>ROW(A33) - ROW($A$2)</f>
        <v>31</v>
      </c>
      <c r="B33" s="62" t="s">
        <v>55</v>
      </c>
      <c r="C33" s="64" t="s">
        <v>100</v>
      </c>
      <c r="D33" s="13">
        <v>1</v>
      </c>
      <c r="E33" s="65" t="s">
        <v>143</v>
      </c>
      <c r="F33" s="13"/>
      <c r="G33" s="13"/>
      <c r="H33" s="13"/>
      <c r="I33" s="9" t="str">
        <f>IF(OR(E33="Generic capacitor", E33="Polarized Capacitor"), (F33&amp;", "&amp;G33&amp;", "&amp;H33), E33)</f>
        <v>Ceramic Cap Kemet COTS 100n/50V X7R 0603</v>
      </c>
      <c r="J33" s="66" t="s">
        <v>55</v>
      </c>
      <c r="K33" s="64" t="s">
        <v>263</v>
      </c>
      <c r="L33" s="10"/>
      <c r="M33" s="10"/>
      <c r="N33" s="10"/>
      <c r="O33" s="10"/>
      <c r="P33" s="50" t="str">
        <f>IF(O33 = "PLN", M33*N33, IF(O33 = "EUR", M33*N33*'Do NOT Modify'!$J$6, IF(O33 = "USD", M33*N33*'Do NOT Modify'!$J$3, IF(O33 = "GBP", M33*N33*'Do NOT Modify'!$J$9, IF(O33= "", "", "CURRENCY ERROR")))))</f>
        <v/>
      </c>
      <c r="Q33" s="10"/>
      <c r="R33" s="53"/>
    </row>
    <row r="34" spans="1:18" s="8" customFormat="1" ht="38.25" x14ac:dyDescent="0.2">
      <c r="A34" s="27">
        <f>ROW(A34) - ROW($A$2)</f>
        <v>32</v>
      </c>
      <c r="B34" s="62" t="s">
        <v>56</v>
      </c>
      <c r="C34" s="64" t="s">
        <v>116</v>
      </c>
      <c r="D34" s="14">
        <v>1</v>
      </c>
      <c r="E34" s="65" t="s">
        <v>159</v>
      </c>
      <c r="F34" s="13"/>
      <c r="G34" s="13"/>
      <c r="H34" s="13"/>
      <c r="I34" s="9" t="str">
        <f t="shared" ref="I34" si="15">IF(OR(E34="Generic capacitor", E34="Polarized Capacitor"), (F34&amp;", "&amp;G34&amp;", "&amp;H34), E34)</f>
        <v>Ferrite bead, 1206, 0.02HM, 3.5A.</v>
      </c>
      <c r="J34" s="64" t="s">
        <v>56</v>
      </c>
      <c r="K34" s="67" t="s">
        <v>264</v>
      </c>
      <c r="L34" s="10"/>
      <c r="M34" s="12"/>
      <c r="N34" s="12"/>
      <c r="O34" s="10"/>
      <c r="P34" s="50" t="str">
        <f>IF(O34 = "PLN", M34*N34, IF(O34 = "EUR", M34*N34*'Do NOT Modify'!$J$6, IF(O34 = "USD", M34*N34*'Do NOT Modify'!$J$3, IF(O34 = "GBP", M34*N34*'Do NOT Modify'!$J$9, IF(O34= "", "", "CURRENCY ERROR")))))</f>
        <v/>
      </c>
      <c r="Q34" s="10"/>
      <c r="R34" s="53"/>
    </row>
    <row r="35" spans="1:18" s="8" customFormat="1" ht="51" x14ac:dyDescent="0.2">
      <c r="A35" s="27">
        <f>ROW(A35) - ROW($A$2)</f>
        <v>33</v>
      </c>
      <c r="B35" s="62" t="s">
        <v>57</v>
      </c>
      <c r="C35" s="64" t="s">
        <v>117</v>
      </c>
      <c r="D35" s="13">
        <v>1</v>
      </c>
      <c r="E35" s="65" t="s">
        <v>160</v>
      </c>
      <c r="F35" s="13"/>
      <c r="G35" s="13"/>
      <c r="H35" s="13"/>
      <c r="I35" s="9" t="str">
        <f>IF(OR(E35="Generic capacitor", E35="Polarized Capacitor"), (F35&amp;", "&amp;G35&amp;", "&amp;H35), E35)</f>
        <v>Panasonic Resistor 0.22R 1% 1206 330mW</v>
      </c>
      <c r="J35" s="66" t="s">
        <v>57</v>
      </c>
      <c r="K35" s="64" t="s">
        <v>265</v>
      </c>
      <c r="L35" s="10"/>
      <c r="M35" s="10"/>
      <c r="N35" s="10"/>
      <c r="O35" s="10"/>
      <c r="P35" s="50" t="str">
        <f>IF(O35 = "PLN", M35*N35, IF(O35 = "EUR", M35*N35*'Do NOT Modify'!$J$6, IF(O35 = "USD", M35*N35*'Do NOT Modify'!$J$3, IF(O35 = "GBP", M35*N35*'Do NOT Modify'!$J$9, IF(O35= "", "", "CURRENCY ERROR")))))</f>
        <v/>
      </c>
      <c r="Q35" s="10"/>
      <c r="R35" s="53"/>
    </row>
    <row r="36" spans="1:18" s="8" customFormat="1" x14ac:dyDescent="0.2">
      <c r="A36" s="27">
        <f>ROW(A36) - ROW($A$2)</f>
        <v>34</v>
      </c>
      <c r="B36" s="62" t="s">
        <v>41</v>
      </c>
      <c r="C36" s="64" t="s">
        <v>118</v>
      </c>
      <c r="D36" s="14">
        <v>1</v>
      </c>
      <c r="E36" s="65" t="s">
        <v>41</v>
      </c>
      <c r="F36" s="13"/>
      <c r="G36" s="13"/>
      <c r="H36" s="13"/>
      <c r="I36" s="9" t="str">
        <f t="shared" ref="I36" si="16">IF(OR(E36="Generic capacitor", E36="Polarized Capacitor"), (F36&amp;", "&amp;G36&amp;", "&amp;H36), E36)</f>
        <v/>
      </c>
      <c r="J36" s="64" t="s">
        <v>218</v>
      </c>
      <c r="K36" s="67" t="s">
        <v>266</v>
      </c>
      <c r="L36" s="10"/>
      <c r="M36" s="12"/>
      <c r="N36" s="12"/>
      <c r="O36" s="10"/>
      <c r="P36" s="50" t="str">
        <f>IF(O36 = "PLN", M36*N36, IF(O36 = "EUR", M36*N36*'Do NOT Modify'!$J$6, IF(O36 = "USD", M36*N36*'Do NOT Modify'!$J$3, IF(O36 = "GBP", M36*N36*'Do NOT Modify'!$J$9, IF(O36= "", "", "CURRENCY ERROR")))))</f>
        <v/>
      </c>
      <c r="Q36" s="10"/>
      <c r="R36" s="53"/>
    </row>
    <row r="37" spans="1:18" s="8" customFormat="1" ht="76.5" x14ac:dyDescent="0.2">
      <c r="A37" s="27">
        <f>ROW(A37) - ROW($A$2)</f>
        <v>35</v>
      </c>
      <c r="B37" s="62" t="s">
        <v>58</v>
      </c>
      <c r="C37" s="64" t="s">
        <v>119</v>
      </c>
      <c r="D37" s="13">
        <v>2</v>
      </c>
      <c r="E37" s="65" t="s">
        <v>161</v>
      </c>
      <c r="F37" s="13"/>
      <c r="G37" s="13"/>
      <c r="H37" s="13"/>
      <c r="I37" s="9" t="str">
        <f>IF(OR(E37="Generic capacitor", E37="Polarized Capacitor"), (F37&amp;", "&amp;G37&amp;", "&amp;H37), E37)</f>
        <v>Samtec SSQ Series Header , 2.54mm pitch, 2x26pin. PC-104 Stack Connector.</v>
      </c>
      <c r="J37" s="66" t="s">
        <v>58</v>
      </c>
      <c r="K37" s="64" t="s">
        <v>267</v>
      </c>
      <c r="L37" s="10"/>
      <c r="M37" s="10"/>
      <c r="N37" s="10"/>
      <c r="O37" s="10"/>
      <c r="P37" s="50" t="str">
        <f>IF(O37 = "PLN", M37*N37, IF(O37 = "EUR", M37*N37*'Do NOT Modify'!$J$6, IF(O37 = "USD", M37*N37*'Do NOT Modify'!$J$3, IF(O37 = "GBP", M37*N37*'Do NOT Modify'!$J$9, IF(O37= "", "", "CURRENCY ERROR")))))</f>
        <v/>
      </c>
      <c r="Q37" s="10"/>
      <c r="R37" s="53"/>
    </row>
    <row r="38" spans="1:18" s="8" customFormat="1" x14ac:dyDescent="0.2">
      <c r="A38" s="27">
        <f>ROW(A38) - ROW($A$2)</f>
        <v>36</v>
      </c>
      <c r="B38" s="62" t="s">
        <v>59</v>
      </c>
      <c r="C38" s="64" t="s">
        <v>102</v>
      </c>
      <c r="D38" s="14">
        <v>4</v>
      </c>
      <c r="E38" s="65" t="s">
        <v>41</v>
      </c>
      <c r="F38" s="13"/>
      <c r="G38" s="13"/>
      <c r="H38" s="13"/>
      <c r="I38" s="9" t="str">
        <f t="shared" ref="I38" si="17">IF(OR(E38="Generic capacitor", E38="Polarized Capacitor"), (F38&amp;", "&amp;G38&amp;", "&amp;H38), E38)</f>
        <v/>
      </c>
      <c r="J38" s="64" t="s">
        <v>59</v>
      </c>
      <c r="K38" s="67" t="s">
        <v>268</v>
      </c>
      <c r="L38" s="10"/>
      <c r="M38" s="12"/>
      <c r="N38" s="12"/>
      <c r="O38" s="10"/>
      <c r="P38" s="50" t="str">
        <f>IF(O38 = "PLN", M38*N38, IF(O38 = "EUR", M38*N38*'Do NOT Modify'!$J$6, IF(O38 = "USD", M38*N38*'Do NOT Modify'!$J$3, IF(O38 = "GBP", M38*N38*'Do NOT Modify'!$J$9, IF(O38= "", "", "CURRENCY ERROR")))))</f>
        <v/>
      </c>
      <c r="Q38" s="10"/>
      <c r="R38" s="53"/>
    </row>
    <row r="39" spans="1:18" s="8" customFormat="1" ht="63.75" x14ac:dyDescent="0.2">
      <c r="A39" s="27">
        <f>ROW(A39) - ROW($A$2)</f>
        <v>37</v>
      </c>
      <c r="B39" s="62" t="s">
        <v>60</v>
      </c>
      <c r="C39" s="64" t="s">
        <v>102</v>
      </c>
      <c r="D39" s="13">
        <v>8</v>
      </c>
      <c r="E39" s="65" t="s">
        <v>162</v>
      </c>
      <c r="F39" s="13"/>
      <c r="G39" s="13"/>
      <c r="H39" s="13"/>
      <c r="I39" s="9" t="str">
        <f>IF(OR(E39="Generic capacitor", E39="Polarized Capacitor"), (F39&amp;", "&amp;G39&amp;", "&amp;H39), E39)</f>
        <v>4.7k/1% Vishay CRCW 0603 Resistor. 100mW, 100ppm, 75V.</v>
      </c>
      <c r="J39" s="66" t="s">
        <v>60</v>
      </c>
      <c r="K39" s="64" t="s">
        <v>269</v>
      </c>
      <c r="L39" s="10"/>
      <c r="M39" s="10"/>
      <c r="N39" s="10"/>
      <c r="O39" s="10"/>
      <c r="P39" s="50" t="str">
        <f>IF(O39 = "PLN", M39*N39, IF(O39 = "EUR", M39*N39*'Do NOT Modify'!$J$6, IF(O39 = "USD", M39*N39*'Do NOT Modify'!$J$3, IF(O39 = "GBP", M39*N39*'Do NOT Modify'!$J$9, IF(O39= "", "", "CURRENCY ERROR")))))</f>
        <v/>
      </c>
      <c r="Q39" s="10"/>
      <c r="R39" s="53"/>
    </row>
    <row r="40" spans="1:18" s="8" customFormat="1" ht="51" x14ac:dyDescent="0.2">
      <c r="A40" s="27">
        <f>ROW(A40) - ROW($A$2)</f>
        <v>38</v>
      </c>
      <c r="B40" s="62" t="s">
        <v>41</v>
      </c>
      <c r="C40" s="64" t="s">
        <v>120</v>
      </c>
      <c r="D40" s="14">
        <v>4</v>
      </c>
      <c r="E40" s="65" t="s">
        <v>163</v>
      </c>
      <c r="F40" s="13"/>
      <c r="G40" s="13"/>
      <c r="H40" s="13"/>
      <c r="I40" s="9" t="str">
        <f t="shared" ref="I40" si="18">IF(OR(E40="Generic capacitor", E40="Polarized Capacitor"), (F40&amp;", "&amp;G40&amp;", "&amp;H40), E40)</f>
        <v>Level-Translating I2C Bus Repeater</v>
      </c>
      <c r="J40" s="64" t="s">
        <v>219</v>
      </c>
      <c r="K40" s="67" t="s">
        <v>270</v>
      </c>
      <c r="L40" s="10"/>
      <c r="M40" s="12"/>
      <c r="N40" s="12"/>
      <c r="O40" s="10"/>
      <c r="P40" s="50" t="str">
        <f>IF(O40 = "PLN", M40*N40, IF(O40 = "EUR", M40*N40*'Do NOT Modify'!$J$6, IF(O40 = "USD", M40*N40*'Do NOT Modify'!$J$3, IF(O40 = "GBP", M40*N40*'Do NOT Modify'!$J$9, IF(O40= "", "", "CURRENCY ERROR")))))</f>
        <v/>
      </c>
      <c r="Q40" s="10"/>
      <c r="R40" s="53"/>
    </row>
    <row r="41" spans="1:18" s="8" customFormat="1" ht="63.75" x14ac:dyDescent="0.2">
      <c r="A41" s="27">
        <f>ROW(A41) - ROW($A$2)</f>
        <v>39</v>
      </c>
      <c r="B41" s="62" t="s">
        <v>61</v>
      </c>
      <c r="C41" s="64" t="s">
        <v>100</v>
      </c>
      <c r="D41" s="13">
        <v>8</v>
      </c>
      <c r="E41" s="65" t="s">
        <v>164</v>
      </c>
      <c r="F41" s="13"/>
      <c r="G41" s="13"/>
      <c r="H41" s="13"/>
      <c r="I41" s="9" t="str">
        <f>IF(OR(E41="Generic capacitor", E41="Polarized Capacitor"), (F41&amp;", "&amp;G41&amp;", "&amp;H41), E41)</f>
        <v>Ceramic Cap Murata Automotive 10p/50V C0G 0603</v>
      </c>
      <c r="J41" s="66" t="s">
        <v>61</v>
      </c>
      <c r="K41" s="64" t="s">
        <v>271</v>
      </c>
      <c r="L41" s="10"/>
      <c r="M41" s="10"/>
      <c r="N41" s="10"/>
      <c r="O41" s="10"/>
      <c r="P41" s="50" t="str">
        <f>IF(O41 = "PLN", M41*N41, IF(O41 = "EUR", M41*N41*'Do NOT Modify'!$J$6, IF(O41 = "USD", M41*N41*'Do NOT Modify'!$J$3, IF(O41 = "GBP", M41*N41*'Do NOT Modify'!$J$9, IF(O41= "", "", "CURRENCY ERROR")))))</f>
        <v/>
      </c>
      <c r="Q41" s="10"/>
      <c r="R41" s="53"/>
    </row>
    <row r="42" spans="1:18" s="8" customFormat="1" ht="63.75" x14ac:dyDescent="0.2">
      <c r="A42" s="27">
        <f>ROW(A42) - ROW($A$2)</f>
        <v>40</v>
      </c>
      <c r="B42" s="62" t="s">
        <v>62</v>
      </c>
      <c r="C42" s="64" t="s">
        <v>102</v>
      </c>
      <c r="D42" s="14">
        <v>4</v>
      </c>
      <c r="E42" s="65" t="s">
        <v>165</v>
      </c>
      <c r="F42" s="13"/>
      <c r="G42" s="13"/>
      <c r="H42" s="13"/>
      <c r="I42" s="9" t="str">
        <f t="shared" ref="I42" si="19">IF(OR(E42="Generic capacitor", E42="Polarized Capacitor"), (F42&amp;", "&amp;G42&amp;", "&amp;H42), E42)</f>
        <v>10k/1% Vishay CRCW 0603 Resistor. 100mW, 100ppm, 75V.</v>
      </c>
      <c r="J42" s="64" t="s">
        <v>62</v>
      </c>
      <c r="K42" s="67" t="s">
        <v>272</v>
      </c>
      <c r="L42" s="10"/>
      <c r="M42" s="12"/>
      <c r="N42" s="12"/>
      <c r="O42" s="10"/>
      <c r="P42" s="50" t="str">
        <f>IF(O42 = "PLN", M42*N42, IF(O42 = "EUR", M42*N42*'Do NOT Modify'!$J$6, IF(O42 = "USD", M42*N42*'Do NOT Modify'!$J$3, IF(O42 = "GBP", M42*N42*'Do NOT Modify'!$J$9, IF(O42= "", "", "CURRENCY ERROR")))))</f>
        <v/>
      </c>
      <c r="Q42" s="10"/>
      <c r="R42" s="53"/>
    </row>
    <row r="43" spans="1:18" s="8" customFormat="1" ht="38.25" x14ac:dyDescent="0.2">
      <c r="A43" s="27">
        <f>ROW(A43) - ROW($A$2)</f>
        <v>41</v>
      </c>
      <c r="B43" s="62" t="s">
        <v>63</v>
      </c>
      <c r="C43" s="64" t="s">
        <v>121</v>
      </c>
      <c r="D43" s="13">
        <v>4</v>
      </c>
      <c r="E43" s="65" t="s">
        <v>166</v>
      </c>
      <c r="F43" s="13"/>
      <c r="G43" s="13"/>
      <c r="H43" s="13"/>
      <c r="I43" s="9" t="str">
        <f>IF(OR(E43="Generic capacitor", E43="Polarized Capacitor"), (F43&amp;", "&amp;G43&amp;", "&amp;H43), E43)</f>
        <v>PCB Mounting Hole</v>
      </c>
      <c r="J43" s="66" t="s">
        <v>63</v>
      </c>
      <c r="K43" s="64" t="s">
        <v>273</v>
      </c>
      <c r="L43" s="10"/>
      <c r="M43" s="10"/>
      <c r="N43" s="10"/>
      <c r="O43" s="10"/>
      <c r="P43" s="50" t="str">
        <f>IF(O43 = "PLN", M43*N43, IF(O43 = "EUR", M43*N43*'Do NOT Modify'!$J$6, IF(O43 = "USD", M43*N43*'Do NOT Modify'!$J$3, IF(O43 = "GBP", M43*N43*'Do NOT Modify'!$J$9, IF(O43= "", "", "CURRENCY ERROR")))))</f>
        <v/>
      </c>
      <c r="Q43" s="10"/>
      <c r="R43" s="53"/>
    </row>
    <row r="44" spans="1:18" s="8" customFormat="1" ht="89.25" x14ac:dyDescent="0.2">
      <c r="A44" s="27">
        <f>ROW(A44) - ROW($A$2)</f>
        <v>42</v>
      </c>
      <c r="B44" s="62" t="s">
        <v>64</v>
      </c>
      <c r="C44" s="64" t="s">
        <v>122</v>
      </c>
      <c r="D44" s="14">
        <v>2</v>
      </c>
      <c r="E44" s="65" t="s">
        <v>167</v>
      </c>
      <c r="F44" s="13"/>
      <c r="G44" s="13"/>
      <c r="H44" s="13"/>
      <c r="I44" s="9" t="str">
        <f t="shared" ref="I44" si="20">IF(OR(E44="Generic capacitor", E44="Polarized Capacitor"), (F44&amp;", "&amp;G44&amp;", "&amp;H44), E44)</f>
        <v>2-Bit Bidirectional Voltage-Level Translator  for Open-Drain and Push-Pull Applications</v>
      </c>
      <c r="J44" s="64" t="s">
        <v>64</v>
      </c>
      <c r="K44" s="67" t="s">
        <v>274</v>
      </c>
      <c r="L44" s="10"/>
      <c r="M44" s="12"/>
      <c r="N44" s="12"/>
      <c r="O44" s="10"/>
      <c r="P44" s="50" t="str">
        <f>IF(O44 = "PLN", M44*N44, IF(O44 = "EUR", M44*N44*'Do NOT Modify'!$J$6, IF(O44 = "USD", M44*N44*'Do NOT Modify'!$J$3, IF(O44 = "GBP", M44*N44*'Do NOT Modify'!$J$9, IF(O44= "", "", "CURRENCY ERROR")))))</f>
        <v/>
      </c>
      <c r="Q44" s="10"/>
      <c r="R44" s="53"/>
    </row>
    <row r="45" spans="1:18" s="8" customFormat="1" x14ac:dyDescent="0.2">
      <c r="A45" s="27">
        <f>ROW(A45) - ROW($A$2)</f>
        <v>43</v>
      </c>
      <c r="B45" s="62" t="s">
        <v>41</v>
      </c>
      <c r="C45" s="64" t="s">
        <v>123</v>
      </c>
      <c r="D45" s="13">
        <v>1</v>
      </c>
      <c r="E45" s="65" t="s">
        <v>168</v>
      </c>
      <c r="F45" s="13"/>
      <c r="G45" s="13"/>
      <c r="H45" s="13"/>
      <c r="I45" s="9" t="str">
        <f>IF(OR(E45="Generic capacitor", E45="Polarized Capacitor"), (F45&amp;", "&amp;G45&amp;", "&amp;H45), E45)</f>
        <v>Typical LED</v>
      </c>
      <c r="J45" s="66" t="s">
        <v>220</v>
      </c>
      <c r="K45" s="64" t="s">
        <v>275</v>
      </c>
      <c r="L45" s="10"/>
      <c r="M45" s="10"/>
      <c r="N45" s="10"/>
      <c r="O45" s="10"/>
      <c r="P45" s="50" t="str">
        <f>IF(O45 = "PLN", M45*N45, IF(O45 = "EUR", M45*N45*'Do NOT Modify'!$J$6, IF(O45 = "USD", M45*N45*'Do NOT Modify'!$J$3, IF(O45 = "GBP", M45*N45*'Do NOT Modify'!$J$9, IF(O45= "", "", "CURRENCY ERROR")))))</f>
        <v/>
      </c>
      <c r="Q45" s="10"/>
      <c r="R45" s="53"/>
    </row>
    <row r="46" spans="1:18" s="8" customFormat="1" x14ac:dyDescent="0.2">
      <c r="A46" s="27">
        <f>ROW(A46) - ROW($A$2)</f>
        <v>44</v>
      </c>
      <c r="B46" s="62" t="s">
        <v>41</v>
      </c>
      <c r="C46" s="64" t="s">
        <v>124</v>
      </c>
      <c r="D46" s="14">
        <v>1</v>
      </c>
      <c r="E46" s="65" t="s">
        <v>155</v>
      </c>
      <c r="F46" s="13"/>
      <c r="G46" s="13"/>
      <c r="H46" s="13"/>
      <c r="I46" s="9" t="str">
        <f t="shared" ref="I46" si="21">IF(OR(E46="Generic capacitor", E46="Polarized Capacitor"), (F46&amp;", "&amp;G46&amp;", "&amp;H46), E46)</f>
        <v>Header, 3-Pin</v>
      </c>
      <c r="J46" s="64" t="s">
        <v>216</v>
      </c>
      <c r="K46" s="67" t="s">
        <v>276</v>
      </c>
      <c r="L46" s="10"/>
      <c r="M46" s="12"/>
      <c r="N46" s="12"/>
      <c r="O46" s="10"/>
      <c r="P46" s="50" t="str">
        <f>IF(O46 = "PLN", M46*N46, IF(O46 = "EUR", M46*N46*'Do NOT Modify'!$J$6, IF(O46 = "USD", M46*N46*'Do NOT Modify'!$J$3, IF(O46 = "GBP", M46*N46*'Do NOT Modify'!$J$9, IF(O46= "", "", "CURRENCY ERROR")))))</f>
        <v/>
      </c>
      <c r="Q46" s="10"/>
      <c r="R46" s="53"/>
    </row>
    <row r="47" spans="1:18" s="8" customFormat="1" x14ac:dyDescent="0.2">
      <c r="A47" s="27">
        <f>ROW(A47) - ROW($A$2)</f>
        <v>45</v>
      </c>
      <c r="B47" s="62" t="s">
        <v>65</v>
      </c>
      <c r="C47" s="64" t="s">
        <v>102</v>
      </c>
      <c r="D47" s="13">
        <v>5</v>
      </c>
      <c r="E47" s="65" t="s">
        <v>41</v>
      </c>
      <c r="F47" s="13"/>
      <c r="G47" s="13"/>
      <c r="H47" s="13"/>
      <c r="I47" s="9" t="str">
        <f>IF(OR(E47="Generic capacitor", E47="Polarized Capacitor"), (F47&amp;", "&amp;G47&amp;", "&amp;H47), E47)</f>
        <v/>
      </c>
      <c r="J47" s="66" t="s">
        <v>65</v>
      </c>
      <c r="K47" s="64" t="s">
        <v>277</v>
      </c>
      <c r="L47" s="10"/>
      <c r="M47" s="10"/>
      <c r="N47" s="10"/>
      <c r="O47" s="10"/>
      <c r="P47" s="50" t="str">
        <f>IF(O47 = "PLN", M47*N47, IF(O47 = "EUR", M47*N47*'Do NOT Modify'!$J$6, IF(O47 = "USD", M47*N47*'Do NOT Modify'!$J$3, IF(O47 = "GBP", M47*N47*'Do NOT Modify'!$J$9, IF(O47= "", "", "CURRENCY ERROR")))))</f>
        <v/>
      </c>
      <c r="Q47" s="10"/>
      <c r="R47" s="53"/>
    </row>
    <row r="48" spans="1:18" s="8" customFormat="1" x14ac:dyDescent="0.2">
      <c r="A48" s="27">
        <f>ROW(A48) - ROW($A$2)</f>
        <v>46</v>
      </c>
      <c r="B48" s="62" t="s">
        <v>66</v>
      </c>
      <c r="C48" s="64" t="s">
        <v>102</v>
      </c>
      <c r="D48" s="14">
        <v>1</v>
      </c>
      <c r="E48" s="65" t="s">
        <v>41</v>
      </c>
      <c r="F48" s="13"/>
      <c r="G48" s="13"/>
      <c r="H48" s="13"/>
      <c r="I48" s="9" t="str">
        <f t="shared" ref="I48" si="22">IF(OR(E48="Generic capacitor", E48="Polarized Capacitor"), (F48&amp;", "&amp;G48&amp;", "&amp;H48), E48)</f>
        <v/>
      </c>
      <c r="J48" s="64" t="s">
        <v>66</v>
      </c>
      <c r="K48" s="67" t="s">
        <v>278</v>
      </c>
      <c r="L48" s="10"/>
      <c r="M48" s="12"/>
      <c r="N48" s="12"/>
      <c r="O48" s="10"/>
      <c r="P48" s="50" t="str">
        <f>IF(O48 = "PLN", M48*N48, IF(O48 = "EUR", M48*N48*'Do NOT Modify'!$J$6, IF(O48 = "USD", M48*N48*'Do NOT Modify'!$J$3, IF(O48 = "GBP", M48*N48*'Do NOT Modify'!$J$9, IF(O48= "", "", "CURRENCY ERROR")))))</f>
        <v/>
      </c>
      <c r="Q48" s="10"/>
      <c r="R48" s="53"/>
    </row>
    <row r="49" spans="1:18" s="8" customFormat="1" ht="114.75" x14ac:dyDescent="0.2">
      <c r="A49" s="27">
        <f>ROW(A49) - ROW($A$2)</f>
        <v>47</v>
      </c>
      <c r="B49" s="62" t="s">
        <v>67</v>
      </c>
      <c r="C49" s="64" t="s">
        <v>125</v>
      </c>
      <c r="D49" s="13">
        <v>1</v>
      </c>
      <c r="E49" s="65" t="s">
        <v>169</v>
      </c>
      <c r="F49" s="13"/>
      <c r="G49" s="13"/>
      <c r="H49" s="13"/>
      <c r="I49" s="9" t="str">
        <f>IF(OR(E49="Generic capacitor", E49="Polarized Capacitor"), (F49&amp;", "&amp;G49&amp;", "&amp;H49), E49)</f>
        <v>Rail-to-rail, quad operational amplifier. Library compatible with LTC608X LTC607X op-amps</v>
      </c>
      <c r="J49" s="66" t="s">
        <v>67</v>
      </c>
      <c r="K49" s="64" t="s">
        <v>279</v>
      </c>
      <c r="L49" s="10"/>
      <c r="M49" s="10"/>
      <c r="N49" s="10"/>
      <c r="O49" s="10"/>
      <c r="P49" s="50" t="str">
        <f>IF(O49 = "PLN", M49*N49, IF(O49 = "EUR", M49*N49*'Do NOT Modify'!$J$6, IF(O49 = "USD", M49*N49*'Do NOT Modify'!$J$3, IF(O49 = "GBP", M49*N49*'Do NOT Modify'!$J$9, IF(O49= "", "", "CURRENCY ERROR")))))</f>
        <v/>
      </c>
      <c r="Q49" s="10"/>
      <c r="R49" s="53"/>
    </row>
    <row r="50" spans="1:18" s="8" customFormat="1" ht="76.5" x14ac:dyDescent="0.2">
      <c r="A50" s="27">
        <f>ROW(A50) - ROW($A$2)</f>
        <v>48</v>
      </c>
      <c r="B50" s="62" t="s">
        <v>68</v>
      </c>
      <c r="C50" s="64" t="s">
        <v>126</v>
      </c>
      <c r="D50" s="14">
        <v>1</v>
      </c>
      <c r="E50" s="65" t="s">
        <v>170</v>
      </c>
      <c r="F50" s="13"/>
      <c r="G50" s="13"/>
      <c r="H50" s="13"/>
      <c r="I50" s="9" t="str">
        <f t="shared" ref="I50" si="23">IF(OR(E50="Generic capacitor", E50="Polarized Capacitor"), (F50&amp;", "&amp;G50&amp;", "&amp;H50), E50)</f>
        <v>Samtec ESQ Series Header , 2.54mm pitch, 2x15pin. PC-104 Stack Connector.</v>
      </c>
      <c r="J50" s="64" t="s">
        <v>68</v>
      </c>
      <c r="K50" s="67" t="s">
        <v>280</v>
      </c>
      <c r="L50" s="10"/>
      <c r="M50" s="12"/>
      <c r="N50" s="12"/>
      <c r="O50" s="10"/>
      <c r="P50" s="50" t="str">
        <f>IF(O50 = "PLN", M50*N50, IF(O50 = "EUR", M50*N50*'Do NOT Modify'!$J$6, IF(O50 = "USD", M50*N50*'Do NOT Modify'!$J$3, IF(O50 = "GBP", M50*N50*'Do NOT Modify'!$J$9, IF(O50= "", "", "CURRENCY ERROR")))))</f>
        <v/>
      </c>
      <c r="Q50" s="10"/>
      <c r="R50" s="53"/>
    </row>
    <row r="51" spans="1:18" s="8" customFormat="1" ht="25.5" x14ac:dyDescent="0.2">
      <c r="A51" s="27">
        <f>ROW(A51) - ROW($A$2)</f>
        <v>49</v>
      </c>
      <c r="B51" s="62" t="s">
        <v>69</v>
      </c>
      <c r="C51" s="64" t="s">
        <v>101</v>
      </c>
      <c r="D51" s="13">
        <v>5</v>
      </c>
      <c r="E51" s="65" t="s">
        <v>142</v>
      </c>
      <c r="F51" s="13"/>
      <c r="G51" s="13"/>
      <c r="H51" s="13"/>
      <c r="I51" s="9" t="str">
        <f>IF(OR(E51="Generic capacitor", E51="Polarized Capacitor"), (F51&amp;", "&amp;G51&amp;", "&amp;H51), E51)</f>
        <v>Cap</v>
      </c>
      <c r="J51" s="66" t="s">
        <v>142</v>
      </c>
      <c r="K51" s="64" t="s">
        <v>281</v>
      </c>
      <c r="L51" s="10"/>
      <c r="M51" s="10"/>
      <c r="N51" s="10"/>
      <c r="O51" s="10"/>
      <c r="P51" s="50" t="str">
        <f>IF(O51 = "PLN", M51*N51, IF(O51 = "EUR", M51*N51*'Do NOT Modify'!$J$6, IF(O51 = "USD", M51*N51*'Do NOT Modify'!$J$3, IF(O51 = "GBP", M51*N51*'Do NOT Modify'!$J$9, IF(O51= "", "", "CURRENCY ERROR")))))</f>
        <v/>
      </c>
      <c r="Q51" s="10"/>
      <c r="R51" s="53"/>
    </row>
    <row r="52" spans="1:18" s="8" customFormat="1" ht="51" x14ac:dyDescent="0.2">
      <c r="A52" s="27">
        <f>ROW(A52) - ROW($A$2)</f>
        <v>50</v>
      </c>
      <c r="B52" s="62" t="s">
        <v>70</v>
      </c>
      <c r="C52" s="64" t="s">
        <v>100</v>
      </c>
      <c r="D52" s="14">
        <v>1</v>
      </c>
      <c r="E52" s="65" t="s">
        <v>143</v>
      </c>
      <c r="F52" s="13"/>
      <c r="G52" s="13"/>
      <c r="H52" s="13"/>
      <c r="I52" s="9" t="str">
        <f t="shared" ref="I52" si="24">IF(OR(E52="Generic capacitor", E52="Polarized Capacitor"), (F52&amp;", "&amp;G52&amp;", "&amp;H52), E52)</f>
        <v>Ceramic Cap Kemet COTS 100n/50V X7R 0603</v>
      </c>
      <c r="J52" s="64" t="s">
        <v>70</v>
      </c>
      <c r="K52" s="67" t="s">
        <v>282</v>
      </c>
      <c r="L52" s="10"/>
      <c r="M52" s="12"/>
      <c r="N52" s="12"/>
      <c r="O52" s="10"/>
      <c r="P52" s="50" t="str">
        <f>IF(O52 = "PLN", M52*N52, IF(O52 = "EUR", M52*N52*'Do NOT Modify'!$J$6, IF(O52 = "USD", M52*N52*'Do NOT Modify'!$J$3, IF(O52 = "GBP", M52*N52*'Do NOT Modify'!$J$9, IF(O52= "", "", "CURRENCY ERROR")))))</f>
        <v/>
      </c>
      <c r="Q52" s="10"/>
      <c r="R52" s="53"/>
    </row>
    <row r="53" spans="1:18" s="8" customFormat="1" x14ac:dyDescent="0.2">
      <c r="A53" s="27">
        <f>ROW(A53) - ROW($A$2)</f>
        <v>51</v>
      </c>
      <c r="B53" s="62" t="s">
        <v>71</v>
      </c>
      <c r="C53" s="64" t="s">
        <v>127</v>
      </c>
      <c r="D53" s="13">
        <v>10</v>
      </c>
      <c r="E53" s="65" t="s">
        <v>171</v>
      </c>
      <c r="F53" s="13"/>
      <c r="G53" s="13"/>
      <c r="H53" s="13"/>
      <c r="I53" s="9" t="str">
        <f>IF(OR(E53="Generic capacitor", E53="Polarized Capacitor"), (F53&amp;", "&amp;G53&amp;", "&amp;H53), E53)</f>
        <v>Ferrite Bead</v>
      </c>
      <c r="J53" s="66" t="s">
        <v>71</v>
      </c>
      <c r="K53" s="64" t="s">
        <v>283</v>
      </c>
      <c r="L53" s="10"/>
      <c r="M53" s="10"/>
      <c r="N53" s="10"/>
      <c r="O53" s="10"/>
      <c r="P53" s="50" t="str">
        <f>IF(O53 = "PLN", M53*N53, IF(O53 = "EUR", M53*N53*'Do NOT Modify'!$J$6, IF(O53 = "USD", M53*N53*'Do NOT Modify'!$J$3, IF(O53 = "GBP", M53*N53*'Do NOT Modify'!$J$9, IF(O53= "", "", "CURRENCY ERROR")))))</f>
        <v/>
      </c>
      <c r="Q53" s="10"/>
      <c r="R53" s="53"/>
    </row>
    <row r="54" spans="1:18" s="8" customFormat="1" ht="63.75" x14ac:dyDescent="0.2">
      <c r="A54" s="27">
        <f>ROW(A54) - ROW($A$2)</f>
        <v>52</v>
      </c>
      <c r="B54" s="62" t="s">
        <v>41</v>
      </c>
      <c r="C54" s="64" t="s">
        <v>128</v>
      </c>
      <c r="D54" s="14">
        <v>3</v>
      </c>
      <c r="E54" s="65" t="s">
        <v>172</v>
      </c>
      <c r="F54" s="13"/>
      <c r="G54" s="13"/>
      <c r="H54" s="13"/>
      <c r="I54" s="9" t="str">
        <f t="shared" ref="I54" si="25">IF(OR(E54="Generic capacitor", E54="Polarized Capacitor"), (F54&amp;", "&amp;G54&amp;", "&amp;H54), E54)</f>
        <v>JFET, P-Channel, 3-Pin SOT-23, Pb-Free, Tape and Reel</v>
      </c>
      <c r="J54" s="64" t="s">
        <v>221</v>
      </c>
      <c r="K54" s="67" t="s">
        <v>284</v>
      </c>
      <c r="L54" s="10"/>
      <c r="M54" s="12"/>
      <c r="N54" s="12"/>
      <c r="O54" s="10"/>
      <c r="P54" s="50" t="str">
        <f>IF(O54 = "PLN", M54*N54, IF(O54 = "EUR", M54*N54*'Do NOT Modify'!$J$6, IF(O54 = "USD", M54*N54*'Do NOT Modify'!$J$3, IF(O54 = "GBP", M54*N54*'Do NOT Modify'!$J$9, IF(O54= "", "", "CURRENCY ERROR")))))</f>
        <v/>
      </c>
      <c r="Q54" s="10"/>
      <c r="R54" s="53"/>
    </row>
    <row r="55" spans="1:18" s="8" customFormat="1" x14ac:dyDescent="0.2">
      <c r="A55" s="27">
        <f>ROW(A55) - ROW($A$2)</f>
        <v>53</v>
      </c>
      <c r="B55" s="62" t="s">
        <v>72</v>
      </c>
      <c r="C55" s="64" t="s">
        <v>102</v>
      </c>
      <c r="D55" s="13">
        <v>1</v>
      </c>
      <c r="E55" s="65" t="s">
        <v>41</v>
      </c>
      <c r="F55" s="13"/>
      <c r="G55" s="13"/>
      <c r="H55" s="13"/>
      <c r="I55" s="9" t="str">
        <f>IF(OR(E55="Generic capacitor", E55="Polarized Capacitor"), (F55&amp;", "&amp;G55&amp;", "&amp;H55), E55)</f>
        <v/>
      </c>
      <c r="J55" s="66" t="s">
        <v>72</v>
      </c>
      <c r="K55" s="64" t="s">
        <v>285</v>
      </c>
      <c r="L55" s="10"/>
      <c r="M55" s="10"/>
      <c r="N55" s="10"/>
      <c r="O55" s="10"/>
      <c r="P55" s="50" t="str">
        <f>IF(O55 = "PLN", M55*N55, IF(O55 = "EUR", M55*N55*'Do NOT Modify'!$J$6, IF(O55 = "USD", M55*N55*'Do NOT Modify'!$J$3, IF(O55 = "GBP", M55*N55*'Do NOT Modify'!$J$9, IF(O55= "", "", "CURRENCY ERROR")))))</f>
        <v/>
      </c>
      <c r="Q55" s="10"/>
      <c r="R55" s="53"/>
    </row>
    <row r="56" spans="1:18" s="8" customFormat="1" x14ac:dyDescent="0.2">
      <c r="A56" s="27">
        <f>ROW(A56) - ROW($A$2)</f>
        <v>54</v>
      </c>
      <c r="B56" s="62" t="s">
        <v>73</v>
      </c>
      <c r="C56" s="64" t="s">
        <v>102</v>
      </c>
      <c r="D56" s="14">
        <v>1</v>
      </c>
      <c r="E56" s="65" t="s">
        <v>41</v>
      </c>
      <c r="F56" s="13"/>
      <c r="G56" s="13"/>
      <c r="H56" s="13"/>
      <c r="I56" s="9" t="str">
        <f t="shared" ref="I56" si="26">IF(OR(E56="Generic capacitor", E56="Polarized Capacitor"), (F56&amp;", "&amp;G56&amp;", "&amp;H56), E56)</f>
        <v/>
      </c>
      <c r="J56" s="64" t="s">
        <v>73</v>
      </c>
      <c r="K56" s="67" t="s">
        <v>286</v>
      </c>
      <c r="L56" s="10"/>
      <c r="M56" s="12"/>
      <c r="N56" s="12"/>
      <c r="O56" s="10"/>
      <c r="P56" s="50" t="str">
        <f>IF(O56 = "PLN", M56*N56, IF(O56 = "EUR", M56*N56*'Do NOT Modify'!$J$6, IF(O56 = "USD", M56*N56*'Do NOT Modify'!$J$3, IF(O56 = "GBP", M56*N56*'Do NOT Modify'!$J$9, IF(O56= "", "", "CURRENCY ERROR")))))</f>
        <v/>
      </c>
      <c r="Q56" s="10"/>
      <c r="R56" s="53"/>
    </row>
    <row r="57" spans="1:18" s="8" customFormat="1" x14ac:dyDescent="0.2">
      <c r="A57" s="27">
        <f>ROW(A57) - ROW($A$2)</f>
        <v>55</v>
      </c>
      <c r="B57" s="62" t="s">
        <v>74</v>
      </c>
      <c r="C57" s="64" t="s">
        <v>102</v>
      </c>
      <c r="D57" s="13">
        <v>5</v>
      </c>
      <c r="E57" s="65" t="s">
        <v>41</v>
      </c>
      <c r="F57" s="13"/>
      <c r="G57" s="13"/>
      <c r="H57" s="13"/>
      <c r="I57" s="9" t="str">
        <f>IF(OR(E57="Generic capacitor", E57="Polarized Capacitor"), (F57&amp;", "&amp;G57&amp;", "&amp;H57), E57)</f>
        <v/>
      </c>
      <c r="J57" s="66" t="s">
        <v>74</v>
      </c>
      <c r="K57" s="64" t="s">
        <v>287</v>
      </c>
      <c r="L57" s="10"/>
      <c r="M57" s="10"/>
      <c r="N57" s="10"/>
      <c r="O57" s="10"/>
      <c r="P57" s="50" t="str">
        <f>IF(O57 = "PLN", M57*N57, IF(O57 = "EUR", M57*N57*'Do NOT Modify'!$J$6, IF(O57 = "USD", M57*N57*'Do NOT Modify'!$J$3, IF(O57 = "GBP", M57*N57*'Do NOT Modify'!$J$9, IF(O57= "", "", "CURRENCY ERROR")))))</f>
        <v/>
      </c>
      <c r="Q57" s="10"/>
      <c r="R57" s="53"/>
    </row>
    <row r="58" spans="1:18" s="8" customFormat="1" x14ac:dyDescent="0.2">
      <c r="A58" s="27">
        <f>ROW(A58) - ROW($A$2)</f>
        <v>56</v>
      </c>
      <c r="B58" s="62" t="s">
        <v>75</v>
      </c>
      <c r="C58" s="64" t="s">
        <v>102</v>
      </c>
      <c r="D58" s="14">
        <v>8</v>
      </c>
      <c r="E58" s="65" t="s">
        <v>41</v>
      </c>
      <c r="F58" s="13"/>
      <c r="G58" s="13"/>
      <c r="H58" s="13"/>
      <c r="I58" s="9" t="str">
        <f t="shared" ref="I58" si="27">IF(OR(E58="Generic capacitor", E58="Polarized Capacitor"), (F58&amp;", "&amp;G58&amp;", "&amp;H58), E58)</f>
        <v/>
      </c>
      <c r="J58" s="64" t="s">
        <v>75</v>
      </c>
      <c r="K58" s="67" t="s">
        <v>288</v>
      </c>
      <c r="L58" s="10"/>
      <c r="M58" s="12"/>
      <c r="N58" s="12"/>
      <c r="O58" s="10"/>
      <c r="P58" s="50" t="str">
        <f>IF(O58 = "PLN", M58*N58, IF(O58 = "EUR", M58*N58*'Do NOT Modify'!$J$6, IF(O58 = "USD", M58*N58*'Do NOT Modify'!$J$3, IF(O58 = "GBP", M58*N58*'Do NOT Modify'!$J$9, IF(O58= "", "", "CURRENCY ERROR")))))</f>
        <v/>
      </c>
      <c r="Q58" s="10"/>
      <c r="R58" s="53"/>
    </row>
    <row r="59" spans="1:18" s="8" customFormat="1" x14ac:dyDescent="0.2">
      <c r="A59" s="27">
        <f>ROW(A59) - ROW($A$2)</f>
        <v>57</v>
      </c>
      <c r="B59" s="62" t="s">
        <v>76</v>
      </c>
      <c r="C59" s="64" t="s">
        <v>102</v>
      </c>
      <c r="D59" s="13">
        <v>1</v>
      </c>
      <c r="E59" s="65" t="s">
        <v>41</v>
      </c>
      <c r="F59" s="13"/>
      <c r="G59" s="13"/>
      <c r="H59" s="13"/>
      <c r="I59" s="9" t="str">
        <f>IF(OR(E59="Generic capacitor", E59="Polarized Capacitor"), (F59&amp;", "&amp;G59&amp;", "&amp;H59), E59)</f>
        <v/>
      </c>
      <c r="J59" s="66" t="s">
        <v>76</v>
      </c>
      <c r="K59" s="64" t="s">
        <v>289</v>
      </c>
      <c r="L59" s="10"/>
      <c r="M59" s="10"/>
      <c r="N59" s="10"/>
      <c r="O59" s="10"/>
      <c r="P59" s="50" t="str">
        <f>IF(O59 = "PLN", M59*N59, IF(O59 = "EUR", M59*N59*'Do NOT Modify'!$J$6, IF(O59 = "USD", M59*N59*'Do NOT Modify'!$J$3, IF(O59 = "GBP", M59*N59*'Do NOT Modify'!$J$9, IF(O59= "", "", "CURRENCY ERROR")))))</f>
        <v/>
      </c>
      <c r="Q59" s="10"/>
      <c r="R59" s="53"/>
    </row>
    <row r="60" spans="1:18" s="8" customFormat="1" x14ac:dyDescent="0.2">
      <c r="A60" s="27">
        <f>ROW(A60) - ROW($A$2)</f>
        <v>58</v>
      </c>
      <c r="B60" s="62" t="s">
        <v>77</v>
      </c>
      <c r="C60" s="64" t="s">
        <v>102</v>
      </c>
      <c r="D60" s="14">
        <v>2</v>
      </c>
      <c r="E60" s="65" t="s">
        <v>41</v>
      </c>
      <c r="F60" s="13"/>
      <c r="G60" s="13"/>
      <c r="H60" s="13"/>
      <c r="I60" s="9" t="str">
        <f t="shared" ref="I60" si="28">IF(OR(E60="Generic capacitor", E60="Polarized Capacitor"), (F60&amp;", "&amp;G60&amp;", "&amp;H60), E60)</f>
        <v/>
      </c>
      <c r="J60" s="64" t="s">
        <v>77</v>
      </c>
      <c r="K60" s="67" t="s">
        <v>290</v>
      </c>
      <c r="L60" s="10"/>
      <c r="M60" s="12"/>
      <c r="N60" s="12"/>
      <c r="O60" s="10"/>
      <c r="P60" s="50" t="str">
        <f>IF(O60 = "PLN", M60*N60, IF(O60 = "EUR", M60*N60*'Do NOT Modify'!$J$6, IF(O60 = "USD", M60*N60*'Do NOT Modify'!$J$3, IF(O60 = "GBP", M60*N60*'Do NOT Modify'!$J$9, IF(O60= "", "", "CURRENCY ERROR")))))</f>
        <v/>
      </c>
      <c r="Q60" s="10"/>
      <c r="R60" s="53"/>
    </row>
    <row r="61" spans="1:18" s="8" customFormat="1" x14ac:dyDescent="0.2">
      <c r="A61" s="27">
        <f>ROW(A61) - ROW($A$2)</f>
        <v>59</v>
      </c>
      <c r="B61" s="62" t="s">
        <v>78</v>
      </c>
      <c r="C61" s="64" t="s">
        <v>102</v>
      </c>
      <c r="D61" s="13">
        <v>3</v>
      </c>
      <c r="E61" s="65" t="s">
        <v>173</v>
      </c>
      <c r="F61" s="13"/>
      <c r="G61" s="13"/>
      <c r="H61" s="13"/>
      <c r="I61" s="9" t="str">
        <f>IF(OR(E61="Generic capacitor", E61="Polarized Capacitor"), (F61&amp;", "&amp;G61&amp;", "&amp;H61), E61)</f>
        <v>Resistor</v>
      </c>
      <c r="J61" s="66" t="s">
        <v>222</v>
      </c>
      <c r="K61" s="64" t="s">
        <v>291</v>
      </c>
      <c r="L61" s="10"/>
      <c r="M61" s="10"/>
      <c r="N61" s="10"/>
      <c r="O61" s="10"/>
      <c r="P61" s="50" t="str">
        <f>IF(O61 = "PLN", M61*N61, IF(O61 = "EUR", M61*N61*'Do NOT Modify'!$J$6, IF(O61 = "USD", M61*N61*'Do NOT Modify'!$J$3, IF(O61 = "GBP", M61*N61*'Do NOT Modify'!$J$9, IF(O61= "", "", "CURRENCY ERROR")))))</f>
        <v/>
      </c>
      <c r="Q61" s="10"/>
      <c r="R61" s="53"/>
    </row>
    <row r="62" spans="1:18" s="8" customFormat="1" ht="178.5" x14ac:dyDescent="0.2">
      <c r="A62" s="27">
        <f>ROW(A62) - ROW($A$2)</f>
        <v>60</v>
      </c>
      <c r="B62" s="62" t="s">
        <v>41</v>
      </c>
      <c r="C62" s="64" t="s">
        <v>129</v>
      </c>
      <c r="D62" s="14">
        <v>1</v>
      </c>
      <c r="E62" s="65" t="s">
        <v>174</v>
      </c>
      <c r="F62" s="13"/>
      <c r="G62" s="13"/>
      <c r="H62" s="13"/>
      <c r="I62" s="9" t="str">
        <f t="shared" ref="I62" si="29">IF(OR(E62="Generic capacitor", E62="Polarized Capacitor"), (F62&amp;", "&amp;G62&amp;", "&amp;H62), E62)</f>
        <v>5 Channel 24-Bit Signal Conditioning Analog-to-Digital Converter with Serial, SPI Interface, 500 uA, CMOS, 3 V / 5 V, 1KSPS, -40 to +105 degC, RW-24, Pb-Free, Tube</v>
      </c>
      <c r="J62" s="64" t="s">
        <v>223</v>
      </c>
      <c r="K62" s="67" t="s">
        <v>292</v>
      </c>
      <c r="L62" s="10"/>
      <c r="M62" s="12"/>
      <c r="N62" s="12"/>
      <c r="O62" s="10"/>
      <c r="P62" s="50" t="str">
        <f>IF(O62 = "PLN", M62*N62, IF(O62 = "EUR", M62*N62*'Do NOT Modify'!$J$6, IF(O62 = "USD", M62*N62*'Do NOT Modify'!$J$3, IF(O62 = "GBP", M62*N62*'Do NOT Modify'!$J$9, IF(O62= "", "", "CURRENCY ERROR")))))</f>
        <v/>
      </c>
      <c r="Q62" s="10"/>
      <c r="R62" s="53"/>
    </row>
    <row r="63" spans="1:18" s="8" customFormat="1" ht="51" x14ac:dyDescent="0.2">
      <c r="A63" s="27">
        <f>ROW(A63) - ROW($A$2)</f>
        <v>61</v>
      </c>
      <c r="B63" s="62" t="s">
        <v>41</v>
      </c>
      <c r="C63" s="64" t="s">
        <v>130</v>
      </c>
      <c r="D63" s="13">
        <v>1</v>
      </c>
      <c r="E63" s="65" t="s">
        <v>175</v>
      </c>
      <c r="F63" s="13"/>
      <c r="G63" s="13"/>
      <c r="H63" s="13"/>
      <c r="I63" s="9" t="str">
        <f>IF(OR(E63="Generic capacitor", E63="Polarized Capacitor"), (F63&amp;", "&amp;G63&amp;", "&amp;H63), E63)</f>
        <v>0.25ppm Noise, Low Drift  Precision References</v>
      </c>
      <c r="J63" s="66" t="s">
        <v>224</v>
      </c>
      <c r="K63" s="64" t="s">
        <v>293</v>
      </c>
      <c r="L63" s="10"/>
      <c r="M63" s="10"/>
      <c r="N63" s="10"/>
      <c r="O63" s="10"/>
      <c r="P63" s="50" t="str">
        <f>IF(O63 = "PLN", M63*N63, IF(O63 = "EUR", M63*N63*'Do NOT Modify'!$J$6, IF(O63 = "USD", M63*N63*'Do NOT Modify'!$J$3, IF(O63 = "GBP", M63*N63*'Do NOT Modify'!$J$9, IF(O63= "", "", "CURRENCY ERROR")))))</f>
        <v/>
      </c>
      <c r="Q63" s="10"/>
      <c r="R63" s="53"/>
    </row>
    <row r="64" spans="1:18" s="8" customFormat="1" ht="51" x14ac:dyDescent="0.2">
      <c r="A64" s="27">
        <f>ROW(A64) - ROW($A$2)</f>
        <v>62</v>
      </c>
      <c r="B64" s="62" t="s">
        <v>41</v>
      </c>
      <c r="C64" s="64" t="s">
        <v>131</v>
      </c>
      <c r="D64" s="14">
        <v>1</v>
      </c>
      <c r="E64" s="65" t="s">
        <v>176</v>
      </c>
      <c r="F64" s="13"/>
      <c r="G64" s="13"/>
      <c r="H64" s="13"/>
      <c r="I64" s="9" t="str">
        <f t="shared" ref="I64" si="30">IF(OR(E64="Generic capacitor", E64="Polarized Capacitor"), (F64&amp;", "&amp;G64&amp;", "&amp;H64), E64)</f>
        <v>Ceramic Crystal 1 MHz, A-Grade 25 ppm/deg</v>
      </c>
      <c r="J64" s="64" t="s">
        <v>225</v>
      </c>
      <c r="K64" s="67" t="s">
        <v>294</v>
      </c>
      <c r="L64" s="10"/>
      <c r="M64" s="12"/>
      <c r="N64" s="12"/>
      <c r="O64" s="10"/>
      <c r="P64" s="50" t="str">
        <f>IF(O64 = "PLN", M64*N64, IF(O64 = "EUR", M64*N64*'Do NOT Modify'!$J$6, IF(O64 = "USD", M64*N64*'Do NOT Modify'!$J$3, IF(O64 = "GBP", M64*N64*'Do NOT Modify'!$J$9, IF(O64= "", "", "CURRENCY ERROR")))))</f>
        <v/>
      </c>
      <c r="Q64" s="10"/>
      <c r="R64" s="53"/>
    </row>
    <row r="65" spans="1:18" s="8" customFormat="1" ht="63.75" x14ac:dyDescent="0.2">
      <c r="A65" s="27">
        <f>ROW(A65) - ROW($A$2)</f>
        <v>63</v>
      </c>
      <c r="B65" s="62" t="s">
        <v>79</v>
      </c>
      <c r="C65" s="64" t="s">
        <v>104</v>
      </c>
      <c r="D65" s="13">
        <v>1</v>
      </c>
      <c r="E65" s="65" t="s">
        <v>177</v>
      </c>
      <c r="F65" s="13"/>
      <c r="G65" s="13"/>
      <c r="H65" s="13"/>
      <c r="I65" s="9" t="str">
        <f>IF(OR(E65="Generic capacitor", E65="Polarized Capacitor"), (F65&amp;", "&amp;G65&amp;", "&amp;H65), E65)</f>
        <v>Single/Dual Micropower  Zero-Drift Operational Amplifi ers</v>
      </c>
      <c r="J65" s="66" t="s">
        <v>79</v>
      </c>
      <c r="K65" s="64" t="s">
        <v>295</v>
      </c>
      <c r="L65" s="10"/>
      <c r="M65" s="10"/>
      <c r="N65" s="10"/>
      <c r="O65" s="10"/>
      <c r="P65" s="50" t="str">
        <f>IF(O65 = "PLN", M65*N65, IF(O65 = "EUR", M65*N65*'Do NOT Modify'!$J$6, IF(O65 = "USD", M65*N65*'Do NOT Modify'!$J$3, IF(O65 = "GBP", M65*N65*'Do NOT Modify'!$J$9, IF(O65= "", "", "CURRENCY ERROR")))))</f>
        <v/>
      </c>
      <c r="Q65" s="10"/>
      <c r="R65" s="53"/>
    </row>
    <row r="66" spans="1:18" s="8" customFormat="1" ht="38.25" x14ac:dyDescent="0.2">
      <c r="A66" s="27">
        <f>ROW(A66) - ROW($A$2)</f>
        <v>64</v>
      </c>
      <c r="B66" s="62" t="s">
        <v>41</v>
      </c>
      <c r="C66" s="64" t="s">
        <v>103</v>
      </c>
      <c r="D66" s="14">
        <v>1</v>
      </c>
      <c r="E66" s="65" t="s">
        <v>178</v>
      </c>
      <c r="F66" s="13"/>
      <c r="G66" s="13"/>
      <c r="H66" s="13"/>
      <c r="I66" s="9" t="str">
        <f t="shared" ref="I66" si="31">IF(OR(E66="Generic capacitor", E66="Polarized Capacitor"), (F66&amp;", "&amp;G66&amp;", "&amp;H66), E66)</f>
        <v>CMOS Analog 4-Channel Multiplexer</v>
      </c>
      <c r="J66" s="64" t="s">
        <v>226</v>
      </c>
      <c r="K66" s="67" t="s">
        <v>296</v>
      </c>
      <c r="L66" s="10"/>
      <c r="M66" s="12"/>
      <c r="N66" s="12"/>
      <c r="O66" s="10"/>
      <c r="P66" s="50" t="str">
        <f>IF(O66 = "PLN", M66*N66, IF(O66 = "EUR", M66*N66*'Do NOT Modify'!$J$6, IF(O66 = "USD", M66*N66*'Do NOT Modify'!$J$3, IF(O66 = "GBP", M66*N66*'Do NOT Modify'!$J$9, IF(O66= "", "", "CURRENCY ERROR")))))</f>
        <v/>
      </c>
      <c r="Q66" s="10"/>
      <c r="R66" s="53"/>
    </row>
    <row r="67" spans="1:18" s="8" customFormat="1" ht="51" x14ac:dyDescent="0.2">
      <c r="A67" s="27">
        <f>ROW(A67) - ROW($A$2)</f>
        <v>65</v>
      </c>
      <c r="B67" s="62" t="s">
        <v>41</v>
      </c>
      <c r="C67" s="64" t="s">
        <v>132</v>
      </c>
      <c r="D67" s="13">
        <v>1</v>
      </c>
      <c r="E67" s="65" t="s">
        <v>179</v>
      </c>
      <c r="F67" s="13"/>
      <c r="G67" s="13"/>
      <c r="H67" s="13"/>
      <c r="I67" s="9" t="str">
        <f>IF(OR(E67="Generic capacitor", E67="Polarized Capacitor"), (F67&amp;", "&amp;G67&amp;", "&amp;H67), E67)</f>
        <v>CMOS Dual Complementary Pair Plus Inverter</v>
      </c>
      <c r="J67" s="66" t="s">
        <v>227</v>
      </c>
      <c r="K67" s="64" t="s">
        <v>297</v>
      </c>
      <c r="L67" s="10"/>
      <c r="M67" s="10"/>
      <c r="N67" s="10"/>
      <c r="O67" s="10"/>
      <c r="P67" s="50" t="str">
        <f>IF(O67 = "PLN", M67*N67, IF(O67 = "EUR", M67*N67*'Do NOT Modify'!$J$6, IF(O67 = "USD", M67*N67*'Do NOT Modify'!$J$3, IF(O67 = "GBP", M67*N67*'Do NOT Modify'!$J$9, IF(O67= "", "", "CURRENCY ERROR")))))</f>
        <v/>
      </c>
      <c r="Q67" s="10"/>
      <c r="R67" s="53"/>
    </row>
    <row r="68" spans="1:18" s="8" customFormat="1" ht="25.5" x14ac:dyDescent="0.2">
      <c r="A68" s="27">
        <f>ROW(A68) - ROW($A$2)</f>
        <v>66</v>
      </c>
      <c r="B68" s="62" t="s">
        <v>41</v>
      </c>
      <c r="C68" s="64" t="s">
        <v>133</v>
      </c>
      <c r="D68" s="14">
        <v>1</v>
      </c>
      <c r="E68" s="65" t="s">
        <v>180</v>
      </c>
      <c r="F68" s="13"/>
      <c r="G68" s="13"/>
      <c r="H68" s="13"/>
      <c r="I68" s="9" t="str">
        <f t="shared" ref="I68" si="32">IF(OR(E68="Generic capacitor", E68="Polarized Capacitor"), (F68&amp;", "&amp;G68&amp;", "&amp;H68), E68)</f>
        <v>CMOS Analog switch</v>
      </c>
      <c r="J68" s="64" t="s">
        <v>228</v>
      </c>
      <c r="K68" s="67" t="s">
        <v>298</v>
      </c>
      <c r="L68" s="10"/>
      <c r="M68" s="12"/>
      <c r="N68" s="12"/>
      <c r="O68" s="10"/>
      <c r="P68" s="50" t="str">
        <f>IF(O68 = "PLN", M68*N68, IF(O68 = "EUR", M68*N68*'Do NOT Modify'!$J$6, IF(O68 = "USD", M68*N68*'Do NOT Modify'!$J$3, IF(O68 = "GBP", M68*N68*'Do NOT Modify'!$J$9, IF(O68= "", "", "CURRENCY ERROR")))))</f>
        <v/>
      </c>
      <c r="Q68" s="10"/>
      <c r="R68" s="53"/>
    </row>
    <row r="69" spans="1:18" s="8" customFormat="1" ht="63.75" x14ac:dyDescent="0.2">
      <c r="A69" s="27">
        <f>ROW(A69) - ROW($A$2)</f>
        <v>67</v>
      </c>
      <c r="B69" s="62" t="s">
        <v>80</v>
      </c>
      <c r="C69" s="64" t="s">
        <v>134</v>
      </c>
      <c r="D69" s="13">
        <v>4</v>
      </c>
      <c r="E69" s="65" t="s">
        <v>181</v>
      </c>
      <c r="F69" s="13"/>
      <c r="G69" s="13"/>
      <c r="H69" s="13"/>
      <c r="I69" s="9" t="str">
        <f>IF(OR(E69="Generic capacitor", E69="Polarized Capacitor"), (F69&amp;", "&amp;G69&amp;", "&amp;H69), E69)</f>
        <v>Adjustable Current-Limited Power-Distribution Switch.</v>
      </c>
      <c r="J69" s="66" t="s">
        <v>80</v>
      </c>
      <c r="K69" s="64" t="s">
        <v>299</v>
      </c>
      <c r="L69" s="10"/>
      <c r="M69" s="10"/>
      <c r="N69" s="10"/>
      <c r="O69" s="10"/>
      <c r="P69" s="50" t="str">
        <f>IF(O69 = "PLN", M69*N69, IF(O69 = "EUR", M69*N69*'Do NOT Modify'!$J$6, IF(O69 = "USD", M69*N69*'Do NOT Modify'!$J$3, IF(O69 = "GBP", M69*N69*'Do NOT Modify'!$J$9, IF(O69= "", "", "CURRENCY ERROR")))))</f>
        <v/>
      </c>
      <c r="Q69" s="10"/>
      <c r="R69" s="53"/>
    </row>
    <row r="70" spans="1:18" s="8" customFormat="1" ht="63.75" x14ac:dyDescent="0.2">
      <c r="A70" s="27">
        <f>ROW(A70) - ROW($A$2)</f>
        <v>68</v>
      </c>
      <c r="B70" s="62" t="s">
        <v>81</v>
      </c>
      <c r="C70" s="64" t="s">
        <v>134</v>
      </c>
      <c r="D70" s="14">
        <v>1</v>
      </c>
      <c r="E70" s="65" t="s">
        <v>182</v>
      </c>
      <c r="F70" s="13"/>
      <c r="G70" s="13"/>
      <c r="H70" s="13"/>
      <c r="I70" s="9" t="str">
        <f t="shared" ref="I70" si="33">IF(OR(E70="Generic capacitor", E70="Polarized Capacitor"), (F70&amp;", "&amp;G70&amp;", "&amp;H70), E70)</f>
        <v>Processor Supervisory Circuits with Window-Watchdog.</v>
      </c>
      <c r="J70" s="64" t="s">
        <v>81</v>
      </c>
      <c r="K70" s="67" t="s">
        <v>300</v>
      </c>
      <c r="L70" s="10"/>
      <c r="M70" s="12"/>
      <c r="N70" s="12"/>
      <c r="O70" s="10"/>
      <c r="P70" s="50" t="str">
        <f>IF(O70 = "PLN", M70*N70, IF(O70 = "EUR", M70*N70*'Do NOT Modify'!$J$6, IF(O70 = "USD", M70*N70*'Do NOT Modify'!$J$3, IF(O70 = "GBP", M70*N70*'Do NOT Modify'!$J$9, IF(O70= "", "", "CURRENCY ERROR")))))</f>
        <v/>
      </c>
      <c r="Q70" s="10"/>
      <c r="R70" s="53"/>
    </row>
    <row r="71" spans="1:18" s="8" customFormat="1" ht="51" x14ac:dyDescent="0.2">
      <c r="A71" s="27">
        <f>ROW(A71) - ROW($A$2)</f>
        <v>69</v>
      </c>
      <c r="B71" s="62" t="s">
        <v>82</v>
      </c>
      <c r="C71" s="64" t="s">
        <v>135</v>
      </c>
      <c r="D71" s="13">
        <v>1</v>
      </c>
      <c r="E71" s="65" t="s">
        <v>183</v>
      </c>
      <c r="F71" s="13"/>
      <c r="G71" s="13"/>
      <c r="H71" s="13"/>
      <c r="I71" s="9" t="str">
        <f>IF(OR(E71="Generic capacitor", E71="Polarized Capacitor"), (F71&amp;", "&amp;G71&amp;", "&amp;H71), E71)</f>
        <v>Micropower Precision  Shunt Voltage Reference</v>
      </c>
      <c r="J71" s="66" t="s">
        <v>82</v>
      </c>
      <c r="K71" s="64" t="s">
        <v>301</v>
      </c>
      <c r="L71" s="10"/>
      <c r="M71" s="10"/>
      <c r="N71" s="10"/>
      <c r="O71" s="10"/>
      <c r="P71" s="50" t="str">
        <f>IF(O71 = "PLN", M71*N71, IF(O71 = "EUR", M71*N71*'Do NOT Modify'!$J$6, IF(O71 = "USD", M71*N71*'Do NOT Modify'!$J$3, IF(O71 = "GBP", M71*N71*'Do NOT Modify'!$J$9, IF(O71= "", "", "CURRENCY ERROR")))))</f>
        <v/>
      </c>
      <c r="Q71" s="10"/>
      <c r="R71" s="53"/>
    </row>
    <row r="72" spans="1:18" s="8" customFormat="1" ht="51" x14ac:dyDescent="0.2">
      <c r="A72" s="27">
        <f>ROW(A72) - ROW($A$2)</f>
        <v>70</v>
      </c>
      <c r="B72" s="62" t="s">
        <v>83</v>
      </c>
      <c r="C72" s="64" t="s">
        <v>136</v>
      </c>
      <c r="D72" s="14">
        <v>1</v>
      </c>
      <c r="E72" s="65" t="s">
        <v>184</v>
      </c>
      <c r="F72" s="13"/>
      <c r="G72" s="13"/>
      <c r="H72" s="13"/>
      <c r="I72" s="9" t="str">
        <f t="shared" ref="I72" si="34">IF(OR(E72="Generic capacitor", E72="Polarized Capacitor"), (F72&amp;", "&amp;G72&amp;", "&amp;H72), E72)</f>
        <v>Vishay 592D Solid Tantalum Chip Capacitors.</v>
      </c>
      <c r="J72" s="64" t="s">
        <v>83</v>
      </c>
      <c r="K72" s="67" t="s">
        <v>302</v>
      </c>
      <c r="L72" s="10"/>
      <c r="M72" s="12"/>
      <c r="N72" s="12"/>
      <c r="O72" s="10"/>
      <c r="P72" s="50" t="str">
        <f>IF(O72 = "PLN", M72*N72, IF(O72 = "EUR", M72*N72*'Do NOT Modify'!$J$6, IF(O72 = "USD", M72*N72*'Do NOT Modify'!$J$3, IF(O72 = "GBP", M72*N72*'Do NOT Modify'!$J$9, IF(O72= "", "", "CURRENCY ERROR")))))</f>
        <v/>
      </c>
      <c r="Q72" s="10"/>
      <c r="R72" s="53"/>
    </row>
    <row r="73" spans="1:18" s="8" customFormat="1" ht="51" x14ac:dyDescent="0.2">
      <c r="A73" s="27">
        <f>ROW(A73) - ROW($A$2)</f>
        <v>71</v>
      </c>
      <c r="B73" s="62" t="s">
        <v>84</v>
      </c>
      <c r="C73" s="64" t="s">
        <v>137</v>
      </c>
      <c r="D73" s="13">
        <v>1</v>
      </c>
      <c r="E73" s="65" t="s">
        <v>185</v>
      </c>
      <c r="F73" s="13"/>
      <c r="G73" s="13"/>
      <c r="H73" s="13"/>
      <c r="I73" s="9" t="str">
        <f>IF(OR(E73="Generic capacitor", E73="Polarized Capacitor"), (F73&amp;", "&amp;G73&amp;", "&amp;H73), E73)</f>
        <v>Small Signal Fast Switching Diode</v>
      </c>
      <c r="J73" s="66" t="s">
        <v>84</v>
      </c>
      <c r="K73" s="64" t="s">
        <v>303</v>
      </c>
      <c r="L73" s="10"/>
      <c r="M73" s="10"/>
      <c r="N73" s="10"/>
      <c r="O73" s="10"/>
      <c r="P73" s="50" t="str">
        <f>IF(O73 = "PLN", M73*N73, IF(O73 = "EUR", M73*N73*'Do NOT Modify'!$J$6, IF(O73 = "USD", M73*N73*'Do NOT Modify'!$J$3, IF(O73 = "GBP", M73*N73*'Do NOT Modify'!$J$9, IF(O73= "", "", "CURRENCY ERROR")))))</f>
        <v/>
      </c>
      <c r="Q73" s="10"/>
      <c r="R73" s="53"/>
    </row>
    <row r="74" spans="1:18" s="8" customFormat="1" ht="63.75" x14ac:dyDescent="0.2">
      <c r="A74" s="27">
        <f>ROW(A74) - ROW($A$2)</f>
        <v>72</v>
      </c>
      <c r="B74" s="62" t="s">
        <v>51</v>
      </c>
      <c r="C74" s="64" t="s">
        <v>102</v>
      </c>
      <c r="D74" s="14">
        <v>6</v>
      </c>
      <c r="E74" s="65" t="s">
        <v>186</v>
      </c>
      <c r="F74" s="13"/>
      <c r="G74" s="13"/>
      <c r="H74" s="13"/>
      <c r="I74" s="9" t="str">
        <f t="shared" ref="I74" si="35">IF(OR(E74="Generic capacitor", E74="Polarized Capacitor"), (F74&amp;", "&amp;G74&amp;", "&amp;H74), E74)</f>
        <v>1k/1% Vishay CRCW 0603 Resistor. 100mW, 100ppm, 75V.</v>
      </c>
      <c r="J74" s="64" t="s">
        <v>51</v>
      </c>
      <c r="K74" s="67" t="s">
        <v>304</v>
      </c>
      <c r="L74" s="10"/>
      <c r="M74" s="12"/>
      <c r="N74" s="12"/>
      <c r="O74" s="10"/>
      <c r="P74" s="50" t="str">
        <f>IF(O74 = "PLN", M74*N74, IF(O74 = "EUR", M74*N74*'Do NOT Modify'!$J$6, IF(O74 = "USD", M74*N74*'Do NOT Modify'!$J$3, IF(O74 = "GBP", M74*N74*'Do NOT Modify'!$J$9, IF(O74= "", "", "CURRENCY ERROR")))))</f>
        <v/>
      </c>
      <c r="Q74" s="10"/>
      <c r="R74" s="53"/>
    </row>
    <row r="75" spans="1:18" s="8" customFormat="1" ht="25.5" x14ac:dyDescent="0.2">
      <c r="A75" s="27">
        <f>ROW(A75) - ROW($A$2)</f>
        <v>73</v>
      </c>
      <c r="B75" s="62" t="s">
        <v>41</v>
      </c>
      <c r="C75" s="64" t="s">
        <v>120</v>
      </c>
      <c r="D75" s="13">
        <v>1</v>
      </c>
      <c r="E75" s="65" t="s">
        <v>187</v>
      </c>
      <c r="F75" s="13"/>
      <c r="G75" s="13"/>
      <c r="H75" s="13"/>
      <c r="I75" s="9" t="str">
        <f>IF(OR(E75="Generic capacitor", E75="Polarized Capacitor"), (F75&amp;", "&amp;G75&amp;", "&amp;H75), E75)</f>
        <v>Real-time clock/calendar</v>
      </c>
      <c r="J75" s="66" t="s">
        <v>34</v>
      </c>
      <c r="K75" s="64" t="s">
        <v>305</v>
      </c>
      <c r="L75" s="10"/>
      <c r="M75" s="10"/>
      <c r="N75" s="10"/>
      <c r="O75" s="10"/>
      <c r="P75" s="50" t="str">
        <f>IF(O75 = "PLN", M75*N75, IF(O75 = "EUR", M75*N75*'Do NOT Modify'!$J$6, IF(O75 = "USD", M75*N75*'Do NOT Modify'!$J$3, IF(O75 = "GBP", M75*N75*'Do NOT Modify'!$J$9, IF(O75= "", "", "CURRENCY ERROR")))))</f>
        <v/>
      </c>
      <c r="Q75" s="10"/>
      <c r="R75" s="53"/>
    </row>
    <row r="76" spans="1:18" s="8" customFormat="1" ht="51" x14ac:dyDescent="0.2">
      <c r="A76" s="27">
        <f>ROW(A76) - ROW($A$2)</f>
        <v>74</v>
      </c>
      <c r="B76" s="62" t="s">
        <v>85</v>
      </c>
      <c r="C76" s="64" t="s">
        <v>138</v>
      </c>
      <c r="D76" s="14">
        <v>1</v>
      </c>
      <c r="E76" s="65" t="s">
        <v>188</v>
      </c>
      <c r="F76" s="13"/>
      <c r="G76" s="13"/>
      <c r="H76" s="13"/>
      <c r="I76" s="9" t="str">
        <f t="shared" ref="I76" si="36">IF(OR(E76="Generic capacitor", E76="Polarized Capacitor"), (F76&amp;", "&amp;G76&amp;", "&amp;H76), E76)</f>
        <v>EPSON MC-306 32.768KHZ 12.5pF Crystal</v>
      </c>
      <c r="J76" s="64" t="s">
        <v>85</v>
      </c>
      <c r="K76" s="67" t="s">
        <v>306</v>
      </c>
      <c r="L76" s="10"/>
      <c r="M76" s="12"/>
      <c r="N76" s="12"/>
      <c r="O76" s="10"/>
      <c r="P76" s="50" t="str">
        <f>IF(O76 = "PLN", M76*N76, IF(O76 = "EUR", M76*N76*'Do NOT Modify'!$J$6, IF(O76 = "USD", M76*N76*'Do NOT Modify'!$J$3, IF(O76 = "GBP", M76*N76*'Do NOT Modify'!$J$9, IF(O76= "", "", "CURRENCY ERROR")))))</f>
        <v/>
      </c>
      <c r="Q76" s="10"/>
      <c r="R76" s="53"/>
    </row>
    <row r="77" spans="1:18" s="8" customFormat="1" ht="51" x14ac:dyDescent="0.2">
      <c r="A77" s="27">
        <f>ROW(A77) - ROW($A$2)</f>
        <v>75</v>
      </c>
      <c r="B77" s="62" t="s">
        <v>86</v>
      </c>
      <c r="C77" s="64" t="s">
        <v>102</v>
      </c>
      <c r="D77" s="13">
        <v>1</v>
      </c>
      <c r="E77" s="65" t="s">
        <v>189</v>
      </c>
      <c r="F77" s="13"/>
      <c r="G77" s="13"/>
      <c r="H77" s="13"/>
      <c r="I77" s="9" t="str">
        <f>IF(OR(E77="Generic capacitor", E77="Polarized Capacitor"), (F77&amp;", "&amp;G77&amp;", "&amp;H77), E77)</f>
        <v>PT1000 Vishay PTS060301B100RP100</v>
      </c>
      <c r="J77" s="66" t="s">
        <v>86</v>
      </c>
      <c r="K77" s="64" t="s">
        <v>307</v>
      </c>
      <c r="L77" s="10"/>
      <c r="M77" s="10"/>
      <c r="N77" s="10"/>
      <c r="O77" s="10"/>
      <c r="P77" s="50" t="str">
        <f>IF(O77 = "PLN", M77*N77, IF(O77 = "EUR", M77*N77*'Do NOT Modify'!$J$6, IF(O77 = "USD", M77*N77*'Do NOT Modify'!$J$3, IF(O77 = "GBP", M77*N77*'Do NOT Modify'!$J$9, IF(O77= "", "", "CURRENCY ERROR")))))</f>
        <v/>
      </c>
      <c r="Q77" s="10"/>
      <c r="R77" s="53"/>
    </row>
    <row r="78" spans="1:18" s="8" customFormat="1" x14ac:dyDescent="0.2">
      <c r="A78" s="27">
        <f>ROW(A78) - ROW($A$2)</f>
        <v>76</v>
      </c>
      <c r="B78" s="62" t="s">
        <v>87</v>
      </c>
      <c r="C78" s="64" t="s">
        <v>102</v>
      </c>
      <c r="D78" s="14">
        <v>5</v>
      </c>
      <c r="E78" s="65" t="s">
        <v>41</v>
      </c>
      <c r="F78" s="13"/>
      <c r="G78" s="13"/>
      <c r="H78" s="13"/>
      <c r="I78" s="9" t="str">
        <f t="shared" ref="I78" si="37">IF(OR(E78="Generic capacitor", E78="Polarized Capacitor"), (F78&amp;", "&amp;G78&amp;", "&amp;H78), E78)</f>
        <v/>
      </c>
      <c r="J78" s="64" t="s">
        <v>87</v>
      </c>
      <c r="K78" s="67" t="s">
        <v>308</v>
      </c>
      <c r="L78" s="10"/>
      <c r="M78" s="12"/>
      <c r="N78" s="12"/>
      <c r="O78" s="10"/>
      <c r="P78" s="50" t="str">
        <f>IF(O78 = "PLN", M78*N78, IF(O78 = "EUR", M78*N78*'Do NOT Modify'!$J$6, IF(O78 = "USD", M78*N78*'Do NOT Modify'!$J$3, IF(O78 = "GBP", M78*N78*'Do NOT Modify'!$J$9, IF(O78= "", "", "CURRENCY ERROR")))))</f>
        <v/>
      </c>
      <c r="Q78" s="10"/>
      <c r="R78" s="53"/>
    </row>
    <row r="79" spans="1:18" s="8" customFormat="1" x14ac:dyDescent="0.2">
      <c r="A79" s="27">
        <f>ROW(A79) - ROW($A$2)</f>
        <v>77</v>
      </c>
      <c r="B79" s="62" t="s">
        <v>88</v>
      </c>
      <c r="C79" s="64" t="s">
        <v>102</v>
      </c>
      <c r="D79" s="13">
        <v>5</v>
      </c>
      <c r="E79" s="65" t="s">
        <v>41</v>
      </c>
      <c r="F79" s="13"/>
      <c r="G79" s="13"/>
      <c r="H79" s="13"/>
      <c r="I79" s="9" t="str">
        <f>IF(OR(E79="Generic capacitor", E79="Polarized Capacitor"), (F79&amp;", "&amp;G79&amp;", "&amp;H79), E79)</f>
        <v/>
      </c>
      <c r="J79" s="66" t="s">
        <v>88</v>
      </c>
      <c r="K79" s="64" t="s">
        <v>309</v>
      </c>
      <c r="L79" s="10"/>
      <c r="M79" s="10"/>
      <c r="N79" s="10"/>
      <c r="O79" s="10"/>
      <c r="P79" s="50" t="str">
        <f>IF(O79 = "PLN", M79*N79, IF(O79 = "EUR", M79*N79*'Do NOT Modify'!$J$6, IF(O79 = "USD", M79*N79*'Do NOT Modify'!$J$3, IF(O79 = "GBP", M79*N79*'Do NOT Modify'!$J$9, IF(O79= "", "", "CURRENCY ERROR")))))</f>
        <v/>
      </c>
      <c r="Q79" s="10"/>
      <c r="R79" s="53"/>
    </row>
    <row r="80" spans="1:18" s="8" customFormat="1" ht="51" x14ac:dyDescent="0.2">
      <c r="A80" s="27">
        <f>ROW(A80) - ROW($A$2)</f>
        <v>78</v>
      </c>
      <c r="B80" s="62" t="s">
        <v>89</v>
      </c>
      <c r="C80" s="64" t="s">
        <v>101</v>
      </c>
      <c r="D80" s="14">
        <v>14</v>
      </c>
      <c r="E80" s="65" t="s">
        <v>190</v>
      </c>
      <c r="F80" s="13"/>
      <c r="G80" s="13"/>
      <c r="H80" s="13"/>
      <c r="I80" s="9" t="str">
        <f t="shared" ref="I80" si="38">IF(OR(E80="Generic capacitor", E80="Polarized Capacitor"), (F80&amp;", "&amp;G80&amp;", "&amp;H80), E80)</f>
        <v>Ceramic Cap Kemet COTS 10u/16V X7R 1206</v>
      </c>
      <c r="J80" s="64" t="s">
        <v>89</v>
      </c>
      <c r="K80" s="67" t="s">
        <v>310</v>
      </c>
      <c r="L80" s="10"/>
      <c r="M80" s="12"/>
      <c r="N80" s="12"/>
      <c r="O80" s="10"/>
      <c r="P80" s="50" t="str">
        <f>IF(O80 = "PLN", M80*N80, IF(O80 = "EUR", M80*N80*'Do NOT Modify'!$J$6, IF(O80 = "USD", M80*N80*'Do NOT Modify'!$J$3, IF(O80 = "GBP", M80*N80*'Do NOT Modify'!$J$9, IF(O80= "", "", "CURRENCY ERROR")))))</f>
        <v/>
      </c>
      <c r="Q80" s="10"/>
      <c r="R80" s="53"/>
    </row>
    <row r="81" spans="1:19" s="8" customFormat="1" ht="63.75" x14ac:dyDescent="0.2">
      <c r="A81" s="27">
        <f>ROW(A81) - ROW($A$2)</f>
        <v>79</v>
      </c>
      <c r="B81" s="62" t="s">
        <v>90</v>
      </c>
      <c r="C81" s="64" t="s">
        <v>102</v>
      </c>
      <c r="D81" s="13">
        <v>2</v>
      </c>
      <c r="E81" s="65" t="s">
        <v>191</v>
      </c>
      <c r="F81" s="13"/>
      <c r="G81" s="13"/>
      <c r="H81" s="13"/>
      <c r="I81" s="9" t="str">
        <f>IF(OR(E81="Generic capacitor", E81="Polarized Capacitor"), (F81&amp;", "&amp;G81&amp;", "&amp;H81), E81)</f>
        <v>100k/1% Vishay CRCW 0603 Resistor. 100mW, 100ppm, 75V.</v>
      </c>
      <c r="J81" s="66" t="s">
        <v>90</v>
      </c>
      <c r="K81" s="64" t="s">
        <v>311</v>
      </c>
      <c r="L81" s="10"/>
      <c r="M81" s="10"/>
      <c r="N81" s="10"/>
      <c r="O81" s="10"/>
      <c r="P81" s="50" t="str">
        <f>IF(O81 = "PLN", M81*N81, IF(O81 = "EUR", M81*N81*'Do NOT Modify'!$J$6, IF(O81 = "USD", M81*N81*'Do NOT Modify'!$J$3, IF(O81 = "GBP", M81*N81*'Do NOT Modify'!$J$9, IF(O81= "", "", "CURRENCY ERROR")))))</f>
        <v/>
      </c>
      <c r="Q81" s="10"/>
      <c r="R81" s="53"/>
    </row>
    <row r="82" spans="1:19" s="8" customFormat="1" ht="76.5" x14ac:dyDescent="0.2">
      <c r="A82" s="27">
        <f>ROW(A82) - ROW($A$2)</f>
        <v>80</v>
      </c>
      <c r="B82" s="62" t="s">
        <v>91</v>
      </c>
      <c r="C82" s="64" t="s">
        <v>117</v>
      </c>
      <c r="D82" s="14">
        <v>1</v>
      </c>
      <c r="E82" s="65" t="s">
        <v>192</v>
      </c>
      <c r="F82" s="13"/>
      <c r="G82" s="13"/>
      <c r="H82" s="13"/>
      <c r="I82" s="9" t="str">
        <f t="shared" ref="I82" si="39">IF(OR(E82="Generic capacitor", E82="Polarized Capacitor"), (F82&amp;", "&amp;G82&amp;", "&amp;H82), E82)</f>
        <v>33R/1% Vishay CRCW 1206 Resistor. 250mW, 100ppm, 200V.</v>
      </c>
      <c r="J82" s="64" t="s">
        <v>91</v>
      </c>
      <c r="K82" s="67" t="s">
        <v>312</v>
      </c>
      <c r="L82" s="10"/>
      <c r="M82" s="12"/>
      <c r="N82" s="12"/>
      <c r="O82" s="10"/>
      <c r="P82" s="50" t="str">
        <f>IF(O82 = "PLN", M82*N82, IF(O82 = "EUR", M82*N82*'Do NOT Modify'!$J$6, IF(O82 = "USD", M82*N82*'Do NOT Modify'!$J$3, IF(O82 = "GBP", M82*N82*'Do NOT Modify'!$J$9, IF(O82= "", "", "CURRENCY ERROR")))))</f>
        <v/>
      </c>
      <c r="Q82" s="10"/>
      <c r="R82" s="53"/>
    </row>
    <row r="83" spans="1:19" s="8" customFormat="1" x14ac:dyDescent="0.2">
      <c r="A83" s="27">
        <f>ROW(A83) - ROW($A$2)</f>
        <v>81</v>
      </c>
      <c r="B83" s="62" t="s">
        <v>92</v>
      </c>
      <c r="C83" s="64" t="s">
        <v>102</v>
      </c>
      <c r="D83" s="13">
        <v>1</v>
      </c>
      <c r="E83" s="65" t="s">
        <v>41</v>
      </c>
      <c r="F83" s="13"/>
      <c r="G83" s="13"/>
      <c r="H83" s="13"/>
      <c r="I83" s="9" t="str">
        <f>IF(OR(E83="Generic capacitor", E83="Polarized Capacitor"), (F83&amp;", "&amp;G83&amp;", "&amp;H83), E83)</f>
        <v/>
      </c>
      <c r="J83" s="66" t="s">
        <v>92</v>
      </c>
      <c r="K83" s="64" t="s">
        <v>313</v>
      </c>
      <c r="L83" s="10"/>
      <c r="M83" s="10"/>
      <c r="N83" s="10"/>
      <c r="O83" s="10"/>
      <c r="P83" s="50" t="str">
        <f>IF(O83 = "PLN", M83*N83, IF(O83 = "EUR", M83*N83*'Do NOT Modify'!$J$6, IF(O83 = "USD", M83*N83*'Do NOT Modify'!$J$3, IF(O83 = "GBP", M83*N83*'Do NOT Modify'!$J$9, IF(O83= "", "", "CURRENCY ERROR")))))</f>
        <v/>
      </c>
      <c r="Q83" s="10"/>
      <c r="R83" s="53"/>
    </row>
    <row r="84" spans="1:19" s="8" customFormat="1" ht="63.75" x14ac:dyDescent="0.2">
      <c r="A84" s="27">
        <f>ROW(A84) - ROW($A$2)</f>
        <v>82</v>
      </c>
      <c r="B84" s="62" t="s">
        <v>93</v>
      </c>
      <c r="C84" s="64" t="s">
        <v>102</v>
      </c>
      <c r="D84" s="14">
        <v>8</v>
      </c>
      <c r="E84" s="65" t="s">
        <v>193</v>
      </c>
      <c r="F84" s="13"/>
      <c r="G84" s="13"/>
      <c r="H84" s="13"/>
      <c r="I84" s="9" t="str">
        <f t="shared" ref="I84" si="40">IF(OR(E84="Generic capacitor", E84="Polarized Capacitor"), (F84&amp;", "&amp;G84&amp;", "&amp;H84), E84)</f>
        <v>470k/1% Vishay CRCW 0603 Resistor. 100mW, 100ppm, 75V.</v>
      </c>
      <c r="J84" s="64" t="s">
        <v>93</v>
      </c>
      <c r="K84" s="67" t="s">
        <v>314</v>
      </c>
      <c r="L84" s="10"/>
      <c r="M84" s="12"/>
      <c r="N84" s="12"/>
      <c r="O84" s="10"/>
      <c r="P84" s="50" t="str">
        <f>IF(O84 = "PLN", M84*N84, IF(O84 = "EUR", M84*N84*'Do NOT Modify'!$J$6, IF(O84 = "USD", M84*N84*'Do NOT Modify'!$J$3, IF(O84 = "GBP", M84*N84*'Do NOT Modify'!$J$9, IF(O84= "", "", "CURRENCY ERROR")))))</f>
        <v/>
      </c>
      <c r="Q84" s="10"/>
      <c r="R84" s="53"/>
    </row>
    <row r="85" spans="1:19" s="8" customFormat="1" x14ac:dyDescent="0.2">
      <c r="A85" s="27">
        <f>ROW(A85) - ROW($A$2)</f>
        <v>83</v>
      </c>
      <c r="B85" s="62" t="s">
        <v>94</v>
      </c>
      <c r="C85" s="64" t="s">
        <v>102</v>
      </c>
      <c r="D85" s="13">
        <v>1</v>
      </c>
      <c r="E85" s="65" t="s">
        <v>41</v>
      </c>
      <c r="F85" s="13"/>
      <c r="G85" s="13"/>
      <c r="H85" s="13"/>
      <c r="I85" s="9" t="str">
        <f>IF(OR(E85="Generic capacitor", E85="Polarized Capacitor"), (F85&amp;", "&amp;G85&amp;", "&amp;H85), E85)</f>
        <v/>
      </c>
      <c r="J85" s="66" t="s">
        <v>94</v>
      </c>
      <c r="K85" s="64" t="s">
        <v>315</v>
      </c>
      <c r="L85" s="10"/>
      <c r="M85" s="10"/>
      <c r="N85" s="10"/>
      <c r="O85" s="10"/>
      <c r="P85" s="50" t="str">
        <f>IF(O85 = "PLN", M85*N85, IF(O85 = "EUR", M85*N85*'Do NOT Modify'!$J$6, IF(O85 = "USD", M85*N85*'Do NOT Modify'!$J$3, IF(O85 = "GBP", M85*N85*'Do NOT Modify'!$J$9, IF(O85= "", "", "CURRENCY ERROR")))))</f>
        <v/>
      </c>
      <c r="Q85" s="10"/>
      <c r="R85" s="53"/>
    </row>
    <row r="86" spans="1:19" s="8" customFormat="1" x14ac:dyDescent="0.2">
      <c r="A86" s="27">
        <f>ROW(A86) - ROW($A$2)</f>
        <v>84</v>
      </c>
      <c r="B86" s="62" t="s">
        <v>95</v>
      </c>
      <c r="C86" s="64" t="s">
        <v>102</v>
      </c>
      <c r="D86" s="14">
        <v>1</v>
      </c>
      <c r="E86" s="65" t="s">
        <v>41</v>
      </c>
      <c r="F86" s="13"/>
      <c r="G86" s="13"/>
      <c r="H86" s="13"/>
      <c r="I86" s="9" t="str">
        <f t="shared" ref="I86" si="41">IF(OR(E86="Generic capacitor", E86="Polarized Capacitor"), (F86&amp;", "&amp;G86&amp;", "&amp;H86), E86)</f>
        <v/>
      </c>
      <c r="J86" s="64" t="s">
        <v>95</v>
      </c>
      <c r="K86" s="67" t="s">
        <v>316</v>
      </c>
      <c r="L86" s="10"/>
      <c r="M86" s="12"/>
      <c r="N86" s="12"/>
      <c r="O86" s="10"/>
      <c r="P86" s="50" t="str">
        <f>IF(O86 = "PLN", M86*N86, IF(O86 = "EUR", M86*N86*'Do NOT Modify'!$J$6, IF(O86 = "USD", M86*N86*'Do NOT Modify'!$J$3, IF(O86 = "GBP", M86*N86*'Do NOT Modify'!$J$9, IF(O86= "", "", "CURRENCY ERROR")))))</f>
        <v/>
      </c>
      <c r="Q86" s="10"/>
      <c r="R86" s="53"/>
    </row>
    <row r="87" spans="1:19" s="8" customFormat="1" ht="63.75" x14ac:dyDescent="0.2">
      <c r="A87" s="27">
        <f>ROW(A87) - ROW($A$2)</f>
        <v>85</v>
      </c>
      <c r="B87" s="62" t="s">
        <v>96</v>
      </c>
      <c r="C87" s="64" t="s">
        <v>102</v>
      </c>
      <c r="D87" s="13">
        <v>2</v>
      </c>
      <c r="E87" s="65" t="s">
        <v>194</v>
      </c>
      <c r="F87" s="13"/>
      <c r="G87" s="13"/>
      <c r="H87" s="13"/>
      <c r="I87" s="9" t="str">
        <f>IF(OR(E87="Generic capacitor", E87="Polarized Capacitor"), (F87&amp;", "&amp;G87&amp;", "&amp;H87), E87)</f>
        <v>47k/1% Vishay CRCW 0603 Resistor. 100mW, 100ppm, 75V.</v>
      </c>
      <c r="J87" s="66" t="s">
        <v>96</v>
      </c>
      <c r="K87" s="64" t="s">
        <v>317</v>
      </c>
      <c r="L87" s="10"/>
      <c r="M87" s="10"/>
      <c r="N87" s="10"/>
      <c r="O87" s="10"/>
      <c r="P87" s="50" t="str">
        <f>IF(O87 = "PLN", M87*N87, IF(O87 = "EUR", M87*N87*'Do NOT Modify'!$J$6, IF(O87 = "USD", M87*N87*'Do NOT Modify'!$J$3, IF(O87 = "GBP", M87*N87*'Do NOT Modify'!$J$9, IF(O87= "", "", "CURRENCY ERROR")))))</f>
        <v/>
      </c>
      <c r="Q87" s="10"/>
      <c r="R87" s="53"/>
    </row>
    <row r="88" spans="1:19" s="8" customFormat="1" ht="38.25" x14ac:dyDescent="0.2">
      <c r="A88" s="27">
        <f>ROW(A88) - ROW($A$2)</f>
        <v>86</v>
      </c>
      <c r="B88" s="62" t="s">
        <v>97</v>
      </c>
      <c r="C88" s="64" t="s">
        <v>128</v>
      </c>
      <c r="D88" s="14">
        <v>1</v>
      </c>
      <c r="E88" s="65" t="s">
        <v>195</v>
      </c>
      <c r="F88" s="13"/>
      <c r="G88" s="13"/>
      <c r="H88" s="13"/>
      <c r="I88" s="9" t="str">
        <f t="shared" ref="I88" si="42">IF(OR(E88="Generic capacitor", E88="Polarized Capacitor"), (F88&amp;", "&amp;G88&amp;", "&amp;H88), E88)</f>
        <v>Shunt V-REF, 4.096V, 1%, SOT23-3</v>
      </c>
      <c r="J88" s="64" t="s">
        <v>97</v>
      </c>
      <c r="K88" s="67" t="s">
        <v>318</v>
      </c>
      <c r="L88" s="10"/>
      <c r="M88" s="12"/>
      <c r="N88" s="12"/>
      <c r="O88" s="10"/>
      <c r="P88" s="50" t="str">
        <f>IF(O88 = "PLN", M88*N88, IF(O88 = "EUR", M88*N88*'Do NOT Modify'!$J$6, IF(O88 = "USD", M88*N88*'Do NOT Modify'!$J$3, IF(O88 = "GBP", M88*N88*'Do NOT Modify'!$J$9, IF(O88= "", "", "CURRENCY ERROR")))))</f>
        <v/>
      </c>
      <c r="Q88" s="10"/>
      <c r="R88" s="53"/>
    </row>
    <row r="89" spans="1:19" s="8" customFormat="1" ht="63.75" x14ac:dyDescent="0.2">
      <c r="A89" s="27">
        <f>ROW(A89) - ROW($A$2)</f>
        <v>87</v>
      </c>
      <c r="B89" s="62" t="s">
        <v>41</v>
      </c>
      <c r="C89" s="64" t="s">
        <v>139</v>
      </c>
      <c r="D89" s="13">
        <v>2</v>
      </c>
      <c r="E89" s="65" t="s">
        <v>196</v>
      </c>
      <c r="F89" s="13"/>
      <c r="G89" s="13"/>
      <c r="H89" s="13"/>
      <c r="I89" s="9" t="str">
        <f>IF(OR(E89="Generic capacitor", E89="Polarized Capacitor"), (F89&amp;", "&amp;G89&amp;", "&amp;H89), E89)</f>
        <v>1A, Ajdustable LDO, Ultralow-Noise, High PSRR, Fast, RF</v>
      </c>
      <c r="J89" s="66" t="s">
        <v>34</v>
      </c>
      <c r="K89" s="64" t="s">
        <v>319</v>
      </c>
      <c r="L89" s="10"/>
      <c r="M89" s="10"/>
      <c r="N89" s="10"/>
      <c r="O89" s="10"/>
      <c r="P89" s="50" t="str">
        <f>IF(O89 = "PLN", M89*N89, IF(O89 = "EUR", M89*N89*'Do NOT Modify'!$J$6, IF(O89 = "USD", M89*N89*'Do NOT Modify'!$J$3, IF(O89 = "GBP", M89*N89*'Do NOT Modify'!$J$9, IF(O89= "", "", "CURRENCY ERROR")))))</f>
        <v/>
      </c>
      <c r="Q89" s="10"/>
      <c r="R89" s="53"/>
    </row>
    <row r="90" spans="1:19" s="8" customFormat="1" x14ac:dyDescent="0.2">
      <c r="A90" s="27">
        <f>ROW(A90) - ROW($A$2)</f>
        <v>88</v>
      </c>
      <c r="B90" s="62" t="s">
        <v>98</v>
      </c>
      <c r="C90" s="64" t="s">
        <v>102</v>
      </c>
      <c r="D90" s="14">
        <v>1</v>
      </c>
      <c r="E90" s="65" t="s">
        <v>41</v>
      </c>
      <c r="F90" s="13"/>
      <c r="G90" s="13"/>
      <c r="H90" s="13"/>
      <c r="I90" s="9" t="str">
        <f t="shared" ref="I90" si="43">IF(OR(E90="Generic capacitor", E90="Polarized Capacitor"), (F90&amp;", "&amp;G90&amp;", "&amp;H90), E90)</f>
        <v/>
      </c>
      <c r="J90" s="64" t="s">
        <v>98</v>
      </c>
      <c r="K90" s="67" t="s">
        <v>320</v>
      </c>
      <c r="L90" s="10"/>
      <c r="M90" s="12"/>
      <c r="N90" s="12"/>
      <c r="O90" s="10"/>
      <c r="P90" s="50" t="str">
        <f>IF(O90 = "PLN", M90*N90, IF(O90 = "EUR", M90*N90*'Do NOT Modify'!$J$6, IF(O90 = "USD", M90*N90*'Do NOT Modify'!$J$3, IF(O90 = "GBP", M90*N90*'Do NOT Modify'!$J$9, IF(O90= "", "", "CURRENCY ERROR")))))</f>
        <v/>
      </c>
      <c r="Q90" s="10"/>
      <c r="R90" s="53"/>
    </row>
    <row r="91" spans="1:19" s="8" customFormat="1" ht="25.5" x14ac:dyDescent="0.2">
      <c r="A91" s="27">
        <f>ROW(A91) - ROW($A$2)</f>
        <v>89</v>
      </c>
      <c r="B91" s="62" t="s">
        <v>41</v>
      </c>
      <c r="C91" s="64" t="s">
        <v>103</v>
      </c>
      <c r="D91" s="13">
        <v>2</v>
      </c>
      <c r="E91" s="65" t="s">
        <v>197</v>
      </c>
      <c r="F91" s="13"/>
      <c r="G91" s="13"/>
      <c r="H91" s="13"/>
      <c r="I91" s="9" t="str">
        <f>IF(OR(E91="Generic capacitor", E91="Polarized Capacitor"), (F91&amp;", "&amp;G91&amp;", "&amp;H91), E91)</f>
        <v>CMOS Analog 8:1 Multiplexer</v>
      </c>
      <c r="J91" s="66" t="s">
        <v>229</v>
      </c>
      <c r="K91" s="64" t="s">
        <v>321</v>
      </c>
      <c r="L91" s="10"/>
      <c r="M91" s="10"/>
      <c r="N91" s="10"/>
      <c r="O91" s="10"/>
      <c r="P91" s="50" t="str">
        <f>IF(O91 = "PLN", M91*N91, IF(O91 = "EUR", M91*N91*'Do NOT Modify'!$J$6, IF(O91 = "USD", M91*N91*'Do NOT Modify'!$J$3, IF(O91 = "GBP", M91*N91*'Do NOT Modify'!$J$9, IF(O91= "", "", "CURRENCY ERROR")))))</f>
        <v/>
      </c>
      <c r="Q91" s="10"/>
      <c r="R91" s="53"/>
    </row>
    <row r="92" spans="1:19" s="8" customFormat="1" ht="63.75" x14ac:dyDescent="0.2">
      <c r="A92" s="27">
        <f>ROW(A92) - ROW($A$2)</f>
        <v>90</v>
      </c>
      <c r="B92" s="62" t="s">
        <v>41</v>
      </c>
      <c r="C92" s="64" t="s">
        <v>140</v>
      </c>
      <c r="D92" s="14">
        <v>1</v>
      </c>
      <c r="E92" s="65" t="s">
        <v>198</v>
      </c>
      <c r="F92" s="13"/>
      <c r="G92" s="13"/>
      <c r="H92" s="13"/>
      <c r="I92" s="9" t="str">
        <f t="shared" ref="I92" si="44">IF(OR(E92="Generic capacitor", E92="Polarized Capacitor"), (F92&amp;", "&amp;G92&amp;", "&amp;H92), E92)</f>
        <v>Analog Temperature Sensors with Class-AB Output</v>
      </c>
      <c r="J92" s="64" t="s">
        <v>230</v>
      </c>
      <c r="K92" s="67" t="s">
        <v>322</v>
      </c>
      <c r="L92" s="10"/>
      <c r="M92" s="12"/>
      <c r="N92" s="12"/>
      <c r="O92" s="10"/>
      <c r="P92" s="50" t="str">
        <f>IF(O92 = "PLN", M92*N92, IF(O92 = "EUR", M92*N92*'Do NOT Modify'!$J$6, IF(O92 = "USD", M92*N92*'Do NOT Modify'!$J$3, IF(O92 = "GBP", M92*N92*'Do NOT Modify'!$J$9, IF(O92= "", "", "CURRENCY ERROR")))))</f>
        <v/>
      </c>
      <c r="Q92" s="10"/>
      <c r="R92" s="53"/>
    </row>
    <row r="93" spans="1:19" s="8" customFormat="1" ht="38.25" x14ac:dyDescent="0.2">
      <c r="A93" s="27">
        <f>ROW(A93) - ROW($A$2)</f>
        <v>91</v>
      </c>
      <c r="B93" s="62" t="s">
        <v>41</v>
      </c>
      <c r="C93" s="64" t="s">
        <v>135</v>
      </c>
      <c r="D93" s="13">
        <v>3</v>
      </c>
      <c r="E93" s="65" t="s">
        <v>199</v>
      </c>
      <c r="F93" s="13"/>
      <c r="G93" s="13"/>
      <c r="H93" s="13"/>
      <c r="I93" s="9" t="str">
        <f>IF(OR(E93="Generic capacitor", E93="Polarized Capacitor"), (F93&amp;", "&amp;G93&amp;", "&amp;H93), E93)</f>
        <v>256Kb (8k x 32) SPI F-RAM</v>
      </c>
      <c r="J93" s="66" t="s">
        <v>231</v>
      </c>
      <c r="K93" s="64" t="s">
        <v>323</v>
      </c>
      <c r="L93" s="10"/>
      <c r="M93" s="10"/>
      <c r="N93" s="10"/>
      <c r="O93" s="10"/>
      <c r="P93" s="50" t="str">
        <f>IF(O93 = "PLN", M93*N93, IF(O93 = "EUR", M93*N93*'Do NOT Modify'!$J$6, IF(O93 = "USD", M93*N93*'Do NOT Modify'!$J$3, IF(O93 = "GBP", M93*N93*'Do NOT Modify'!$J$9, IF(O93= "", "", "CURRENCY ERROR")))))</f>
        <v/>
      </c>
      <c r="Q93" s="10"/>
      <c r="R93" s="53"/>
    </row>
    <row r="94" spans="1:19" s="8" customFormat="1" ht="4.5" customHeight="1" thickBot="1" x14ac:dyDescent="0.25">
      <c r="A94" s="28"/>
      <c r="B94" s="10"/>
      <c r="C94" s="9"/>
      <c r="D94" s="51"/>
      <c r="E94" s="56"/>
      <c r="F94" s="56"/>
      <c r="G94" s="56"/>
      <c r="H94" s="56"/>
      <c r="I94" s="9"/>
      <c r="J94" s="9"/>
      <c r="K94" s="11"/>
      <c r="L94" s="20"/>
      <c r="M94" s="20"/>
      <c r="N94" s="20"/>
      <c r="O94" s="10"/>
      <c r="P94" s="50"/>
      <c r="Q94" s="20"/>
      <c r="R94" s="54"/>
      <c r="S94" s="55"/>
    </row>
    <row r="95" spans="1:19" ht="23.25" customHeight="1" thickTop="1" thickBot="1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N95" s="19"/>
      <c r="O95" s="18" t="s">
        <v>24</v>
      </c>
      <c r="P95" s="29">
        <f>SUM(P3:P93)</f>
        <v>0</v>
      </c>
      <c r="Q95" s="16"/>
      <c r="R95" s="17"/>
    </row>
    <row r="96" spans="1:19" ht="13.5" thickTop="1" x14ac:dyDescent="0.2">
      <c r="O96" s="17"/>
      <c r="P96" s="17"/>
    </row>
  </sheetData>
  <autoFilter ref="A2:Q93"/>
  <mergeCells count="2">
    <mergeCell ref="A1:B1"/>
    <mergeCell ref="C1:J1"/>
  </mergeCells>
  <phoneticPr fontId="2" type="noConversion"/>
  <pageMargins left="0.75" right="0.75" top="1" bottom="1" header="0.5" footer="0.5"/>
  <pageSetup paperSize="9" scale="74" orientation="landscape" horizontalDpi="360" verticalDpi="36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Modify'!$B$1:$B$6</xm:f>
          </x14:formula1>
          <xm:sqref>L94</xm:sqref>
        </x14:dataValidation>
        <x14:dataValidation type="list" allowBlank="1" showInputMessage="1" showErrorMessage="1">
          <x14:formula1>
            <xm:f>'Do NOT Modify'!$C$1:$C$4</xm:f>
          </x14:formula1>
          <xm:sqref>O3:O94</xm:sqref>
        </x14:dataValidation>
        <x14:dataValidation type="list" allowBlank="1" showInputMessage="1" showErrorMessage="1">
          <x14:formula1>
            <xm:f>'Do NOT Modify'!$B$1:$B$7</xm:f>
          </x14:formula1>
          <xm:sqref>L3:L93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22" sqref="E22"/>
    </sheetView>
  </sheetViews>
  <sheetFormatPr defaultRowHeight="12.75" x14ac:dyDescent="0.2"/>
  <cols>
    <col min="2" max="2" width="15.7109375" customWidth="1"/>
    <col min="4" max="4" width="16.28515625" bestFit="1" customWidth="1"/>
    <col min="5" max="5" width="11.140625" bestFit="1" customWidth="1"/>
    <col min="6" max="6" width="6.5703125" bestFit="1" customWidth="1"/>
    <col min="7" max="7" width="10.140625" bestFit="1" customWidth="1"/>
    <col min="8" max="8" width="14.5703125" customWidth="1"/>
    <col min="9" max="9" width="16.5703125" customWidth="1"/>
    <col min="10" max="10" width="14.42578125" customWidth="1"/>
    <col min="11" max="11" width="23.42578125" customWidth="1"/>
  </cols>
  <sheetData>
    <row r="1" spans="1:11" x14ac:dyDescent="0.2">
      <c r="A1" s="1" t="s">
        <v>8</v>
      </c>
      <c r="B1" s="2" t="s">
        <v>7</v>
      </c>
      <c r="C1" s="32" t="s">
        <v>19</v>
      </c>
      <c r="D1" s="47"/>
      <c r="E1" s="49"/>
      <c r="F1" s="44"/>
      <c r="G1" s="46"/>
      <c r="H1" s="45"/>
      <c r="I1" s="45"/>
      <c r="J1" s="46"/>
      <c r="K1" s="30"/>
    </row>
    <row r="2" spans="1:11" x14ac:dyDescent="0.2">
      <c r="A2" s="3" t="s">
        <v>9</v>
      </c>
      <c r="B2" s="4" t="s">
        <v>15</v>
      </c>
      <c r="C2" s="33" t="s">
        <v>20</v>
      </c>
      <c r="D2" s="48"/>
      <c r="E2" s="48"/>
      <c r="F2" s="36"/>
      <c r="G2" s="36"/>
      <c r="H2" s="36" t="s">
        <v>25</v>
      </c>
      <c r="I2" s="36" t="s">
        <v>26</v>
      </c>
      <c r="J2" s="38" t="s">
        <v>27</v>
      </c>
      <c r="K2" s="39" t="s">
        <v>28</v>
      </c>
    </row>
    <row r="3" spans="1:11" x14ac:dyDescent="0.2">
      <c r="A3" s="3" t="s">
        <v>10</v>
      </c>
      <c r="B3" s="4" t="s">
        <v>16</v>
      </c>
      <c r="C3" s="33" t="s">
        <v>21</v>
      </c>
      <c r="D3" s="40"/>
      <c r="E3" s="40"/>
      <c r="F3" s="40"/>
      <c r="G3" s="40"/>
      <c r="H3" s="40">
        <f>IF(ISNUMBER(F3), F3, VALUE(SUBSTITUTE(F3, ",", ".")))</f>
        <v>3.8357000000000001</v>
      </c>
      <c r="I3" s="40">
        <f>IF(ISNUMBER(G3), G3, VALUE(SUBSTITUTE(G3, ",", ".")))</f>
        <v>3.9131</v>
      </c>
      <c r="J3" s="41">
        <f>AVERAGE(H3:I3)</f>
        <v>3.8744000000000001</v>
      </c>
      <c r="K3" s="31" t="b">
        <f>ISNUMBER(J3)</f>
        <v>1</v>
      </c>
    </row>
    <row r="4" spans="1:11" x14ac:dyDescent="0.2">
      <c r="A4" s="3" t="s">
        <v>11</v>
      </c>
      <c r="B4" s="4" t="s">
        <v>17</v>
      </c>
      <c r="C4" s="34" t="s">
        <v>23</v>
      </c>
      <c r="D4" s="37"/>
      <c r="E4" s="37"/>
      <c r="F4" s="37"/>
      <c r="G4" s="37"/>
      <c r="H4" s="37">
        <f t="shared" ref="H4:H15" si="0">IF(ISNUMBER(F4), F4, VALUE(SUBSTITUTE(F4, ",", ".")))</f>
        <v>2.8877999999999999</v>
      </c>
      <c r="I4" s="37">
        <f t="shared" ref="I4:I15" si="1">IF(ISNUMBER(G4), G4, VALUE(SUBSTITUTE(G4, ",", ".")))</f>
        <v>2.9462000000000002</v>
      </c>
      <c r="J4" s="42">
        <f t="shared" ref="J4:J15" si="2">AVERAGE(H4:I4)</f>
        <v>2.9169999999999998</v>
      </c>
      <c r="K4" s="30" t="b">
        <f t="shared" ref="K4:K15" si="3">ISNUMBER(J4)</f>
        <v>1</v>
      </c>
    </row>
    <row r="5" spans="1:11" x14ac:dyDescent="0.2">
      <c r="A5" s="3" t="s">
        <v>12</v>
      </c>
      <c r="B5" s="4" t="s">
        <v>18</v>
      </c>
      <c r="C5" s="34"/>
      <c r="D5" s="37"/>
      <c r="E5" s="37"/>
      <c r="F5" s="37"/>
      <c r="G5" s="37"/>
      <c r="H5" s="37">
        <f t="shared" si="0"/>
        <v>2.8203</v>
      </c>
      <c r="I5" s="37">
        <f t="shared" si="1"/>
        <v>2.8773</v>
      </c>
      <c r="J5" s="42">
        <f t="shared" si="2"/>
        <v>2.8487999999999998</v>
      </c>
      <c r="K5" s="30" t="b">
        <f t="shared" si="3"/>
        <v>1</v>
      </c>
    </row>
    <row r="6" spans="1:11" ht="13.5" thickBot="1" x14ac:dyDescent="0.25">
      <c r="A6" s="5" t="s">
        <v>13</v>
      </c>
      <c r="B6" s="6" t="s">
        <v>14</v>
      </c>
      <c r="C6" s="35"/>
      <c r="D6" s="40"/>
      <c r="E6" s="40"/>
      <c r="F6" s="40"/>
      <c r="G6" s="40"/>
      <c r="H6" s="40">
        <f t="shared" si="0"/>
        <v>4.1802000000000001</v>
      </c>
      <c r="I6" s="40">
        <f t="shared" si="1"/>
        <v>4.2645999999999997</v>
      </c>
      <c r="J6" s="41">
        <f t="shared" si="2"/>
        <v>4.2224000000000004</v>
      </c>
      <c r="K6" s="31" t="b">
        <f t="shared" si="3"/>
        <v>1</v>
      </c>
    </row>
    <row r="7" spans="1:11" x14ac:dyDescent="0.2">
      <c r="B7" s="15" t="s">
        <v>29</v>
      </c>
      <c r="D7" s="37"/>
      <c r="E7" s="37"/>
      <c r="F7" s="37"/>
      <c r="G7" s="37"/>
      <c r="H7" s="37">
        <f t="shared" si="0"/>
        <v>1.3411999999999999</v>
      </c>
      <c r="I7" s="37">
        <f t="shared" si="1"/>
        <v>1.3682000000000001</v>
      </c>
      <c r="J7" s="42">
        <f t="shared" si="2"/>
        <v>1.3547</v>
      </c>
      <c r="K7" s="30" t="b">
        <f t="shared" si="3"/>
        <v>1</v>
      </c>
    </row>
    <row r="8" spans="1:11" x14ac:dyDescent="0.2">
      <c r="D8" s="37"/>
      <c r="E8" s="37"/>
      <c r="F8" s="37"/>
      <c r="G8" s="37"/>
      <c r="H8" s="37">
        <f t="shared" si="0"/>
        <v>3.8574999999999999</v>
      </c>
      <c r="I8" s="37">
        <f t="shared" si="1"/>
        <v>3.9355000000000002</v>
      </c>
      <c r="J8" s="42">
        <f t="shared" si="2"/>
        <v>3.8965000000000001</v>
      </c>
      <c r="K8" s="30" t="b">
        <f t="shared" si="3"/>
        <v>1</v>
      </c>
    </row>
    <row r="9" spans="1:11" x14ac:dyDescent="0.2">
      <c r="D9" s="40"/>
      <c r="E9" s="40"/>
      <c r="F9" s="40"/>
      <c r="G9" s="40"/>
      <c r="H9" s="40">
        <f t="shared" si="0"/>
        <v>4.9161000000000001</v>
      </c>
      <c r="I9" s="40">
        <f t="shared" si="1"/>
        <v>5.0155000000000003</v>
      </c>
      <c r="J9" s="41">
        <f t="shared" si="2"/>
        <v>4.9657999999999998</v>
      </c>
      <c r="K9" s="31" t="b">
        <f t="shared" si="3"/>
        <v>1</v>
      </c>
    </row>
    <row r="10" spans="1:11" x14ac:dyDescent="0.2">
      <c r="D10" s="37"/>
      <c r="E10" s="37"/>
      <c r="F10" s="37"/>
      <c r="G10" s="37"/>
      <c r="H10" s="37">
        <f t="shared" si="0"/>
        <v>3.4676</v>
      </c>
      <c r="I10" s="37">
        <f t="shared" si="1"/>
        <v>3.5375999999999999</v>
      </c>
      <c r="J10" s="42">
        <f t="shared" si="2"/>
        <v>3.5026000000000002</v>
      </c>
      <c r="K10" s="30" t="b">
        <f t="shared" si="3"/>
        <v>1</v>
      </c>
    </row>
    <row r="11" spans="1:11" x14ac:dyDescent="0.2">
      <c r="D11" s="37"/>
      <c r="E11" s="37"/>
      <c r="F11" s="37"/>
      <c r="G11" s="37"/>
      <c r="H11" s="37">
        <f t="shared" si="0"/>
        <v>0.15579999999999999</v>
      </c>
      <c r="I11" s="37">
        <f t="shared" si="1"/>
        <v>0.159</v>
      </c>
      <c r="J11" s="42">
        <f t="shared" si="2"/>
        <v>0.15739999999999998</v>
      </c>
      <c r="K11" s="30" t="b">
        <f t="shared" si="3"/>
        <v>1</v>
      </c>
    </row>
    <row r="12" spans="1:11" x14ac:dyDescent="0.2">
      <c r="D12" s="37"/>
      <c r="E12" s="37"/>
      <c r="F12" s="37"/>
      <c r="G12" s="37"/>
      <c r="H12" s="37">
        <f t="shared" si="0"/>
        <v>0.56179999999999997</v>
      </c>
      <c r="I12" s="37">
        <f t="shared" si="1"/>
        <v>0.57320000000000004</v>
      </c>
      <c r="J12" s="42">
        <f t="shared" si="2"/>
        <v>0.5675</v>
      </c>
      <c r="K12" s="30" t="b">
        <f t="shared" si="3"/>
        <v>1</v>
      </c>
    </row>
    <row r="13" spans="1:11" x14ac:dyDescent="0.2">
      <c r="D13" s="37"/>
      <c r="E13" s="37"/>
      <c r="F13" s="37"/>
      <c r="G13" s="37"/>
      <c r="H13" s="37">
        <f t="shared" si="0"/>
        <v>0.4471</v>
      </c>
      <c r="I13" s="37">
        <f t="shared" si="1"/>
        <v>0.45610000000000001</v>
      </c>
      <c r="J13" s="42">
        <f t="shared" si="2"/>
        <v>0.4516</v>
      </c>
      <c r="K13" s="30" t="b">
        <f t="shared" si="3"/>
        <v>1</v>
      </c>
    </row>
    <row r="14" spans="1:11" x14ac:dyDescent="0.2">
      <c r="D14" s="37"/>
      <c r="E14" s="37"/>
      <c r="F14" s="37"/>
      <c r="G14" s="37"/>
      <c r="H14" s="37">
        <f t="shared" si="0"/>
        <v>0.43480000000000002</v>
      </c>
      <c r="I14" s="37">
        <f t="shared" si="1"/>
        <v>0.44359999999999999</v>
      </c>
      <c r="J14" s="42">
        <f t="shared" si="2"/>
        <v>0.43920000000000003</v>
      </c>
      <c r="K14" s="30" t="b">
        <f t="shared" si="3"/>
        <v>1</v>
      </c>
    </row>
    <row r="15" spans="1:11" x14ac:dyDescent="0.2">
      <c r="D15" s="37"/>
      <c r="E15" s="37"/>
      <c r="F15" s="37"/>
      <c r="G15" s="43"/>
      <c r="H15" s="37">
        <f t="shared" si="0"/>
        <v>5.2727000000000004</v>
      </c>
      <c r="I15" s="37">
        <f t="shared" si="1"/>
        <v>5.3792999999999997</v>
      </c>
      <c r="J15" s="42">
        <f t="shared" si="2"/>
        <v>5.3260000000000005</v>
      </c>
      <c r="K15" s="30" t="b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</vt:lpstr>
      <vt:lpstr>Do NOT Modify</vt:lpstr>
      <vt:lpstr>'Do NOT Modify'!KursyC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michals</dc:creator>
  <cp:lastModifiedBy>michals</cp:lastModifiedBy>
  <cp:lastPrinted>2005-05-18T04:03:43Z</cp:lastPrinted>
  <dcterms:created xsi:type="dcterms:W3CDTF">2005-05-18T01:53:09Z</dcterms:created>
  <dcterms:modified xsi:type="dcterms:W3CDTF">2017-07-04T08:02:49Z</dcterms:modified>
</cp:coreProperties>
</file>