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esktop\quantitative.finance\inst\Resources\"/>
    </mc:Choice>
  </mc:AlternateContent>
  <xr:revisionPtr revIDLastSave="0" documentId="13_ncr:1_{410AE306-0E3E-4D41-B88F-DE4B25AE1FB0}" xr6:coauthVersionLast="45" xr6:coauthVersionMax="45" xr10:uidLastSave="{00000000-0000-0000-0000-000000000000}"/>
  <bookViews>
    <workbookView xWindow="5940" yWindow="135" windowWidth="20805" windowHeight="15075" firstSheet="1" activeTab="1" xr2:uid="{00000000-000D-0000-FFFF-FFFF00000000}"/>
  </bookViews>
  <sheets>
    <sheet name="Intro" sheetId="2" r:id="rId1"/>
    <sheet name="Cheatsheet" sheetId="9" r:id="rId2"/>
    <sheet name="Discrete --&gt; Discrete" sheetId="4" r:id="rId3"/>
    <sheet name="Discrete &lt;--&gt; Continuous" sheetId="5" r:id="rId4"/>
    <sheet name="Continuous --&gt; Continuous" sheetId="6" r:id="rId5"/>
    <sheet name="Practical Example" sheetId="8" r:id="rId6"/>
    <sheet name="Discrete shrinks to continuous" sheetId="7" r:id="rId7"/>
  </sheets>
  <definedNames>
    <definedName name="solver_adj" localSheetId="4" hidden="1">'Continuous --&gt; Continuous'!$C$28</definedName>
    <definedName name="solver_adj" localSheetId="3" hidden="1">'Discrete &lt;--&gt; Continuous'!$C$31</definedName>
    <definedName name="solver_adj" localSheetId="2" hidden="1">'Discrete --&gt; Discrete'!$C$28</definedName>
    <definedName name="solver_adj" localSheetId="0" hidden="1">Intro!#REF!</definedName>
    <definedName name="solver_cvg" localSheetId="4" hidden="1">0.0001</definedName>
    <definedName name="solver_cvg" localSheetId="3" hidden="1">0.0001</definedName>
    <definedName name="solver_cvg" localSheetId="2" hidden="1">0.0001</definedName>
    <definedName name="solver_cvg" localSheetId="0" hidden="1">0.0001</definedName>
    <definedName name="solver_drv" localSheetId="4" hidden="1">1</definedName>
    <definedName name="solver_drv" localSheetId="3" hidden="1">1</definedName>
    <definedName name="solver_drv" localSheetId="2" hidden="1">1</definedName>
    <definedName name="solver_drv" localSheetId="0" hidden="1">1</definedName>
    <definedName name="solver_eng" localSheetId="4" hidden="1">1</definedName>
    <definedName name="solver_eng" localSheetId="3" hidden="1">1</definedName>
    <definedName name="solver_eng" localSheetId="2" hidden="1">1</definedName>
    <definedName name="solver_eng" localSheetId="0" hidden="1">1</definedName>
    <definedName name="solver_est" localSheetId="3" hidden="1">1</definedName>
    <definedName name="solver_est" localSheetId="2" hidden="1">1</definedName>
    <definedName name="solver_est" localSheetId="0" hidden="1">1</definedName>
    <definedName name="solver_itr" localSheetId="4" hidden="1">2147483647</definedName>
    <definedName name="solver_itr" localSheetId="3" hidden="1">2147483647</definedName>
    <definedName name="solver_itr" localSheetId="2" hidden="1">2147483647</definedName>
    <definedName name="solver_itr" localSheetId="0" hidden="1">2147483647</definedName>
    <definedName name="solver_lin" localSheetId="4" hidden="1">2</definedName>
    <definedName name="solver_lin" localSheetId="3" hidden="1">2</definedName>
    <definedName name="solver_lin" localSheetId="2" hidden="1">2</definedName>
    <definedName name="solver_lin" localSheetId="0" hidden="1">2</definedName>
    <definedName name="solver_mip" localSheetId="4" hidden="1">2147483647</definedName>
    <definedName name="solver_mip" localSheetId="3" hidden="1">2147483647</definedName>
    <definedName name="solver_mip" localSheetId="2" hidden="1">2147483647</definedName>
    <definedName name="solver_mip" localSheetId="0" hidden="1">2147483647</definedName>
    <definedName name="solver_mni" localSheetId="4" hidden="1">30</definedName>
    <definedName name="solver_mni" localSheetId="3" hidden="1">30</definedName>
    <definedName name="solver_mni" localSheetId="2" hidden="1">30</definedName>
    <definedName name="solver_mni" localSheetId="0" hidden="1">30</definedName>
    <definedName name="solver_mrt" localSheetId="4" hidden="1">0.075</definedName>
    <definedName name="solver_mrt" localSheetId="3" hidden="1">0.075</definedName>
    <definedName name="solver_mrt" localSheetId="2" hidden="1">0.075</definedName>
    <definedName name="solver_mrt" localSheetId="0" hidden="1">0.075</definedName>
    <definedName name="solver_msl" localSheetId="4" hidden="1">2</definedName>
    <definedName name="solver_msl" localSheetId="3" hidden="1">2</definedName>
    <definedName name="solver_msl" localSheetId="2" hidden="1">2</definedName>
    <definedName name="solver_msl" localSheetId="0" hidden="1">2</definedName>
    <definedName name="solver_neg" localSheetId="4" hidden="1">1</definedName>
    <definedName name="solver_neg" localSheetId="3" hidden="1">1</definedName>
    <definedName name="solver_neg" localSheetId="2" hidden="1">1</definedName>
    <definedName name="solver_neg" localSheetId="0" hidden="1">1</definedName>
    <definedName name="solver_nod" localSheetId="4" hidden="1">2147483647</definedName>
    <definedName name="solver_nod" localSheetId="3" hidden="1">2147483647</definedName>
    <definedName name="solver_nod" localSheetId="2" hidden="1">2147483647</definedName>
    <definedName name="solver_nod" localSheetId="0" hidden="1">2147483647</definedName>
    <definedName name="solver_num" localSheetId="4" hidden="1">0</definedName>
    <definedName name="solver_num" localSheetId="3" hidden="1">0</definedName>
    <definedName name="solver_num" localSheetId="2" hidden="1">0</definedName>
    <definedName name="solver_num" localSheetId="0" hidden="1">0</definedName>
    <definedName name="solver_nwt" localSheetId="3" hidden="1">1</definedName>
    <definedName name="solver_nwt" localSheetId="2" hidden="1">1</definedName>
    <definedName name="solver_nwt" localSheetId="0" hidden="1">1</definedName>
    <definedName name="solver_opt" localSheetId="4" hidden="1">'Continuous --&gt; Continuous'!$B$30</definedName>
    <definedName name="solver_opt" localSheetId="3" hidden="1">'Discrete &lt;--&gt; Continuous'!$G$33</definedName>
    <definedName name="solver_opt" localSheetId="2" hidden="1">'Discrete --&gt; Discrete'!$B$30</definedName>
    <definedName name="solver_opt" localSheetId="0" hidden="1">Intro!#REF!</definedName>
    <definedName name="solver_pre" localSheetId="4" hidden="1">0.000001</definedName>
    <definedName name="solver_pre" localSheetId="3" hidden="1">0.000001</definedName>
    <definedName name="solver_pre" localSheetId="2" hidden="1">0.000001</definedName>
    <definedName name="solver_pre" localSheetId="0" hidden="1">0.000001</definedName>
    <definedName name="solver_rbv" localSheetId="4" hidden="1">1</definedName>
    <definedName name="solver_rbv" localSheetId="3" hidden="1">1</definedName>
    <definedName name="solver_rbv" localSheetId="2" hidden="1">1</definedName>
    <definedName name="solver_rbv" localSheetId="0" hidden="1">1</definedName>
    <definedName name="solver_rlx" localSheetId="4" hidden="1">2</definedName>
    <definedName name="solver_rlx" localSheetId="3" hidden="1">1</definedName>
    <definedName name="solver_rlx" localSheetId="2" hidden="1">1</definedName>
    <definedName name="solver_rlx" localSheetId="0" hidden="1">2</definedName>
    <definedName name="solver_rsd" localSheetId="4" hidden="1">0</definedName>
    <definedName name="solver_rsd" localSheetId="3" hidden="1">0</definedName>
    <definedName name="solver_rsd" localSheetId="2" hidden="1">0</definedName>
    <definedName name="solver_rsd" localSheetId="0" hidden="1">0</definedName>
    <definedName name="solver_scl" localSheetId="4" hidden="1">1</definedName>
    <definedName name="solver_scl" localSheetId="3" hidden="1">2</definedName>
    <definedName name="solver_scl" localSheetId="2" hidden="1">2</definedName>
    <definedName name="solver_scl" localSheetId="0" hidden="1">1</definedName>
    <definedName name="solver_sho" localSheetId="4" hidden="1">2</definedName>
    <definedName name="solver_sho" localSheetId="3" hidden="1">2</definedName>
    <definedName name="solver_sho" localSheetId="2" hidden="1">2</definedName>
    <definedName name="solver_sho" localSheetId="0" hidden="1">2</definedName>
    <definedName name="solver_ssz" localSheetId="4" hidden="1">100</definedName>
    <definedName name="solver_ssz" localSheetId="3" hidden="1">100</definedName>
    <definedName name="solver_ssz" localSheetId="2" hidden="1">100</definedName>
    <definedName name="solver_ssz" localSheetId="0" hidden="1">100</definedName>
    <definedName name="solver_tim" localSheetId="4" hidden="1">2147483647</definedName>
    <definedName name="solver_tim" localSheetId="3" hidden="1">2147483647</definedName>
    <definedName name="solver_tim" localSheetId="2" hidden="1">2147483647</definedName>
    <definedName name="solver_tim" localSheetId="0" hidden="1">2147483647</definedName>
    <definedName name="solver_tol" localSheetId="4" hidden="1">0.01</definedName>
    <definedName name="solver_tol" localSheetId="3" hidden="1">0.01</definedName>
    <definedName name="solver_tol" localSheetId="2" hidden="1">0.01</definedName>
    <definedName name="solver_tol" localSheetId="0" hidden="1">0.01</definedName>
    <definedName name="solver_typ" localSheetId="4" hidden="1">3</definedName>
    <definedName name="solver_typ" localSheetId="3" hidden="1">3</definedName>
    <definedName name="solver_typ" localSheetId="2" hidden="1">3</definedName>
    <definedName name="solver_typ" localSheetId="0" hidden="1">3</definedName>
    <definedName name="solver_val" localSheetId="4" hidden="1">127.12</definedName>
    <definedName name="solver_val" localSheetId="3" hidden="1">158.69</definedName>
    <definedName name="solver_val" localSheetId="2" hidden="1">125.97</definedName>
    <definedName name="solver_val" localSheetId="0" hidden="1">63562.46</definedName>
    <definedName name="solver_ver" localSheetId="4" hidden="1">2</definedName>
    <definedName name="solver_ver" localSheetId="3" hidden="1">3</definedName>
    <definedName name="solver_ver" localSheetId="2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9" l="1"/>
  <c r="C15" i="9"/>
  <c r="H6" i="9"/>
  <c r="C6" i="9"/>
  <c r="J20" i="9"/>
  <c r="J11" i="9"/>
  <c r="G18" i="9"/>
  <c r="E11" i="9" l="1"/>
  <c r="E53" i="8"/>
  <c r="C53" i="8"/>
  <c r="L9" i="9" l="1"/>
  <c r="I9" i="9" s="1"/>
  <c r="L18" i="9"/>
  <c r="I18" i="9" s="1"/>
  <c r="L20" i="9" s="1"/>
  <c r="G9" i="9"/>
  <c r="D18" i="9" l="1"/>
  <c r="G20" i="9" s="1"/>
  <c r="E20" i="9"/>
  <c r="L11" i="9"/>
  <c r="D9" i="9"/>
  <c r="G11" i="9" s="1"/>
  <c r="E117" i="4"/>
  <c r="E58" i="2" l="1"/>
  <c r="E59" i="2" s="1"/>
  <c r="E60" i="2" s="1"/>
  <c r="E61" i="2" s="1"/>
  <c r="E62" i="2" s="1"/>
  <c r="E63" i="2" s="1"/>
  <c r="N48" i="2"/>
  <c r="L57" i="2" s="1"/>
  <c r="P48" i="2"/>
  <c r="L16" i="2"/>
  <c r="K17" i="2" s="1"/>
  <c r="K20" i="2" s="1"/>
  <c r="E17" i="2"/>
  <c r="E18" i="2" s="1"/>
  <c r="E19" i="2" s="1"/>
  <c r="E20" i="2" s="1"/>
  <c r="E21" i="2" s="1"/>
  <c r="E22" i="2" s="1"/>
  <c r="F90" i="6"/>
  <c r="F89" i="6"/>
  <c r="F127" i="4"/>
  <c r="F126" i="4"/>
  <c r="F117" i="4"/>
  <c r="F116" i="4"/>
  <c r="G114" i="5"/>
  <c r="G108" i="5"/>
  <c r="G113" i="5"/>
  <c r="G109" i="5"/>
  <c r="E90" i="6"/>
  <c r="K58" i="2" l="1"/>
  <c r="K61" i="2" s="1"/>
  <c r="E30" i="6"/>
  <c r="B30" i="6"/>
  <c r="C16" i="6"/>
  <c r="D16" i="6"/>
  <c r="E16" i="6"/>
  <c r="F16" i="6"/>
  <c r="G16" i="6"/>
  <c r="B16" i="6"/>
  <c r="L46" i="8"/>
  <c r="J41" i="8"/>
  <c r="E54" i="8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E259" i="8" s="1"/>
  <c r="E260" i="8" s="1"/>
  <c r="E261" i="8" s="1"/>
  <c r="E262" i="8" s="1"/>
  <c r="E263" i="8" s="1"/>
  <c r="E264" i="8" s="1"/>
  <c r="E265" i="8" s="1"/>
  <c r="E266" i="8" s="1"/>
  <c r="E267" i="8" s="1"/>
  <c r="E268" i="8" s="1"/>
  <c r="E269" i="8" s="1"/>
  <c r="E270" i="8" s="1"/>
  <c r="E271" i="8" s="1"/>
  <c r="E272" i="8" s="1"/>
  <c r="E273" i="8" s="1"/>
  <c r="E274" i="8" s="1"/>
  <c r="E275" i="8" s="1"/>
  <c r="E276" i="8" s="1"/>
  <c r="E277" i="8" s="1"/>
  <c r="E278" i="8" s="1"/>
  <c r="E279" i="8" s="1"/>
  <c r="E280" i="8" s="1"/>
  <c r="E281" i="8" s="1"/>
  <c r="E282" i="8" s="1"/>
  <c r="E283" i="8" s="1"/>
  <c r="E284" i="8" s="1"/>
  <c r="E285" i="8" s="1"/>
  <c r="E286" i="8" s="1"/>
  <c r="E287" i="8" s="1"/>
  <c r="E288" i="8" s="1"/>
  <c r="E289" i="8" s="1"/>
  <c r="E290" i="8" s="1"/>
  <c r="E291" i="8" s="1"/>
  <c r="E292" i="8" s="1"/>
  <c r="E293" i="8" s="1"/>
  <c r="E294" i="8" s="1"/>
  <c r="E295" i="8" s="1"/>
  <c r="E296" i="8" s="1"/>
  <c r="E297" i="8" s="1"/>
  <c r="E298" i="8" s="1"/>
  <c r="E299" i="8" s="1"/>
  <c r="E300" i="8" s="1"/>
  <c r="E301" i="8" s="1"/>
  <c r="E302" i="8" s="1"/>
  <c r="E303" i="8" s="1"/>
  <c r="E304" i="8" s="1"/>
  <c r="E305" i="8" s="1"/>
  <c r="E306" i="8" s="1"/>
  <c r="E307" i="8" s="1"/>
  <c r="E308" i="8" s="1"/>
  <c r="E309" i="8" s="1"/>
  <c r="E310" i="8" s="1"/>
  <c r="E311" i="8" s="1"/>
  <c r="E312" i="8" s="1"/>
  <c r="E313" i="8" s="1"/>
  <c r="E314" i="8" s="1"/>
  <c r="E315" i="8" s="1"/>
  <c r="E316" i="8" s="1"/>
  <c r="E317" i="8" s="1"/>
  <c r="E318" i="8" s="1"/>
  <c r="E319" i="8" s="1"/>
  <c r="E320" i="8" s="1"/>
  <c r="E321" i="8" s="1"/>
  <c r="E322" i="8" s="1"/>
  <c r="E323" i="8" s="1"/>
  <c r="E324" i="8" s="1"/>
  <c r="E325" i="8" s="1"/>
  <c r="E326" i="8" s="1"/>
  <c r="E327" i="8" s="1"/>
  <c r="E328" i="8" s="1"/>
  <c r="E329" i="8" s="1"/>
  <c r="E330" i="8" s="1"/>
  <c r="E331" i="8" s="1"/>
  <c r="E332" i="8" s="1"/>
  <c r="E333" i="8" s="1"/>
  <c r="E334" i="8" s="1"/>
  <c r="E335" i="8" s="1"/>
  <c r="E336" i="8" s="1"/>
  <c r="E337" i="8" s="1"/>
  <c r="E338" i="8" s="1"/>
  <c r="E339" i="8" s="1"/>
  <c r="E340" i="8" s="1"/>
  <c r="E341" i="8" s="1"/>
  <c r="E342" i="8" s="1"/>
  <c r="E343" i="8" s="1"/>
  <c r="E344" i="8" s="1"/>
  <c r="E345" i="8" s="1"/>
  <c r="E346" i="8" s="1"/>
  <c r="E347" i="8" s="1"/>
  <c r="E348" i="8" s="1"/>
  <c r="E349" i="8" s="1"/>
  <c r="E350" i="8" s="1"/>
  <c r="E351" i="8" s="1"/>
  <c r="E352" i="8" s="1"/>
  <c r="E353" i="8" s="1"/>
  <c r="E354" i="8" s="1"/>
  <c r="E355" i="8" s="1"/>
  <c r="E356" i="8" s="1"/>
  <c r="E357" i="8" s="1"/>
  <c r="E358" i="8" s="1"/>
  <c r="E359" i="8" s="1"/>
  <c r="E360" i="8" s="1"/>
  <c r="E361" i="8" s="1"/>
  <c r="E362" i="8" s="1"/>
  <c r="E363" i="8" s="1"/>
  <c r="E364" i="8" s="1"/>
  <c r="E365" i="8" s="1"/>
  <c r="E366" i="8" s="1"/>
  <c r="E367" i="8" s="1"/>
  <c r="E368" i="8" s="1"/>
  <c r="E369" i="8" s="1"/>
  <c r="E370" i="8" s="1"/>
  <c r="E371" i="8" s="1"/>
  <c r="E372" i="8" s="1"/>
  <c r="E373" i="8" s="1"/>
  <c r="E374" i="8" s="1"/>
  <c r="E375" i="8" s="1"/>
  <c r="E376" i="8" s="1"/>
  <c r="E377" i="8" s="1"/>
  <c r="E378" i="8" s="1"/>
  <c r="E379" i="8" s="1"/>
  <c r="E380" i="8" s="1"/>
  <c r="E381" i="8" s="1"/>
  <c r="E382" i="8" s="1"/>
  <c r="E383" i="8" s="1"/>
  <c r="E384" i="8" s="1"/>
  <c r="E385" i="8" s="1"/>
  <c r="E386" i="8" s="1"/>
  <c r="E387" i="8" s="1"/>
  <c r="E388" i="8" s="1"/>
  <c r="E389" i="8" s="1"/>
  <c r="E390" i="8" s="1"/>
  <c r="E391" i="8" s="1"/>
  <c r="E392" i="8" s="1"/>
  <c r="E393" i="8" s="1"/>
  <c r="E394" i="8" s="1"/>
  <c r="E395" i="8" s="1"/>
  <c r="E396" i="8" s="1"/>
  <c r="E397" i="8" s="1"/>
  <c r="E398" i="8" s="1"/>
  <c r="E399" i="8" s="1"/>
  <c r="E400" i="8" s="1"/>
  <c r="E401" i="8" s="1"/>
  <c r="E402" i="8" s="1"/>
  <c r="E403" i="8" s="1"/>
  <c r="E404" i="8" s="1"/>
  <c r="E405" i="8" s="1"/>
  <c r="E406" i="8" s="1"/>
  <c r="E407" i="8" s="1"/>
  <c r="E408" i="8" s="1"/>
  <c r="E409" i="8" s="1"/>
  <c r="E410" i="8" s="1"/>
  <c r="E411" i="8" s="1"/>
  <c r="E412" i="8" s="1"/>
  <c r="E413" i="8" s="1"/>
  <c r="E414" i="8" s="1"/>
  <c r="E415" i="8" s="1"/>
  <c r="E416" i="8" s="1"/>
  <c r="E417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O21" i="8"/>
  <c r="O25" i="8"/>
  <c r="C17" i="7"/>
  <c r="B18" i="7"/>
  <c r="C18" i="7" s="1"/>
  <c r="D18" i="7" s="1"/>
  <c r="E18" i="7" l="1"/>
  <c r="D17" i="7"/>
  <c r="E17" i="7" s="1"/>
  <c r="C54" i="8"/>
  <c r="B19" i="7"/>
  <c r="E99" i="6"/>
  <c r="E96" i="6"/>
  <c r="E89" i="6"/>
  <c r="E95" i="6" s="1"/>
  <c r="E100" i="6" s="1"/>
  <c r="F113" i="5"/>
  <c r="F109" i="5"/>
  <c r="C55" i="8" l="1"/>
  <c r="B20" i="7"/>
  <c r="C19" i="7"/>
  <c r="C33" i="5"/>
  <c r="D33" i="5"/>
  <c r="E33" i="5"/>
  <c r="F33" i="5"/>
  <c r="G33" i="5"/>
  <c r="B33" i="5"/>
  <c r="C17" i="5"/>
  <c r="D17" i="5"/>
  <c r="E17" i="5"/>
  <c r="F17" i="5"/>
  <c r="G17" i="5"/>
  <c r="B17" i="5"/>
  <c r="D19" i="7" l="1"/>
  <c r="E19" i="7" s="1"/>
  <c r="C56" i="8"/>
  <c r="C20" i="7"/>
  <c r="B21" i="7"/>
  <c r="F108" i="5"/>
  <c r="F114" i="5" s="1"/>
  <c r="D20" i="7" l="1"/>
  <c r="E20" i="7"/>
  <c r="C57" i="8"/>
  <c r="B22" i="7"/>
  <c r="C21" i="7"/>
  <c r="E126" i="4"/>
  <c r="E123" i="4"/>
  <c r="E116" i="4"/>
  <c r="E122" i="4" s="1"/>
  <c r="E30" i="4"/>
  <c r="B30" i="4"/>
  <c r="C16" i="4"/>
  <c r="D16" i="4"/>
  <c r="E16" i="4"/>
  <c r="F16" i="4"/>
  <c r="G16" i="4"/>
  <c r="B16" i="4"/>
  <c r="D21" i="7" l="1"/>
  <c r="E21" i="7"/>
  <c r="E127" i="4"/>
  <c r="C58" i="8"/>
  <c r="B23" i="7"/>
  <c r="C22" i="7"/>
  <c r="D22" i="7" l="1"/>
  <c r="E22" i="7"/>
  <c r="C59" i="8"/>
  <c r="B24" i="7"/>
  <c r="C23" i="7"/>
  <c r="D23" i="7" l="1"/>
  <c r="E23" i="7"/>
  <c r="C60" i="8"/>
  <c r="B25" i="7"/>
  <c r="C24" i="7"/>
  <c r="D24" i="7" l="1"/>
  <c r="E24" i="7"/>
  <c r="C61" i="8"/>
  <c r="B26" i="7"/>
  <c r="C25" i="7"/>
  <c r="D25" i="7" l="1"/>
  <c r="E25" i="7"/>
  <c r="C62" i="8"/>
  <c r="B27" i="7"/>
  <c r="C26" i="7"/>
  <c r="D26" i="7" l="1"/>
  <c r="E26" i="7"/>
  <c r="C63" i="8"/>
  <c r="B28" i="7"/>
  <c r="C27" i="7"/>
  <c r="D27" i="7" l="1"/>
  <c r="E27" i="7"/>
  <c r="C64" i="8"/>
  <c r="B29" i="7"/>
  <c r="C28" i="7"/>
  <c r="D28" i="7" l="1"/>
  <c r="E28" i="7"/>
  <c r="C65" i="8"/>
  <c r="B30" i="7"/>
  <c r="C29" i="7"/>
  <c r="D29" i="7" l="1"/>
  <c r="E29" i="7"/>
  <c r="C66" i="8"/>
  <c r="B31" i="7"/>
  <c r="C30" i="7"/>
  <c r="D30" i="7" l="1"/>
  <c r="E30" i="7"/>
  <c r="C67" i="8"/>
  <c r="B32" i="7"/>
  <c r="C31" i="7"/>
  <c r="D31" i="7" l="1"/>
  <c r="E31" i="7"/>
  <c r="C68" i="8"/>
  <c r="B33" i="7"/>
  <c r="C32" i="7"/>
  <c r="D32" i="7" l="1"/>
  <c r="E32" i="7"/>
  <c r="C69" i="8"/>
  <c r="B34" i="7"/>
  <c r="C33" i="7"/>
  <c r="D33" i="7" l="1"/>
  <c r="E33" i="7"/>
  <c r="C70" i="8"/>
  <c r="B35" i="7"/>
  <c r="C34" i="7"/>
  <c r="D34" i="7" l="1"/>
  <c r="E34" i="7"/>
  <c r="C71" i="8"/>
  <c r="B36" i="7"/>
  <c r="C35" i="7"/>
  <c r="D35" i="7" l="1"/>
  <c r="E35" i="7"/>
  <c r="C72" i="8"/>
  <c r="B37" i="7"/>
  <c r="C36" i="7"/>
  <c r="D36" i="7" l="1"/>
  <c r="E36" i="7"/>
  <c r="C73" i="8"/>
  <c r="B38" i="7"/>
  <c r="C37" i="7"/>
  <c r="D37" i="7" l="1"/>
  <c r="E37" i="7" s="1"/>
  <c r="C74" i="8"/>
  <c r="B39" i="7"/>
  <c r="C38" i="7"/>
  <c r="D38" i="7" l="1"/>
  <c r="E38" i="7"/>
  <c r="C75" i="8"/>
  <c r="B40" i="7"/>
  <c r="C39" i="7"/>
  <c r="D39" i="7" l="1"/>
  <c r="E39" i="7"/>
  <c r="C76" i="8"/>
  <c r="B41" i="7"/>
  <c r="C40" i="7"/>
  <c r="D40" i="7" l="1"/>
  <c r="E40" i="7" s="1"/>
  <c r="C77" i="8"/>
  <c r="B42" i="7"/>
  <c r="C41" i="7"/>
  <c r="D41" i="7" l="1"/>
  <c r="E41" i="7"/>
  <c r="C78" i="8"/>
  <c r="B43" i="7"/>
  <c r="C42" i="7"/>
  <c r="D42" i="7" l="1"/>
  <c r="E42" i="7"/>
  <c r="C79" i="8"/>
  <c r="B44" i="7"/>
  <c r="C43" i="7"/>
  <c r="D43" i="7" l="1"/>
  <c r="E43" i="7"/>
  <c r="C80" i="8"/>
  <c r="B45" i="7"/>
  <c r="C44" i="7"/>
  <c r="D44" i="7" l="1"/>
  <c r="E44" i="7"/>
  <c r="C81" i="8"/>
  <c r="B46" i="7"/>
  <c r="C45" i="7"/>
  <c r="D45" i="7" l="1"/>
  <c r="E45" i="7"/>
  <c r="C82" i="8"/>
  <c r="F83" i="8" s="1"/>
  <c r="B47" i="7"/>
  <c r="C46" i="7"/>
  <c r="D46" i="7" l="1"/>
  <c r="E46" i="7"/>
  <c r="C83" i="8"/>
  <c r="F84" i="8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B48" i="7"/>
  <c r="C47" i="7"/>
  <c r="D47" i="7" l="1"/>
  <c r="E47" i="7" s="1"/>
  <c r="B49" i="7"/>
  <c r="C48" i="7"/>
  <c r="D48" i="7" l="1"/>
  <c r="E48" i="7" s="1"/>
  <c r="C84" i="8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B50" i="7"/>
  <c r="C49" i="7"/>
  <c r="D49" i="7" l="1"/>
  <c r="E49" i="7"/>
  <c r="F111" i="8"/>
  <c r="F112" i="8" s="1"/>
  <c r="B51" i="7"/>
  <c r="C50" i="7"/>
  <c r="D50" i="7" l="1"/>
  <c r="E50" i="7"/>
  <c r="F113" i="8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C112" i="8"/>
  <c r="C113" i="8" s="1"/>
  <c r="C111" i="8"/>
  <c r="B52" i="7"/>
  <c r="C51" i="7"/>
  <c r="C114" i="8" l="1"/>
  <c r="C115" i="8" s="1"/>
  <c r="D51" i="7"/>
  <c r="E51" i="7"/>
  <c r="C116" i="8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B53" i="7"/>
  <c r="C52" i="7"/>
  <c r="D52" i="7" l="1"/>
  <c r="E52" i="7"/>
  <c r="F142" i="8"/>
  <c r="F143" i="8" s="1"/>
  <c r="B54" i="7"/>
  <c r="C53" i="7"/>
  <c r="C142" i="8" l="1"/>
  <c r="D53" i="7"/>
  <c r="E53" i="7"/>
  <c r="F144" i="8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C143" i="8"/>
  <c r="B55" i="7"/>
  <c r="C54" i="7"/>
  <c r="D54" i="7" l="1"/>
  <c r="E54" i="7"/>
  <c r="C144" i="8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B56" i="7"/>
  <c r="C55" i="7"/>
  <c r="D55" i="7" l="1"/>
  <c r="E55" i="7" s="1"/>
  <c r="F172" i="8"/>
  <c r="F173" i="8" s="1"/>
  <c r="B57" i="7"/>
  <c r="C56" i="7"/>
  <c r="D56" i="7" l="1"/>
  <c r="E56" i="7" s="1"/>
  <c r="C172" i="8"/>
  <c r="F174" i="8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C173" i="8"/>
  <c r="B58" i="7"/>
  <c r="C57" i="7"/>
  <c r="D57" i="7" l="1"/>
  <c r="E57" i="7"/>
  <c r="C174" i="8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B59" i="7"/>
  <c r="C58" i="7"/>
  <c r="D58" i="7" l="1"/>
  <c r="E58" i="7" s="1"/>
  <c r="F203" i="8"/>
  <c r="F204" i="8" s="1"/>
  <c r="B60" i="7"/>
  <c r="C59" i="7"/>
  <c r="D59" i="7" l="1"/>
  <c r="E59" i="7" s="1"/>
  <c r="C203" i="8"/>
  <c r="F205" i="8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C204" i="8"/>
  <c r="B61" i="7"/>
  <c r="C60" i="7"/>
  <c r="C205" i="8" l="1"/>
  <c r="D60" i="7"/>
  <c r="E60" i="7" s="1"/>
  <c r="C206" i="8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B62" i="7"/>
  <c r="C61" i="7"/>
  <c r="D61" i="7" l="1"/>
  <c r="E61" i="7"/>
  <c r="F233" i="8"/>
  <c r="F234" i="8" s="1"/>
  <c r="B63" i="7"/>
  <c r="C62" i="7"/>
  <c r="D62" i="7" l="1"/>
  <c r="E62" i="7"/>
  <c r="C233" i="8"/>
  <c r="F235" i="8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C234" i="8"/>
  <c r="B64" i="7"/>
  <c r="C63" i="7"/>
  <c r="D63" i="7" l="1"/>
  <c r="E63" i="7"/>
  <c r="C235" i="8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B65" i="7"/>
  <c r="C64" i="7"/>
  <c r="D64" i="7" l="1"/>
  <c r="E64" i="7"/>
  <c r="F264" i="8"/>
  <c r="F265" i="8" s="1"/>
  <c r="B66" i="7"/>
  <c r="C65" i="7"/>
  <c r="C264" i="8" l="1"/>
  <c r="D65" i="7"/>
  <c r="E65" i="7" s="1"/>
  <c r="F266" i="8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290" i="8" s="1"/>
  <c r="F291" i="8" s="1"/>
  <c r="F292" i="8" s="1"/>
  <c r="F293" i="8" s="1"/>
  <c r="F294" i="8" s="1"/>
  <c r="C265" i="8"/>
  <c r="B67" i="7"/>
  <c r="C66" i="7"/>
  <c r="C266" i="8" l="1"/>
  <c r="C267" i="8" s="1"/>
  <c r="D66" i="7"/>
  <c r="E66" i="7"/>
  <c r="C268" i="8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B68" i="7"/>
  <c r="C67" i="7"/>
  <c r="D67" i="7" l="1"/>
  <c r="E67" i="7"/>
  <c r="F295" i="8"/>
  <c r="F296" i="8" s="1"/>
  <c r="B69" i="7"/>
  <c r="C68" i="7"/>
  <c r="D68" i="7" l="1"/>
  <c r="E68" i="7"/>
  <c r="C295" i="8"/>
  <c r="F297" i="8"/>
  <c r="F298" i="8" s="1"/>
  <c r="F299" i="8" s="1"/>
  <c r="F300" i="8" s="1"/>
  <c r="F301" i="8" s="1"/>
  <c r="F302" i="8" s="1"/>
  <c r="F303" i="8" s="1"/>
  <c r="F304" i="8" s="1"/>
  <c r="F305" i="8" s="1"/>
  <c r="F306" i="8" s="1"/>
  <c r="F307" i="8" s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C296" i="8"/>
  <c r="B70" i="7"/>
  <c r="C69" i="7"/>
  <c r="D69" i="7" l="1"/>
  <c r="E69" i="7"/>
  <c r="C297" i="8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B71" i="7"/>
  <c r="C70" i="7"/>
  <c r="D70" i="7" l="1"/>
  <c r="E70" i="7"/>
  <c r="F325" i="8"/>
  <c r="F326" i="8" s="1"/>
  <c r="B72" i="7"/>
  <c r="C71" i="7"/>
  <c r="D71" i="7" l="1"/>
  <c r="E71" i="7" s="1"/>
  <c r="C325" i="8"/>
  <c r="F327" i="8"/>
  <c r="F328" i="8" s="1"/>
  <c r="F329" i="8" s="1"/>
  <c r="F330" i="8" s="1"/>
  <c r="F331" i="8" s="1"/>
  <c r="F332" i="8" s="1"/>
  <c r="F333" i="8" s="1"/>
  <c r="F334" i="8" s="1"/>
  <c r="F335" i="8" s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C326" i="8"/>
  <c r="B73" i="7"/>
  <c r="C72" i="7"/>
  <c r="D72" i="7" l="1"/>
  <c r="E72" i="7"/>
  <c r="C327" i="8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B74" i="7"/>
  <c r="C73" i="7"/>
  <c r="D73" i="7" l="1"/>
  <c r="E73" i="7"/>
  <c r="F356" i="8"/>
  <c r="F357" i="8" s="1"/>
  <c r="B75" i="7"/>
  <c r="C74" i="7"/>
  <c r="D74" i="7" l="1"/>
  <c r="E74" i="7"/>
  <c r="C356" i="8"/>
  <c r="F358" i="8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C357" i="8"/>
  <c r="B76" i="7"/>
  <c r="C75" i="7"/>
  <c r="D75" i="7" l="1"/>
  <c r="E75" i="7" s="1"/>
  <c r="C358" i="8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B77" i="7"/>
  <c r="C76" i="7"/>
  <c r="D76" i="7" l="1"/>
  <c r="E76" i="7" s="1"/>
  <c r="F386" i="8"/>
  <c r="F387" i="8" s="1"/>
  <c r="B78" i="7"/>
  <c r="C77" i="7"/>
  <c r="D77" i="7" l="1"/>
  <c r="E77" i="7" s="1"/>
  <c r="C386" i="8"/>
  <c r="F388" i="8"/>
  <c r="F389" i="8" s="1"/>
  <c r="F390" i="8" s="1"/>
  <c r="F391" i="8" s="1"/>
  <c r="F392" i="8" s="1"/>
  <c r="F393" i="8" s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C387" i="8"/>
  <c r="B79" i="7"/>
  <c r="C78" i="7"/>
  <c r="D78" i="7" l="1"/>
  <c r="E78" i="7" s="1"/>
  <c r="C388" i="8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B80" i="7"/>
  <c r="C79" i="7"/>
  <c r="D79" i="7" l="1"/>
  <c r="E79" i="7"/>
  <c r="F417" i="8"/>
  <c r="B81" i="7"/>
  <c r="C80" i="7"/>
  <c r="D80" i="7" l="1"/>
  <c r="E80" i="7" s="1"/>
  <c r="C417" i="8"/>
  <c r="M44" i="8"/>
  <c r="B82" i="7"/>
  <c r="C81" i="7"/>
  <c r="D81" i="7" l="1"/>
  <c r="E81" i="7" s="1"/>
  <c r="B83" i="7"/>
  <c r="C82" i="7"/>
  <c r="D82" i="7" l="1"/>
  <c r="E82" i="7"/>
  <c r="B84" i="7"/>
  <c r="C83" i="7"/>
  <c r="D83" i="7" l="1"/>
  <c r="E83" i="7"/>
  <c r="B85" i="7"/>
  <c r="C84" i="7"/>
  <c r="D84" i="7" l="1"/>
  <c r="E84" i="7"/>
  <c r="B86" i="7"/>
  <c r="C85" i="7"/>
  <c r="D85" i="7" l="1"/>
  <c r="E85" i="7" s="1"/>
  <c r="B87" i="7"/>
  <c r="C86" i="7"/>
  <c r="D86" i="7" l="1"/>
  <c r="E86" i="7" s="1"/>
  <c r="B88" i="7"/>
  <c r="C87" i="7"/>
  <c r="D87" i="7" l="1"/>
  <c r="E87" i="7" s="1"/>
  <c r="B89" i="7"/>
  <c r="C88" i="7"/>
  <c r="D88" i="7" l="1"/>
  <c r="E88" i="7" s="1"/>
  <c r="B90" i="7"/>
  <c r="C89" i="7"/>
  <c r="D89" i="7" l="1"/>
  <c r="E89" i="7" s="1"/>
  <c r="B91" i="7"/>
  <c r="C90" i="7"/>
  <c r="D90" i="7" l="1"/>
  <c r="E90" i="7" s="1"/>
  <c r="B92" i="7"/>
  <c r="C91" i="7"/>
  <c r="D91" i="7" l="1"/>
  <c r="E91" i="7"/>
  <c r="B93" i="7"/>
  <c r="C92" i="7"/>
  <c r="D92" i="7" l="1"/>
  <c r="E92" i="7"/>
  <c r="B94" i="7"/>
  <c r="C93" i="7"/>
  <c r="D93" i="7" l="1"/>
  <c r="E93" i="7"/>
  <c r="B95" i="7"/>
  <c r="C94" i="7"/>
  <c r="D94" i="7" l="1"/>
  <c r="E94" i="7" s="1"/>
  <c r="B96" i="7"/>
  <c r="C95" i="7"/>
  <c r="D95" i="7" l="1"/>
  <c r="E95" i="7"/>
  <c r="B97" i="7"/>
  <c r="C96" i="7"/>
  <c r="D96" i="7" l="1"/>
  <c r="E96" i="7"/>
  <c r="B98" i="7"/>
  <c r="C97" i="7"/>
  <c r="D97" i="7" l="1"/>
  <c r="E97" i="7"/>
  <c r="B99" i="7"/>
  <c r="C98" i="7"/>
  <c r="D98" i="7" l="1"/>
  <c r="E98" i="7"/>
  <c r="B100" i="7"/>
  <c r="C99" i="7"/>
  <c r="D99" i="7" l="1"/>
  <c r="E99" i="7"/>
  <c r="B101" i="7"/>
  <c r="C100" i="7"/>
  <c r="D100" i="7" l="1"/>
  <c r="E100" i="7" s="1"/>
  <c r="B102" i="7"/>
  <c r="C101" i="7"/>
  <c r="D101" i="7" l="1"/>
  <c r="E101" i="7"/>
  <c r="B103" i="7"/>
  <c r="C102" i="7"/>
  <c r="D102" i="7" l="1"/>
  <c r="E102" i="7"/>
  <c r="B104" i="7"/>
  <c r="C103" i="7"/>
  <c r="D103" i="7" l="1"/>
  <c r="E103" i="7"/>
  <c r="B105" i="7"/>
  <c r="C104" i="7"/>
  <c r="D104" i="7" l="1"/>
  <c r="E104" i="7"/>
  <c r="B106" i="7"/>
  <c r="C105" i="7"/>
  <c r="D105" i="7" l="1"/>
  <c r="E105" i="7"/>
  <c r="B107" i="7"/>
  <c r="C106" i="7"/>
  <c r="D106" i="7" l="1"/>
  <c r="E106" i="7" s="1"/>
  <c r="B108" i="7"/>
  <c r="C107" i="7"/>
  <c r="D107" i="7" l="1"/>
  <c r="E107" i="7" s="1"/>
  <c r="B109" i="7"/>
  <c r="C108" i="7"/>
  <c r="D108" i="7" l="1"/>
  <c r="E108" i="7" s="1"/>
  <c r="B110" i="7"/>
  <c r="C109" i="7"/>
  <c r="D109" i="7" l="1"/>
  <c r="E109" i="7" s="1"/>
  <c r="B111" i="7"/>
  <c r="C110" i="7"/>
  <c r="D110" i="7" l="1"/>
  <c r="E110" i="7" s="1"/>
  <c r="B112" i="7"/>
  <c r="C111" i="7"/>
  <c r="D111" i="7" l="1"/>
  <c r="E111" i="7" s="1"/>
  <c r="C112" i="7"/>
  <c r="B113" i="7"/>
  <c r="D112" i="7" l="1"/>
  <c r="E112" i="7" s="1"/>
  <c r="C113" i="7"/>
  <c r="B114" i="7"/>
  <c r="D113" i="7" l="1"/>
  <c r="E113" i="7" s="1"/>
  <c r="B115" i="7"/>
  <c r="C114" i="7"/>
  <c r="D114" i="7" l="1"/>
  <c r="E114" i="7"/>
  <c r="C115" i="7"/>
  <c r="B116" i="7"/>
  <c r="D115" i="7" l="1"/>
  <c r="E115" i="7"/>
  <c r="B117" i="7"/>
  <c r="C116" i="7"/>
  <c r="D116" i="7" l="1"/>
  <c r="E116" i="7" s="1"/>
  <c r="B118" i="7"/>
  <c r="C117" i="7"/>
  <c r="D117" i="7" l="1"/>
  <c r="E117" i="7" s="1"/>
  <c r="C118" i="7"/>
  <c r="B119" i="7"/>
  <c r="D118" i="7" l="1"/>
  <c r="E118" i="7"/>
  <c r="C119" i="7"/>
  <c r="B120" i="7"/>
  <c r="D119" i="7" l="1"/>
  <c r="E119" i="7"/>
  <c r="C120" i="7"/>
  <c r="B121" i="7"/>
  <c r="D120" i="7" l="1"/>
  <c r="E120" i="7"/>
  <c r="C121" i="7"/>
  <c r="B122" i="7"/>
  <c r="D121" i="7" l="1"/>
  <c r="E121" i="7"/>
  <c r="C122" i="7"/>
  <c r="B123" i="7"/>
  <c r="D122" i="7" l="1"/>
  <c r="E122" i="7"/>
  <c r="C123" i="7"/>
  <c r="B124" i="7"/>
  <c r="D123" i="7" l="1"/>
  <c r="E123" i="7"/>
  <c r="B125" i="7"/>
  <c r="C124" i="7"/>
  <c r="D124" i="7" l="1"/>
  <c r="E124" i="7"/>
  <c r="B126" i="7"/>
  <c r="C125" i="7"/>
  <c r="D125" i="7" l="1"/>
  <c r="E125" i="7" s="1"/>
  <c r="C126" i="7"/>
  <c r="B127" i="7"/>
  <c r="D126" i="7" l="1"/>
  <c r="E126" i="7" s="1"/>
  <c r="B128" i="7"/>
  <c r="C127" i="7"/>
  <c r="D127" i="7" l="1"/>
  <c r="E127" i="7"/>
  <c r="C128" i="7"/>
  <c r="B129" i="7"/>
  <c r="D128" i="7" l="1"/>
  <c r="E128" i="7"/>
  <c r="B130" i="7"/>
  <c r="C129" i="7"/>
  <c r="D129" i="7" l="1"/>
  <c r="E129" i="7" s="1"/>
  <c r="B131" i="7"/>
  <c r="C130" i="7"/>
  <c r="D130" i="7" l="1"/>
  <c r="E130" i="7" s="1"/>
  <c r="C131" i="7"/>
  <c r="B132" i="7"/>
  <c r="D131" i="7" l="1"/>
  <c r="E131" i="7"/>
  <c r="B133" i="7"/>
  <c r="C132" i="7"/>
  <c r="D132" i="7" l="1"/>
  <c r="E132" i="7" s="1"/>
  <c r="C133" i="7"/>
  <c r="B134" i="7"/>
  <c r="D133" i="7" l="1"/>
  <c r="E133" i="7"/>
  <c r="C134" i="7"/>
  <c r="B135" i="7"/>
  <c r="D134" i="7" l="1"/>
  <c r="E134" i="7" s="1"/>
  <c r="C135" i="7"/>
  <c r="B136" i="7"/>
  <c r="D135" i="7" l="1"/>
  <c r="E135" i="7"/>
  <c r="C136" i="7"/>
  <c r="B137" i="7"/>
  <c r="D136" i="7" l="1"/>
  <c r="E136" i="7"/>
  <c r="B138" i="7"/>
  <c r="C137" i="7"/>
  <c r="D137" i="7" l="1"/>
  <c r="E137" i="7" s="1"/>
  <c r="B139" i="7"/>
  <c r="C138" i="7"/>
  <c r="D138" i="7" l="1"/>
  <c r="E138" i="7"/>
  <c r="B140" i="7"/>
  <c r="C139" i="7"/>
  <c r="D139" i="7" l="1"/>
  <c r="E139" i="7"/>
  <c r="C140" i="7"/>
  <c r="B141" i="7"/>
  <c r="D140" i="7" l="1"/>
  <c r="E140" i="7" s="1"/>
  <c r="B142" i="7"/>
  <c r="C141" i="7"/>
  <c r="D141" i="7" l="1"/>
  <c r="E141" i="7"/>
  <c r="B143" i="7"/>
  <c r="C142" i="7"/>
  <c r="D142" i="7" l="1"/>
  <c r="E142" i="7"/>
  <c r="C143" i="7"/>
  <c r="B144" i="7"/>
  <c r="D143" i="7" l="1"/>
  <c r="E143" i="7" s="1"/>
  <c r="B145" i="7"/>
  <c r="C144" i="7"/>
  <c r="D144" i="7" l="1"/>
  <c r="E144" i="7"/>
  <c r="B146" i="7"/>
  <c r="C145" i="7"/>
  <c r="D145" i="7" l="1"/>
  <c r="E145" i="7" s="1"/>
  <c r="C146" i="7"/>
  <c r="B147" i="7"/>
  <c r="D146" i="7" l="1"/>
  <c r="E146" i="7"/>
  <c r="C147" i="7"/>
  <c r="B148" i="7"/>
  <c r="D147" i="7" l="1"/>
  <c r="E147" i="7" s="1"/>
  <c r="B149" i="7"/>
  <c r="C148" i="7"/>
  <c r="D148" i="7" l="1"/>
  <c r="E148" i="7" s="1"/>
  <c r="C149" i="7"/>
  <c r="B150" i="7"/>
  <c r="D149" i="7" l="1"/>
  <c r="E149" i="7"/>
  <c r="C150" i="7"/>
  <c r="B151" i="7"/>
  <c r="D150" i="7" l="1"/>
  <c r="E150" i="7" s="1"/>
  <c r="B152" i="7"/>
  <c r="C151" i="7"/>
  <c r="D151" i="7" l="1"/>
  <c r="E151" i="7"/>
  <c r="B153" i="7"/>
  <c r="C152" i="7"/>
  <c r="D152" i="7" l="1"/>
  <c r="E152" i="7"/>
  <c r="C153" i="7"/>
  <c r="B154" i="7"/>
  <c r="D153" i="7" l="1"/>
  <c r="E153" i="7"/>
  <c r="B155" i="7"/>
  <c r="C154" i="7"/>
  <c r="D154" i="7" l="1"/>
  <c r="E154" i="7"/>
  <c r="B156" i="7"/>
  <c r="C155" i="7"/>
  <c r="D155" i="7" l="1"/>
  <c r="E155" i="7"/>
  <c r="C156" i="7"/>
  <c r="B157" i="7"/>
  <c r="D156" i="7" l="1"/>
  <c r="E156" i="7" s="1"/>
  <c r="B158" i="7"/>
  <c r="C157" i="7"/>
  <c r="D157" i="7" l="1"/>
  <c r="E157" i="7" s="1"/>
  <c r="B159" i="7"/>
  <c r="C158" i="7"/>
  <c r="D158" i="7" l="1"/>
  <c r="E158" i="7"/>
  <c r="B160" i="7"/>
  <c r="C159" i="7"/>
  <c r="D159" i="7" l="1"/>
  <c r="E159" i="7" s="1"/>
  <c r="C160" i="7"/>
  <c r="B161" i="7"/>
  <c r="D160" i="7" l="1"/>
  <c r="E160" i="7" s="1"/>
  <c r="B162" i="7"/>
  <c r="C161" i="7"/>
  <c r="D161" i="7" l="1"/>
  <c r="E161" i="7" s="1"/>
  <c r="C162" i="7"/>
  <c r="B163" i="7"/>
  <c r="D162" i="7" l="1"/>
  <c r="E162" i="7"/>
  <c r="C163" i="7"/>
  <c r="B164" i="7"/>
  <c r="D163" i="7" l="1"/>
  <c r="E163" i="7"/>
  <c r="B165" i="7"/>
  <c r="C164" i="7"/>
  <c r="D164" i="7" l="1"/>
  <c r="E164" i="7"/>
  <c r="C165" i="7"/>
  <c r="B166" i="7"/>
  <c r="D165" i="7" l="1"/>
  <c r="E165" i="7" s="1"/>
  <c r="B167" i="7"/>
  <c r="C166" i="7"/>
  <c r="D166" i="7" l="1"/>
  <c r="E166" i="7" s="1"/>
  <c r="C167" i="7"/>
  <c r="B168" i="7"/>
  <c r="D167" i="7" l="1"/>
  <c r="E167" i="7" s="1"/>
  <c r="B169" i="7"/>
  <c r="C168" i="7"/>
  <c r="D168" i="7" l="1"/>
  <c r="E168" i="7" s="1"/>
  <c r="B170" i="7"/>
  <c r="C169" i="7"/>
  <c r="D169" i="7" l="1"/>
  <c r="E169" i="7" s="1"/>
  <c r="C170" i="7"/>
  <c r="B171" i="7"/>
  <c r="D170" i="7" l="1"/>
  <c r="E170" i="7" s="1"/>
  <c r="C171" i="7"/>
  <c r="B172" i="7"/>
  <c r="D171" i="7" l="1"/>
  <c r="E171" i="7" s="1"/>
  <c r="C172" i="7"/>
  <c r="B173" i="7"/>
  <c r="D172" i="7" l="1"/>
  <c r="E172" i="7"/>
  <c r="C173" i="7"/>
  <c r="B174" i="7"/>
  <c r="D173" i="7" l="1"/>
  <c r="E173" i="7"/>
  <c r="B175" i="7"/>
  <c r="C174" i="7"/>
  <c r="D174" i="7" l="1"/>
  <c r="E174" i="7"/>
  <c r="C175" i="7"/>
  <c r="B176" i="7"/>
  <c r="D175" i="7" l="1"/>
  <c r="E175" i="7"/>
  <c r="B177" i="7"/>
  <c r="C176" i="7"/>
  <c r="D176" i="7" l="1"/>
  <c r="E176" i="7"/>
  <c r="B178" i="7"/>
  <c r="C177" i="7"/>
  <c r="D177" i="7" l="1"/>
  <c r="E177" i="7"/>
  <c r="C178" i="7"/>
  <c r="B179" i="7"/>
  <c r="D178" i="7" l="1"/>
  <c r="E178" i="7"/>
  <c r="B180" i="7"/>
  <c r="C179" i="7"/>
  <c r="D179" i="7" l="1"/>
  <c r="E179" i="7"/>
  <c r="C180" i="7"/>
  <c r="B181" i="7"/>
  <c r="D180" i="7" l="1"/>
  <c r="E180" i="7" s="1"/>
  <c r="C181" i="7"/>
  <c r="B182" i="7"/>
  <c r="D181" i="7" l="1"/>
  <c r="E181" i="7"/>
  <c r="C182" i="7"/>
  <c r="B183" i="7"/>
  <c r="D182" i="7" l="1"/>
  <c r="E182" i="7"/>
  <c r="C183" i="7"/>
  <c r="B184" i="7"/>
  <c r="D183" i="7" l="1"/>
  <c r="E183" i="7"/>
  <c r="C184" i="7"/>
  <c r="B185" i="7"/>
  <c r="D184" i="7" l="1"/>
  <c r="E184" i="7"/>
  <c r="C185" i="7"/>
  <c r="B186" i="7"/>
  <c r="D185" i="7" l="1"/>
  <c r="E185" i="7"/>
  <c r="C186" i="7"/>
  <c r="B187" i="7"/>
  <c r="D186" i="7" l="1"/>
  <c r="E186" i="7"/>
  <c r="C187" i="7"/>
  <c r="B188" i="7"/>
  <c r="D187" i="7" l="1"/>
  <c r="E187" i="7"/>
  <c r="B189" i="7"/>
  <c r="C188" i="7"/>
  <c r="D188" i="7" l="1"/>
  <c r="E188" i="7"/>
  <c r="B190" i="7"/>
  <c r="C189" i="7"/>
  <c r="D189" i="7" l="1"/>
  <c r="E189" i="7"/>
  <c r="B191" i="7"/>
  <c r="C190" i="7"/>
  <c r="D190" i="7" l="1"/>
  <c r="E190" i="7"/>
  <c r="B192" i="7"/>
  <c r="C191" i="7"/>
  <c r="D191" i="7" l="1"/>
  <c r="E191" i="7"/>
  <c r="B193" i="7"/>
  <c r="C192" i="7"/>
  <c r="D192" i="7" l="1"/>
  <c r="E192" i="7"/>
  <c r="C193" i="7"/>
  <c r="B194" i="7"/>
  <c r="D193" i="7" l="1"/>
  <c r="E193" i="7"/>
  <c r="C194" i="7"/>
  <c r="B195" i="7"/>
  <c r="D194" i="7" l="1"/>
  <c r="E194" i="7"/>
  <c r="B196" i="7"/>
  <c r="C195" i="7"/>
  <c r="D195" i="7" l="1"/>
  <c r="E195" i="7"/>
  <c r="C196" i="7"/>
  <c r="B197" i="7"/>
  <c r="D196" i="7" l="1"/>
  <c r="E196" i="7"/>
  <c r="B198" i="7"/>
  <c r="C197" i="7"/>
  <c r="D197" i="7" l="1"/>
  <c r="E197" i="7"/>
  <c r="C198" i="7"/>
  <c r="B199" i="7"/>
  <c r="D198" i="7" l="1"/>
  <c r="E198" i="7"/>
  <c r="C199" i="7"/>
  <c r="B200" i="7"/>
  <c r="D199" i="7" l="1"/>
  <c r="E199" i="7"/>
  <c r="C200" i="7"/>
  <c r="B201" i="7"/>
  <c r="D200" i="7" l="1"/>
  <c r="E200" i="7"/>
  <c r="B202" i="7"/>
  <c r="C201" i="7"/>
  <c r="D201" i="7" l="1"/>
  <c r="E201" i="7"/>
  <c r="B203" i="7"/>
  <c r="C202" i="7"/>
  <c r="D202" i="7" l="1"/>
  <c r="E202" i="7"/>
  <c r="B204" i="7"/>
  <c r="C203" i="7"/>
  <c r="D203" i="7" l="1"/>
  <c r="E203" i="7"/>
  <c r="B205" i="7"/>
  <c r="C204" i="7"/>
  <c r="D204" i="7" l="1"/>
  <c r="E204" i="7"/>
  <c r="C205" i="7"/>
  <c r="B206" i="7"/>
  <c r="D205" i="7" l="1"/>
  <c r="E205" i="7"/>
  <c r="B207" i="7"/>
  <c r="C206" i="7"/>
  <c r="D206" i="7" l="1"/>
  <c r="E206" i="7"/>
  <c r="C207" i="7"/>
  <c r="B208" i="7"/>
  <c r="D207" i="7" l="1"/>
  <c r="E207" i="7"/>
  <c r="C208" i="7"/>
  <c r="B209" i="7"/>
  <c r="D208" i="7" l="1"/>
  <c r="E208" i="7"/>
  <c r="C209" i="7"/>
  <c r="B210" i="7"/>
  <c r="D209" i="7" l="1"/>
  <c r="E209" i="7"/>
  <c r="B211" i="7"/>
  <c r="C210" i="7"/>
  <c r="D210" i="7" l="1"/>
  <c r="E210" i="7"/>
  <c r="C211" i="7"/>
  <c r="B212" i="7"/>
  <c r="D211" i="7" l="1"/>
  <c r="E211" i="7"/>
  <c r="C212" i="7"/>
  <c r="B213" i="7"/>
  <c r="D212" i="7" l="1"/>
  <c r="E212" i="7"/>
  <c r="C213" i="7"/>
  <c r="B214" i="7"/>
  <c r="D213" i="7" l="1"/>
  <c r="E213" i="7"/>
  <c r="C214" i="7"/>
  <c r="B215" i="7"/>
  <c r="D214" i="7" l="1"/>
  <c r="E214" i="7"/>
  <c r="C215" i="7"/>
  <c r="B216" i="7"/>
  <c r="D215" i="7" l="1"/>
  <c r="E215" i="7"/>
  <c r="B217" i="7"/>
  <c r="C216" i="7"/>
  <c r="D216" i="7" l="1"/>
  <c r="E216" i="7"/>
  <c r="B218" i="7"/>
  <c r="C217" i="7"/>
  <c r="D217" i="7" l="1"/>
  <c r="E217" i="7"/>
  <c r="B219" i="7"/>
  <c r="C218" i="7"/>
  <c r="D218" i="7" l="1"/>
  <c r="E218" i="7"/>
  <c r="C219" i="7"/>
  <c r="B220" i="7"/>
  <c r="D219" i="7" l="1"/>
  <c r="E219" i="7"/>
  <c r="C220" i="7"/>
  <c r="B221" i="7"/>
  <c r="D220" i="7" l="1"/>
  <c r="E220" i="7"/>
  <c r="C221" i="7"/>
  <c r="B222" i="7"/>
  <c r="D221" i="7" l="1"/>
  <c r="E221" i="7" s="1"/>
  <c r="B223" i="7"/>
  <c r="C222" i="7"/>
  <c r="D222" i="7" l="1"/>
  <c r="E222" i="7"/>
  <c r="C223" i="7"/>
  <c r="B224" i="7"/>
  <c r="D223" i="7" l="1"/>
  <c r="E223" i="7"/>
  <c r="B225" i="7"/>
  <c r="C224" i="7"/>
  <c r="D224" i="7" l="1"/>
  <c r="E224" i="7"/>
  <c r="B226" i="7"/>
  <c r="C225" i="7"/>
  <c r="D225" i="7" l="1"/>
  <c r="E225" i="7"/>
  <c r="C226" i="7"/>
  <c r="B227" i="7"/>
  <c r="D226" i="7" l="1"/>
  <c r="E226" i="7"/>
  <c r="C227" i="7"/>
  <c r="B228" i="7"/>
  <c r="D227" i="7" l="1"/>
  <c r="E227" i="7" s="1"/>
  <c r="B229" i="7"/>
  <c r="C228" i="7"/>
  <c r="D228" i="7" l="1"/>
  <c r="E228" i="7"/>
  <c r="B230" i="7"/>
  <c r="C229" i="7"/>
  <c r="D229" i="7" l="1"/>
  <c r="E229" i="7"/>
  <c r="B231" i="7"/>
  <c r="C230" i="7"/>
  <c r="D230" i="7" l="1"/>
  <c r="E230" i="7"/>
  <c r="C231" i="7"/>
  <c r="B232" i="7"/>
  <c r="D231" i="7" l="1"/>
  <c r="E231" i="7"/>
  <c r="C232" i="7"/>
  <c r="B233" i="7"/>
  <c r="D232" i="7" l="1"/>
  <c r="E232" i="7" s="1"/>
  <c r="C233" i="7"/>
  <c r="B234" i="7"/>
  <c r="D233" i="7" l="1"/>
  <c r="E233" i="7" s="1"/>
  <c r="B235" i="7"/>
  <c r="C234" i="7"/>
  <c r="D234" i="7" l="1"/>
  <c r="E234" i="7" s="1"/>
  <c r="B236" i="7"/>
  <c r="C235" i="7"/>
  <c r="D235" i="7" l="1"/>
  <c r="E235" i="7"/>
  <c r="B237" i="7"/>
  <c r="C236" i="7"/>
  <c r="D236" i="7" l="1"/>
  <c r="E236" i="7"/>
  <c r="B238" i="7"/>
  <c r="C237" i="7"/>
  <c r="D237" i="7" l="1"/>
  <c r="E237" i="7"/>
  <c r="C238" i="7"/>
  <c r="B239" i="7"/>
  <c r="D238" i="7" l="1"/>
  <c r="E238" i="7"/>
  <c r="C239" i="7"/>
  <c r="B240" i="7"/>
  <c r="D239" i="7" l="1"/>
  <c r="E239" i="7"/>
  <c r="C240" i="7"/>
  <c r="B241" i="7"/>
  <c r="D240" i="7" l="1"/>
  <c r="E240" i="7"/>
  <c r="B242" i="7"/>
  <c r="C241" i="7"/>
  <c r="D241" i="7" l="1"/>
  <c r="E241" i="7"/>
  <c r="B243" i="7"/>
  <c r="C242" i="7"/>
  <c r="D242" i="7" l="1"/>
  <c r="E242" i="7"/>
  <c r="C243" i="7"/>
  <c r="B244" i="7"/>
  <c r="D243" i="7" l="1"/>
  <c r="E243" i="7"/>
  <c r="B245" i="7"/>
  <c r="C244" i="7"/>
  <c r="D244" i="7" l="1"/>
  <c r="E244" i="7"/>
  <c r="C245" i="7"/>
  <c r="B246" i="7"/>
  <c r="D245" i="7" l="1"/>
  <c r="E245" i="7"/>
  <c r="C246" i="7"/>
  <c r="B247" i="7"/>
  <c r="D246" i="7" l="1"/>
  <c r="E246" i="7"/>
  <c r="B248" i="7"/>
  <c r="C247" i="7"/>
  <c r="D247" i="7" l="1"/>
  <c r="E247" i="7"/>
  <c r="B249" i="7"/>
  <c r="C248" i="7"/>
  <c r="D248" i="7" l="1"/>
  <c r="E248" i="7"/>
  <c r="C249" i="7"/>
  <c r="B250" i="7"/>
  <c r="D249" i="7" l="1"/>
  <c r="E249" i="7"/>
  <c r="C250" i="7"/>
  <c r="B251" i="7"/>
  <c r="D250" i="7" l="1"/>
  <c r="E250" i="7"/>
  <c r="C251" i="7"/>
  <c r="B252" i="7"/>
  <c r="D251" i="7" l="1"/>
  <c r="E251" i="7"/>
  <c r="B253" i="7"/>
  <c r="C252" i="7"/>
  <c r="D252" i="7" l="1"/>
  <c r="E252" i="7"/>
  <c r="B254" i="7"/>
  <c r="C253" i="7"/>
  <c r="D253" i="7" l="1"/>
  <c r="E253" i="7"/>
  <c r="C254" i="7"/>
  <c r="B255" i="7"/>
  <c r="D254" i="7" l="1"/>
  <c r="E254" i="7"/>
  <c r="C255" i="7"/>
  <c r="B256" i="7"/>
  <c r="D255" i="7" l="1"/>
  <c r="E255" i="7"/>
  <c r="B257" i="7"/>
  <c r="C256" i="7"/>
  <c r="D256" i="7" l="1"/>
  <c r="E256" i="7"/>
  <c r="B258" i="7"/>
  <c r="C257" i="7"/>
  <c r="D257" i="7" l="1"/>
  <c r="E257" i="7"/>
  <c r="B259" i="7"/>
  <c r="C258" i="7"/>
  <c r="D258" i="7" l="1"/>
  <c r="E258" i="7"/>
  <c r="C259" i="7"/>
  <c r="B260" i="7"/>
  <c r="D259" i="7" l="1"/>
  <c r="E259" i="7"/>
  <c r="B261" i="7"/>
  <c r="C260" i="7"/>
  <c r="D260" i="7" l="1"/>
  <c r="E260" i="7"/>
  <c r="C261" i="7"/>
  <c r="B262" i="7"/>
  <c r="D261" i="7" l="1"/>
  <c r="E261" i="7"/>
  <c r="B263" i="7"/>
  <c r="C262" i="7"/>
  <c r="D262" i="7" l="1"/>
  <c r="E262" i="7"/>
  <c r="C263" i="7"/>
  <c r="B264" i="7"/>
  <c r="D263" i="7" l="1"/>
  <c r="E263" i="7"/>
  <c r="B265" i="7"/>
  <c r="C264" i="7"/>
  <c r="D264" i="7" l="1"/>
  <c r="E264" i="7"/>
  <c r="B266" i="7"/>
  <c r="C265" i="7"/>
  <c r="D265" i="7" l="1"/>
  <c r="E265" i="7"/>
  <c r="B267" i="7"/>
  <c r="C266" i="7"/>
  <c r="D266" i="7" l="1"/>
  <c r="E266" i="7"/>
  <c r="C267" i="7"/>
  <c r="B268" i="7"/>
  <c r="D267" i="7" l="1"/>
  <c r="E267" i="7"/>
  <c r="C268" i="7"/>
  <c r="B269" i="7"/>
  <c r="D268" i="7" l="1"/>
  <c r="E268" i="7"/>
  <c r="B270" i="7"/>
  <c r="C269" i="7"/>
  <c r="D269" i="7" l="1"/>
  <c r="E269" i="7"/>
  <c r="C270" i="7"/>
  <c r="B271" i="7"/>
  <c r="D270" i="7" l="1"/>
  <c r="E270" i="7"/>
  <c r="C271" i="7"/>
  <c r="B272" i="7"/>
  <c r="D271" i="7" l="1"/>
  <c r="E271" i="7"/>
  <c r="C272" i="7"/>
  <c r="B273" i="7"/>
  <c r="D272" i="7" l="1"/>
  <c r="E272" i="7"/>
  <c r="C273" i="7"/>
  <c r="B274" i="7"/>
  <c r="D273" i="7" l="1"/>
  <c r="E273" i="7"/>
  <c r="C274" i="7"/>
  <c r="B275" i="7"/>
  <c r="D274" i="7" l="1"/>
  <c r="E274" i="7"/>
  <c r="C275" i="7"/>
  <c r="B276" i="7"/>
  <c r="D275" i="7" l="1"/>
  <c r="E275" i="7" s="1"/>
  <c r="C276" i="7"/>
  <c r="B277" i="7"/>
  <c r="D276" i="7" l="1"/>
  <c r="E276" i="7" s="1"/>
  <c r="B278" i="7"/>
  <c r="C277" i="7"/>
  <c r="D277" i="7" l="1"/>
  <c r="E277" i="7" s="1"/>
  <c r="B279" i="7"/>
  <c r="C278" i="7"/>
  <c r="D278" i="7" l="1"/>
  <c r="E278" i="7"/>
  <c r="B280" i="7"/>
  <c r="C279" i="7"/>
  <c r="D279" i="7" l="1"/>
  <c r="E279" i="7"/>
  <c r="C280" i="7"/>
  <c r="B281" i="7"/>
  <c r="D280" i="7" l="1"/>
  <c r="E280" i="7"/>
  <c r="C281" i="7"/>
  <c r="B282" i="7"/>
  <c r="D281" i="7" l="1"/>
  <c r="E281" i="7"/>
  <c r="B283" i="7"/>
  <c r="C282" i="7"/>
  <c r="D282" i="7" l="1"/>
  <c r="E282" i="7"/>
  <c r="B284" i="7"/>
  <c r="C283" i="7"/>
  <c r="D283" i="7" l="1"/>
  <c r="E283" i="7" s="1"/>
  <c r="B285" i="7"/>
  <c r="C284" i="7"/>
  <c r="D284" i="7" l="1"/>
  <c r="E284" i="7" s="1"/>
  <c r="B286" i="7"/>
  <c r="C285" i="7"/>
  <c r="D285" i="7" l="1"/>
  <c r="E285" i="7" s="1"/>
  <c r="B287" i="7"/>
  <c r="C286" i="7"/>
  <c r="D286" i="7" l="1"/>
  <c r="E286" i="7"/>
  <c r="B288" i="7"/>
  <c r="C287" i="7"/>
  <c r="D287" i="7" l="1"/>
  <c r="E287" i="7" s="1"/>
  <c r="C288" i="7"/>
  <c r="B289" i="7"/>
  <c r="D288" i="7" l="1"/>
  <c r="E288" i="7" s="1"/>
  <c r="B290" i="7"/>
  <c r="C289" i="7"/>
  <c r="D289" i="7" l="1"/>
  <c r="E289" i="7"/>
  <c r="C290" i="7"/>
  <c r="B291" i="7"/>
  <c r="D290" i="7" l="1"/>
  <c r="E290" i="7"/>
  <c r="B292" i="7"/>
  <c r="C291" i="7"/>
  <c r="D291" i="7" l="1"/>
  <c r="E291" i="7" s="1"/>
  <c r="C292" i="7"/>
  <c r="B293" i="7"/>
  <c r="D292" i="7" l="1"/>
  <c r="E292" i="7"/>
  <c r="C293" i="7"/>
  <c r="B294" i="7"/>
  <c r="D293" i="7" l="1"/>
  <c r="E293" i="7"/>
  <c r="C294" i="7"/>
  <c r="B295" i="7"/>
  <c r="D294" i="7" l="1"/>
  <c r="E294" i="7"/>
  <c r="C295" i="7"/>
  <c r="B296" i="7"/>
  <c r="D295" i="7" l="1"/>
  <c r="E295" i="7"/>
  <c r="B297" i="7"/>
  <c r="C296" i="7"/>
  <c r="D296" i="7" l="1"/>
  <c r="E296" i="7" s="1"/>
  <c r="B298" i="7"/>
  <c r="C297" i="7"/>
  <c r="D297" i="7" l="1"/>
  <c r="E297" i="7" s="1"/>
  <c r="C298" i="7"/>
  <c r="B299" i="7"/>
  <c r="D298" i="7" l="1"/>
  <c r="E298" i="7"/>
  <c r="C299" i="7"/>
  <c r="B300" i="7"/>
  <c r="D299" i="7" l="1"/>
  <c r="E299" i="7" s="1"/>
  <c r="C300" i="7"/>
  <c r="B301" i="7"/>
  <c r="D300" i="7" l="1"/>
  <c r="E300" i="7"/>
  <c r="C301" i="7"/>
  <c r="B302" i="7"/>
  <c r="D301" i="7" l="1"/>
  <c r="E301" i="7" s="1"/>
  <c r="C302" i="7"/>
  <c r="B303" i="7"/>
  <c r="D302" i="7" l="1"/>
  <c r="E302" i="7" s="1"/>
  <c r="C303" i="7"/>
  <c r="B304" i="7"/>
  <c r="D303" i="7" l="1"/>
  <c r="E303" i="7"/>
  <c r="B305" i="7"/>
  <c r="C304" i="7"/>
  <c r="D304" i="7" l="1"/>
  <c r="E304" i="7"/>
  <c r="C305" i="7"/>
  <c r="B306" i="7"/>
  <c r="D305" i="7" l="1"/>
  <c r="E305" i="7" s="1"/>
  <c r="C306" i="7"/>
  <c r="B307" i="7"/>
  <c r="D306" i="7" l="1"/>
  <c r="E306" i="7"/>
  <c r="C307" i="7"/>
  <c r="B308" i="7"/>
  <c r="C308" i="7" s="1"/>
  <c r="D307" i="7" l="1"/>
  <c r="E307" i="7" s="1"/>
  <c r="D308" i="7"/>
  <c r="E308" i="7" s="1"/>
</calcChain>
</file>

<file path=xl/sharedStrings.xml><?xml version="1.0" encoding="utf-8"?>
<sst xmlns="http://schemas.openxmlformats.org/spreadsheetml/2006/main" count="256" uniqueCount="163">
  <si>
    <t>/month</t>
  </si>
  <si>
    <t>Starting Capital:</t>
  </si>
  <si>
    <t>monthly</t>
  </si>
  <si>
    <t>Compounded:</t>
  </si>
  <si>
    <t>Balance:</t>
  </si>
  <si>
    <t>Month</t>
  </si>
  <si>
    <t>Quarter</t>
  </si>
  <si>
    <t>/quarter</t>
  </si>
  <si>
    <t>quarterly</t>
  </si>
  <si>
    <t>Interest Rate A:</t>
  </si>
  <si>
    <t>Interest Rate B:</t>
  </si>
  <si>
    <r>
      <rPr>
        <b/>
        <i/>
        <sz val="18"/>
        <color theme="1"/>
        <rFont val="Calibri"/>
        <family val="2"/>
        <scheme val="minor"/>
      </rPr>
      <t>n</t>
    </r>
    <r>
      <rPr>
        <b/>
        <sz val="18"/>
        <color theme="1"/>
        <rFont val="Calibri"/>
        <family val="2"/>
        <scheme val="minor"/>
      </rPr>
      <t>:</t>
    </r>
  </si>
  <si>
    <t>(reversed)</t>
  </si>
  <si>
    <r>
      <t>r</t>
    </r>
    <r>
      <rPr>
        <b/>
        <i/>
        <vertAlign val="subscript"/>
        <sz val="18"/>
        <color theme="1"/>
        <rFont val="Calibri (Body)"/>
      </rPr>
      <t>A</t>
    </r>
    <r>
      <rPr>
        <b/>
        <sz val="18"/>
        <color theme="1"/>
        <rFont val="Calibri"/>
        <family val="2"/>
        <scheme val="minor"/>
      </rPr>
      <t>:</t>
    </r>
  </si>
  <si>
    <r>
      <rPr>
        <b/>
        <i/>
        <sz val="18"/>
        <color theme="1"/>
        <rFont val="Calibri"/>
        <family val="2"/>
        <scheme val="minor"/>
      </rPr>
      <t>r</t>
    </r>
    <r>
      <rPr>
        <b/>
        <i/>
        <vertAlign val="subscript"/>
        <sz val="18"/>
        <color theme="1"/>
        <rFont val="Calibri (Body)"/>
      </rPr>
      <t>B</t>
    </r>
    <r>
      <rPr>
        <b/>
        <sz val="18"/>
        <color theme="1"/>
        <rFont val="Calibri"/>
        <family val="2"/>
        <scheme val="minor"/>
      </rPr>
      <t xml:space="preserve"> (reversed, is </t>
    </r>
    <r>
      <rPr>
        <b/>
        <i/>
        <sz val="18"/>
        <color theme="1"/>
        <rFont val="Calibri"/>
        <family val="2"/>
        <scheme val="minor"/>
      </rPr>
      <t>r</t>
    </r>
    <r>
      <rPr>
        <b/>
        <i/>
        <vertAlign val="subscript"/>
        <sz val="18"/>
        <color theme="1"/>
        <rFont val="Calibri (Body)"/>
      </rPr>
      <t>A</t>
    </r>
    <r>
      <rPr>
        <b/>
        <sz val="18"/>
        <color theme="1"/>
        <rFont val="Calibri"/>
        <family val="2"/>
        <scheme val="minor"/>
      </rPr>
      <t>):</t>
    </r>
  </si>
  <si>
    <r>
      <rPr>
        <b/>
        <i/>
        <sz val="18"/>
        <color theme="1"/>
        <rFont val="Calibri"/>
        <family val="2"/>
        <scheme val="minor"/>
      </rPr>
      <t>r</t>
    </r>
    <r>
      <rPr>
        <b/>
        <i/>
        <vertAlign val="subscript"/>
        <sz val="18"/>
        <color theme="1"/>
        <rFont val="Calibri (Body)"/>
      </rPr>
      <t>B</t>
    </r>
    <r>
      <rPr>
        <b/>
        <sz val="18"/>
        <color theme="1"/>
        <rFont val="Calibri"/>
        <family val="2"/>
        <scheme val="minor"/>
      </rPr>
      <t xml:space="preserve"> as calculated using formula:</t>
    </r>
  </si>
  <si>
    <r>
      <rPr>
        <b/>
        <i/>
        <sz val="18"/>
        <color theme="1"/>
        <rFont val="Calibri"/>
        <family val="2"/>
        <scheme val="minor"/>
      </rPr>
      <t>r</t>
    </r>
    <r>
      <rPr>
        <b/>
        <i/>
        <vertAlign val="subscript"/>
        <sz val="18"/>
        <color theme="1"/>
        <rFont val="Calibri (Body)"/>
      </rPr>
      <t>B</t>
    </r>
    <r>
      <rPr>
        <b/>
        <sz val="18"/>
        <color theme="1"/>
        <rFont val="Calibri"/>
        <family val="2"/>
        <scheme val="minor"/>
      </rPr>
      <t xml:space="preserve"> as found by Solver:</t>
    </r>
  </si>
  <si>
    <t>(should be equal)</t>
  </si>
  <si>
    <t>Interest Rate C:</t>
  </si>
  <si>
    <t>continuously</t>
  </si>
  <si>
    <r>
      <t xml:space="preserve">Solve for </t>
    </r>
    <r>
      <rPr>
        <b/>
        <i/>
        <sz val="20"/>
        <color theme="1"/>
        <rFont val="Calibri"/>
        <family val="2"/>
        <scheme val="minor"/>
      </rPr>
      <t>r</t>
    </r>
    <r>
      <rPr>
        <b/>
        <i/>
        <vertAlign val="subscript"/>
        <sz val="20"/>
        <color theme="1"/>
        <rFont val="Calibri (Body)"/>
      </rPr>
      <t>D</t>
    </r>
    <r>
      <rPr>
        <b/>
        <sz val="20"/>
        <color theme="1"/>
        <rFont val="Calibri"/>
        <family val="2"/>
        <scheme val="minor"/>
      </rPr>
      <t>:</t>
    </r>
  </si>
  <si>
    <r>
      <t xml:space="preserve">Solve for </t>
    </r>
    <r>
      <rPr>
        <b/>
        <i/>
        <sz val="20"/>
        <color theme="1"/>
        <rFont val="Calibri"/>
        <family val="2"/>
        <scheme val="minor"/>
      </rPr>
      <t>r</t>
    </r>
    <r>
      <rPr>
        <b/>
        <i/>
        <vertAlign val="subscript"/>
        <sz val="20"/>
        <color theme="1"/>
        <rFont val="Calibri (Body)"/>
      </rPr>
      <t>C</t>
    </r>
    <r>
      <rPr>
        <b/>
        <sz val="20"/>
        <color theme="1"/>
        <rFont val="Calibri"/>
        <family val="2"/>
        <scheme val="minor"/>
      </rPr>
      <t>:</t>
    </r>
  </si>
  <si>
    <r>
      <rPr>
        <b/>
        <i/>
        <sz val="18"/>
        <color theme="1"/>
        <rFont val="Calibri"/>
        <family val="2"/>
        <scheme val="minor"/>
      </rPr>
      <t>r</t>
    </r>
    <r>
      <rPr>
        <b/>
        <i/>
        <vertAlign val="subscript"/>
        <sz val="18"/>
        <color theme="1"/>
        <rFont val="Calibri (Body)"/>
      </rPr>
      <t>C</t>
    </r>
    <r>
      <rPr>
        <b/>
        <sz val="18"/>
        <color theme="1"/>
        <rFont val="Calibri"/>
        <family val="2"/>
        <scheme val="minor"/>
      </rPr>
      <t xml:space="preserve"> as calculated using formula:</t>
    </r>
  </si>
  <si>
    <r>
      <rPr>
        <b/>
        <i/>
        <sz val="18"/>
        <color theme="1"/>
        <rFont val="Calibri"/>
        <family val="2"/>
        <scheme val="minor"/>
      </rPr>
      <t>r</t>
    </r>
    <r>
      <rPr>
        <b/>
        <i/>
        <vertAlign val="subscript"/>
        <sz val="18"/>
        <color theme="1"/>
        <rFont val="Calibri (Body)"/>
      </rPr>
      <t>C</t>
    </r>
    <r>
      <rPr>
        <b/>
        <sz val="18"/>
        <color theme="1"/>
        <rFont val="Calibri"/>
        <family val="2"/>
        <scheme val="minor"/>
      </rPr>
      <t xml:space="preserve"> as found by Solver or set by user:</t>
    </r>
  </si>
  <si>
    <r>
      <rPr>
        <b/>
        <i/>
        <sz val="18"/>
        <color theme="1"/>
        <rFont val="Calibri"/>
        <family val="2"/>
        <scheme val="minor"/>
      </rPr>
      <t>r</t>
    </r>
    <r>
      <rPr>
        <b/>
        <i/>
        <vertAlign val="subscript"/>
        <sz val="18"/>
        <color theme="1"/>
        <rFont val="Calibri (Body)"/>
      </rPr>
      <t>D</t>
    </r>
    <r>
      <rPr>
        <b/>
        <sz val="18"/>
        <color theme="1"/>
        <rFont val="Calibri"/>
        <family val="2"/>
        <scheme val="minor"/>
      </rPr>
      <t xml:space="preserve"> as found by Solver or set by user:</t>
    </r>
  </si>
  <si>
    <r>
      <rPr>
        <b/>
        <i/>
        <sz val="18"/>
        <color theme="1"/>
        <rFont val="Calibri"/>
        <family val="2"/>
        <scheme val="minor"/>
      </rPr>
      <t>r</t>
    </r>
    <r>
      <rPr>
        <b/>
        <i/>
        <vertAlign val="subscript"/>
        <sz val="18"/>
        <color theme="1"/>
        <rFont val="Calibri (Body)"/>
      </rPr>
      <t>D</t>
    </r>
    <r>
      <rPr>
        <b/>
        <sz val="18"/>
        <color theme="1"/>
        <rFont val="Calibri"/>
        <family val="2"/>
        <scheme val="minor"/>
      </rPr>
      <t xml:space="preserve"> as calculated using formula:</t>
    </r>
  </si>
  <si>
    <t>Does it work in reverse?</t>
  </si>
  <si>
    <r>
      <t>yes</t>
    </r>
    <r>
      <rPr>
        <sz val="18"/>
        <color rgb="FF000000"/>
        <rFont val="Calibri"/>
        <family val="2"/>
        <scheme val="minor"/>
      </rPr>
      <t>, works in reverse.</t>
    </r>
  </si>
  <si>
    <t>Difference</t>
  </si>
  <si>
    <r>
      <t xml:space="preserve">1) Consider a Discretely Compounded interest rate </t>
    </r>
    <r>
      <rPr>
        <b/>
        <i/>
        <sz val="16"/>
        <color theme="1"/>
        <rFont val="Calibri"/>
        <family val="2"/>
        <scheme val="minor"/>
      </rPr>
      <t>r</t>
    </r>
    <r>
      <rPr>
        <b/>
        <i/>
        <vertAlign val="subscript"/>
        <sz val="16"/>
        <color theme="1"/>
        <rFont val="Calibri (Body)"/>
      </rPr>
      <t>D</t>
    </r>
    <r>
      <rPr>
        <b/>
        <sz val="16"/>
        <color theme="1"/>
        <rFont val="Calibri"/>
        <family val="2"/>
        <scheme val="minor"/>
      </rPr>
      <t>:</t>
    </r>
  </si>
  <si>
    <r>
      <t>2) Compounded over the time period</t>
    </r>
    <r>
      <rPr>
        <b/>
        <i/>
        <sz val="16"/>
        <color theme="1"/>
        <rFont val="Calibri"/>
        <family val="2"/>
        <scheme val="minor"/>
      </rPr>
      <t xml:space="preserve"> t</t>
    </r>
    <r>
      <rPr>
        <b/>
        <i/>
        <vertAlign val="subscript"/>
        <sz val="16"/>
        <color theme="1"/>
        <rFont val="Calibri (Body)"/>
      </rPr>
      <t>D</t>
    </r>
    <r>
      <rPr>
        <b/>
        <sz val="16"/>
        <color theme="1"/>
        <rFont val="Calibri"/>
        <family val="2"/>
        <scheme val="minor"/>
      </rPr>
      <t>:</t>
    </r>
  </si>
  <si>
    <t>(keep in units of month, i.e., 12 month = 1 yearly, 6 month = semiannual, etc)</t>
  </si>
  <si>
    <t>3) For each new basis period...</t>
  </si>
  <si>
    <r>
      <rPr>
        <b/>
        <sz val="18"/>
        <color theme="1"/>
        <rFont val="Calibri"/>
        <family val="2"/>
        <scheme val="minor"/>
      </rPr>
      <t>New Compounding Basis</t>
    </r>
    <r>
      <rPr>
        <b/>
        <i/>
        <sz val="18"/>
        <color theme="1"/>
        <rFont val="Calibri"/>
        <family val="2"/>
        <scheme val="minor"/>
      </rPr>
      <t xml:space="preserve"> t</t>
    </r>
    <r>
      <rPr>
        <b/>
        <i/>
        <vertAlign val="subscript"/>
        <sz val="18"/>
        <color theme="1"/>
        <rFont val="Calibri (Body)"/>
      </rPr>
      <t>B</t>
    </r>
    <r>
      <rPr>
        <b/>
        <i/>
        <sz val="18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(month)</t>
    </r>
  </si>
  <si>
    <r>
      <rPr>
        <b/>
        <sz val="18"/>
        <color theme="1"/>
        <rFont val="Calibri"/>
        <family val="2"/>
        <scheme val="minor"/>
      </rPr>
      <t>Equivalent Effective Discrete Return (</t>
    </r>
    <r>
      <rPr>
        <b/>
        <i/>
        <sz val="18"/>
        <color theme="1"/>
        <rFont val="Calibri"/>
        <family val="2"/>
        <scheme val="minor"/>
      </rPr>
      <t>r</t>
    </r>
    <r>
      <rPr>
        <b/>
        <i/>
        <vertAlign val="subscript"/>
        <sz val="18"/>
        <color theme="1"/>
        <rFont val="Calibri (Body)"/>
      </rPr>
      <t>B</t>
    </r>
    <r>
      <rPr>
        <b/>
        <sz val="18"/>
        <color theme="1"/>
        <rFont val="Calibri (Body)"/>
      </rPr>
      <t>)</t>
    </r>
  </si>
  <si>
    <r>
      <rPr>
        <b/>
        <sz val="18"/>
        <color theme="1"/>
        <rFont val="Calibri"/>
        <family val="2"/>
        <scheme val="minor"/>
      </rPr>
      <t>Equivalent Effective Continuously Compounded Return (</t>
    </r>
    <r>
      <rPr>
        <b/>
        <i/>
        <sz val="18"/>
        <color theme="1"/>
        <rFont val="Calibri"/>
        <family val="2"/>
        <scheme val="minor"/>
      </rPr>
      <t>r</t>
    </r>
    <r>
      <rPr>
        <b/>
        <i/>
        <vertAlign val="subscript"/>
        <sz val="18"/>
        <color theme="1"/>
        <rFont val="Calibri (Body)"/>
      </rPr>
      <t>C</t>
    </r>
    <r>
      <rPr>
        <b/>
        <sz val="18"/>
        <color theme="1"/>
        <rFont val="Calibri (Body)"/>
      </rPr>
      <t>)</t>
    </r>
  </si>
  <si>
    <t>4) Calculate the equivalent effective discrete rate</t>
  </si>
  <si>
    <t>5) …and the equivalent effective continuously compounded rate</t>
  </si>
  <si>
    <t>What the credit card agreement says:</t>
  </si>
  <si>
    <r>
      <t xml:space="preserve">What it </t>
    </r>
    <r>
      <rPr>
        <b/>
        <u/>
        <sz val="20"/>
        <color theme="1"/>
        <rFont val="Calibri (Body)_x0000_"/>
      </rPr>
      <t>actually</t>
    </r>
    <r>
      <rPr>
        <b/>
        <sz val="20"/>
        <color theme="1"/>
        <rFont val="Calibri"/>
        <family val="2"/>
        <scheme val="minor"/>
      </rPr>
      <t xml:space="preserve"> says:</t>
    </r>
  </si>
  <si>
    <t xml:space="preserve">1) At the end of every day, add up all new purchases to the balance and </t>
  </si>
  <si>
    <t>multiply by</t>
  </si>
  <si>
    <t>. THEN subtract any payments you might have</t>
  </si>
  <si>
    <t>made to the card.</t>
  </si>
  <si>
    <t xml:space="preserve">2) Every month (ok, every "billing period"), multiply the average balance </t>
  </si>
  <si>
    <t>by        1 + (</t>
  </si>
  <si>
    <t>* the number of days in that month / 365).</t>
  </si>
  <si>
    <t>/year</t>
  </si>
  <si>
    <t>Analysis:</t>
  </si>
  <si>
    <r>
      <t xml:space="preserve">Important! </t>
    </r>
    <r>
      <rPr>
        <sz val="14"/>
        <color theme="1"/>
        <rFont val="Calibri"/>
        <family val="2"/>
        <scheme val="minor"/>
      </rPr>
      <t>If you pay off your balance in full, they don't get to charge interest next month.</t>
    </r>
  </si>
  <si>
    <t xml:space="preserve">Because we were quoted a nominal interest rate in terms of %/year, a logical, reasonable person </t>
  </si>
  <si>
    <t>Date</t>
  </si>
  <si>
    <t>start</t>
  </si>
  <si>
    <t>Cumulative Sum for Average Daily Balance</t>
  </si>
  <si>
    <t>Actual Card Balance</t>
  </si>
  <si>
    <t>Card Balance if Nominal APR Were Meaningful</t>
  </si>
  <si>
    <r>
      <rPr>
        <sz val="16"/>
        <color theme="1"/>
        <rFont val="Calibri (Body)_x0000_"/>
      </rPr>
      <t>might</t>
    </r>
    <r>
      <rPr>
        <sz val="16"/>
        <color theme="1"/>
        <rFont val="Calibri"/>
        <family val="2"/>
        <scheme val="minor"/>
      </rPr>
      <t xml:space="preserve"> have assumed it was the </t>
    </r>
    <r>
      <rPr>
        <b/>
        <sz val="16"/>
        <color theme="1"/>
        <rFont val="Calibri"/>
        <family val="2"/>
        <scheme val="minor"/>
      </rPr>
      <t>effective rate,</t>
    </r>
    <r>
      <rPr>
        <sz val="16"/>
        <color theme="1"/>
        <rFont val="Calibri"/>
        <family val="2"/>
        <scheme val="minor"/>
      </rPr>
      <t xml:space="preserve"> which could be expressed in terms of %/day as:</t>
    </r>
  </si>
  <si>
    <t>/day</t>
  </si>
  <si>
    <t>However, the credit card compounding process is replicated in the table below, which shows that</t>
  </si>
  <si>
    <r>
      <t xml:space="preserve">the </t>
    </r>
    <r>
      <rPr>
        <b/>
        <sz val="16"/>
        <color theme="1"/>
        <rFont val="Calibri"/>
        <family val="2"/>
        <scheme val="minor"/>
      </rPr>
      <t>actual</t>
    </r>
    <r>
      <rPr>
        <sz val="16"/>
        <color theme="1"/>
        <rFont val="Calibri"/>
        <family val="2"/>
        <scheme val="minor"/>
      </rPr>
      <t xml:space="preserve"> annual discrete rate equals:</t>
    </r>
  </si>
  <si>
    <t xml:space="preserve">This is a lot more than the </t>
  </si>
  <si>
    <t>that appeared on the credit card announcement!</t>
  </si>
  <si>
    <t>Let's say you're considering a credit card that had an avertised Annual Percentage Rate (APR) of 16-24%/year.</t>
  </si>
  <si>
    <t>You apply for the card and are offered a rate of</t>
  </si>
  <si>
    <t>The question is: what does this number mean?</t>
  </si>
  <si>
    <t>on actual financial paperwork, an agreement on a loan or other financing is almost never reported as a simple percentage compounded over a given period.</t>
  </si>
  <si>
    <t>You have to dig in to the details and convert it to those terms yourself.</t>
  </si>
  <si>
    <r>
      <t>The answer is that</t>
    </r>
    <r>
      <rPr>
        <b/>
        <sz val="18"/>
        <color theme="1"/>
        <rFont val="Calibri"/>
        <family val="2"/>
        <scheme val="minor"/>
      </rPr>
      <t xml:space="preserve"> that number is virtually meaningless by itself</t>
    </r>
    <r>
      <rPr>
        <sz val="18"/>
        <color theme="1"/>
        <rFont val="Calibri"/>
        <family val="2"/>
        <scheme val="minor"/>
      </rPr>
      <t xml:space="preserve">. You </t>
    </r>
    <r>
      <rPr>
        <i/>
        <sz val="18"/>
        <color theme="1"/>
        <rFont val="Calibri"/>
        <family val="2"/>
        <scheme val="minor"/>
      </rPr>
      <t>must</t>
    </r>
    <r>
      <rPr>
        <sz val="18"/>
        <color theme="1"/>
        <rFont val="Calibri"/>
        <family val="2"/>
        <scheme val="minor"/>
      </rPr>
      <t xml:space="preserve"> dig into the fine print of the agreement and figure it out yourself - in the real world,</t>
    </r>
  </si>
  <si>
    <t>x</t>
  </si>
  <si>
    <t>Discrete</t>
  </si>
  <si>
    <t>Continuous</t>
  </si>
  <si>
    <r>
      <t xml:space="preserve">Number of compounding periods in </t>
    </r>
    <r>
      <rPr>
        <i/>
        <sz val="14"/>
        <color theme="1"/>
        <rFont val="Calibri"/>
        <family val="2"/>
        <scheme val="minor"/>
      </rPr>
      <t>r</t>
    </r>
    <r>
      <rPr>
        <i/>
        <vertAlign val="subscript"/>
        <sz val="14"/>
        <color theme="1"/>
        <rFont val="Calibri (Body)"/>
      </rPr>
      <t>A</t>
    </r>
    <r>
      <rPr>
        <sz val="14"/>
        <color theme="1"/>
        <rFont val="Calibri"/>
        <family val="2"/>
        <scheme val="minor"/>
      </rPr>
      <t xml:space="preserve"> per compounding period of </t>
    </r>
    <r>
      <rPr>
        <i/>
        <sz val="14"/>
        <color theme="1"/>
        <rFont val="Calibri"/>
        <family val="2"/>
        <scheme val="minor"/>
      </rPr>
      <t>r</t>
    </r>
    <r>
      <rPr>
        <i/>
        <vertAlign val="subscript"/>
        <sz val="14"/>
        <color theme="1"/>
        <rFont val="Calibri (Body)"/>
      </rPr>
      <t>B</t>
    </r>
    <r>
      <rPr>
        <sz val="14"/>
        <color theme="1"/>
        <rFont val="Calibri"/>
        <family val="2"/>
        <scheme val="minor"/>
      </rPr>
      <t>:</t>
    </r>
  </si>
  <si>
    <t>n</t>
  </si>
  <si>
    <t>month</t>
  </si>
  <si>
    <r>
      <t xml:space="preserve">Discrete Compounded Rate </t>
    </r>
    <r>
      <rPr>
        <i/>
        <sz val="14"/>
        <color theme="1"/>
        <rFont val="Calibri"/>
        <family val="2"/>
        <scheme val="minor"/>
      </rPr>
      <t>r</t>
    </r>
    <r>
      <rPr>
        <i/>
        <vertAlign val="subscript"/>
        <sz val="14"/>
        <color theme="1"/>
        <rFont val="Calibri (Body)"/>
      </rPr>
      <t>A</t>
    </r>
    <r>
      <rPr>
        <sz val="14"/>
        <color theme="1"/>
        <rFont val="Calibri"/>
        <family val="2"/>
        <scheme val="minor"/>
      </rPr>
      <t>:</t>
    </r>
  </si>
  <si>
    <r>
      <t xml:space="preserve">Compounding Period of </t>
    </r>
    <r>
      <rPr>
        <i/>
        <sz val="14"/>
        <color theme="1"/>
        <rFont val="Calibri"/>
        <family val="2"/>
        <scheme val="minor"/>
      </rPr>
      <t>r</t>
    </r>
    <r>
      <rPr>
        <i/>
        <vertAlign val="subscript"/>
        <sz val="14"/>
        <color theme="1"/>
        <rFont val="Calibri (Body)"/>
      </rPr>
      <t>A</t>
    </r>
    <r>
      <rPr>
        <sz val="14"/>
        <color theme="1"/>
        <rFont val="Calibri"/>
        <family val="2"/>
        <scheme val="minor"/>
      </rPr>
      <t>:</t>
    </r>
  </si>
  <si>
    <r>
      <t xml:space="preserve">Desired Compounding Period of </t>
    </r>
    <r>
      <rPr>
        <i/>
        <sz val="14"/>
        <color theme="1"/>
        <rFont val="Calibri"/>
        <family val="2"/>
        <scheme val="minor"/>
      </rPr>
      <t>r</t>
    </r>
    <r>
      <rPr>
        <i/>
        <vertAlign val="subscript"/>
        <sz val="14"/>
        <color theme="1"/>
        <rFont val="Calibri (Body)"/>
      </rPr>
      <t>B</t>
    </r>
    <r>
      <rPr>
        <sz val="14"/>
        <color theme="1"/>
        <rFont val="Calibri"/>
        <family val="2"/>
        <scheme val="minor"/>
      </rPr>
      <t>:</t>
    </r>
  </si>
  <si>
    <t>quarter</t>
  </si>
  <si>
    <t xml:space="preserve"> /</t>
  </si>
  <si>
    <r>
      <t xml:space="preserve">Discrete Rate </t>
    </r>
    <r>
      <rPr>
        <b/>
        <i/>
        <sz val="18"/>
        <color theme="1"/>
        <rFont val="Calibri"/>
        <family val="2"/>
        <scheme val="minor"/>
      </rPr>
      <t>r</t>
    </r>
    <r>
      <rPr>
        <b/>
        <i/>
        <vertAlign val="subscript"/>
        <sz val="18"/>
        <color theme="1"/>
        <rFont val="Calibri (Body)"/>
      </rPr>
      <t>B</t>
    </r>
    <r>
      <rPr>
        <b/>
        <sz val="18"/>
        <color theme="1"/>
        <rFont val="Calibri"/>
        <family val="2"/>
        <scheme val="minor"/>
      </rPr>
      <t>:</t>
    </r>
  </si>
  <si>
    <t xml:space="preserve">1) </t>
  </si>
  <si>
    <t>Rates have both a nominal rate (also called "sticker rate" or "coupon rate") which is expressed in terms of %/time</t>
  </si>
  <si>
    <t>2)</t>
  </si>
  <si>
    <t>Nominal rates convert easily with time, e.g., the nominal monthly rate for an investment yielding 12% / year in return is 1 %/month, = 12% / 12.</t>
  </si>
  <si>
    <t xml:space="preserve">3)  </t>
  </si>
  <si>
    <t>Often when we speak about rates in person, the nominal rate is used.</t>
  </si>
  <si>
    <t>Consider what happens if we wish to express a discretely compounded rate of 8% / month in terms of % / quarter:</t>
  </si>
  <si>
    <t>Month 1</t>
  </si>
  <si>
    <t>Month 2</t>
  </si>
  <si>
    <t>Month 3</t>
  </si>
  <si>
    <t>Month 4</t>
  </si>
  <si>
    <t>Month 5</t>
  </si>
  <si>
    <t>Month 6</t>
  </si>
  <si>
    <t>Month 0</t>
  </si>
  <si>
    <t>Principal</t>
  </si>
  <si>
    <t>Quarter 0</t>
  </si>
  <si>
    <t>Quarter 1</t>
  </si>
  <si>
    <t>Quarter 2</t>
  </si>
  <si>
    <t>Nominal Quarterly Rate:</t>
  </si>
  <si>
    <t>Rate:</t>
  </si>
  <si>
    <t>Table A</t>
  </si>
  <si>
    <t>Table B</t>
  </si>
  <si>
    <t xml:space="preserve">Table A represents the actual balance. Table B uses the nominal quarterly rate and is close to the actual balance -- within a few percent of rounding </t>
  </si>
  <si>
    <t>eror -- but not quite correct.</t>
  </si>
  <si>
    <t>/quarter, compounded monthly</t>
  </si>
  <si>
    <t xml:space="preserve">4) </t>
  </si>
  <si>
    <r>
      <t xml:space="preserve">To be used, the </t>
    </r>
    <r>
      <rPr>
        <b/>
        <u/>
        <sz val="16"/>
        <color theme="1"/>
        <rFont val="Calibri (Body)_x0000_"/>
      </rPr>
      <t>basis of compounding</t>
    </r>
    <r>
      <rPr>
        <b/>
        <sz val="16"/>
        <color theme="1"/>
        <rFont val="Calibri (Body)_x0000_"/>
      </rPr>
      <t xml:space="preserve"> of this rate -- not just its nominal sticker rate -- must be changed.</t>
    </r>
  </si>
  <si>
    <t>5)</t>
  </si>
  <si>
    <t>To do this, use the following procedure:</t>
  </si>
  <si>
    <t>1)</t>
  </si>
  <si>
    <t>Start with the rate as expressed in the same time units as it is compounded.</t>
  </si>
  <si>
    <t>This is the rate that gives the correct balance over time.</t>
  </si>
  <si>
    <r>
      <t xml:space="preserve">As such, it is termed the </t>
    </r>
    <r>
      <rPr>
        <b/>
        <u/>
        <sz val="16"/>
        <color theme="1"/>
        <rFont val="Calibri (Body)_x0000_"/>
      </rPr>
      <t>effective interest rate</t>
    </r>
    <r>
      <rPr>
        <sz val="16"/>
        <color theme="1"/>
        <rFont val="Calibri (Body)_x0000_"/>
      </rPr>
      <t>.</t>
    </r>
  </si>
  <si>
    <t xml:space="preserve">2) </t>
  </si>
  <si>
    <t xml:space="preserve">In practice, determining the effective interest rate can be complicated, and may turn out to </t>
  </si>
  <si>
    <t>have very little to do with the advertised sticker rate, as seen in the Practical Example tab of this spreadsheet.</t>
  </si>
  <si>
    <t>3)</t>
  </si>
  <si>
    <t>In this course, we will not spend much time on this topic and will exclusively use Effective Interest Rates on homeworks and tests.</t>
  </si>
  <si>
    <t>6)</t>
  </si>
  <si>
    <t>Once you have the effective interest rate (compounding period = the period in which it's expressed), use the cheatsheet below.</t>
  </si>
  <si>
    <t>7)</t>
  </si>
  <si>
    <t>In our example, we wish to express the effective rate of 8%/month (compounded monthly) as an equivalent rate compounded quarterly.</t>
  </si>
  <si>
    <t>8)</t>
  </si>
  <si>
    <r>
      <t xml:space="preserve">Following the cheatsheet, we </t>
    </r>
    <r>
      <rPr>
        <b/>
        <u/>
        <sz val="16"/>
        <color theme="1"/>
        <rFont val="Calibri (Body)_x0000_"/>
      </rPr>
      <t>have</t>
    </r>
    <r>
      <rPr>
        <b/>
        <sz val="16"/>
        <color theme="1"/>
        <rFont val="Calibri"/>
        <family val="2"/>
        <scheme val="minor"/>
      </rPr>
      <t xml:space="preserve"> a discrete rate that we </t>
    </r>
    <r>
      <rPr>
        <b/>
        <u/>
        <sz val="16"/>
        <color theme="1"/>
        <rFont val="Calibri (Body)_x0000_"/>
      </rPr>
      <t>want</t>
    </r>
    <r>
      <rPr>
        <b/>
        <sz val="16"/>
        <color theme="1"/>
        <rFont val="Calibri (Body)_x0000_"/>
      </rPr>
      <t xml:space="preserve"> to convert to another discrete rate (with different compounding period)</t>
    </r>
  </si>
  <si>
    <t>--&gt; therefore, we use the conversion in the top left hand square</t>
  </si>
  <si>
    <t xml:space="preserve">9) </t>
  </si>
  <si>
    <t>Enter the values as follows:</t>
  </si>
  <si>
    <t>10)</t>
  </si>
  <si>
    <t>Verify the effective rate:</t>
  </si>
  <si>
    <t>Effective Quarterly Rate:</t>
  </si>
  <si>
    <t>/quarter, compounded quarterly</t>
  </si>
  <si>
    <t>Discrete / Continuous Interest Rate Conversion Cheatsheet</t>
  </si>
  <si>
    <t>Read the other tabs on this workbook for help / more information on each conversion.</t>
  </si>
  <si>
    <t>Jake Vestal</t>
  </si>
  <si>
    <t>Rate</t>
  </si>
  <si>
    <t>Basis</t>
  </si>
  <si>
    <r>
      <rPr>
        <i/>
        <sz val="14"/>
        <color theme="1"/>
        <rFont val="Calibri"/>
        <family val="2"/>
        <scheme val="minor"/>
      </rPr>
      <t>r</t>
    </r>
    <r>
      <rPr>
        <i/>
        <vertAlign val="subscript"/>
        <sz val="14"/>
        <color theme="1"/>
        <rFont val="Calibri (Body)"/>
      </rPr>
      <t>D</t>
    </r>
    <r>
      <rPr>
        <sz val="14"/>
        <color theme="1"/>
        <rFont val="Calibri"/>
        <family val="2"/>
        <scheme val="minor"/>
      </rPr>
      <t>:</t>
    </r>
  </si>
  <si>
    <r>
      <rPr>
        <i/>
        <sz val="14"/>
        <color theme="1"/>
        <rFont val="Calibri"/>
        <family val="2"/>
        <scheme val="minor"/>
      </rPr>
      <t>r</t>
    </r>
    <r>
      <rPr>
        <i/>
        <vertAlign val="subscript"/>
        <sz val="14"/>
        <color theme="1"/>
        <rFont val="Calibri (Body)"/>
      </rPr>
      <t>C</t>
    </r>
    <r>
      <rPr>
        <sz val="14"/>
        <color theme="1"/>
        <rFont val="Calibri"/>
        <family val="2"/>
        <scheme val="minor"/>
      </rPr>
      <t>:</t>
    </r>
  </si>
  <si>
    <r>
      <rPr>
        <i/>
        <sz val="14"/>
        <color theme="1"/>
        <rFont val="Calibri"/>
        <family val="2"/>
        <scheme val="minor"/>
      </rPr>
      <t>r</t>
    </r>
    <r>
      <rPr>
        <i/>
        <vertAlign val="subscript"/>
        <sz val="14"/>
        <color theme="1"/>
        <rFont val="Calibri (Body)"/>
      </rPr>
      <t>A</t>
    </r>
    <r>
      <rPr>
        <sz val="14"/>
        <color theme="1"/>
        <rFont val="Calibri"/>
        <family val="2"/>
        <scheme val="minor"/>
      </rPr>
      <t>:</t>
    </r>
  </si>
  <si>
    <r>
      <rPr>
        <i/>
        <sz val="14"/>
        <color theme="1"/>
        <rFont val="Calibri"/>
        <family val="2"/>
        <scheme val="minor"/>
      </rPr>
      <t>r</t>
    </r>
    <r>
      <rPr>
        <i/>
        <vertAlign val="subscript"/>
        <sz val="14"/>
        <color theme="1"/>
        <rFont val="Calibri (Body)"/>
      </rPr>
      <t>B</t>
    </r>
    <r>
      <rPr>
        <sz val="14"/>
        <color theme="1"/>
        <rFont val="Calibri"/>
        <family val="2"/>
        <scheme val="minor"/>
      </rPr>
      <t>:</t>
    </r>
  </si>
  <si>
    <t>Factors</t>
  </si>
  <si>
    <r>
      <t>t</t>
    </r>
    <r>
      <rPr>
        <vertAlign val="subscript"/>
        <sz val="12"/>
        <color theme="1"/>
        <rFont val="Calibri"/>
        <family val="2"/>
        <scheme val="minor"/>
      </rPr>
      <t>C/D</t>
    </r>
  </si>
  <si>
    <t>= Answer</t>
  </si>
  <si>
    <t>= Intermediate Step</t>
  </si>
  <si>
    <r>
      <t>n</t>
    </r>
    <r>
      <rPr>
        <vertAlign val="subscript"/>
        <sz val="12"/>
        <color theme="1"/>
        <rFont val="Calibri"/>
        <family val="2"/>
        <scheme val="minor"/>
      </rPr>
      <t>A/B</t>
    </r>
  </si>
  <si>
    <r>
      <t>Starting Capital (</t>
    </r>
    <r>
      <rPr>
        <i/>
        <sz val="12"/>
        <color theme="1"/>
        <rFont val="Calibri"/>
        <family val="2"/>
        <scheme val="minor"/>
      </rPr>
      <t>P</t>
    </r>
    <r>
      <rPr>
        <b/>
        <sz val="12"/>
        <color theme="1"/>
        <rFont val="Calibri"/>
        <family val="2"/>
        <scheme val="minor"/>
      </rPr>
      <t>):</t>
    </r>
  </si>
  <si>
    <r>
      <t>Discrete Interest Rate (</t>
    </r>
    <r>
      <rPr>
        <b/>
        <i/>
        <sz val="12"/>
        <color theme="1"/>
        <rFont val="Calibri"/>
        <family val="2"/>
        <scheme val="minor"/>
      </rPr>
      <t>r</t>
    </r>
    <r>
      <rPr>
        <b/>
        <i/>
        <vertAlign val="subscript"/>
        <sz val="12"/>
        <color theme="1"/>
        <rFont val="Calibri"/>
        <family val="2"/>
        <scheme val="minor"/>
      </rPr>
      <t>D</t>
    </r>
    <r>
      <rPr>
        <b/>
        <sz val="12"/>
        <color theme="1"/>
        <rFont val="Calibri"/>
        <family val="2"/>
        <scheme val="minor"/>
      </rPr>
      <t>):</t>
    </r>
  </si>
  <si>
    <r>
      <t>Amount (</t>
    </r>
    <r>
      <rPr>
        <b/>
        <i/>
        <sz val="12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>):</t>
    </r>
  </si>
  <si>
    <r>
      <rPr>
        <b/>
        <sz val="12"/>
        <color theme="1"/>
        <rFont val="Calibri"/>
        <family val="2"/>
        <scheme val="minor"/>
      </rPr>
      <t>Month (</t>
    </r>
    <r>
      <rPr>
        <b/>
        <i/>
        <sz val="12"/>
        <color theme="1"/>
        <rFont val="Calibri"/>
        <family val="2"/>
        <scheme val="minor"/>
      </rPr>
      <t>n</t>
    </r>
    <r>
      <rPr>
        <b/>
        <sz val="12"/>
        <color theme="1"/>
        <rFont val="Calibri"/>
        <family val="2"/>
        <scheme val="minor"/>
      </rPr>
      <t>):</t>
    </r>
  </si>
  <si>
    <r>
      <t xml:space="preserve">(take the </t>
    </r>
    <r>
      <rPr>
        <i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th root of each side --&gt; </t>
    </r>
    <r>
      <rPr>
        <i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>s cancel)</t>
    </r>
  </si>
  <si>
    <t>Discrete Interest Rate A:</t>
  </si>
  <si>
    <r>
      <t xml:space="preserve">For simplicity, we ignore late fees… which make the nominal interest rate even </t>
    </r>
    <r>
      <rPr>
        <i/>
        <sz val="12"/>
        <color theme="1"/>
        <rFont val="Calibri"/>
        <family val="2"/>
        <scheme val="minor"/>
      </rPr>
      <t>less</t>
    </r>
    <r>
      <rPr>
        <sz val="12"/>
        <color theme="1"/>
        <rFont val="Calibri"/>
        <family val="2"/>
        <scheme val="minor"/>
      </rPr>
      <t xml:space="preserve"> reflective of reality than this example shows.</t>
    </r>
  </si>
  <si>
    <t>Tieout:</t>
  </si>
  <si>
    <t>&lt;-- starting principal</t>
  </si>
  <si>
    <t>Discrete:</t>
  </si>
  <si>
    <t>Continuous:</t>
  </si>
  <si>
    <t>Rate A:</t>
  </si>
  <si>
    <t>Rate B:</t>
  </si>
  <si>
    <t>= Fill in</t>
  </si>
  <si>
    <t>= Optional (but handy)</t>
  </si>
  <si>
    <r>
      <rPr>
        <b/>
        <sz val="24"/>
        <color theme="1"/>
        <rFont val="Calibri (Body)_x0000_"/>
      </rPr>
      <t>↓</t>
    </r>
    <r>
      <rPr>
        <b/>
        <u/>
        <sz val="24"/>
        <color theme="1"/>
        <rFont val="Calibri (Body)_x0000_"/>
      </rPr>
      <t>HAVE</t>
    </r>
    <r>
      <rPr>
        <b/>
        <sz val="24"/>
        <color theme="1"/>
        <rFont val="Calibri (Body)_x0000_"/>
      </rPr>
      <t xml:space="preserve"> (convert from)↓</t>
    </r>
  </si>
  <si>
    <r>
      <t>↓</t>
    </r>
    <r>
      <rPr>
        <b/>
        <u/>
        <sz val="24"/>
        <color theme="1"/>
        <rFont val="Calibri"/>
        <family val="2"/>
        <scheme val="minor"/>
      </rPr>
      <t>WANT</t>
    </r>
    <r>
      <rPr>
        <b/>
        <sz val="24"/>
        <color theme="1"/>
        <rFont val="Calibri"/>
        <family val="2"/>
        <scheme val="minor"/>
      </rPr>
      <t xml:space="preserve"> (convert to)↓</t>
    </r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</si>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</sst>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164" formatCode="0.000"/>
    <numFmt numFmtId="165" formatCode="0.00000"/>
    <numFmt numFmtId="166" formatCode="0.0000%"/>
    <numFmt numFmtId="167" formatCode="0.000000"/>
    <numFmt numFmtId="168" formatCode="0.0000"/>
    <numFmt numFmtId="169" formatCode="&quot;$&quot;#,##0.00"/>
    <numFmt numFmtId="170" formatCode="0.000%"/>
    <numFmt numFmtId="171" formatCode="0.000000%"/>
    <numFmt numFmtId="172" formatCode="#,##0.00000_);[Red]\(#,##0.00000\)"/>
    <numFmt numFmtId="173" formatCode="0.0000000%"/>
    <numFmt numFmtId="174" formatCode="0.00000%"/>
  </numFmts>
  <fonts count="5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vertAlign val="subscript"/>
      <sz val="18"/>
      <color theme="1"/>
      <name val="Calibri (Body)"/>
    </font>
    <font>
      <b/>
      <sz val="20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vertAlign val="subscript"/>
      <sz val="20"/>
      <color theme="1"/>
      <name val="Calibri (Body)"/>
    </font>
    <font>
      <sz val="18"/>
      <color rgb="FF000000"/>
      <name val="Calibri"/>
      <family val="2"/>
      <scheme val="minor"/>
    </font>
    <font>
      <b/>
      <sz val="18"/>
      <color rgb="FF70AD47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vertAlign val="subscript"/>
      <sz val="16"/>
      <color theme="1"/>
      <name val="Calibri (Body)"/>
    </font>
    <font>
      <sz val="16"/>
      <color theme="1"/>
      <name val="Calibri"/>
      <family val="2"/>
      <scheme val="minor"/>
    </font>
    <font>
      <b/>
      <sz val="18"/>
      <color theme="1"/>
      <name val="Calibri (Body)"/>
    </font>
    <font>
      <b/>
      <u/>
      <sz val="20"/>
      <color theme="1"/>
      <name val="Calibri (Body)_x0000_"/>
    </font>
    <font>
      <sz val="16"/>
      <color theme="1"/>
      <name val="Calibri (Body)_x0000_"/>
    </font>
    <font>
      <sz val="18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i/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vertAlign val="subscript"/>
      <sz val="14"/>
      <color theme="1"/>
      <name val="Calibri (Body)"/>
    </font>
    <font>
      <b/>
      <sz val="22"/>
      <color theme="1"/>
      <name val="Calibri"/>
      <family val="2"/>
      <scheme val="minor"/>
    </font>
    <font>
      <b/>
      <sz val="22"/>
      <color theme="1"/>
      <name val="Calibri (Body)_x0000_"/>
    </font>
    <font>
      <b/>
      <u/>
      <sz val="24"/>
      <color theme="1"/>
      <name val="Calibri (Body)_x0000_"/>
    </font>
    <font>
      <u/>
      <sz val="12"/>
      <color theme="1"/>
      <name val="Calibri"/>
      <family val="2"/>
      <scheme val="minor"/>
    </font>
    <font>
      <b/>
      <u/>
      <sz val="16"/>
      <color theme="1"/>
      <name val="Calibri (Body)_x0000_"/>
    </font>
    <font>
      <b/>
      <sz val="16"/>
      <color theme="1"/>
      <name val="Calibri (Body)_x0000_"/>
    </font>
    <font>
      <b/>
      <sz val="2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vertAlign val="subscript"/>
      <sz val="12"/>
      <color theme="1"/>
      <name val="Calibri"/>
      <family val="2"/>
      <scheme val="minor"/>
    </font>
    <font>
      <b/>
      <sz val="24"/>
      <color theme="1"/>
      <name val="Calibri (Body)_x0000_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/>
      <diagonal/>
    </border>
    <border>
      <left style="medium">
        <color indexed="64"/>
      </left>
      <right style="thick">
        <color theme="1"/>
      </right>
      <top style="medium">
        <color indexed="64"/>
      </top>
      <bottom style="medium">
        <color indexed="64"/>
      </bottom>
      <diagonal/>
    </border>
    <border>
      <left style="thick">
        <color theme="1"/>
      </left>
      <right style="thick">
        <color theme="1"/>
      </right>
      <top style="medium">
        <color indexed="64"/>
      </top>
      <bottom style="medium">
        <color indexed="64"/>
      </bottom>
      <diagonal/>
    </border>
    <border>
      <left style="thick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70AD47"/>
      </left>
      <right style="medium">
        <color rgb="FF70AD47"/>
      </right>
      <top style="medium">
        <color rgb="FF70AD47"/>
      </top>
      <bottom/>
      <diagonal/>
    </border>
    <border>
      <left/>
      <right style="thick">
        <color theme="1"/>
      </right>
      <top style="medium">
        <color indexed="64"/>
      </top>
      <bottom style="medium">
        <color indexed="64"/>
      </bottom>
      <diagonal/>
    </border>
    <border>
      <left style="thick">
        <color theme="1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6">
    <xf numFmtId="0" fontId="0" fillId="0" borderId="0" xfId="0"/>
    <xf numFmtId="0" fontId="0" fillId="34" borderId="0" xfId="0" applyFill="1"/>
    <xf numFmtId="0" fontId="16" fillId="34" borderId="0" xfId="0" applyFont="1" applyFill="1" applyAlignment="1">
      <alignment horizontal="right" vertical="center"/>
    </xf>
    <xf numFmtId="0" fontId="0" fillId="34" borderId="0" xfId="0" applyFill="1" applyAlignment="1">
      <alignment horizontal="right"/>
    </xf>
    <xf numFmtId="0" fontId="16" fillId="34" borderId="0" xfId="0" applyFont="1" applyFill="1" applyAlignment="1">
      <alignment horizontal="right"/>
    </xf>
    <xf numFmtId="0" fontId="18" fillId="34" borderId="0" xfId="0" applyFont="1" applyFill="1" applyAlignment="1">
      <alignment horizontal="center"/>
    </xf>
    <xf numFmtId="6" fontId="0" fillId="34" borderId="10" xfId="0" applyNumberFormat="1" applyFill="1" applyBorder="1" applyAlignment="1">
      <alignment horizontal="center"/>
    </xf>
    <xf numFmtId="8" fontId="0" fillId="34" borderId="0" xfId="0" applyNumberFormat="1" applyFill="1" applyAlignment="1">
      <alignment horizontal="center"/>
    </xf>
    <xf numFmtId="0" fontId="23" fillId="34" borderId="0" xfId="0" applyFont="1" applyFill="1" applyAlignment="1">
      <alignment horizontal="right"/>
    </xf>
    <xf numFmtId="0" fontId="23" fillId="34" borderId="0" xfId="0" applyFont="1" applyFill="1" applyAlignment="1">
      <alignment horizontal="left"/>
    </xf>
    <xf numFmtId="0" fontId="23" fillId="34" borderId="0" xfId="0" applyFont="1" applyFill="1"/>
    <xf numFmtId="10" fontId="23" fillId="37" borderId="11" xfId="0" applyNumberFormat="1" applyFont="1" applyFill="1" applyBorder="1" applyAlignment="1">
      <alignment horizontal="center" vertical="center"/>
    </xf>
    <xf numFmtId="0" fontId="24" fillId="34" borderId="0" xfId="0" applyFont="1" applyFill="1" applyAlignment="1">
      <alignment horizontal="right"/>
    </xf>
    <xf numFmtId="164" fontId="23" fillId="37" borderId="11" xfId="0" applyNumberFormat="1" applyFont="1" applyFill="1" applyBorder="1" applyAlignment="1">
      <alignment horizontal="center" vertical="center"/>
    </xf>
    <xf numFmtId="0" fontId="0" fillId="34" borderId="0" xfId="0" applyFill="1" applyAlignment="1">
      <alignment horizontal="center"/>
    </xf>
    <xf numFmtId="15" fontId="0" fillId="34" borderId="0" xfId="0" applyNumberFormat="1" applyFill="1"/>
    <xf numFmtId="8" fontId="0" fillId="34" borderId="10" xfId="0" applyNumberFormat="1" applyFill="1" applyBorder="1" applyAlignment="1">
      <alignment horizontal="center"/>
    </xf>
    <xf numFmtId="0" fontId="26" fillId="34" borderId="0" xfId="0" applyFont="1" applyFill="1" applyAlignment="1">
      <alignment horizontal="right"/>
    </xf>
    <xf numFmtId="0" fontId="29" fillId="0" borderId="0" xfId="0" applyFont="1"/>
    <xf numFmtId="0" fontId="30" fillId="0" borderId="0" xfId="0" applyFont="1"/>
    <xf numFmtId="0" fontId="0" fillId="38" borderId="0" xfId="0" applyFill="1"/>
    <xf numFmtId="0" fontId="0" fillId="38" borderId="0" xfId="0" applyFill="1" applyAlignment="1">
      <alignment horizontal="right"/>
    </xf>
    <xf numFmtId="0" fontId="0" fillId="39" borderId="0" xfId="0" applyFill="1"/>
    <xf numFmtId="0" fontId="0" fillId="39" borderId="0" xfId="0" applyFill="1" applyAlignment="1">
      <alignment horizontal="center"/>
    </xf>
    <xf numFmtId="0" fontId="31" fillId="39" borderId="0" xfId="0" applyFont="1" applyFill="1" applyAlignment="1">
      <alignment horizontal="right"/>
    </xf>
    <xf numFmtId="0" fontId="31" fillId="39" borderId="0" xfId="0" applyFont="1" applyFill="1"/>
    <xf numFmtId="0" fontId="16" fillId="39" borderId="0" xfId="0" applyFont="1" applyFill="1" applyAlignment="1">
      <alignment horizontal="right"/>
    </xf>
    <xf numFmtId="165" fontId="0" fillId="39" borderId="0" xfId="0" applyNumberFormat="1" applyFill="1" applyAlignment="1">
      <alignment horizontal="center"/>
    </xf>
    <xf numFmtId="166" fontId="0" fillId="39" borderId="0" xfId="0" applyNumberFormat="1" applyFill="1" applyAlignment="1">
      <alignment horizontal="center"/>
    </xf>
    <xf numFmtId="0" fontId="34" fillId="39" borderId="0" xfId="0" applyFont="1" applyFill="1"/>
    <xf numFmtId="0" fontId="31" fillId="39" borderId="0" xfId="0" applyFont="1" applyFill="1" applyAlignment="1">
      <alignment horizontal="left"/>
    </xf>
    <xf numFmtId="2" fontId="34" fillId="38" borderId="10" xfId="0" applyNumberFormat="1" applyFont="1" applyFill="1" applyBorder="1" applyAlignment="1">
      <alignment horizontal="center"/>
    </xf>
    <xf numFmtId="0" fontId="31" fillId="39" borderId="0" xfId="0" applyFont="1" applyFill="1" applyAlignment="1">
      <alignment horizontal="left" wrapText="1"/>
    </xf>
    <xf numFmtId="0" fontId="31" fillId="39" borderId="0" xfId="0" applyFont="1" applyFill="1" applyAlignment="1">
      <alignment horizontal="right" vertical="center"/>
    </xf>
    <xf numFmtId="10" fontId="34" fillId="38" borderId="10" xfId="0" applyNumberFormat="1" applyFont="1" applyFill="1" applyBorder="1" applyAlignment="1">
      <alignment horizontal="center" vertical="center"/>
    </xf>
    <xf numFmtId="0" fontId="0" fillId="39" borderId="0" xfId="0" applyFill="1" applyAlignment="1">
      <alignment horizontal="left"/>
    </xf>
    <xf numFmtId="0" fontId="23" fillId="39" borderId="11" xfId="0" applyFont="1" applyFill="1" applyBorder="1" applyAlignment="1">
      <alignment horizontal="center" vertical="center"/>
    </xf>
    <xf numFmtId="0" fontId="24" fillId="39" borderId="11" xfId="0" applyFont="1" applyFill="1" applyBorder="1" applyAlignment="1">
      <alignment horizontal="center" vertical="center" wrapText="1"/>
    </xf>
    <xf numFmtId="165" fontId="0" fillId="39" borderId="0" xfId="0" applyNumberFormat="1" applyFill="1"/>
    <xf numFmtId="0" fontId="0" fillId="34" borderId="0" xfId="0" applyFont="1" applyFill="1"/>
    <xf numFmtId="0" fontId="19" fillId="34" borderId="0" xfId="0" applyFont="1" applyFill="1"/>
    <xf numFmtId="0" fontId="26" fillId="34" borderId="0" xfId="0" applyFont="1" applyFill="1"/>
    <xf numFmtId="167" fontId="19" fillId="34" borderId="11" xfId="0" applyNumberFormat="1" applyFont="1" applyFill="1" applyBorder="1" applyAlignment="1">
      <alignment horizontal="center"/>
    </xf>
    <xf numFmtId="168" fontId="19" fillId="34" borderId="11" xfId="0" applyNumberFormat="1" applyFont="1" applyFill="1" applyBorder="1" applyAlignment="1">
      <alignment horizontal="center"/>
    </xf>
    <xf numFmtId="0" fontId="34" fillId="34" borderId="0" xfId="0" applyFont="1" applyFill="1"/>
    <xf numFmtId="0" fontId="19" fillId="37" borderId="0" xfId="0" applyFont="1" applyFill="1"/>
    <xf numFmtId="0" fontId="0" fillId="37" borderId="0" xfId="0" applyFont="1" applyFill="1"/>
    <xf numFmtId="0" fontId="0" fillId="34" borderId="0" xfId="0" applyFont="1" applyFill="1" applyAlignment="1">
      <alignment horizontal="right"/>
    </xf>
    <xf numFmtId="0" fontId="0" fillId="34" borderId="0" xfId="0" applyFont="1" applyFill="1" applyAlignment="1">
      <alignment horizontal="center"/>
    </xf>
    <xf numFmtId="169" fontId="0" fillId="34" borderId="0" xfId="0" applyNumberFormat="1" applyFont="1" applyFill="1" applyAlignment="1">
      <alignment horizontal="center"/>
    </xf>
    <xf numFmtId="6" fontId="0" fillId="37" borderId="0" xfId="0" applyNumberFormat="1" applyFont="1" applyFill="1" applyAlignment="1">
      <alignment horizontal="center" vertical="center"/>
    </xf>
    <xf numFmtId="15" fontId="0" fillId="37" borderId="0" xfId="0" applyNumberFormat="1" applyFont="1" applyFill="1" applyAlignment="1">
      <alignment horizontal="center"/>
    </xf>
    <xf numFmtId="0" fontId="0" fillId="37" borderId="0" xfId="0" applyFont="1" applyFill="1" applyAlignment="1">
      <alignment horizontal="center"/>
    </xf>
    <xf numFmtId="15" fontId="0" fillId="34" borderId="0" xfId="0" applyNumberFormat="1" applyFont="1" applyFill="1" applyAlignment="1">
      <alignment horizontal="center"/>
    </xf>
    <xf numFmtId="0" fontId="16" fillId="34" borderId="0" xfId="0" applyFont="1" applyFill="1" applyAlignment="1">
      <alignment horizontal="center" vertical="center" wrapText="1"/>
    </xf>
    <xf numFmtId="170" fontId="34" fillId="37" borderId="0" xfId="0" applyNumberFormat="1" applyFont="1" applyFill="1"/>
    <xf numFmtId="0" fontId="34" fillId="37" borderId="0" xfId="0" applyFont="1" applyFill="1"/>
    <xf numFmtId="10" fontId="39" fillId="37" borderId="0" xfId="0" applyNumberFormat="1" applyFont="1" applyFill="1"/>
    <xf numFmtId="10" fontId="34" fillId="37" borderId="0" xfId="0" applyNumberFormat="1" applyFont="1" applyFill="1"/>
    <xf numFmtId="0" fontId="37" fillId="34" borderId="0" xfId="0" applyFont="1" applyFill="1"/>
    <xf numFmtId="0" fontId="38" fillId="34" borderId="0" xfId="0" applyFont="1" applyFill="1"/>
    <xf numFmtId="0" fontId="26" fillId="34" borderId="0" xfId="0" applyFont="1" applyFill="1" applyAlignment="1">
      <alignment horizontal="center" vertical="center"/>
    </xf>
    <xf numFmtId="10" fontId="38" fillId="37" borderId="12" xfId="0" applyNumberFormat="1" applyFont="1" applyFill="1" applyBorder="1"/>
    <xf numFmtId="0" fontId="38" fillId="37" borderId="13" xfId="0" applyFont="1" applyFill="1" applyBorder="1"/>
    <xf numFmtId="10" fontId="0" fillId="37" borderId="11" xfId="0" applyNumberFormat="1" applyFont="1" applyFill="1" applyBorder="1" applyAlignment="1">
      <alignment horizontal="center" vertical="center"/>
    </xf>
    <xf numFmtId="10" fontId="0" fillId="37" borderId="15" xfId="0" applyNumberFormat="1" applyFont="1" applyFill="1" applyBorder="1" applyAlignment="1">
      <alignment horizontal="center" vertical="center"/>
    </xf>
    <xf numFmtId="0" fontId="0" fillId="34" borderId="14" xfId="0" applyFont="1" applyFill="1" applyBorder="1"/>
    <xf numFmtId="0" fontId="0" fillId="34" borderId="0" xfId="0" applyFont="1" applyFill="1" applyBorder="1"/>
    <xf numFmtId="10" fontId="0" fillId="34" borderId="0" xfId="0" applyNumberFormat="1" applyFont="1" applyFill="1" applyBorder="1"/>
    <xf numFmtId="0" fontId="0" fillId="34" borderId="0" xfId="0" quotePrefix="1" applyFont="1" applyFill="1" applyBorder="1"/>
    <xf numFmtId="0" fontId="18" fillId="34" borderId="0" xfId="0" applyFont="1" applyFill="1" applyBorder="1"/>
    <xf numFmtId="0" fontId="18" fillId="34" borderId="0" xfId="0" applyFont="1" applyFill="1" applyBorder="1" applyAlignment="1">
      <alignment horizontal="center"/>
    </xf>
    <xf numFmtId="0" fontId="18" fillId="34" borderId="0" xfId="0" applyFont="1" applyFill="1" applyBorder="1" applyAlignment="1">
      <alignment horizontal="right" vertical="center"/>
    </xf>
    <xf numFmtId="8" fontId="18" fillId="34" borderId="0" xfId="0" applyNumberFormat="1" applyFont="1" applyFill="1" applyBorder="1" applyAlignment="1">
      <alignment horizontal="center"/>
    </xf>
    <xf numFmtId="0" fontId="0" fillId="34" borderId="19" xfId="0" applyFont="1" applyFill="1" applyBorder="1"/>
    <xf numFmtId="0" fontId="0" fillId="34" borderId="17" xfId="0" applyFont="1" applyFill="1" applyBorder="1"/>
    <xf numFmtId="0" fontId="18" fillId="34" borderId="0" xfId="0" applyFont="1" applyFill="1" applyBorder="1" applyAlignment="1">
      <alignment horizontal="right" vertical="center" wrapText="1"/>
    </xf>
    <xf numFmtId="0" fontId="43" fillId="34" borderId="0" xfId="0" applyFont="1" applyFill="1" applyBorder="1" applyAlignment="1">
      <alignment horizontal="center" vertical="center" wrapText="1"/>
    </xf>
    <xf numFmtId="0" fontId="0" fillId="34" borderId="25" xfId="0" applyFont="1" applyFill="1" applyBorder="1"/>
    <xf numFmtId="0" fontId="0" fillId="34" borderId="26" xfId="0" applyFont="1" applyFill="1" applyBorder="1"/>
    <xf numFmtId="0" fontId="40" fillId="34" borderId="0" xfId="0" applyFont="1" applyFill="1" applyBorder="1" applyAlignment="1">
      <alignment horizontal="center" vertical="center"/>
    </xf>
    <xf numFmtId="0" fontId="31" fillId="34" borderId="0" xfId="0" applyFont="1" applyFill="1"/>
    <xf numFmtId="9" fontId="0" fillId="34" borderId="0" xfId="0" applyNumberFormat="1" applyFont="1" applyFill="1" applyAlignment="1">
      <alignment horizontal="center"/>
    </xf>
    <xf numFmtId="0" fontId="18" fillId="34" borderId="0" xfId="0" applyFont="1" applyFill="1" applyAlignment="1">
      <alignment horizontal="left"/>
    </xf>
    <xf numFmtId="0" fontId="18" fillId="34" borderId="24" xfId="0" applyFont="1" applyFill="1" applyBorder="1" applyAlignment="1">
      <alignment horizontal="center" vertical="center"/>
    </xf>
    <xf numFmtId="0" fontId="0" fillId="34" borderId="31" xfId="0" applyFont="1" applyFill="1" applyBorder="1" applyAlignment="1">
      <alignment horizontal="right"/>
    </xf>
    <xf numFmtId="0" fontId="0" fillId="34" borderId="33" xfId="0" applyFont="1" applyFill="1" applyBorder="1" applyAlignment="1">
      <alignment horizontal="right"/>
    </xf>
    <xf numFmtId="0" fontId="0" fillId="34" borderId="35" xfId="0" applyFont="1" applyFill="1" applyBorder="1" applyAlignment="1">
      <alignment horizontal="center"/>
    </xf>
    <xf numFmtId="0" fontId="16" fillId="34" borderId="30" xfId="0" applyFont="1" applyFill="1" applyBorder="1"/>
    <xf numFmtId="0" fontId="31" fillId="34" borderId="0" xfId="0" applyFont="1" applyFill="1" applyAlignment="1">
      <alignment horizontal="right"/>
    </xf>
    <xf numFmtId="0" fontId="31" fillId="34" borderId="0" xfId="0" quotePrefix="1" applyFont="1" applyFill="1"/>
    <xf numFmtId="0" fontId="0" fillId="34" borderId="0" xfId="0" applyFont="1" applyFill="1" applyBorder="1" applyAlignment="1">
      <alignment horizontal="center" vertical="center"/>
    </xf>
    <xf numFmtId="8" fontId="0" fillId="34" borderId="32" xfId="0" applyNumberFormat="1" applyFont="1" applyFill="1" applyBorder="1" applyAlignment="1">
      <alignment horizontal="center" vertical="center"/>
    </xf>
    <xf numFmtId="8" fontId="0" fillId="34" borderId="32" xfId="0" applyNumberFormat="1" applyFont="1" applyFill="1" applyBorder="1" applyAlignment="1">
      <alignment horizontal="center"/>
    </xf>
    <xf numFmtId="8" fontId="0" fillId="34" borderId="34" xfId="0" applyNumberFormat="1" applyFont="1" applyFill="1" applyBorder="1" applyAlignment="1">
      <alignment horizontal="center"/>
    </xf>
    <xf numFmtId="169" fontId="0" fillId="34" borderId="32" xfId="0" applyNumberFormat="1" applyFont="1" applyFill="1" applyBorder="1" applyAlignment="1">
      <alignment horizontal="center" vertical="center"/>
    </xf>
    <xf numFmtId="0" fontId="31" fillId="34" borderId="0" xfId="0" applyFont="1" applyFill="1" applyAlignment="1"/>
    <xf numFmtId="0" fontId="0" fillId="34" borderId="0" xfId="0" applyFont="1" applyFill="1" applyAlignment="1"/>
    <xf numFmtId="0" fontId="0" fillId="34" borderId="0" xfId="0" applyFont="1" applyFill="1" applyBorder="1" applyAlignment="1">
      <alignment horizontal="center"/>
    </xf>
    <xf numFmtId="10" fontId="0" fillId="34" borderId="0" xfId="0" applyNumberFormat="1" applyFont="1" applyFill="1" applyBorder="1" applyAlignment="1">
      <alignment horizontal="center"/>
    </xf>
    <xf numFmtId="0" fontId="0" fillId="34" borderId="0" xfId="0" applyFont="1" applyFill="1" applyBorder="1" applyAlignment="1"/>
    <xf numFmtId="0" fontId="0" fillId="34" borderId="0" xfId="0" applyFont="1" applyFill="1" applyBorder="1" applyAlignment="1">
      <alignment horizontal="center" wrapText="1"/>
    </xf>
    <xf numFmtId="0" fontId="18" fillId="34" borderId="17" xfId="0" applyFont="1" applyFill="1" applyBorder="1" applyAlignment="1">
      <alignment horizontal="right" vertical="center"/>
    </xf>
    <xf numFmtId="0" fontId="0" fillId="34" borderId="0" xfId="0" applyFill="1" applyBorder="1"/>
    <xf numFmtId="0" fontId="46" fillId="34" borderId="0" xfId="0" applyFont="1" applyFill="1" applyAlignment="1">
      <alignment vertical="center"/>
    </xf>
    <xf numFmtId="0" fontId="46" fillId="34" borderId="0" xfId="0" applyFont="1" applyFill="1" applyBorder="1" applyAlignment="1">
      <alignment vertical="center"/>
    </xf>
    <xf numFmtId="0" fontId="19" fillId="34" borderId="46" xfId="0" applyFont="1" applyFill="1" applyBorder="1" applyAlignment="1">
      <alignment vertical="center"/>
    </xf>
    <xf numFmtId="0" fontId="19" fillId="34" borderId="47" xfId="0" applyFont="1" applyFill="1" applyBorder="1" applyAlignment="1">
      <alignment vertical="center"/>
    </xf>
    <xf numFmtId="0" fontId="0" fillId="34" borderId="47" xfId="0" applyFont="1" applyFill="1" applyBorder="1"/>
    <xf numFmtId="0" fontId="0" fillId="34" borderId="48" xfId="0" applyFont="1" applyFill="1" applyBorder="1"/>
    <xf numFmtId="0" fontId="0" fillId="34" borderId="49" xfId="0" applyFont="1" applyFill="1" applyBorder="1"/>
    <xf numFmtId="0" fontId="0" fillId="34" borderId="35" xfId="0" applyFont="1" applyFill="1" applyBorder="1"/>
    <xf numFmtId="0" fontId="0" fillId="34" borderId="35" xfId="0" applyFont="1" applyFill="1" applyBorder="1" applyAlignment="1"/>
    <xf numFmtId="0" fontId="18" fillId="34" borderId="35" xfId="0" applyFont="1" applyFill="1" applyBorder="1" applyAlignment="1">
      <alignment horizontal="right" vertical="center"/>
    </xf>
    <xf numFmtId="0" fontId="0" fillId="34" borderId="26" xfId="0" applyFill="1" applyBorder="1"/>
    <xf numFmtId="0" fontId="0" fillId="34" borderId="50" xfId="0" applyFill="1" applyBorder="1"/>
    <xf numFmtId="172" fontId="0" fillId="41" borderId="0" xfId="0" applyNumberFormat="1" applyFont="1" applyFill="1" applyBorder="1" applyAlignment="1">
      <alignment horizontal="center" vertical="center"/>
    </xf>
    <xf numFmtId="0" fontId="49" fillId="34" borderId="0" xfId="0" applyFont="1" applyFill="1" applyAlignment="1">
      <alignment vertical="center"/>
    </xf>
    <xf numFmtId="0" fontId="0" fillId="37" borderId="11" xfId="0" applyFont="1" applyFill="1" applyBorder="1" applyAlignment="1">
      <alignment horizontal="center" vertical="center"/>
    </xf>
    <xf numFmtId="0" fontId="0" fillId="34" borderId="0" xfId="0" quotePrefix="1" applyFont="1" applyFill="1" applyAlignment="1">
      <alignment vertical="center"/>
    </xf>
    <xf numFmtId="0" fontId="0" fillId="37" borderId="37" xfId="0" applyFont="1" applyFill="1" applyBorder="1" applyAlignment="1">
      <alignment vertical="center"/>
    </xf>
    <xf numFmtId="0" fontId="0" fillId="34" borderId="0" xfId="0" applyFont="1" applyFill="1" applyAlignment="1">
      <alignment vertical="center"/>
    </xf>
    <xf numFmtId="0" fontId="0" fillId="33" borderId="37" xfId="0" applyFont="1" applyFill="1" applyBorder="1" applyAlignment="1">
      <alignment vertical="center"/>
    </xf>
    <xf numFmtId="0" fontId="0" fillId="40" borderId="37" xfId="0" applyFont="1" applyFill="1" applyBorder="1" applyAlignment="1">
      <alignment vertical="center"/>
    </xf>
    <xf numFmtId="0" fontId="0" fillId="42" borderId="0" xfId="0" applyFont="1" applyFill="1" applyAlignment="1">
      <alignment vertical="center"/>
    </xf>
    <xf numFmtId="10" fontId="0" fillId="34" borderId="52" xfId="0" applyNumberFormat="1" applyFill="1" applyBorder="1" applyAlignment="1">
      <alignment horizontal="center"/>
    </xf>
    <xf numFmtId="0" fontId="16" fillId="35" borderId="53" xfId="0" applyFont="1" applyFill="1" applyBorder="1" applyAlignment="1">
      <alignment horizontal="center"/>
    </xf>
    <xf numFmtId="0" fontId="16" fillId="35" borderId="54" xfId="0" applyFont="1" applyFill="1" applyBorder="1" applyAlignment="1">
      <alignment horizontal="center"/>
    </xf>
    <xf numFmtId="0" fontId="16" fillId="35" borderId="55" xfId="0" applyFont="1" applyFill="1" applyBorder="1" applyAlignment="1">
      <alignment horizontal="center"/>
    </xf>
    <xf numFmtId="8" fontId="0" fillId="34" borderId="0" xfId="0" applyNumberFormat="1" applyFill="1" applyBorder="1" applyAlignment="1"/>
    <xf numFmtId="0" fontId="16" fillId="33" borderId="53" xfId="0" applyFont="1" applyFill="1" applyBorder="1" applyAlignment="1">
      <alignment horizontal="center"/>
    </xf>
    <xf numFmtId="0" fontId="16" fillId="33" borderId="54" xfId="0" applyFont="1" applyFill="1" applyBorder="1" applyAlignment="1">
      <alignment horizontal="center"/>
    </xf>
    <xf numFmtId="0" fontId="16" fillId="33" borderId="55" xfId="0" applyFont="1" applyFill="1" applyBorder="1" applyAlignment="1">
      <alignment horizontal="center"/>
    </xf>
    <xf numFmtId="0" fontId="0" fillId="34" borderId="0" xfId="0" applyFill="1" applyAlignment="1"/>
    <xf numFmtId="10" fontId="22" fillId="36" borderId="56" xfId="0" applyNumberFormat="1" applyFont="1" applyFill="1" applyBorder="1" applyAlignment="1">
      <alignment horizontal="center"/>
    </xf>
    <xf numFmtId="172" fontId="0" fillId="34" borderId="0" xfId="0" applyNumberFormat="1" applyFont="1" applyFill="1" applyBorder="1" applyAlignment="1">
      <alignment horizontal="center" vertical="center"/>
    </xf>
    <xf numFmtId="10" fontId="0" fillId="33" borderId="11" xfId="0" applyNumberFormat="1" applyFont="1" applyFill="1" applyBorder="1" applyAlignment="1">
      <alignment horizontal="center" vertical="center" wrapText="1"/>
    </xf>
    <xf numFmtId="6" fontId="0" fillId="34" borderId="14" xfId="0" applyNumberFormat="1" applyFont="1" applyFill="1" applyBorder="1" applyAlignment="1">
      <alignment horizontal="center" vertical="center"/>
    </xf>
    <xf numFmtId="10" fontId="0" fillId="34" borderId="14" xfId="0" quotePrefix="1" applyNumberFormat="1" applyFont="1" applyFill="1" applyBorder="1" applyAlignment="1">
      <alignment horizontal="left" vertical="center"/>
    </xf>
    <xf numFmtId="171" fontId="16" fillId="34" borderId="14" xfId="0" applyNumberFormat="1" applyFont="1" applyFill="1" applyBorder="1" applyAlignment="1">
      <alignment horizontal="center" vertical="center"/>
    </xf>
    <xf numFmtId="0" fontId="0" fillId="34" borderId="0" xfId="0" applyFill="1" applyBorder="1" applyAlignment="1">
      <alignment horizontal="center"/>
    </xf>
    <xf numFmtId="10" fontId="0" fillId="34" borderId="22" xfId="0" applyNumberFormat="1" applyFont="1" applyFill="1" applyBorder="1" applyAlignment="1">
      <alignment horizontal="right" vertical="center"/>
    </xf>
    <xf numFmtId="8" fontId="0" fillId="34" borderId="22" xfId="0" applyNumberFormat="1" applyFont="1" applyFill="1" applyBorder="1" applyAlignment="1">
      <alignment horizontal="left" vertical="center"/>
    </xf>
    <xf numFmtId="0" fontId="18" fillId="34" borderId="51" xfId="0" applyFont="1" applyFill="1" applyBorder="1" applyAlignment="1">
      <alignment horizontal="right" vertical="center"/>
    </xf>
    <xf numFmtId="10" fontId="0" fillId="34" borderId="28" xfId="0" applyNumberFormat="1" applyFont="1" applyFill="1" applyBorder="1" applyAlignment="1">
      <alignment horizontal="right" vertical="center"/>
    </xf>
    <xf numFmtId="8" fontId="0" fillId="34" borderId="28" xfId="0" applyNumberFormat="1" applyFont="1" applyFill="1" applyBorder="1" applyAlignment="1">
      <alignment horizontal="left" vertical="center"/>
    </xf>
    <xf numFmtId="0" fontId="18" fillId="34" borderId="36" xfId="0" applyFont="1" applyFill="1" applyBorder="1" applyAlignment="1">
      <alignment horizontal="right" vertical="center"/>
    </xf>
    <xf numFmtId="0" fontId="0" fillId="34" borderId="26" xfId="0" applyFont="1" applyFill="1" applyBorder="1" applyAlignment="1">
      <alignment horizontal="center" wrapText="1"/>
    </xf>
    <xf numFmtId="172" fontId="0" fillId="41" borderId="26" xfId="0" applyNumberFormat="1" applyFont="1" applyFill="1" applyBorder="1" applyAlignment="1">
      <alignment horizontal="center" vertical="center"/>
    </xf>
    <xf numFmtId="172" fontId="0" fillId="34" borderId="26" xfId="0" applyNumberFormat="1" applyFont="1" applyFill="1" applyBorder="1" applyAlignment="1">
      <alignment horizontal="center" vertical="center"/>
    </xf>
    <xf numFmtId="0" fontId="0" fillId="34" borderId="26" xfId="0" applyFont="1" applyFill="1" applyBorder="1" applyAlignment="1">
      <alignment wrapText="1"/>
    </xf>
    <xf numFmtId="169" fontId="0" fillId="34" borderId="27" xfId="0" applyNumberFormat="1" applyFont="1" applyFill="1" applyBorder="1" applyAlignment="1">
      <alignment horizontal="left" vertical="center"/>
    </xf>
    <xf numFmtId="169" fontId="0" fillId="34" borderId="22" xfId="0" applyNumberFormat="1" applyFont="1" applyFill="1" applyBorder="1" applyAlignment="1">
      <alignment horizontal="left" vertical="center"/>
    </xf>
    <xf numFmtId="0" fontId="0" fillId="34" borderId="22" xfId="0" applyFont="1" applyFill="1" applyBorder="1" applyAlignment="1">
      <alignment horizontal="right" vertical="center"/>
    </xf>
    <xf numFmtId="0" fontId="0" fillId="34" borderId="28" xfId="0" applyFont="1" applyFill="1" applyBorder="1" applyAlignment="1">
      <alignment horizontal="right" vertical="center"/>
    </xf>
    <xf numFmtId="169" fontId="0" fillId="34" borderId="28" xfId="0" applyNumberFormat="1" applyFont="1" applyFill="1" applyBorder="1" applyAlignment="1">
      <alignment horizontal="left" vertical="center"/>
    </xf>
    <xf numFmtId="169" fontId="0" fillId="34" borderId="29" xfId="0" applyNumberFormat="1" applyFont="1" applyFill="1" applyBorder="1" applyAlignment="1">
      <alignment horizontal="left" vertical="center"/>
    </xf>
    <xf numFmtId="6" fontId="0" fillId="34" borderId="0" xfId="0" applyNumberFormat="1" applyFill="1"/>
    <xf numFmtId="8" fontId="0" fillId="34" borderId="0" xfId="0" applyNumberFormat="1" applyFill="1"/>
    <xf numFmtId="173" fontId="0" fillId="37" borderId="11" xfId="0" applyNumberFormat="1" applyFont="1" applyFill="1" applyBorder="1" applyAlignment="1">
      <alignment horizontal="center" vertical="center"/>
    </xf>
    <xf numFmtId="173" fontId="0" fillId="40" borderId="11" xfId="0" applyNumberFormat="1" applyFont="1" applyFill="1" applyBorder="1" applyAlignment="1">
      <alignment horizontal="center" vertical="center"/>
    </xf>
    <xf numFmtId="0" fontId="0" fillId="34" borderId="0" xfId="0" applyNumberFormat="1" applyFill="1"/>
    <xf numFmtId="174" fontId="0" fillId="34" borderId="0" xfId="0" applyNumberFormat="1" applyFill="1"/>
    <xf numFmtId="10" fontId="38" fillId="40" borderId="20" xfId="0" applyNumberFormat="1" applyFont="1" applyFill="1" applyBorder="1" applyAlignment="1">
      <alignment horizontal="center" vertical="center"/>
    </xf>
    <xf numFmtId="10" fontId="38" fillId="40" borderId="18" xfId="0" applyNumberFormat="1" applyFont="1" applyFill="1" applyBorder="1" applyAlignment="1">
      <alignment horizontal="center" vertical="center"/>
    </xf>
    <xf numFmtId="10" fontId="38" fillId="40" borderId="23" xfId="0" applyNumberFormat="1" applyFont="1" applyFill="1" applyBorder="1" applyAlignment="1">
      <alignment horizontal="center" vertical="center"/>
    </xf>
    <xf numFmtId="8" fontId="0" fillId="34" borderId="32" xfId="0" applyNumberFormat="1" applyFont="1" applyFill="1" applyBorder="1" applyAlignment="1">
      <alignment horizontal="center" vertical="center"/>
    </xf>
    <xf numFmtId="0" fontId="0" fillId="34" borderId="31" xfId="0" applyFont="1" applyFill="1" applyBorder="1" applyAlignment="1">
      <alignment horizontal="right" vertical="center"/>
    </xf>
    <xf numFmtId="0" fontId="0" fillId="34" borderId="33" xfId="0" applyFont="1" applyFill="1" applyBorder="1" applyAlignment="1">
      <alignment horizontal="right" vertical="center"/>
    </xf>
    <xf numFmtId="8" fontId="0" fillId="34" borderId="34" xfId="0" applyNumberFormat="1" applyFont="1" applyFill="1" applyBorder="1" applyAlignment="1">
      <alignment horizontal="center" vertical="center"/>
    </xf>
    <xf numFmtId="0" fontId="23" fillId="34" borderId="0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right" vertical="center" wrapText="1"/>
    </xf>
    <xf numFmtId="0" fontId="18" fillId="34" borderId="0" xfId="0" applyFont="1" applyFill="1" applyAlignment="1">
      <alignment horizontal="center" vertical="center"/>
    </xf>
    <xf numFmtId="15" fontId="0" fillId="34" borderId="0" xfId="0" applyNumberFormat="1" applyFont="1" applyFill="1" applyAlignment="1">
      <alignment horizontal="center"/>
    </xf>
    <xf numFmtId="0" fontId="0" fillId="34" borderId="0" xfId="0" applyFont="1" applyFill="1" applyAlignment="1">
      <alignment horizontal="center"/>
    </xf>
    <xf numFmtId="10" fontId="38" fillId="40" borderId="19" xfId="0" applyNumberFormat="1" applyFont="1" applyFill="1" applyBorder="1" applyAlignment="1">
      <alignment horizontal="center" vertical="center"/>
    </xf>
    <xf numFmtId="10" fontId="38" fillId="40" borderId="17" xfId="0" applyNumberFormat="1" applyFont="1" applyFill="1" applyBorder="1" applyAlignment="1">
      <alignment horizontal="center" vertical="center"/>
    </xf>
    <xf numFmtId="10" fontId="38" fillId="40" borderId="21" xfId="0" applyNumberFormat="1" applyFont="1" applyFill="1" applyBorder="1" applyAlignment="1">
      <alignment horizontal="center" vertical="center"/>
    </xf>
    <xf numFmtId="0" fontId="38" fillId="40" borderId="14" xfId="0" applyFont="1" applyFill="1" applyBorder="1" applyAlignment="1">
      <alignment vertical="center"/>
    </xf>
    <xf numFmtId="0" fontId="38" fillId="40" borderId="0" xfId="0" applyFont="1" applyFill="1" applyBorder="1" applyAlignment="1">
      <alignment vertical="center"/>
    </xf>
    <xf numFmtId="0" fontId="38" fillId="40" borderId="22" xfId="0" applyFont="1" applyFill="1" applyBorder="1" applyAlignment="1">
      <alignment vertical="center"/>
    </xf>
    <xf numFmtId="0" fontId="0" fillId="37" borderId="15" xfId="0" applyFont="1" applyFill="1" applyBorder="1" applyAlignment="1">
      <alignment horizontal="center" vertical="center"/>
    </xf>
    <xf numFmtId="0" fontId="0" fillId="37" borderId="16" xfId="0" applyFont="1" applyFill="1" applyBorder="1" applyAlignment="1">
      <alignment horizontal="center" vertical="center"/>
    </xf>
    <xf numFmtId="0" fontId="40" fillId="34" borderId="17" xfId="0" applyFont="1" applyFill="1" applyBorder="1" applyAlignment="1">
      <alignment horizontal="center" vertical="center"/>
    </xf>
    <xf numFmtId="169" fontId="0" fillId="34" borderId="32" xfId="0" applyNumberFormat="1" applyFont="1" applyFill="1" applyBorder="1" applyAlignment="1">
      <alignment horizontal="center" vertical="center"/>
    </xf>
    <xf numFmtId="169" fontId="0" fillId="34" borderId="34" xfId="0" applyNumberFormat="1" applyFont="1" applyFill="1" applyBorder="1" applyAlignment="1">
      <alignment horizontal="center" vertical="center"/>
    </xf>
    <xf numFmtId="0" fontId="49" fillId="34" borderId="0" xfId="0" applyFont="1" applyFill="1" applyBorder="1" applyAlignment="1">
      <alignment horizontal="center" vertical="center" textRotation="90" wrapText="1"/>
    </xf>
    <xf numFmtId="0" fontId="49" fillId="34" borderId="0" xfId="0" applyFont="1" applyFill="1" applyAlignment="1">
      <alignment horizontal="center" vertical="center" wrapText="1"/>
    </xf>
    <xf numFmtId="0" fontId="31" fillId="34" borderId="0" xfId="0" applyFont="1" applyFill="1" applyAlignment="1">
      <alignment horizontal="center" vertical="center" wrapText="1"/>
    </xf>
    <xf numFmtId="0" fontId="45" fillId="34" borderId="0" xfId="0" applyFont="1" applyFill="1" applyAlignment="1">
      <alignment horizontal="center" vertical="center"/>
    </xf>
    <xf numFmtId="0" fontId="45" fillId="34" borderId="0" xfId="0" applyFont="1" applyFill="1" applyBorder="1" applyAlignment="1">
      <alignment horizontal="center" vertical="center"/>
    </xf>
    <xf numFmtId="0" fontId="43" fillId="34" borderId="40" xfId="0" applyFont="1" applyFill="1" applyBorder="1" applyAlignment="1">
      <alignment horizontal="center" vertical="center" textRotation="90"/>
    </xf>
    <xf numFmtId="0" fontId="43" fillId="34" borderId="39" xfId="0" applyFont="1" applyFill="1" applyBorder="1" applyAlignment="1">
      <alignment horizontal="center" vertical="center" textRotation="90"/>
    </xf>
    <xf numFmtId="0" fontId="43" fillId="34" borderId="41" xfId="0" applyFont="1" applyFill="1" applyBorder="1" applyAlignment="1">
      <alignment horizontal="center" vertical="center" textRotation="90"/>
    </xf>
    <xf numFmtId="0" fontId="0" fillId="34" borderId="35" xfId="0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0" fontId="0" fillId="34" borderId="17" xfId="0" applyFont="1" applyFill="1" applyBorder="1" applyAlignment="1">
      <alignment horizontal="center" vertical="center"/>
    </xf>
    <xf numFmtId="0" fontId="0" fillId="34" borderId="26" xfId="0" applyFont="1" applyFill="1" applyBorder="1" applyAlignment="1">
      <alignment horizontal="center" vertical="center"/>
    </xf>
    <xf numFmtId="0" fontId="0" fillId="34" borderId="35" xfId="0" quotePrefix="1" applyFont="1" applyFill="1" applyBorder="1" applyAlignment="1">
      <alignment horizontal="left" vertical="center"/>
    </xf>
    <xf numFmtId="0" fontId="0" fillId="34" borderId="0" xfId="0" quotePrefix="1" applyFont="1" applyFill="1" applyAlignment="1">
      <alignment horizontal="left" vertical="center"/>
    </xf>
    <xf numFmtId="0" fontId="44" fillId="34" borderId="42" xfId="0" applyFont="1" applyFill="1" applyBorder="1" applyAlignment="1">
      <alignment horizontal="center"/>
    </xf>
    <xf numFmtId="0" fontId="44" fillId="34" borderId="43" xfId="0" applyFont="1" applyFill="1" applyBorder="1" applyAlignment="1">
      <alignment horizontal="center"/>
    </xf>
    <xf numFmtId="0" fontId="43" fillId="34" borderId="44" xfId="0" applyFont="1" applyFill="1" applyBorder="1" applyAlignment="1">
      <alignment horizontal="center"/>
    </xf>
    <xf numFmtId="0" fontId="43" fillId="34" borderId="43" xfId="0" applyFont="1" applyFill="1" applyBorder="1" applyAlignment="1">
      <alignment horizontal="center"/>
    </xf>
    <xf numFmtId="0" fontId="43" fillId="34" borderId="45" xfId="0" applyFont="1" applyFill="1" applyBorder="1" applyAlignment="1">
      <alignment horizontal="center"/>
    </xf>
    <xf numFmtId="0" fontId="49" fillId="34" borderId="38" xfId="0" applyFont="1" applyFill="1" applyBorder="1" applyAlignment="1">
      <alignment horizontal="center" vertical="center" textRotation="90" wrapText="1"/>
    </xf>
    <xf numFmtId="0" fontId="49" fillId="34" borderId="39" xfId="0" applyFont="1" applyFill="1" applyBorder="1" applyAlignment="1">
      <alignment horizontal="center" vertical="center" textRotation="90" wrapText="1"/>
    </xf>
    <xf numFmtId="0" fontId="21" fillId="34" borderId="0" xfId="0" applyFont="1" applyFill="1" applyAlignment="1">
      <alignment horizontal="center"/>
    </xf>
    <xf numFmtId="0" fontId="26" fillId="34" borderId="0" xfId="0" applyFont="1" applyFill="1" applyAlignment="1">
      <alignment horizontal="right" vertical="center"/>
    </xf>
    <xf numFmtId="0" fontId="26" fillId="34" borderId="0" xfId="0" applyFont="1" applyFill="1" applyAlignment="1">
      <alignment horizontal="right"/>
    </xf>
    <xf numFmtId="0" fontId="16" fillId="33" borderId="42" xfId="0" applyFont="1" applyFill="1" applyBorder="1" applyAlignment="1">
      <alignment horizontal="center"/>
    </xf>
    <xf numFmtId="0" fontId="16" fillId="33" borderId="43" xfId="0" applyFont="1" applyFill="1" applyBorder="1" applyAlignment="1">
      <alignment horizontal="center"/>
    </xf>
    <xf numFmtId="0" fontId="16" fillId="33" borderId="57" xfId="0" applyFont="1" applyFill="1" applyBorder="1" applyAlignment="1">
      <alignment horizontal="center"/>
    </xf>
    <xf numFmtId="0" fontId="16" fillId="33" borderId="58" xfId="0" applyFont="1" applyFill="1" applyBorder="1" applyAlignment="1">
      <alignment horizontal="center"/>
    </xf>
    <xf numFmtId="0" fontId="16" fillId="33" borderId="45" xfId="0" applyFont="1" applyFill="1" applyBorder="1" applyAlignment="1">
      <alignment horizontal="center"/>
    </xf>
    <xf numFmtId="8" fontId="0" fillId="34" borderId="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081859085796095E-2"/>
          <c:y val="3.9932901532469735E-2"/>
          <c:w val="0.87589541364147661"/>
          <c:h val="0.770813859961053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'Discrete shrinks to continuous'!$C$16</c:f>
              <c:strCache>
                <c:ptCount val="1"/>
                <c:pt idx="0">
                  <c:v>Equivalent Effective Discrete Return (rB)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'Discrete shrinks to continuous'!$B$17:$B$308</c:f>
              <c:numCache>
                <c:formatCode>0.00000</c:formatCode>
                <c:ptCount val="292"/>
                <c:pt idx="0">
                  <c:v>12</c:v>
                </c:pt>
                <c:pt idx="1">
                  <c:v>11.7</c:v>
                </c:pt>
                <c:pt idx="2">
                  <c:v>11.407499999999999</c:v>
                </c:pt>
                <c:pt idx="3">
                  <c:v>11.122312499999998</c:v>
                </c:pt>
                <c:pt idx="4">
                  <c:v>10.844254687499998</c:v>
                </c:pt>
                <c:pt idx="5">
                  <c:v>10.573148320312498</c:v>
                </c:pt>
                <c:pt idx="6">
                  <c:v>10.308819612304685</c:v>
                </c:pt>
                <c:pt idx="7">
                  <c:v>10.051099121997067</c:v>
                </c:pt>
                <c:pt idx="8">
                  <c:v>9.7998216439471406</c:v>
                </c:pt>
                <c:pt idx="9">
                  <c:v>9.5548261028484625</c:v>
                </c:pt>
                <c:pt idx="10">
                  <c:v>9.3159554502772508</c:v>
                </c:pt>
                <c:pt idx="11">
                  <c:v>9.0830565640203194</c:v>
                </c:pt>
                <c:pt idx="12">
                  <c:v>8.8559801499198105</c:v>
                </c:pt>
                <c:pt idx="13">
                  <c:v>8.6345806461718144</c:v>
                </c:pt>
                <c:pt idx="14">
                  <c:v>8.4187161300175184</c:v>
                </c:pt>
                <c:pt idx="15">
                  <c:v>8.2082482267670809</c:v>
                </c:pt>
                <c:pt idx="16">
                  <c:v>8.0030420210979045</c:v>
                </c:pt>
                <c:pt idx="17">
                  <c:v>7.8029659705704564</c:v>
                </c:pt>
                <c:pt idx="18">
                  <c:v>7.607891821306195</c:v>
                </c:pt>
                <c:pt idx="19">
                  <c:v>7.4176945257735403</c:v>
                </c:pt>
                <c:pt idx="20">
                  <c:v>7.2322521626292016</c:v>
                </c:pt>
                <c:pt idx="21">
                  <c:v>7.0514458585634712</c:v>
                </c:pt>
                <c:pt idx="22">
                  <c:v>6.8751597120993839</c:v>
                </c:pt>
                <c:pt idx="23">
                  <c:v>6.7032807192968988</c:v>
                </c:pt>
                <c:pt idx="24">
                  <c:v>6.5356987013144758</c:v>
                </c:pt>
                <c:pt idx="25">
                  <c:v>6.3723062337816136</c:v>
                </c:pt>
                <c:pt idx="26">
                  <c:v>6.2129985779370731</c:v>
                </c:pt>
                <c:pt idx="27">
                  <c:v>6.057673613488646</c:v>
                </c:pt>
                <c:pt idx="28">
                  <c:v>5.90623177315143</c:v>
                </c:pt>
                <c:pt idx="29">
                  <c:v>5.7585759788226438</c:v>
                </c:pt>
                <c:pt idx="30">
                  <c:v>5.6146115793520774</c:v>
                </c:pt>
                <c:pt idx="31">
                  <c:v>5.4742462898682751</c:v>
                </c:pt>
                <c:pt idx="32">
                  <c:v>5.337390132621568</c:v>
                </c:pt>
                <c:pt idx="33">
                  <c:v>5.2039553793060289</c:v>
                </c:pt>
                <c:pt idx="34">
                  <c:v>5.073856494823378</c:v>
                </c:pt>
                <c:pt idx="35">
                  <c:v>4.9470100824527936</c:v>
                </c:pt>
                <c:pt idx="36">
                  <c:v>4.8233348303914738</c:v>
                </c:pt>
                <c:pt idx="37">
                  <c:v>4.7027514596316866</c:v>
                </c:pt>
                <c:pt idx="38">
                  <c:v>4.5851826731408947</c:v>
                </c:pt>
                <c:pt idx="39">
                  <c:v>4.470553106312372</c:v>
                </c:pt>
                <c:pt idx="40">
                  <c:v>4.3587892786545623</c:v>
                </c:pt>
                <c:pt idx="41">
                  <c:v>4.2498195466881983</c:v>
                </c:pt>
                <c:pt idx="42">
                  <c:v>4.1435740580209934</c:v>
                </c:pt>
                <c:pt idx="43">
                  <c:v>4.0399847065704684</c:v>
                </c:pt>
                <c:pt idx="44">
                  <c:v>3.9389850889062066</c:v>
                </c:pt>
                <c:pt idx="45">
                  <c:v>3.8405104616835515</c:v>
                </c:pt>
                <c:pt idx="46">
                  <c:v>3.7444977001414625</c:v>
                </c:pt>
                <c:pt idx="47">
                  <c:v>3.6508852576379258</c:v>
                </c:pt>
                <c:pt idx="48">
                  <c:v>3.5596131261969775</c:v>
                </c:pt>
                <c:pt idx="49">
                  <c:v>3.470622798042053</c:v>
                </c:pt>
                <c:pt idx="50">
                  <c:v>3.3838572280910015</c:v>
                </c:pt>
                <c:pt idx="51">
                  <c:v>3.2992607973887265</c:v>
                </c:pt>
                <c:pt idx="52">
                  <c:v>3.216779277454008</c:v>
                </c:pt>
                <c:pt idx="53">
                  <c:v>3.1363597955176576</c:v>
                </c:pt>
                <c:pt idx="54">
                  <c:v>3.0579508006297162</c:v>
                </c:pt>
                <c:pt idx="55">
                  <c:v>2.9815020306139735</c:v>
                </c:pt>
                <c:pt idx="56">
                  <c:v>2.9069644798486243</c:v>
                </c:pt>
                <c:pt idx="57">
                  <c:v>2.8342903678524087</c:v>
                </c:pt>
                <c:pt idx="58">
                  <c:v>2.7634331086560984</c:v>
                </c:pt>
                <c:pt idx="59">
                  <c:v>2.694347280939696</c:v>
                </c:pt>
                <c:pt idx="60">
                  <c:v>2.6269885989162036</c:v>
                </c:pt>
                <c:pt idx="61">
                  <c:v>2.5613138839432983</c:v>
                </c:pt>
                <c:pt idx="62">
                  <c:v>2.4972810368447158</c:v>
                </c:pt>
                <c:pt idx="63">
                  <c:v>2.4348490109235978</c:v>
                </c:pt>
                <c:pt idx="64">
                  <c:v>2.3739777856505078</c:v>
                </c:pt>
                <c:pt idx="65">
                  <c:v>2.3146283410092452</c:v>
                </c:pt>
                <c:pt idx="66">
                  <c:v>2.2567626324840142</c:v>
                </c:pt>
                <c:pt idx="67">
                  <c:v>2.200343566671914</c:v>
                </c:pt>
                <c:pt idx="68">
                  <c:v>2.145334977505116</c:v>
                </c:pt>
                <c:pt idx="69">
                  <c:v>2.091701603067488</c:v>
                </c:pt>
                <c:pt idx="70">
                  <c:v>2.0394090629908006</c:v>
                </c:pt>
                <c:pt idx="71">
                  <c:v>1.9884238364160305</c:v>
                </c:pt>
                <c:pt idx="72">
                  <c:v>1.9387132405056298</c:v>
                </c:pt>
                <c:pt idx="73">
                  <c:v>1.890245409492989</c:v>
                </c:pt>
                <c:pt idx="74">
                  <c:v>1.8429892742556642</c:v>
                </c:pt>
                <c:pt idx="75">
                  <c:v>1.7969145423992725</c:v>
                </c:pt>
                <c:pt idx="76">
                  <c:v>1.7519916788392906</c:v>
                </c:pt>
                <c:pt idx="77">
                  <c:v>1.7081918868683084</c:v>
                </c:pt>
                <c:pt idx="78">
                  <c:v>1.6654870896966005</c:v>
                </c:pt>
                <c:pt idx="79">
                  <c:v>1.6238499124541854</c:v>
                </c:pt>
                <c:pt idx="80">
                  <c:v>1.5832536646428308</c:v>
                </c:pt>
                <c:pt idx="81">
                  <c:v>1.5436723230267599</c:v>
                </c:pt>
                <c:pt idx="82">
                  <c:v>1.5050805149510909</c:v>
                </c:pt>
                <c:pt idx="83">
                  <c:v>1.4674535020773136</c:v>
                </c:pt>
                <c:pt idx="84">
                  <c:v>1.4307671645253808</c:v>
                </c:pt>
                <c:pt idx="85">
                  <c:v>1.3949979854122463</c:v>
                </c:pt>
                <c:pt idx="86">
                  <c:v>1.36012303577694</c:v>
                </c:pt>
                <c:pt idx="87">
                  <c:v>1.3261199598825164</c:v>
                </c:pt>
                <c:pt idx="88">
                  <c:v>1.2929669608854535</c:v>
                </c:pt>
                <c:pt idx="89">
                  <c:v>1.2606427868633172</c:v>
                </c:pt>
                <c:pt idx="90">
                  <c:v>1.2291267171917342</c:v>
                </c:pt>
                <c:pt idx="91">
                  <c:v>1.1983985492619409</c:v>
                </c:pt>
                <c:pt idx="92">
                  <c:v>1.1684385855303923</c:v>
                </c:pt>
                <c:pt idx="93">
                  <c:v>1.1392276208921324</c:v>
                </c:pt>
                <c:pt idx="94">
                  <c:v>1.110746930369829</c:v>
                </c:pt>
                <c:pt idx="95">
                  <c:v>1.0829782571105833</c:v>
                </c:pt>
                <c:pt idx="96">
                  <c:v>1.0559038006828187</c:v>
                </c:pt>
                <c:pt idx="97">
                  <c:v>1.0295062056657482</c:v>
                </c:pt>
                <c:pt idx="98">
                  <c:v>1.0037685505241045</c:v>
                </c:pt>
                <c:pt idx="99">
                  <c:v>0.97867433676100191</c:v>
                </c:pt>
                <c:pt idx="100">
                  <c:v>0.95420747834197683</c:v>
                </c:pt>
                <c:pt idx="101">
                  <c:v>0.93035229138342734</c:v>
                </c:pt>
                <c:pt idx="102">
                  <c:v>0.90709348409884161</c:v>
                </c:pt>
                <c:pt idx="103">
                  <c:v>0.8844161469963705</c:v>
                </c:pt>
                <c:pt idx="104">
                  <c:v>0.86230574332146126</c:v>
                </c:pt>
                <c:pt idx="105">
                  <c:v>0.84074809973842468</c:v>
                </c:pt>
                <c:pt idx="106">
                  <c:v>0.81972939724496408</c:v>
                </c:pt>
                <c:pt idx="107">
                  <c:v>0.79923616231383998</c:v>
                </c:pt>
                <c:pt idx="108">
                  <c:v>0.77925525825599395</c:v>
                </c:pt>
                <c:pt idx="109">
                  <c:v>0.75977387679959407</c:v>
                </c:pt>
                <c:pt idx="110">
                  <c:v>0.74077952987960416</c:v>
                </c:pt>
                <c:pt idx="111">
                  <c:v>0.72226004163261404</c:v>
                </c:pt>
                <c:pt idx="112">
                  <c:v>0.70420354059179868</c:v>
                </c:pt>
                <c:pt idx="113">
                  <c:v>0.68659845207700365</c:v>
                </c:pt>
                <c:pt idx="114">
                  <c:v>0.66943349077507852</c:v>
                </c:pt>
                <c:pt idx="115">
                  <c:v>0.65269765350570152</c:v>
                </c:pt>
                <c:pt idx="116">
                  <c:v>0.63638021216805896</c:v>
                </c:pt>
                <c:pt idx="117">
                  <c:v>0.62047070686385741</c:v>
                </c:pt>
                <c:pt idx="118">
                  <c:v>0.60495893919226096</c:v>
                </c:pt>
                <c:pt idx="119">
                  <c:v>0.58983496571245442</c:v>
                </c:pt>
                <c:pt idx="120">
                  <c:v>0.57508909156964305</c:v>
                </c:pt>
                <c:pt idx="121">
                  <c:v>0.56071186428040198</c:v>
                </c:pt>
                <c:pt idx="122">
                  <c:v>0.5466940676733919</c:v>
                </c:pt>
                <c:pt idx="123">
                  <c:v>0.53302671598155704</c:v>
                </c:pt>
                <c:pt idx="124">
                  <c:v>0.51970104808201811</c:v>
                </c:pt>
                <c:pt idx="125">
                  <c:v>0.50670852187996762</c:v>
                </c:pt>
                <c:pt idx="126">
                  <c:v>0.49404080883296841</c:v>
                </c:pt>
                <c:pt idx="127">
                  <c:v>0.48168978861214418</c:v>
                </c:pt>
                <c:pt idx="128">
                  <c:v>0.46964754389684055</c:v>
                </c:pt>
                <c:pt idx="129">
                  <c:v>0.45790635529941953</c:v>
                </c:pt>
                <c:pt idx="130">
                  <c:v>0.44645869641693403</c:v>
                </c:pt>
                <c:pt idx="131">
                  <c:v>0.43529722900651069</c:v>
                </c:pt>
                <c:pt idx="132">
                  <c:v>0.42441479828134793</c:v>
                </c:pt>
                <c:pt idx="133">
                  <c:v>0.41380442832431424</c:v>
                </c:pt>
                <c:pt idx="134">
                  <c:v>0.4034593176162064</c:v>
                </c:pt>
                <c:pt idx="135">
                  <c:v>0.39337283467580125</c:v>
                </c:pt>
                <c:pt idx="136">
                  <c:v>0.38353851380890619</c:v>
                </c:pt>
                <c:pt idx="137">
                  <c:v>0.3739500509636835</c:v>
                </c:pt>
                <c:pt idx="138">
                  <c:v>0.36460129968959143</c:v>
                </c:pt>
                <c:pt idx="139">
                  <c:v>0.35548626719735166</c:v>
                </c:pt>
                <c:pt idx="140">
                  <c:v>0.34659911051741787</c:v>
                </c:pt>
                <c:pt idx="141">
                  <c:v>0.33793413275448242</c:v>
                </c:pt>
                <c:pt idx="142">
                  <c:v>0.32948577943562035</c:v>
                </c:pt>
                <c:pt idx="143">
                  <c:v>0.32124863494972983</c:v>
                </c:pt>
                <c:pt idx="144">
                  <c:v>0.31321741907598655</c:v>
                </c:pt>
                <c:pt idx="145">
                  <c:v>0.30538698359908689</c:v>
                </c:pt>
                <c:pt idx="146">
                  <c:v>0.29775230900910971</c:v>
                </c:pt>
                <c:pt idx="147">
                  <c:v>0.29030850128388197</c:v>
                </c:pt>
                <c:pt idx="148">
                  <c:v>0.28305078875178491</c:v>
                </c:pt>
                <c:pt idx="149">
                  <c:v>0.27597451903299031</c:v>
                </c:pt>
                <c:pt idx="150">
                  <c:v>0.26907515605716553</c:v>
                </c:pt>
                <c:pt idx="151">
                  <c:v>0.26234827715573639</c:v>
                </c:pt>
                <c:pt idx="152">
                  <c:v>0.25578957022684295</c:v>
                </c:pt>
                <c:pt idx="153">
                  <c:v>0.24939483097117188</c:v>
                </c:pt>
                <c:pt idx="154">
                  <c:v>0.24315996019689257</c:v>
                </c:pt>
                <c:pt idx="155">
                  <c:v>0.23708096119197025</c:v>
                </c:pt>
                <c:pt idx="156">
                  <c:v>0.231153937162171</c:v>
                </c:pt>
                <c:pt idx="157">
                  <c:v>0.22537508873311674</c:v>
                </c:pt>
                <c:pt idx="158">
                  <c:v>0.2197407115147888</c:v>
                </c:pt>
                <c:pt idx="159">
                  <c:v>0.21424719372691908</c:v>
                </c:pt>
                <c:pt idx="160">
                  <c:v>0.20889101388374609</c:v>
                </c:pt>
                <c:pt idx="161">
                  <c:v>0.20366873853665243</c:v>
                </c:pt>
                <c:pt idx="162">
                  <c:v>0.1985770200732361</c:v>
                </c:pt>
                <c:pt idx="163">
                  <c:v>0.1936125945714052</c:v>
                </c:pt>
                <c:pt idx="164">
                  <c:v>0.18877227970712007</c:v>
                </c:pt>
                <c:pt idx="165">
                  <c:v>0.18405297271444207</c:v>
                </c:pt>
                <c:pt idx="166">
                  <c:v>0.17945164839658101</c:v>
                </c:pt>
                <c:pt idx="167">
                  <c:v>0.17496535718666648</c:v>
                </c:pt>
                <c:pt idx="168">
                  <c:v>0.1705912232569998</c:v>
                </c:pt>
                <c:pt idx="169">
                  <c:v>0.16632644267557481</c:v>
                </c:pt>
                <c:pt idx="170">
                  <c:v>0.16216828160868543</c:v>
                </c:pt>
                <c:pt idx="171">
                  <c:v>0.15811407456846829</c:v>
                </c:pt>
                <c:pt idx="172">
                  <c:v>0.15416122270425658</c:v>
                </c:pt>
                <c:pt idx="173">
                  <c:v>0.15030719213665017</c:v>
                </c:pt>
                <c:pt idx="174">
                  <c:v>0.14654951233323391</c:v>
                </c:pt>
                <c:pt idx="175">
                  <c:v>0.14288577452490306</c:v>
                </c:pt>
                <c:pt idx="176">
                  <c:v>0.13931363016178047</c:v>
                </c:pt>
                <c:pt idx="177">
                  <c:v>0.13583078940773596</c:v>
                </c:pt>
                <c:pt idx="178">
                  <c:v>0.13243501967254256</c:v>
                </c:pt>
                <c:pt idx="179">
                  <c:v>0.12912414418072898</c:v>
                </c:pt>
                <c:pt idx="180">
                  <c:v>0.12589604057621076</c:v>
                </c:pt>
                <c:pt idx="181">
                  <c:v>0.12274863956180548</c:v>
                </c:pt>
                <c:pt idx="182">
                  <c:v>0.11967992357276035</c:v>
                </c:pt>
                <c:pt idx="183">
                  <c:v>0.11668792548344134</c:v>
                </c:pt>
                <c:pt idx="184">
                  <c:v>0.11377072734635531</c:v>
                </c:pt>
                <c:pt idx="185">
                  <c:v>0.11092645916269642</c:v>
                </c:pt>
                <c:pt idx="186">
                  <c:v>0.10815329768362901</c:v>
                </c:pt>
                <c:pt idx="187">
                  <c:v>0.10544946524153828</c:v>
                </c:pt>
                <c:pt idx="188">
                  <c:v>0.10281322861049982</c:v>
                </c:pt>
                <c:pt idx="189">
                  <c:v>0.10024289789523733</c:v>
                </c:pt>
                <c:pt idx="190">
                  <c:v>9.773682544785639E-2</c:v>
                </c:pt>
                <c:pt idx="191">
                  <c:v>9.5293404811659974E-2</c:v>
                </c:pt>
                <c:pt idx="192">
                  <c:v>9.2911069691368475E-2</c:v>
                </c:pt>
                <c:pt idx="193">
                  <c:v>9.0588292949084256E-2</c:v>
                </c:pt>
                <c:pt idx="194">
                  <c:v>8.8323585625357151E-2</c:v>
                </c:pt>
                <c:pt idx="195">
                  <c:v>8.611549598472322E-2</c:v>
                </c:pt>
                <c:pt idx="196">
                  <c:v>8.3962608585105139E-2</c:v>
                </c:pt>
                <c:pt idx="197">
                  <c:v>8.1863543370477507E-2</c:v>
                </c:pt>
                <c:pt idx="198">
                  <c:v>7.981695478621556E-2</c:v>
                </c:pt>
                <c:pt idx="199">
                  <c:v>7.7821530916560175E-2</c:v>
                </c:pt>
                <c:pt idx="200">
                  <c:v>7.5875992643646167E-2</c:v>
                </c:pt>
                <c:pt idx="201">
                  <c:v>7.3979092827555007E-2</c:v>
                </c:pt>
                <c:pt idx="202">
                  <c:v>7.2129615506866127E-2</c:v>
                </c:pt>
                <c:pt idx="203">
                  <c:v>7.032637511919447E-2</c:v>
                </c:pt>
                <c:pt idx="204">
                  <c:v>6.8568215741214605E-2</c:v>
                </c:pt>
                <c:pt idx="205">
                  <c:v>6.6854010347684234E-2</c:v>
                </c:pt>
                <c:pt idx="206">
                  <c:v>6.5182660088992123E-2</c:v>
                </c:pt>
                <c:pt idx="207">
                  <c:v>6.355309358676732E-2</c:v>
                </c:pt>
                <c:pt idx="208">
                  <c:v>6.1964266247098138E-2</c:v>
                </c:pt>
                <c:pt idx="209">
                  <c:v>6.0415159590920683E-2</c:v>
                </c:pt>
                <c:pt idx="210">
                  <c:v>5.8904780601147663E-2</c:v>
                </c:pt>
                <c:pt idx="211">
                  <c:v>5.7432161086118969E-2</c:v>
                </c:pt>
                <c:pt idx="212">
                  <c:v>5.5996357058965995E-2</c:v>
                </c:pt>
                <c:pt idx="213">
                  <c:v>5.4596448132491843E-2</c:v>
                </c:pt>
                <c:pt idx="214">
                  <c:v>5.3231536929179549E-2</c:v>
                </c:pt>
                <c:pt idx="215">
                  <c:v>5.1900748505950056E-2</c:v>
                </c:pt>
                <c:pt idx="216">
                  <c:v>5.0603229793301306E-2</c:v>
                </c:pt>
                <c:pt idx="217">
                  <c:v>4.9338149048468775E-2</c:v>
                </c:pt>
                <c:pt idx="218">
                  <c:v>4.8104695322257057E-2</c:v>
                </c:pt>
                <c:pt idx="219">
                  <c:v>4.6902077939200627E-2</c:v>
                </c:pt>
                <c:pt idx="220">
                  <c:v>4.572952599072061E-2</c:v>
                </c:pt>
                <c:pt idx="221">
                  <c:v>4.4586287840952595E-2</c:v>
                </c:pt>
                <c:pt idx="222">
                  <c:v>4.3471630644928781E-2</c:v>
                </c:pt>
                <c:pt idx="223">
                  <c:v>4.2384839878805564E-2</c:v>
                </c:pt>
                <c:pt idx="224">
                  <c:v>4.1325218881835421E-2</c:v>
                </c:pt>
                <c:pt idx="225">
                  <c:v>4.0292088409789532E-2</c:v>
                </c:pt>
                <c:pt idx="226">
                  <c:v>3.9284786199544793E-2</c:v>
                </c:pt>
                <c:pt idx="227">
                  <c:v>3.830266654455617E-2</c:v>
                </c:pt>
                <c:pt idx="228">
                  <c:v>3.7345099880942263E-2</c:v>
                </c:pt>
                <c:pt idx="229">
                  <c:v>3.6411472383918703E-2</c:v>
                </c:pt>
                <c:pt idx="230">
                  <c:v>3.5501185574320734E-2</c:v>
                </c:pt>
                <c:pt idx="231">
                  <c:v>3.4613655934962718E-2</c:v>
                </c:pt>
                <c:pt idx="232">
                  <c:v>3.374831453658865E-2</c:v>
                </c:pt>
                <c:pt idx="233">
                  <c:v>3.2904606673173936E-2</c:v>
                </c:pt>
                <c:pt idx="234">
                  <c:v>3.2081991506344588E-2</c:v>
                </c:pt>
                <c:pt idx="235">
                  <c:v>3.127994171868597E-2</c:v>
                </c:pt>
                <c:pt idx="236">
                  <c:v>3.0497943175718821E-2</c:v>
                </c:pt>
                <c:pt idx="237">
                  <c:v>2.9735494596325851E-2</c:v>
                </c:pt>
                <c:pt idx="238">
                  <c:v>2.8992107231417704E-2</c:v>
                </c:pt>
                <c:pt idx="239">
                  <c:v>2.8267304550632262E-2</c:v>
                </c:pt>
                <c:pt idx="240">
                  <c:v>2.7560621936866456E-2</c:v>
                </c:pt>
                <c:pt idx="241">
                  <c:v>2.6871606388444793E-2</c:v>
                </c:pt>
                <c:pt idx="242">
                  <c:v>2.6199816228733672E-2</c:v>
                </c:pt>
                <c:pt idx="243">
                  <c:v>2.5544820823015329E-2</c:v>
                </c:pt>
                <c:pt idx="244">
                  <c:v>2.4906200302439944E-2</c:v>
                </c:pt>
                <c:pt idx="245">
                  <c:v>2.4283545294878944E-2</c:v>
                </c:pt>
                <c:pt idx="246">
                  <c:v>2.3676456662506971E-2</c:v>
                </c:pt>
                <c:pt idx="247">
                  <c:v>2.3084545245944298E-2</c:v>
                </c:pt>
                <c:pt idx="248">
                  <c:v>2.2507431614795691E-2</c:v>
                </c:pt>
                <c:pt idx="249">
                  <c:v>2.19447458244258E-2</c:v>
                </c:pt>
                <c:pt idx="250">
                  <c:v>2.1396127178815155E-2</c:v>
                </c:pt>
                <c:pt idx="251">
                  <c:v>2.0861223999344775E-2</c:v>
                </c:pt>
                <c:pt idx="252">
                  <c:v>2.0339693399361154E-2</c:v>
                </c:pt>
                <c:pt idx="253">
                  <c:v>1.9831201064377125E-2</c:v>
                </c:pt>
                <c:pt idx="254">
                  <c:v>1.9335421037767697E-2</c:v>
                </c:pt>
                <c:pt idx="255">
                  <c:v>1.8852035511823503E-2</c:v>
                </c:pt>
                <c:pt idx="256">
                  <c:v>1.8380734624027915E-2</c:v>
                </c:pt>
                <c:pt idx="257">
                  <c:v>1.7921216258427217E-2</c:v>
                </c:pt>
                <c:pt idx="258">
                  <c:v>1.7473185851966538E-2</c:v>
                </c:pt>
                <c:pt idx="259">
                  <c:v>1.7036356205667375E-2</c:v>
                </c:pt>
                <c:pt idx="260">
                  <c:v>1.6610447300525688E-2</c:v>
                </c:pt>
                <c:pt idx="261">
                  <c:v>1.6195186118012544E-2</c:v>
                </c:pt>
                <c:pt idx="262">
                  <c:v>1.5790306465062229E-2</c:v>
                </c:pt>
                <c:pt idx="263">
                  <c:v>1.5395548803435672E-2</c:v>
                </c:pt>
                <c:pt idx="264">
                  <c:v>1.5010660083349781E-2</c:v>
                </c:pt>
                <c:pt idx="265">
                  <c:v>1.4635393581266035E-2</c:v>
                </c:pt>
                <c:pt idx="266">
                  <c:v>1.4269508741734384E-2</c:v>
                </c:pt>
                <c:pt idx="267">
                  <c:v>1.3912771023191025E-2</c:v>
                </c:pt>
                <c:pt idx="268">
                  <c:v>1.3564951747611249E-2</c:v>
                </c:pt>
                <c:pt idx="269">
                  <c:v>1.3225827953920967E-2</c:v>
                </c:pt>
                <c:pt idx="270">
                  <c:v>1.2895182255072943E-2</c:v>
                </c:pt>
                <c:pt idx="271">
                  <c:v>1.2572802698696119E-2</c:v>
                </c:pt>
                <c:pt idx="272">
                  <c:v>1.2258482631228716E-2</c:v>
                </c:pt>
                <c:pt idx="273">
                  <c:v>1.1952020565447998E-2</c:v>
                </c:pt>
                <c:pt idx="274">
                  <c:v>1.1653220051311797E-2</c:v>
                </c:pt>
                <c:pt idx="275">
                  <c:v>1.1361889550029002E-2</c:v>
                </c:pt>
                <c:pt idx="276">
                  <c:v>1.1077842311278277E-2</c:v>
                </c:pt>
                <c:pt idx="277">
                  <c:v>1.080089625349632E-2</c:v>
                </c:pt>
                <c:pt idx="278">
                  <c:v>1.0530873847158912E-2</c:v>
                </c:pt>
                <c:pt idx="279">
                  <c:v>1.0267602000979939E-2</c:v>
                </c:pt>
                <c:pt idx="280">
                  <c:v>1.001091195095544E-2</c:v>
                </c:pt>
                <c:pt idx="281">
                  <c:v>9.7606391521815536E-3</c:v>
                </c:pt>
                <c:pt idx="282">
                  <c:v>9.5166231733770142E-3</c:v>
                </c:pt>
                <c:pt idx="283">
                  <c:v>9.2787075940425883E-3</c:v>
                </c:pt>
                <c:pt idx="284">
                  <c:v>9.0467399041915236E-3</c:v>
                </c:pt>
                <c:pt idx="285">
                  <c:v>8.8205714065867358E-3</c:v>
                </c:pt>
                <c:pt idx="286">
                  <c:v>8.6000571214220663E-3</c:v>
                </c:pt>
                <c:pt idx="287">
                  <c:v>8.3850556933865138E-3</c:v>
                </c:pt>
                <c:pt idx="288">
                  <c:v>8.1754293010518515E-3</c:v>
                </c:pt>
                <c:pt idx="289">
                  <c:v>7.9710435685255553E-3</c:v>
                </c:pt>
                <c:pt idx="290">
                  <c:v>7.7717674793124159E-3</c:v>
                </c:pt>
                <c:pt idx="291">
                  <c:v>7.5774732923296053E-3</c:v>
                </c:pt>
              </c:numCache>
            </c:numRef>
          </c:xVal>
          <c:yVal>
            <c:numRef>
              <c:f>'Discrete shrinks to continuous'!$C$17:$C$308</c:f>
              <c:numCache>
                <c:formatCode>0.0000%</c:formatCode>
                <c:ptCount val="292"/>
                <c:pt idx="0">
                  <c:v>2.8959759925469788</c:v>
                </c:pt>
                <c:pt idx="1">
                  <c:v>2.7657446281281324</c:v>
                </c:pt>
                <c:pt idx="2">
                  <c:v>2.6429616015733024</c:v>
                </c:pt>
                <c:pt idx="3">
                  <c:v>2.5271037021835907</c:v>
                </c:pt>
                <c:pt idx="4">
                  <c:v>2.4176908291387904</c:v>
                </c:pt>
                <c:pt idx="5">
                  <c:v>2.3142819660958813</c:v>
                </c:pt>
                <c:pt idx="6">
                  <c:v>2.2164715722503185</c:v>
                </c:pt>
                <c:pt idx="7">
                  <c:v>2.1238863428528711</c:v>
                </c:pt>
                <c:pt idx="8">
                  <c:v>2.0361822978978994</c:v>
                </c:pt>
                <c:pt idx="9">
                  <c:v>1.9530421626770789</c:v>
                </c:pt>
                <c:pt idx="10">
                  <c:v>1.8741730082286248</c:v>
                </c:pt>
                <c:pt idx="11">
                  <c:v>1.7993041234940432</c:v>
                </c:pt>
                <c:pt idx="12">
                  <c:v>1.7281850942975265</c:v>
                </c:pt>
                <c:pt idx="13">
                  <c:v>1.6605840671517709</c:v>
                </c:pt>
                <c:pt idx="14">
                  <c:v>1.5962861784235085</c:v>
                </c:pt>
                <c:pt idx="15">
                  <c:v>1.5350921316098831</c:v>
                </c:pt>
                <c:pt idx="16">
                  <c:v>1.4768169074238182</c:v>
                </c:pt>
                <c:pt idx="17">
                  <c:v>1.4212885930979096</c:v>
                </c:pt>
                <c:pt idx="18">
                  <c:v>1.3683473188224742</c:v>
                </c:pt>
                <c:pt idx="19">
                  <c:v>1.3178442905604162</c:v>
                </c:pt>
                <c:pt idx="20">
                  <c:v>1.2696409096522165</c:v>
                </c:pt>
                <c:pt idx="21">
                  <c:v>1.2236079706582088</c:v>
                </c:pt>
                <c:pt idx="22">
                  <c:v>1.1796249297994619</c:v>
                </c:pt>
                <c:pt idx="23">
                  <c:v>1.1375792371677473</c:v>
                </c:pt>
                <c:pt idx="24">
                  <c:v>1.0973657265921548</c:v>
                </c:pt>
                <c:pt idx="25">
                  <c:v>1.0588860576860468</c:v>
                </c:pt>
                <c:pt idx="26">
                  <c:v>1.0220482051630033</c:v>
                </c:pt>
                <c:pt idx="27">
                  <c:v>0.98676599101266871</c:v>
                </c:pt>
                <c:pt idx="28">
                  <c:v>0.95295865557441917</c:v>
                </c:pt>
                <c:pt idx="29">
                  <c:v>0.92055046394499729</c:v>
                </c:pt>
                <c:pt idx="30">
                  <c:v>0.88947034451140583</c:v>
                </c:pt>
                <c:pt idx="31">
                  <c:v>0.85965155671737281</c:v>
                </c:pt>
                <c:pt idx="32">
                  <c:v>0.83103138545500355</c:v>
                </c:pt>
                <c:pt idx="33">
                  <c:v>0.80355085972660945</c:v>
                </c:pt>
                <c:pt idx="34">
                  <c:v>0.77715449344857057</c:v>
                </c:pt>
                <c:pt idx="35">
                  <c:v>0.75179004647237746</c:v>
                </c:pt>
                <c:pt idx="36">
                  <c:v>0.72740830408035739</c:v>
                </c:pt>
                <c:pt idx="37">
                  <c:v>0.70396287337730978</c:v>
                </c:pt>
                <c:pt idx="38">
                  <c:v>0.68140999514639122</c:v>
                </c:pt>
                <c:pt idx="39">
                  <c:v>0.65970836986992243</c:v>
                </c:pt>
                <c:pt idx="40">
                  <c:v>0.63881899673490539</c:v>
                </c:pt>
                <c:pt idx="41">
                  <c:v>0.61870502455036824</c:v>
                </c:pt>
                <c:pt idx="42">
                  <c:v>0.59933161360044118</c:v>
                </c:pt>
                <c:pt idx="43">
                  <c:v>0.58066580754441799</c:v>
                </c:pt>
                <c:pt idx="44">
                  <c:v>0.56267641455396178</c:v>
                </c:pt>
                <c:pt idx="45">
                  <c:v>0.54533389694894474</c:v>
                </c:pt>
                <c:pt idx="46">
                  <c:v>0.52861026865794747</c:v>
                </c:pt>
                <c:pt idx="47">
                  <c:v>0.51247899988788759</c:v>
                </c:pt>
                <c:pt idx="48">
                  <c:v>0.49691492844019436</c:v>
                </c:pt>
                <c:pt idx="49">
                  <c:v>0.48189417715898308</c:v>
                </c:pt>
                <c:pt idx="50">
                  <c:v>0.46739407704026292</c:v>
                </c:pt>
                <c:pt idx="51">
                  <c:v>0.45339309557081053</c:v>
                </c:pt>
                <c:pt idx="52">
                  <c:v>0.43987076990132556</c:v>
                </c:pt>
                <c:pt idx="53">
                  <c:v>0.42680764449122099</c:v>
                </c:pt>
                <c:pt idx="54">
                  <c:v>0.41418521289220145</c:v>
                </c:pt>
                <c:pt idx="55">
                  <c:v>0.40198586336492759</c:v>
                </c:pt>
                <c:pt idx="56">
                  <c:v>0.39019282804781241</c:v>
                </c:pt>
                <c:pt idx="57">
                  <c:v>0.37879013541957152</c:v>
                </c:pt>
                <c:pt idx="58">
                  <c:v>0.36776256581775435</c:v>
                </c:pt>
                <c:pt idx="59">
                  <c:v>0.3570956097943101</c:v>
                </c:pt>
                <c:pt idx="60">
                  <c:v>0.34677542910645598</c:v>
                </c:pt>
                <c:pt idx="61">
                  <c:v>0.33678882015684453</c:v>
                </c:pt>
                <c:pt idx="62">
                  <c:v>0.32712317971145111</c:v>
                </c:pt>
                <c:pt idx="63">
                  <c:v>0.3177664727367846</c:v>
                </c:pt>
                <c:pt idx="64">
                  <c:v>0.30870720221012804</c:v>
                </c:pt>
                <c:pt idx="65">
                  <c:v>0.29993438076760648</c:v>
                </c:pt>
                <c:pt idx="66">
                  <c:v>0.29143750406505631</c:v>
                </c:pt>
                <c:pt idx="67">
                  <c:v>0.2832065257360159</c:v>
                </c:pt>
                <c:pt idx="68">
                  <c:v>0.27523183383975081</c:v>
                </c:pt>
                <c:pt idx="69">
                  <c:v>0.26750422870011192</c:v>
                </c:pt>
                <c:pt idx="70">
                  <c:v>0.26001490204329336</c:v>
                </c:pt>
                <c:pt idx="71">
                  <c:v>0.25275541734924278</c:v>
                </c:pt>
                <c:pt idx="72">
                  <c:v>0.24571769133762311</c:v>
                </c:pt>
                <c:pt idx="73">
                  <c:v>0.23889397651490873</c:v>
                </c:pt>
                <c:pt idx="74">
                  <c:v>0.23227684471442145</c:v>
                </c:pt>
                <c:pt idx="75">
                  <c:v>0.2258591715659386</c:v>
                </c:pt>
                <c:pt idx="76">
                  <c:v>0.2196341218359581</c:v>
                </c:pt>
                <c:pt idx="77">
                  <c:v>0.21359513558382215</c:v>
                </c:pt>
                <c:pt idx="78">
                  <c:v>0.20773591508269429</c:v>
                </c:pt>
                <c:pt idx="79">
                  <c:v>0.20205041245790567</c:v>
                </c:pt>
                <c:pt idx="80">
                  <c:v>0.19653281799843136</c:v>
                </c:pt>
                <c:pt idx="81">
                  <c:v>0.19117754910026719</c:v>
                </c:pt>
                <c:pt idx="82">
                  <c:v>0.18597923980326159</c:v>
                </c:pt>
                <c:pt idx="83">
                  <c:v>0.18093273088554129</c:v>
                </c:pt>
                <c:pt idx="84">
                  <c:v>0.17603306048205458</c:v>
                </c:pt>
                <c:pt idx="85">
                  <c:v>0.17127545519597809</c:v>
                </c:pt>
                <c:pt idx="86">
                  <c:v>0.16665532167379249</c:v>
                </c:pt>
                <c:pt idx="87">
                  <c:v>0.16216823861673713</c:v>
                </c:pt>
                <c:pt idx="88">
                  <c:v>0.1578099492031324</c:v>
                </c:pt>
                <c:pt idx="89">
                  <c:v>0.15357635389770374</c:v>
                </c:pt>
                <c:pt idx="90">
                  <c:v>0.14946350362557714</c:v>
                </c:pt>
                <c:pt idx="91">
                  <c:v>0.14546759329003467</c:v>
                </c:pt>
                <c:pt idx="92">
                  <c:v>0.14158495561445261</c:v>
                </c:pt>
                <c:pt idx="93">
                  <c:v>0.13781205529007057</c:v>
                </c:pt>
                <c:pt idx="94">
                  <c:v>0.13414548341239452</c:v>
                </c:pt>
                <c:pt idx="95">
                  <c:v>0.13058195219010704</c:v>
                </c:pt>
                <c:pt idx="96">
                  <c:v>0.12711828991135277</c:v>
                </c:pt>
                <c:pt idx="97">
                  <c:v>0.1237514361532015</c:v>
                </c:pt>
                <c:pt idx="98">
                  <c:v>0.12047843722095752</c:v>
                </c:pt>
                <c:pt idx="99">
                  <c:v>0.11729644180479326</c:v>
                </c:pt>
                <c:pt idx="100">
                  <c:v>0.11420269684194517</c:v>
                </c:pt>
                <c:pt idx="101">
                  <c:v>0.11119454357341074</c:v>
                </c:pt>
                <c:pt idx="102">
                  <c:v>0.10826941378475174</c:v>
                </c:pt>
                <c:pt idx="103">
                  <c:v>0.10542482622122296</c:v>
                </c:pt>
                <c:pt idx="104">
                  <c:v>0.10265838316802123</c:v>
                </c:pt>
                <c:pt idx="105">
                  <c:v>9.9967767186992518E-2</c:v>
                </c:pt>
                <c:pt idx="106">
                  <c:v>9.7350738001640069E-2</c:v>
                </c:pt>
                <c:pt idx="107">
                  <c:v>9.4805129522747222E-2</c:v>
                </c:pt>
                <c:pt idx="108">
                  <c:v>9.2328847007372428E-2</c:v>
                </c:pt>
                <c:pt idx="109">
                  <c:v>8.9919864344392364E-2</c:v>
                </c:pt>
                <c:pt idx="110">
                  <c:v>8.7576221460153203E-2</c:v>
                </c:pt>
                <c:pt idx="111">
                  <c:v>8.5296021838158653E-2</c:v>
                </c:pt>
                <c:pt idx="112">
                  <c:v>8.3077430147063147E-2</c:v>
                </c:pt>
                <c:pt idx="113">
                  <c:v>8.091866997156405E-2</c:v>
                </c:pt>
                <c:pt idx="114">
                  <c:v>7.881802164108076E-2</c:v>
                </c:pt>
                <c:pt idx="115">
                  <c:v>7.6773820151399219E-2</c:v>
                </c:pt>
                <c:pt idx="116">
                  <c:v>7.478445317472282E-2</c:v>
                </c:pt>
                <c:pt idx="117">
                  <c:v>7.2848359153818709E-2</c:v>
                </c:pt>
                <c:pt idx="118">
                  <c:v>7.0964025476187409E-2</c:v>
                </c:pt>
                <c:pt idx="119">
                  <c:v>6.9129986724401959E-2</c:v>
                </c:pt>
                <c:pt idx="120">
                  <c:v>6.7344822998970155E-2</c:v>
                </c:pt>
                <c:pt idx="121">
                  <c:v>6.5607158310270863E-2</c:v>
                </c:pt>
                <c:pt idx="122">
                  <c:v>6.3915659036296812E-2</c:v>
                </c:pt>
                <c:pt idx="123">
                  <c:v>6.2269032443112993E-2</c:v>
                </c:pt>
                <c:pt idx="124">
                  <c:v>6.0666025265097456E-2</c:v>
                </c:pt>
                <c:pt idx="125">
                  <c:v>5.9105422342191183E-2</c:v>
                </c:pt>
                <c:pt idx="126">
                  <c:v>5.7586045311523781E-2</c:v>
                </c:pt>
                <c:pt idx="127">
                  <c:v>5.6106751350920581E-2</c:v>
                </c:pt>
                <c:pt idx="128">
                  <c:v>5.4666431971924334E-2</c:v>
                </c:pt>
                <c:pt idx="129">
                  <c:v>5.3264011860088001E-2</c:v>
                </c:pt>
                <c:pt idx="130">
                  <c:v>5.1898447760406308E-2</c:v>
                </c:pt>
                <c:pt idx="131">
                  <c:v>5.0568727405865266E-2</c:v>
                </c:pt>
                <c:pt idx="132">
                  <c:v>4.9273868487189842E-2</c:v>
                </c:pt>
                <c:pt idx="133">
                  <c:v>4.8012917661964361E-2</c:v>
                </c:pt>
                <c:pt idx="134">
                  <c:v>4.6784949601396342E-2</c:v>
                </c:pt>
                <c:pt idx="135">
                  <c:v>4.5589066073072226E-2</c:v>
                </c:pt>
                <c:pt idx="136">
                  <c:v>4.4424395058146215E-2</c:v>
                </c:pt>
                <c:pt idx="137">
                  <c:v>4.3290089901467876E-2</c:v>
                </c:pt>
                <c:pt idx="138">
                  <c:v>4.2185328493237861E-2</c:v>
                </c:pt>
                <c:pt idx="139">
                  <c:v>4.1109312480841265E-2</c:v>
                </c:pt>
                <c:pt idx="140">
                  <c:v>4.0061266509581195E-2</c:v>
                </c:pt>
                <c:pt idx="141">
                  <c:v>3.9040437491088209E-2</c:v>
                </c:pt>
                <c:pt idx="142">
                  <c:v>3.8046093898247868E-2</c:v>
                </c:pt>
                <c:pt idx="143">
                  <c:v>3.7077525085537522E-2</c:v>
                </c:pt>
                <c:pt idx="144">
                  <c:v>3.6134040633721165E-2</c:v>
                </c:pt>
                <c:pt idx="145">
                  <c:v>3.5214969717894506E-2</c:v>
                </c:pt>
                <c:pt idx="146">
                  <c:v>3.4319660497927007E-2</c:v>
                </c:pt>
                <c:pt idx="147">
                  <c:v>3.3447479530385182E-2</c:v>
                </c:pt>
                <c:pt idx="148">
                  <c:v>3.2597811201068749E-2</c:v>
                </c:pt>
                <c:pt idx="149">
                  <c:v>3.1770057177327615E-2</c:v>
                </c:pt>
                <c:pt idx="150">
                  <c:v>3.0963635879369233E-2</c:v>
                </c:pt>
                <c:pt idx="151">
                  <c:v>3.017798196980026E-2</c:v>
                </c:pt>
                <c:pt idx="152">
                  <c:v>2.9412545860677985E-2</c:v>
                </c:pt>
                <c:pt idx="153">
                  <c:v>2.8666793237386301E-2</c:v>
                </c:pt>
                <c:pt idx="154">
                  <c:v>2.7940204598675189E-2</c:v>
                </c:pt>
                <c:pt idx="155">
                  <c:v>2.7232274812235113E-2</c:v>
                </c:pt>
                <c:pt idx="156">
                  <c:v>2.6542512685206132E-2</c:v>
                </c:pt>
                <c:pt idx="157">
                  <c:v>2.587044054904708E-2</c:v>
                </c:pt>
                <c:pt idx="158">
                  <c:v>2.5215593858214591E-2</c:v>
                </c:pt>
                <c:pt idx="159">
                  <c:v>2.4577520802127717E-2</c:v>
                </c:pt>
                <c:pt idx="160">
                  <c:v>2.3955781929914988E-2</c:v>
                </c:pt>
                <c:pt idx="161">
                  <c:v>2.3349949787464075E-2</c:v>
                </c:pt>
                <c:pt idx="162">
                  <c:v>2.2759608566312428E-2</c:v>
                </c:pt>
                <c:pt idx="163">
                  <c:v>2.2184353763939679E-2</c:v>
                </c:pt>
                <c:pt idx="164">
                  <c:v>2.1623791855040153E-2</c:v>
                </c:pt>
                <c:pt idx="165">
                  <c:v>2.1077539973370252E-2</c:v>
                </c:pt>
                <c:pt idx="166">
                  <c:v>2.0545225603785466E-2</c:v>
                </c:pt>
                <c:pt idx="167">
                  <c:v>2.0026486284094425E-2</c:v>
                </c:pt>
                <c:pt idx="168">
                  <c:v>1.9520969316377368E-2</c:v>
                </c:pt>
                <c:pt idx="169">
                  <c:v>1.9028331487424666E-2</c:v>
                </c:pt>
                <c:pt idx="170">
                  <c:v>1.8548238797972738E-2</c:v>
                </c:pt>
                <c:pt idx="171">
                  <c:v>1.8080366200421194E-2</c:v>
                </c:pt>
                <c:pt idx="172">
                  <c:v>1.7624397344731868E-2</c:v>
                </c:pt>
                <c:pt idx="173">
                  <c:v>1.7180024332221544E-2</c:v>
                </c:pt>
                <c:pt idx="174">
                  <c:v>1.6746947476971696E-2</c:v>
                </c:pt>
                <c:pt idx="175">
                  <c:v>1.6324875074588796E-2</c:v>
                </c:pt>
                <c:pt idx="176">
                  <c:v>1.5913523178060496E-2</c:v>
                </c:pt>
                <c:pt idx="177">
                  <c:v>1.5512615380464556E-2</c:v>
                </c:pt>
                <c:pt idx="178">
                  <c:v>1.5121882604290926E-2</c:v>
                </c:pt>
                <c:pt idx="179">
                  <c:v>1.4741062897156265E-2</c:v>
                </c:pt>
                <c:pt idx="180">
                  <c:v>1.4369901233688864E-2</c:v>
                </c:pt>
                <c:pt idx="181">
                  <c:v>1.4008149323379016E-2</c:v>
                </c:pt>
                <c:pt idx="182">
                  <c:v>1.3655565424190774E-2</c:v>
                </c:pt>
                <c:pt idx="183">
                  <c:v>1.3311914161744376E-2</c:v>
                </c:pt>
                <c:pt idx="184">
                  <c:v>1.2976966353882124E-2</c:v>
                </c:pt>
                <c:pt idx="185">
                  <c:v>1.2650498840441671E-2</c:v>
                </c:pt>
                <c:pt idx="186">
                  <c:v>1.2332294318059267E-2</c:v>
                </c:pt>
                <c:pt idx="187">
                  <c:v>1.2022141179844681E-2</c:v>
                </c:pt>
                <c:pt idx="188">
                  <c:v>1.171983335976301E-2</c:v>
                </c:pt>
                <c:pt idx="189">
                  <c:v>1.142517018157263E-2</c:v>
                </c:pt>
                <c:pt idx="190">
                  <c:v>1.1137956212170064E-2</c:v>
                </c:pt>
                <c:pt idx="191">
                  <c:v>1.0858001119201877E-2</c:v>
                </c:pt>
                <c:pt idx="192">
                  <c:v>1.0585119532803944E-2</c:v>
                </c:pt>
                <c:pt idx="193">
                  <c:v>1.0319130911337293E-2</c:v>
                </c:pt>
                <c:pt idx="194">
                  <c:v>1.0059859410993743E-2</c:v>
                </c:pt>
                <c:pt idx="195">
                  <c:v>9.8071337591469909E-3</c:v>
                </c:pt>
                <c:pt idx="196">
                  <c:v>9.5607871313330151E-3</c:v>
                </c:pt>
                <c:pt idx="197">
                  <c:v>9.3206570317432291E-3</c:v>
                </c:pt>
                <c:pt idx="198">
                  <c:v>9.086585177123796E-3</c:v>
                </c:pt>
                <c:pt idx="199">
                  <c:v>8.8584173839703073E-3</c:v>
                </c:pt>
                <c:pt idx="200">
                  <c:v>8.6360034589201273E-3</c:v>
                </c:pt>
                <c:pt idx="201">
                  <c:v>8.4191970922400383E-3</c:v>
                </c:pt>
                <c:pt idx="202">
                  <c:v>8.2078557543163733E-3</c:v>
                </c:pt>
                <c:pt idx="203">
                  <c:v>8.0018405950530447E-3</c:v>
                </c:pt>
                <c:pt idx="204">
                  <c:v>7.801016346090206E-3</c:v>
                </c:pt>
                <c:pt idx="205">
                  <c:v>7.6052512257589466E-3</c:v>
                </c:pt>
                <c:pt idx="206">
                  <c:v>7.414416846684313E-3</c:v>
                </c:pt>
                <c:pt idx="207">
                  <c:v>7.2283881259624927E-3</c:v>
                </c:pt>
                <c:pt idx="208">
                  <c:v>7.0470431978302273E-3</c:v>
                </c:pt>
                <c:pt idx="209">
                  <c:v>6.870263328753623E-3</c:v>
                </c:pt>
                <c:pt idx="210">
                  <c:v>6.6979328348641953E-3</c:v>
                </c:pt>
                <c:pt idx="211">
                  <c:v>6.5299390016708703E-3</c:v>
                </c:pt>
                <c:pt idx="212">
                  <c:v>6.3661720059817739E-3</c:v>
                </c:pt>
                <c:pt idx="213">
                  <c:v>6.2065248399698625E-3</c:v>
                </c:pt>
                <c:pt idx="214">
                  <c:v>6.0508932373180002E-3</c:v>
                </c:pt>
                <c:pt idx="215">
                  <c:v>5.8991756013861973E-3</c:v>
                </c:pt>
                <c:pt idx="216">
                  <c:v>5.7512729353357273E-3</c:v>
                </c:pt>
                <c:pt idx="217">
                  <c:v>5.6070887741588304E-3</c:v>
                </c:pt>
                <c:pt idx="218">
                  <c:v>5.4665291185547193E-3</c:v>
                </c:pt>
                <c:pt idx="219">
                  <c:v>5.3295023706003697E-3</c:v>
                </c:pt>
                <c:pt idx="220">
                  <c:v>5.1959192711632518E-3</c:v>
                </c:pt>
                <c:pt idx="221">
                  <c:v>5.0656928390049316E-3</c:v>
                </c:pt>
                <c:pt idx="222">
                  <c:v>4.9387383115302441E-3</c:v>
                </c:pt>
                <c:pt idx="223">
                  <c:v>4.8149730871291929E-3</c:v>
                </c:pt>
                <c:pt idx="224">
                  <c:v>4.6943166690724958E-3</c:v>
                </c:pt>
                <c:pt idx="225">
                  <c:v>4.5766906109119265E-3</c:v>
                </c:pt>
                <c:pt idx="226">
                  <c:v>4.4620184633430426E-3</c:v>
                </c:pt>
                <c:pt idx="227">
                  <c:v>4.3502257224923291E-3</c:v>
                </c:pt>
                <c:pt idx="228">
                  <c:v>4.2412397795832391E-3</c:v>
                </c:pt>
                <c:pt idx="229">
                  <c:v>4.134989871947603E-3</c:v>
                </c:pt>
                <c:pt idx="230">
                  <c:v>4.0314070353397735E-3</c:v>
                </c:pt>
                <c:pt idx="231">
                  <c:v>3.9304240575199767E-3</c:v>
                </c:pt>
                <c:pt idx="232">
                  <c:v>3.831975433071122E-3</c:v>
                </c:pt>
                <c:pt idx="233">
                  <c:v>3.7359973194126539E-3</c:v>
                </c:pt>
                <c:pt idx="234">
                  <c:v>3.6424274939801382E-3</c:v>
                </c:pt>
                <c:pt idx="235">
                  <c:v>3.5512053125379417E-3</c:v>
                </c:pt>
                <c:pt idx="236">
                  <c:v>3.4622716685914767E-3</c:v>
                </c:pt>
                <c:pt idx="237">
                  <c:v>3.3755689538723654E-3</c:v>
                </c:pt>
                <c:pt idx="238">
                  <c:v>3.2910410198625506E-3</c:v>
                </c:pt>
                <c:pt idx="239">
                  <c:v>3.2086331403322621E-3</c:v>
                </c:pt>
                <c:pt idx="240">
                  <c:v>3.1282919748629734E-3</c:v>
                </c:pt>
                <c:pt idx="241">
                  <c:v>3.0499655333264819E-3</c:v>
                </c:pt>
                <c:pt idx="242">
                  <c:v>2.9736031412961328E-3</c:v>
                </c:pt>
                <c:pt idx="243">
                  <c:v>2.8991554063653169E-3</c:v>
                </c:pt>
                <c:pt idx="244">
                  <c:v>2.8265741853445991E-3</c:v>
                </c:pt>
                <c:pt idx="245">
                  <c:v>2.7558125523188259E-3</c:v>
                </c:pt>
                <c:pt idx="246">
                  <c:v>2.6868247675360113E-3</c:v>
                </c:pt>
                <c:pt idx="247">
                  <c:v>2.6195662471095726E-3</c:v>
                </c:pt>
                <c:pt idx="248">
                  <c:v>2.5539935335083808E-3</c:v>
                </c:pt>
                <c:pt idx="249">
                  <c:v>2.4900642668157502E-3</c:v>
                </c:pt>
                <c:pt idx="250">
                  <c:v>2.4277371567358319E-3</c:v>
                </c:pt>
                <c:pt idx="251">
                  <c:v>2.3669719553272017E-3</c:v>
                </c:pt>
                <c:pt idx="252">
                  <c:v>2.3077294304436613E-3</c:v>
                </c:pt>
                <c:pt idx="253">
                  <c:v>2.2499713398653753E-3</c:v>
                </c:pt>
                <c:pt idx="254">
                  <c:v>2.1936604060972531E-3</c:v>
                </c:pt>
                <c:pt idx="255">
                  <c:v>2.1387602918236936E-3</c:v>
                </c:pt>
                <c:pt idx="256">
                  <c:v>2.0852355759950481E-3</c:v>
                </c:pt>
                <c:pt idx="257">
                  <c:v>2.0330517305331419E-3</c:v>
                </c:pt>
                <c:pt idx="258">
                  <c:v>1.9821750976396491E-3</c:v>
                </c:pt>
                <c:pt idx="259">
                  <c:v>1.9325728676875542E-3</c:v>
                </c:pt>
                <c:pt idx="260">
                  <c:v>1.8842130576848248E-3</c:v>
                </c:pt>
                <c:pt idx="261">
                  <c:v>1.837064490291862E-3</c:v>
                </c:pt>
                <c:pt idx="262">
                  <c:v>1.791096773379186E-3</c:v>
                </c:pt>
                <c:pt idx="263">
                  <c:v>1.7462802801122557E-3</c:v>
                </c:pt>
                <c:pt idx="264">
                  <c:v>1.7025861295465461E-3</c:v>
                </c:pt>
                <c:pt idx="265">
                  <c:v>1.6599861677224492E-3</c:v>
                </c:pt>
                <c:pt idx="266">
                  <c:v>1.6184529492453414E-3</c:v>
                </c:pt>
                <c:pt idx="267">
                  <c:v>1.5779597193377182E-3</c:v>
                </c:pt>
                <c:pt idx="268">
                  <c:v>1.5384803963525151E-3</c:v>
                </c:pt>
                <c:pt idx="269">
                  <c:v>1.4999895547342934E-3</c:v>
                </c:pt>
                <c:pt idx="270">
                  <c:v>1.4624624084154103E-3</c:v>
                </c:pt>
                <c:pt idx="271">
                  <c:v>1.4258747946405137E-3</c:v>
                </c:pt>
                <c:pt idx="272">
                  <c:v>1.390203158200265E-3</c:v>
                </c:pt>
                <c:pt idx="273">
                  <c:v>1.3554245360729578E-3</c:v>
                </c:pt>
                <c:pt idx="274">
                  <c:v>1.3215165424544928E-3</c:v>
                </c:pt>
                <c:pt idx="275">
                  <c:v>1.2884573541742661E-3</c:v>
                </c:pt>
                <c:pt idx="276">
                  <c:v>1.2562256964798735E-3</c:v>
                </c:pt>
                <c:pt idx="277">
                  <c:v>1.2248008291873003E-3</c:v>
                </c:pt>
                <c:pt idx="278">
                  <c:v>1.1941625331832739E-3</c:v>
                </c:pt>
                <c:pt idx="279">
                  <c:v>1.1642910972711196E-3</c:v>
                </c:pt>
                <c:pt idx="280">
                  <c:v>1.135167305352347E-3</c:v>
                </c:pt>
                <c:pt idx="281">
                  <c:v>1.1067724239348653E-3</c:v>
                </c:pt>
                <c:pt idx="282">
                  <c:v>1.0790881899591653E-3</c:v>
                </c:pt>
                <c:pt idx="283">
                  <c:v>1.0520967989329222E-3</c:v>
                </c:pt>
                <c:pt idx="284">
                  <c:v>1.0257808933689105E-3</c:v>
                </c:pt>
                <c:pt idx="285">
                  <c:v>1.0001235515171292E-3</c:v>
                </c:pt>
                <c:pt idx="286">
                  <c:v>9.7510827638092046E-4</c:v>
                </c:pt>
                <c:pt idx="287">
                  <c:v>9.5071898501486451E-4</c:v>
                </c:pt>
                <c:pt idx="288">
                  <c:v>9.2693999809201344E-4</c:v>
                </c:pt>
                <c:pt idx="289">
                  <c:v>9.0375602973802316E-4</c:v>
                </c:pt>
                <c:pt idx="290">
                  <c:v>8.8115217762219089E-4</c:v>
                </c:pt>
                <c:pt idx="291">
                  <c:v>8.5911391329873688E-4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9-2B49-8F6B-E09ABEF4B6DD}"/>
            </c:ext>
          </c:extLst>
        </c:ser>
        <c:ser>
          <c:idx val="1"/>
          <c:order val="1"/>
          <c:tx>
            <c:strRef>
              <c:f>'Discrete shrinks to continuous'!$D$16</c:f>
              <c:strCache>
                <c:ptCount val="1"/>
                <c:pt idx="0">
                  <c:v>Equivalent Effective Continuously Compounded Return (rC)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'Discrete shrinks to continuous'!$B$17:$B$308</c:f>
              <c:numCache>
                <c:formatCode>0.00000</c:formatCode>
                <c:ptCount val="292"/>
                <c:pt idx="0">
                  <c:v>12</c:v>
                </c:pt>
                <c:pt idx="1">
                  <c:v>11.7</c:v>
                </c:pt>
                <c:pt idx="2">
                  <c:v>11.407499999999999</c:v>
                </c:pt>
                <c:pt idx="3">
                  <c:v>11.122312499999998</c:v>
                </c:pt>
                <c:pt idx="4">
                  <c:v>10.844254687499998</c:v>
                </c:pt>
                <c:pt idx="5">
                  <c:v>10.573148320312498</c:v>
                </c:pt>
                <c:pt idx="6">
                  <c:v>10.308819612304685</c:v>
                </c:pt>
                <c:pt idx="7">
                  <c:v>10.051099121997067</c:v>
                </c:pt>
                <c:pt idx="8">
                  <c:v>9.7998216439471406</c:v>
                </c:pt>
                <c:pt idx="9">
                  <c:v>9.5548261028484625</c:v>
                </c:pt>
                <c:pt idx="10">
                  <c:v>9.3159554502772508</c:v>
                </c:pt>
                <c:pt idx="11">
                  <c:v>9.0830565640203194</c:v>
                </c:pt>
                <c:pt idx="12">
                  <c:v>8.8559801499198105</c:v>
                </c:pt>
                <c:pt idx="13">
                  <c:v>8.6345806461718144</c:v>
                </c:pt>
                <c:pt idx="14">
                  <c:v>8.4187161300175184</c:v>
                </c:pt>
                <c:pt idx="15">
                  <c:v>8.2082482267670809</c:v>
                </c:pt>
                <c:pt idx="16">
                  <c:v>8.0030420210979045</c:v>
                </c:pt>
                <c:pt idx="17">
                  <c:v>7.8029659705704564</c:v>
                </c:pt>
                <c:pt idx="18">
                  <c:v>7.607891821306195</c:v>
                </c:pt>
                <c:pt idx="19">
                  <c:v>7.4176945257735403</c:v>
                </c:pt>
                <c:pt idx="20">
                  <c:v>7.2322521626292016</c:v>
                </c:pt>
                <c:pt idx="21">
                  <c:v>7.0514458585634712</c:v>
                </c:pt>
                <c:pt idx="22">
                  <c:v>6.8751597120993839</c:v>
                </c:pt>
                <c:pt idx="23">
                  <c:v>6.7032807192968988</c:v>
                </c:pt>
                <c:pt idx="24">
                  <c:v>6.5356987013144758</c:v>
                </c:pt>
                <c:pt idx="25">
                  <c:v>6.3723062337816136</c:v>
                </c:pt>
                <c:pt idx="26">
                  <c:v>6.2129985779370731</c:v>
                </c:pt>
                <c:pt idx="27">
                  <c:v>6.057673613488646</c:v>
                </c:pt>
                <c:pt idx="28">
                  <c:v>5.90623177315143</c:v>
                </c:pt>
                <c:pt idx="29">
                  <c:v>5.7585759788226438</c:v>
                </c:pt>
                <c:pt idx="30">
                  <c:v>5.6146115793520774</c:v>
                </c:pt>
                <c:pt idx="31">
                  <c:v>5.4742462898682751</c:v>
                </c:pt>
                <c:pt idx="32">
                  <c:v>5.337390132621568</c:v>
                </c:pt>
                <c:pt idx="33">
                  <c:v>5.2039553793060289</c:v>
                </c:pt>
                <c:pt idx="34">
                  <c:v>5.073856494823378</c:v>
                </c:pt>
                <c:pt idx="35">
                  <c:v>4.9470100824527936</c:v>
                </c:pt>
                <c:pt idx="36">
                  <c:v>4.8233348303914738</c:v>
                </c:pt>
                <c:pt idx="37">
                  <c:v>4.7027514596316866</c:v>
                </c:pt>
                <c:pt idx="38">
                  <c:v>4.5851826731408947</c:v>
                </c:pt>
                <c:pt idx="39">
                  <c:v>4.470553106312372</c:v>
                </c:pt>
                <c:pt idx="40">
                  <c:v>4.3587892786545623</c:v>
                </c:pt>
                <c:pt idx="41">
                  <c:v>4.2498195466881983</c:v>
                </c:pt>
                <c:pt idx="42">
                  <c:v>4.1435740580209934</c:v>
                </c:pt>
                <c:pt idx="43">
                  <c:v>4.0399847065704684</c:v>
                </c:pt>
                <c:pt idx="44">
                  <c:v>3.9389850889062066</c:v>
                </c:pt>
                <c:pt idx="45">
                  <c:v>3.8405104616835515</c:v>
                </c:pt>
                <c:pt idx="46">
                  <c:v>3.7444977001414625</c:v>
                </c:pt>
                <c:pt idx="47">
                  <c:v>3.6508852576379258</c:v>
                </c:pt>
                <c:pt idx="48">
                  <c:v>3.5596131261969775</c:v>
                </c:pt>
                <c:pt idx="49">
                  <c:v>3.470622798042053</c:v>
                </c:pt>
                <c:pt idx="50">
                  <c:v>3.3838572280910015</c:v>
                </c:pt>
                <c:pt idx="51">
                  <c:v>3.2992607973887265</c:v>
                </c:pt>
                <c:pt idx="52">
                  <c:v>3.216779277454008</c:v>
                </c:pt>
                <c:pt idx="53">
                  <c:v>3.1363597955176576</c:v>
                </c:pt>
                <c:pt idx="54">
                  <c:v>3.0579508006297162</c:v>
                </c:pt>
                <c:pt idx="55">
                  <c:v>2.9815020306139735</c:v>
                </c:pt>
                <c:pt idx="56">
                  <c:v>2.9069644798486243</c:v>
                </c:pt>
                <c:pt idx="57">
                  <c:v>2.8342903678524087</c:v>
                </c:pt>
                <c:pt idx="58">
                  <c:v>2.7634331086560984</c:v>
                </c:pt>
                <c:pt idx="59">
                  <c:v>2.694347280939696</c:v>
                </c:pt>
                <c:pt idx="60">
                  <c:v>2.6269885989162036</c:v>
                </c:pt>
                <c:pt idx="61">
                  <c:v>2.5613138839432983</c:v>
                </c:pt>
                <c:pt idx="62">
                  <c:v>2.4972810368447158</c:v>
                </c:pt>
                <c:pt idx="63">
                  <c:v>2.4348490109235978</c:v>
                </c:pt>
                <c:pt idx="64">
                  <c:v>2.3739777856505078</c:v>
                </c:pt>
                <c:pt idx="65">
                  <c:v>2.3146283410092452</c:v>
                </c:pt>
                <c:pt idx="66">
                  <c:v>2.2567626324840142</c:v>
                </c:pt>
                <c:pt idx="67">
                  <c:v>2.200343566671914</c:v>
                </c:pt>
                <c:pt idx="68">
                  <c:v>2.145334977505116</c:v>
                </c:pt>
                <c:pt idx="69">
                  <c:v>2.091701603067488</c:v>
                </c:pt>
                <c:pt idx="70">
                  <c:v>2.0394090629908006</c:v>
                </c:pt>
                <c:pt idx="71">
                  <c:v>1.9884238364160305</c:v>
                </c:pt>
                <c:pt idx="72">
                  <c:v>1.9387132405056298</c:v>
                </c:pt>
                <c:pt idx="73">
                  <c:v>1.890245409492989</c:v>
                </c:pt>
                <c:pt idx="74">
                  <c:v>1.8429892742556642</c:v>
                </c:pt>
                <c:pt idx="75">
                  <c:v>1.7969145423992725</c:v>
                </c:pt>
                <c:pt idx="76">
                  <c:v>1.7519916788392906</c:v>
                </c:pt>
                <c:pt idx="77">
                  <c:v>1.7081918868683084</c:v>
                </c:pt>
                <c:pt idx="78">
                  <c:v>1.6654870896966005</c:v>
                </c:pt>
                <c:pt idx="79">
                  <c:v>1.6238499124541854</c:v>
                </c:pt>
                <c:pt idx="80">
                  <c:v>1.5832536646428308</c:v>
                </c:pt>
                <c:pt idx="81">
                  <c:v>1.5436723230267599</c:v>
                </c:pt>
                <c:pt idx="82">
                  <c:v>1.5050805149510909</c:v>
                </c:pt>
                <c:pt idx="83">
                  <c:v>1.4674535020773136</c:v>
                </c:pt>
                <c:pt idx="84">
                  <c:v>1.4307671645253808</c:v>
                </c:pt>
                <c:pt idx="85">
                  <c:v>1.3949979854122463</c:v>
                </c:pt>
                <c:pt idx="86">
                  <c:v>1.36012303577694</c:v>
                </c:pt>
                <c:pt idx="87">
                  <c:v>1.3261199598825164</c:v>
                </c:pt>
                <c:pt idx="88">
                  <c:v>1.2929669608854535</c:v>
                </c:pt>
                <c:pt idx="89">
                  <c:v>1.2606427868633172</c:v>
                </c:pt>
                <c:pt idx="90">
                  <c:v>1.2291267171917342</c:v>
                </c:pt>
                <c:pt idx="91">
                  <c:v>1.1983985492619409</c:v>
                </c:pt>
                <c:pt idx="92">
                  <c:v>1.1684385855303923</c:v>
                </c:pt>
                <c:pt idx="93">
                  <c:v>1.1392276208921324</c:v>
                </c:pt>
                <c:pt idx="94">
                  <c:v>1.110746930369829</c:v>
                </c:pt>
                <c:pt idx="95">
                  <c:v>1.0829782571105833</c:v>
                </c:pt>
                <c:pt idx="96">
                  <c:v>1.0559038006828187</c:v>
                </c:pt>
                <c:pt idx="97">
                  <c:v>1.0295062056657482</c:v>
                </c:pt>
                <c:pt idx="98">
                  <c:v>1.0037685505241045</c:v>
                </c:pt>
                <c:pt idx="99">
                  <c:v>0.97867433676100191</c:v>
                </c:pt>
                <c:pt idx="100">
                  <c:v>0.95420747834197683</c:v>
                </c:pt>
                <c:pt idx="101">
                  <c:v>0.93035229138342734</c:v>
                </c:pt>
                <c:pt idx="102">
                  <c:v>0.90709348409884161</c:v>
                </c:pt>
                <c:pt idx="103">
                  <c:v>0.8844161469963705</c:v>
                </c:pt>
                <c:pt idx="104">
                  <c:v>0.86230574332146126</c:v>
                </c:pt>
                <c:pt idx="105">
                  <c:v>0.84074809973842468</c:v>
                </c:pt>
                <c:pt idx="106">
                  <c:v>0.81972939724496408</c:v>
                </c:pt>
                <c:pt idx="107">
                  <c:v>0.79923616231383998</c:v>
                </c:pt>
                <c:pt idx="108">
                  <c:v>0.77925525825599395</c:v>
                </c:pt>
                <c:pt idx="109">
                  <c:v>0.75977387679959407</c:v>
                </c:pt>
                <c:pt idx="110">
                  <c:v>0.74077952987960416</c:v>
                </c:pt>
                <c:pt idx="111">
                  <c:v>0.72226004163261404</c:v>
                </c:pt>
                <c:pt idx="112">
                  <c:v>0.70420354059179868</c:v>
                </c:pt>
                <c:pt idx="113">
                  <c:v>0.68659845207700365</c:v>
                </c:pt>
                <c:pt idx="114">
                  <c:v>0.66943349077507852</c:v>
                </c:pt>
                <c:pt idx="115">
                  <c:v>0.65269765350570152</c:v>
                </c:pt>
                <c:pt idx="116">
                  <c:v>0.63638021216805896</c:v>
                </c:pt>
                <c:pt idx="117">
                  <c:v>0.62047070686385741</c:v>
                </c:pt>
                <c:pt idx="118">
                  <c:v>0.60495893919226096</c:v>
                </c:pt>
                <c:pt idx="119">
                  <c:v>0.58983496571245442</c:v>
                </c:pt>
                <c:pt idx="120">
                  <c:v>0.57508909156964305</c:v>
                </c:pt>
                <c:pt idx="121">
                  <c:v>0.56071186428040198</c:v>
                </c:pt>
                <c:pt idx="122">
                  <c:v>0.5466940676733919</c:v>
                </c:pt>
                <c:pt idx="123">
                  <c:v>0.53302671598155704</c:v>
                </c:pt>
                <c:pt idx="124">
                  <c:v>0.51970104808201811</c:v>
                </c:pt>
                <c:pt idx="125">
                  <c:v>0.50670852187996762</c:v>
                </c:pt>
                <c:pt idx="126">
                  <c:v>0.49404080883296841</c:v>
                </c:pt>
                <c:pt idx="127">
                  <c:v>0.48168978861214418</c:v>
                </c:pt>
                <c:pt idx="128">
                  <c:v>0.46964754389684055</c:v>
                </c:pt>
                <c:pt idx="129">
                  <c:v>0.45790635529941953</c:v>
                </c:pt>
                <c:pt idx="130">
                  <c:v>0.44645869641693403</c:v>
                </c:pt>
                <c:pt idx="131">
                  <c:v>0.43529722900651069</c:v>
                </c:pt>
                <c:pt idx="132">
                  <c:v>0.42441479828134793</c:v>
                </c:pt>
                <c:pt idx="133">
                  <c:v>0.41380442832431424</c:v>
                </c:pt>
                <c:pt idx="134">
                  <c:v>0.4034593176162064</c:v>
                </c:pt>
                <c:pt idx="135">
                  <c:v>0.39337283467580125</c:v>
                </c:pt>
                <c:pt idx="136">
                  <c:v>0.38353851380890619</c:v>
                </c:pt>
                <c:pt idx="137">
                  <c:v>0.3739500509636835</c:v>
                </c:pt>
                <c:pt idx="138">
                  <c:v>0.36460129968959143</c:v>
                </c:pt>
                <c:pt idx="139">
                  <c:v>0.35548626719735166</c:v>
                </c:pt>
                <c:pt idx="140">
                  <c:v>0.34659911051741787</c:v>
                </c:pt>
                <c:pt idx="141">
                  <c:v>0.33793413275448242</c:v>
                </c:pt>
                <c:pt idx="142">
                  <c:v>0.32948577943562035</c:v>
                </c:pt>
                <c:pt idx="143">
                  <c:v>0.32124863494972983</c:v>
                </c:pt>
                <c:pt idx="144">
                  <c:v>0.31321741907598655</c:v>
                </c:pt>
                <c:pt idx="145">
                  <c:v>0.30538698359908689</c:v>
                </c:pt>
                <c:pt idx="146">
                  <c:v>0.29775230900910971</c:v>
                </c:pt>
                <c:pt idx="147">
                  <c:v>0.29030850128388197</c:v>
                </c:pt>
                <c:pt idx="148">
                  <c:v>0.28305078875178491</c:v>
                </c:pt>
                <c:pt idx="149">
                  <c:v>0.27597451903299031</c:v>
                </c:pt>
                <c:pt idx="150">
                  <c:v>0.26907515605716553</c:v>
                </c:pt>
                <c:pt idx="151">
                  <c:v>0.26234827715573639</c:v>
                </c:pt>
                <c:pt idx="152">
                  <c:v>0.25578957022684295</c:v>
                </c:pt>
                <c:pt idx="153">
                  <c:v>0.24939483097117188</c:v>
                </c:pt>
                <c:pt idx="154">
                  <c:v>0.24315996019689257</c:v>
                </c:pt>
                <c:pt idx="155">
                  <c:v>0.23708096119197025</c:v>
                </c:pt>
                <c:pt idx="156">
                  <c:v>0.231153937162171</c:v>
                </c:pt>
                <c:pt idx="157">
                  <c:v>0.22537508873311674</c:v>
                </c:pt>
                <c:pt idx="158">
                  <c:v>0.2197407115147888</c:v>
                </c:pt>
                <c:pt idx="159">
                  <c:v>0.21424719372691908</c:v>
                </c:pt>
                <c:pt idx="160">
                  <c:v>0.20889101388374609</c:v>
                </c:pt>
                <c:pt idx="161">
                  <c:v>0.20366873853665243</c:v>
                </c:pt>
                <c:pt idx="162">
                  <c:v>0.1985770200732361</c:v>
                </c:pt>
                <c:pt idx="163">
                  <c:v>0.1936125945714052</c:v>
                </c:pt>
                <c:pt idx="164">
                  <c:v>0.18877227970712007</c:v>
                </c:pt>
                <c:pt idx="165">
                  <c:v>0.18405297271444207</c:v>
                </c:pt>
                <c:pt idx="166">
                  <c:v>0.17945164839658101</c:v>
                </c:pt>
                <c:pt idx="167">
                  <c:v>0.17496535718666648</c:v>
                </c:pt>
                <c:pt idx="168">
                  <c:v>0.1705912232569998</c:v>
                </c:pt>
                <c:pt idx="169">
                  <c:v>0.16632644267557481</c:v>
                </c:pt>
                <c:pt idx="170">
                  <c:v>0.16216828160868543</c:v>
                </c:pt>
                <c:pt idx="171">
                  <c:v>0.15811407456846829</c:v>
                </c:pt>
                <c:pt idx="172">
                  <c:v>0.15416122270425658</c:v>
                </c:pt>
                <c:pt idx="173">
                  <c:v>0.15030719213665017</c:v>
                </c:pt>
                <c:pt idx="174">
                  <c:v>0.14654951233323391</c:v>
                </c:pt>
                <c:pt idx="175">
                  <c:v>0.14288577452490306</c:v>
                </c:pt>
                <c:pt idx="176">
                  <c:v>0.13931363016178047</c:v>
                </c:pt>
                <c:pt idx="177">
                  <c:v>0.13583078940773596</c:v>
                </c:pt>
                <c:pt idx="178">
                  <c:v>0.13243501967254256</c:v>
                </c:pt>
                <c:pt idx="179">
                  <c:v>0.12912414418072898</c:v>
                </c:pt>
                <c:pt idx="180">
                  <c:v>0.12589604057621076</c:v>
                </c:pt>
                <c:pt idx="181">
                  <c:v>0.12274863956180548</c:v>
                </c:pt>
                <c:pt idx="182">
                  <c:v>0.11967992357276035</c:v>
                </c:pt>
                <c:pt idx="183">
                  <c:v>0.11668792548344134</c:v>
                </c:pt>
                <c:pt idx="184">
                  <c:v>0.11377072734635531</c:v>
                </c:pt>
                <c:pt idx="185">
                  <c:v>0.11092645916269642</c:v>
                </c:pt>
                <c:pt idx="186">
                  <c:v>0.10815329768362901</c:v>
                </c:pt>
                <c:pt idx="187">
                  <c:v>0.10544946524153828</c:v>
                </c:pt>
                <c:pt idx="188">
                  <c:v>0.10281322861049982</c:v>
                </c:pt>
                <c:pt idx="189">
                  <c:v>0.10024289789523733</c:v>
                </c:pt>
                <c:pt idx="190">
                  <c:v>9.773682544785639E-2</c:v>
                </c:pt>
                <c:pt idx="191">
                  <c:v>9.5293404811659974E-2</c:v>
                </c:pt>
                <c:pt idx="192">
                  <c:v>9.2911069691368475E-2</c:v>
                </c:pt>
                <c:pt idx="193">
                  <c:v>9.0588292949084256E-2</c:v>
                </c:pt>
                <c:pt idx="194">
                  <c:v>8.8323585625357151E-2</c:v>
                </c:pt>
                <c:pt idx="195">
                  <c:v>8.611549598472322E-2</c:v>
                </c:pt>
                <c:pt idx="196">
                  <c:v>8.3962608585105139E-2</c:v>
                </c:pt>
                <c:pt idx="197">
                  <c:v>8.1863543370477507E-2</c:v>
                </c:pt>
                <c:pt idx="198">
                  <c:v>7.981695478621556E-2</c:v>
                </c:pt>
                <c:pt idx="199">
                  <c:v>7.7821530916560175E-2</c:v>
                </c:pt>
                <c:pt idx="200">
                  <c:v>7.5875992643646167E-2</c:v>
                </c:pt>
                <c:pt idx="201">
                  <c:v>7.3979092827555007E-2</c:v>
                </c:pt>
                <c:pt idx="202">
                  <c:v>7.2129615506866127E-2</c:v>
                </c:pt>
                <c:pt idx="203">
                  <c:v>7.032637511919447E-2</c:v>
                </c:pt>
                <c:pt idx="204">
                  <c:v>6.8568215741214605E-2</c:v>
                </c:pt>
                <c:pt idx="205">
                  <c:v>6.6854010347684234E-2</c:v>
                </c:pt>
                <c:pt idx="206">
                  <c:v>6.5182660088992123E-2</c:v>
                </c:pt>
                <c:pt idx="207">
                  <c:v>6.355309358676732E-2</c:v>
                </c:pt>
                <c:pt idx="208">
                  <c:v>6.1964266247098138E-2</c:v>
                </c:pt>
                <c:pt idx="209">
                  <c:v>6.0415159590920683E-2</c:v>
                </c:pt>
                <c:pt idx="210">
                  <c:v>5.8904780601147663E-2</c:v>
                </c:pt>
                <c:pt idx="211">
                  <c:v>5.7432161086118969E-2</c:v>
                </c:pt>
                <c:pt idx="212">
                  <c:v>5.5996357058965995E-2</c:v>
                </c:pt>
                <c:pt idx="213">
                  <c:v>5.4596448132491843E-2</c:v>
                </c:pt>
                <c:pt idx="214">
                  <c:v>5.3231536929179549E-2</c:v>
                </c:pt>
                <c:pt idx="215">
                  <c:v>5.1900748505950056E-2</c:v>
                </c:pt>
                <c:pt idx="216">
                  <c:v>5.0603229793301306E-2</c:v>
                </c:pt>
                <c:pt idx="217">
                  <c:v>4.9338149048468775E-2</c:v>
                </c:pt>
                <c:pt idx="218">
                  <c:v>4.8104695322257057E-2</c:v>
                </c:pt>
                <c:pt idx="219">
                  <c:v>4.6902077939200627E-2</c:v>
                </c:pt>
                <c:pt idx="220">
                  <c:v>4.572952599072061E-2</c:v>
                </c:pt>
                <c:pt idx="221">
                  <c:v>4.4586287840952595E-2</c:v>
                </c:pt>
                <c:pt idx="222">
                  <c:v>4.3471630644928781E-2</c:v>
                </c:pt>
                <c:pt idx="223">
                  <c:v>4.2384839878805564E-2</c:v>
                </c:pt>
                <c:pt idx="224">
                  <c:v>4.1325218881835421E-2</c:v>
                </c:pt>
                <c:pt idx="225">
                  <c:v>4.0292088409789532E-2</c:v>
                </c:pt>
                <c:pt idx="226">
                  <c:v>3.9284786199544793E-2</c:v>
                </c:pt>
                <c:pt idx="227">
                  <c:v>3.830266654455617E-2</c:v>
                </c:pt>
                <c:pt idx="228">
                  <c:v>3.7345099880942263E-2</c:v>
                </c:pt>
                <c:pt idx="229">
                  <c:v>3.6411472383918703E-2</c:v>
                </c:pt>
                <c:pt idx="230">
                  <c:v>3.5501185574320734E-2</c:v>
                </c:pt>
                <c:pt idx="231">
                  <c:v>3.4613655934962718E-2</c:v>
                </c:pt>
                <c:pt idx="232">
                  <c:v>3.374831453658865E-2</c:v>
                </c:pt>
                <c:pt idx="233">
                  <c:v>3.2904606673173936E-2</c:v>
                </c:pt>
                <c:pt idx="234">
                  <c:v>3.2081991506344588E-2</c:v>
                </c:pt>
                <c:pt idx="235">
                  <c:v>3.127994171868597E-2</c:v>
                </c:pt>
                <c:pt idx="236">
                  <c:v>3.0497943175718821E-2</c:v>
                </c:pt>
                <c:pt idx="237">
                  <c:v>2.9735494596325851E-2</c:v>
                </c:pt>
                <c:pt idx="238">
                  <c:v>2.8992107231417704E-2</c:v>
                </c:pt>
                <c:pt idx="239">
                  <c:v>2.8267304550632262E-2</c:v>
                </c:pt>
                <c:pt idx="240">
                  <c:v>2.7560621936866456E-2</c:v>
                </c:pt>
                <c:pt idx="241">
                  <c:v>2.6871606388444793E-2</c:v>
                </c:pt>
                <c:pt idx="242">
                  <c:v>2.6199816228733672E-2</c:v>
                </c:pt>
                <c:pt idx="243">
                  <c:v>2.5544820823015329E-2</c:v>
                </c:pt>
                <c:pt idx="244">
                  <c:v>2.4906200302439944E-2</c:v>
                </c:pt>
                <c:pt idx="245">
                  <c:v>2.4283545294878944E-2</c:v>
                </c:pt>
                <c:pt idx="246">
                  <c:v>2.3676456662506971E-2</c:v>
                </c:pt>
                <c:pt idx="247">
                  <c:v>2.3084545245944298E-2</c:v>
                </c:pt>
                <c:pt idx="248">
                  <c:v>2.2507431614795691E-2</c:v>
                </c:pt>
                <c:pt idx="249">
                  <c:v>2.19447458244258E-2</c:v>
                </c:pt>
                <c:pt idx="250">
                  <c:v>2.1396127178815155E-2</c:v>
                </c:pt>
                <c:pt idx="251">
                  <c:v>2.0861223999344775E-2</c:v>
                </c:pt>
                <c:pt idx="252">
                  <c:v>2.0339693399361154E-2</c:v>
                </c:pt>
                <c:pt idx="253">
                  <c:v>1.9831201064377125E-2</c:v>
                </c:pt>
                <c:pt idx="254">
                  <c:v>1.9335421037767697E-2</c:v>
                </c:pt>
                <c:pt idx="255">
                  <c:v>1.8852035511823503E-2</c:v>
                </c:pt>
                <c:pt idx="256">
                  <c:v>1.8380734624027915E-2</c:v>
                </c:pt>
                <c:pt idx="257">
                  <c:v>1.7921216258427217E-2</c:v>
                </c:pt>
                <c:pt idx="258">
                  <c:v>1.7473185851966538E-2</c:v>
                </c:pt>
                <c:pt idx="259">
                  <c:v>1.7036356205667375E-2</c:v>
                </c:pt>
                <c:pt idx="260">
                  <c:v>1.6610447300525688E-2</c:v>
                </c:pt>
                <c:pt idx="261">
                  <c:v>1.6195186118012544E-2</c:v>
                </c:pt>
                <c:pt idx="262">
                  <c:v>1.5790306465062229E-2</c:v>
                </c:pt>
                <c:pt idx="263">
                  <c:v>1.5395548803435672E-2</c:v>
                </c:pt>
                <c:pt idx="264">
                  <c:v>1.5010660083349781E-2</c:v>
                </c:pt>
                <c:pt idx="265">
                  <c:v>1.4635393581266035E-2</c:v>
                </c:pt>
                <c:pt idx="266">
                  <c:v>1.4269508741734384E-2</c:v>
                </c:pt>
                <c:pt idx="267">
                  <c:v>1.3912771023191025E-2</c:v>
                </c:pt>
                <c:pt idx="268">
                  <c:v>1.3564951747611249E-2</c:v>
                </c:pt>
                <c:pt idx="269">
                  <c:v>1.3225827953920967E-2</c:v>
                </c:pt>
                <c:pt idx="270">
                  <c:v>1.2895182255072943E-2</c:v>
                </c:pt>
                <c:pt idx="271">
                  <c:v>1.2572802698696119E-2</c:v>
                </c:pt>
                <c:pt idx="272">
                  <c:v>1.2258482631228716E-2</c:v>
                </c:pt>
                <c:pt idx="273">
                  <c:v>1.1952020565447998E-2</c:v>
                </c:pt>
                <c:pt idx="274">
                  <c:v>1.1653220051311797E-2</c:v>
                </c:pt>
                <c:pt idx="275">
                  <c:v>1.1361889550029002E-2</c:v>
                </c:pt>
                <c:pt idx="276">
                  <c:v>1.1077842311278277E-2</c:v>
                </c:pt>
                <c:pt idx="277">
                  <c:v>1.080089625349632E-2</c:v>
                </c:pt>
                <c:pt idx="278">
                  <c:v>1.0530873847158912E-2</c:v>
                </c:pt>
                <c:pt idx="279">
                  <c:v>1.0267602000979939E-2</c:v>
                </c:pt>
                <c:pt idx="280">
                  <c:v>1.001091195095544E-2</c:v>
                </c:pt>
                <c:pt idx="281">
                  <c:v>9.7606391521815536E-3</c:v>
                </c:pt>
                <c:pt idx="282">
                  <c:v>9.5166231733770142E-3</c:v>
                </c:pt>
                <c:pt idx="283">
                  <c:v>9.2787075940425883E-3</c:v>
                </c:pt>
                <c:pt idx="284">
                  <c:v>9.0467399041915236E-3</c:v>
                </c:pt>
                <c:pt idx="285">
                  <c:v>8.8205714065867358E-3</c:v>
                </c:pt>
                <c:pt idx="286">
                  <c:v>8.6000571214220663E-3</c:v>
                </c:pt>
                <c:pt idx="287">
                  <c:v>8.3850556933865138E-3</c:v>
                </c:pt>
                <c:pt idx="288">
                  <c:v>8.1754293010518515E-3</c:v>
                </c:pt>
                <c:pt idx="289">
                  <c:v>7.9710435685255553E-3</c:v>
                </c:pt>
                <c:pt idx="290">
                  <c:v>7.7717674793124159E-3</c:v>
                </c:pt>
                <c:pt idx="291">
                  <c:v>7.5774732923296053E-3</c:v>
                </c:pt>
              </c:numCache>
            </c:numRef>
          </c:xVal>
          <c:yVal>
            <c:numRef>
              <c:f>'Discrete shrinks to continuous'!$D$17:$D$308</c:f>
              <c:numCache>
                <c:formatCode>0.0000%</c:formatCode>
                <c:ptCount val="292"/>
                <c:pt idx="0">
                  <c:v>1.3599442236840389</c:v>
                </c:pt>
                <c:pt idx="1">
                  <c:v>1.3259456180919382</c:v>
                </c:pt>
                <c:pt idx="2">
                  <c:v>1.2927969776396397</c:v>
                </c:pt>
                <c:pt idx="3">
                  <c:v>1.2604770531986484</c:v>
                </c:pt>
                <c:pt idx="4">
                  <c:v>1.2289651268686823</c:v>
                </c:pt>
                <c:pt idx="5">
                  <c:v>1.1982409986969653</c:v>
                </c:pt>
                <c:pt idx="6">
                  <c:v>1.1682849737295411</c:v>
                </c:pt>
                <c:pt idx="7">
                  <c:v>1.1390778493863025</c:v>
                </c:pt>
                <c:pt idx="8">
                  <c:v>1.1106009031516448</c:v>
                </c:pt>
                <c:pt idx="9">
                  <c:v>1.0828358805728537</c:v>
                </c:pt>
                <c:pt idx="10">
                  <c:v>1.0557649835585325</c:v>
                </c:pt>
                <c:pt idx="11">
                  <c:v>1.0293708589695691</c:v>
                </c:pt>
                <c:pt idx="12">
                  <c:v>1.0036365874953299</c:v>
                </c:pt>
                <c:pt idx="13">
                  <c:v>0.97854567280794646</c:v>
                </c:pt>
                <c:pt idx="14">
                  <c:v>0.9540820309877478</c:v>
                </c:pt>
                <c:pt idx="15">
                  <c:v>0.93022998021305414</c:v>
                </c:pt>
                <c:pt idx="16">
                  <c:v>0.90697423070772776</c:v>
                </c:pt>
                <c:pt idx="17">
                  <c:v>0.88429987494003448</c:v>
                </c:pt>
                <c:pt idx="18">
                  <c:v>0.86219237806653382</c:v>
                </c:pt>
                <c:pt idx="19">
                  <c:v>0.84063756861487038</c:v>
                </c:pt>
                <c:pt idx="20">
                  <c:v>0.81962162939949856</c:v>
                </c:pt>
                <c:pt idx="21">
                  <c:v>0.79913108866451099</c:v>
                </c:pt>
                <c:pt idx="22">
                  <c:v>0.77915281144789816</c:v>
                </c:pt>
                <c:pt idx="23">
                  <c:v>0.75967399116170076</c:v>
                </c:pt>
                <c:pt idx="24">
                  <c:v>0.74068214138265831</c:v>
                </c:pt>
                <c:pt idx="25">
                  <c:v>0.72216508784809175</c:v>
                </c:pt>
                <c:pt idx="26">
                  <c:v>0.70411096065188938</c:v>
                </c:pt>
                <c:pt idx="27">
                  <c:v>0.6865081866355921</c:v>
                </c:pt>
                <c:pt idx="28">
                  <c:v>0.66934548196970234</c:v>
                </c:pt>
                <c:pt idx="29">
                  <c:v>0.65261184492045976</c:v>
                </c:pt>
                <c:pt idx="30">
                  <c:v>0.63629654879744824</c:v>
                </c:pt>
                <c:pt idx="31">
                  <c:v>0.62038913507751192</c:v>
                </c:pt>
                <c:pt idx="32">
                  <c:v>0.60487940670057416</c:v>
                </c:pt>
                <c:pt idx="33">
                  <c:v>0.58975742153305977</c:v>
                </c:pt>
                <c:pt idx="34">
                  <c:v>0.57501348599473323</c:v>
                </c:pt>
                <c:pt idx="35">
                  <c:v>0.56063814884486496</c:v>
                </c:pt>
                <c:pt idx="36">
                  <c:v>0.54662219512374333</c:v>
                </c:pt>
                <c:pt idx="37">
                  <c:v>0.5329566402456497</c:v>
                </c:pt>
                <c:pt idx="38">
                  <c:v>0.51963272423950846</c:v>
                </c:pt>
                <c:pt idx="39">
                  <c:v>0.50664190613352067</c:v>
                </c:pt>
                <c:pt idx="40">
                  <c:v>0.49397585848018266</c:v>
                </c:pt>
                <c:pt idx="41">
                  <c:v>0.48162646201817805</c:v>
                </c:pt>
                <c:pt idx="42">
                  <c:v>0.46958580046772364</c:v>
                </c:pt>
                <c:pt idx="43">
                  <c:v>0.45784615545603058</c:v>
                </c:pt>
                <c:pt idx="44">
                  <c:v>0.44640000156962972</c:v>
                </c:pt>
                <c:pt idx="45">
                  <c:v>0.43524000153038911</c:v>
                </c:pt>
                <c:pt idx="46">
                  <c:v>0.42435900149212935</c:v>
                </c:pt>
                <c:pt idx="47">
                  <c:v>0.41375002645482611</c:v>
                </c:pt>
                <c:pt idx="48">
                  <c:v>0.40340627579345539</c:v>
                </c:pt>
                <c:pt idx="49">
                  <c:v>0.39332111889861898</c:v>
                </c:pt>
                <c:pt idx="50">
                  <c:v>0.38348809092615349</c:v>
                </c:pt>
                <c:pt idx="51">
                  <c:v>0.3739008886529997</c:v>
                </c:pt>
                <c:pt idx="52">
                  <c:v>0.36455336643667469</c:v>
                </c:pt>
                <c:pt idx="53">
                  <c:v>0.3554395322757577</c:v>
                </c:pt>
                <c:pt idx="54">
                  <c:v>0.34655354396886373</c:v>
                </c:pt>
                <c:pt idx="55">
                  <c:v>0.33788970536964219</c:v>
                </c:pt>
                <c:pt idx="56">
                  <c:v>0.32944246273540118</c:v>
                </c:pt>
                <c:pt idx="57">
                  <c:v>0.32120640116701615</c:v>
                </c:pt>
                <c:pt idx="58">
                  <c:v>0.31317624113784082</c:v>
                </c:pt>
                <c:pt idx="59">
                  <c:v>0.3053468351093947</c:v>
                </c:pt>
                <c:pt idx="60">
                  <c:v>0.29771316423165994</c:v>
                </c:pt>
                <c:pt idx="61">
                  <c:v>0.29027033512586842</c:v>
                </c:pt>
                <c:pt idx="62">
                  <c:v>0.2830135767477216</c:v>
                </c:pt>
                <c:pt idx="63">
                  <c:v>0.27593823732902856</c:v>
                </c:pt>
                <c:pt idx="64">
                  <c:v>0.26903978139580281</c:v>
                </c:pt>
                <c:pt idx="65">
                  <c:v>0.26231378686090773</c:v>
                </c:pt>
                <c:pt idx="66">
                  <c:v>0.25575594218938519</c:v>
                </c:pt>
                <c:pt idx="67">
                  <c:v>0.24936204363465056</c:v>
                </c:pt>
                <c:pt idx="68">
                  <c:v>0.2431279925437842</c:v>
                </c:pt>
                <c:pt idx="69">
                  <c:v>0.2370497927301897</c:v>
                </c:pt>
                <c:pt idx="70">
                  <c:v>0.23112354791193479</c:v>
                </c:pt>
                <c:pt idx="71">
                  <c:v>0.22534545921413643</c:v>
                </c:pt>
                <c:pt idx="72">
                  <c:v>0.21971182273378309</c:v>
                </c:pt>
                <c:pt idx="73">
                  <c:v>0.2142190271654385</c:v>
                </c:pt>
                <c:pt idx="74">
                  <c:v>0.20886355148630245</c:v>
                </c:pt>
                <c:pt idx="75">
                  <c:v>0.20364196269914492</c:v>
                </c:pt>
                <c:pt idx="76">
                  <c:v>0.19855091363166624</c:v>
                </c:pt>
                <c:pt idx="77">
                  <c:v>0.19358714079087463</c:v>
                </c:pt>
                <c:pt idx="78">
                  <c:v>0.18874746227110281</c:v>
                </c:pt>
                <c:pt idx="79">
                  <c:v>0.18402877571432522</c:v>
                </c:pt>
                <c:pt idx="80">
                  <c:v>0.17942805632146699</c:v>
                </c:pt>
                <c:pt idx="81">
                  <c:v>0.17494235491343044</c:v>
                </c:pt>
                <c:pt idx="82">
                  <c:v>0.17056879604059463</c:v>
                </c:pt>
                <c:pt idx="83">
                  <c:v>0.16630457613957966</c:v>
                </c:pt>
                <c:pt idx="84">
                  <c:v>0.16214696173609022</c:v>
                </c:pt>
                <c:pt idx="85">
                  <c:v>0.15809328769268796</c:v>
                </c:pt>
                <c:pt idx="86">
                  <c:v>0.15414095550037074</c:v>
                </c:pt>
                <c:pt idx="87">
                  <c:v>0.15028743161286143</c:v>
                </c:pt>
                <c:pt idx="88">
                  <c:v>0.14653024582253996</c:v>
                </c:pt>
                <c:pt idx="89">
                  <c:v>0.14286698967697645</c:v>
                </c:pt>
                <c:pt idx="90">
                  <c:v>0.13929531493505212</c:v>
                </c:pt>
                <c:pt idx="91">
                  <c:v>0.13581293206167577</c:v>
                </c:pt>
                <c:pt idx="92">
                  <c:v>0.13241760876013378</c:v>
                </c:pt>
                <c:pt idx="93">
                  <c:v>0.12910716854113041</c:v>
                </c:pt>
                <c:pt idx="94">
                  <c:v>0.12587948932760212</c:v>
                </c:pt>
                <c:pt idx="95">
                  <c:v>0.12273250209441211</c:v>
                </c:pt>
                <c:pt idx="96">
                  <c:v>0.11966418954205187</c:v>
                </c:pt>
                <c:pt idx="97">
                  <c:v>0.11667258480350058</c:v>
                </c:pt>
                <c:pt idx="98">
                  <c:v>0.11375577018341312</c:v>
                </c:pt>
                <c:pt idx="99">
                  <c:v>0.11091187592882767</c:v>
                </c:pt>
                <c:pt idx="100">
                  <c:v>0.10813907903060697</c:v>
                </c:pt>
                <c:pt idx="101">
                  <c:v>0.1054356020548419</c:v>
                </c:pt>
                <c:pt idx="102">
                  <c:v>0.10279971200347079</c:v>
                </c:pt>
                <c:pt idx="103">
                  <c:v>0.10022971920338394</c:v>
                </c:pt>
                <c:pt idx="104">
                  <c:v>9.7723976223299439E-2</c:v>
                </c:pt>
                <c:pt idx="105">
                  <c:v>9.5280876817717006E-2</c:v>
                </c:pt>
                <c:pt idx="106">
                  <c:v>9.2898854897274036E-2</c:v>
                </c:pt>
                <c:pt idx="107">
                  <c:v>9.0576383524842249E-2</c:v>
                </c:pt>
                <c:pt idx="108">
                  <c:v>8.8311973936721189E-2</c:v>
                </c:pt>
                <c:pt idx="109">
                  <c:v>8.6104174588303106E-2</c:v>
                </c:pt>
                <c:pt idx="110">
                  <c:v>8.3951570223595451E-2</c:v>
                </c:pt>
                <c:pt idx="111">
                  <c:v>8.1852780968005689E-2</c:v>
                </c:pt>
                <c:pt idx="112">
                  <c:v>7.9806461443805474E-2</c:v>
                </c:pt>
                <c:pt idx="113">
                  <c:v>7.7811299907710324E-2</c:v>
                </c:pt>
                <c:pt idx="114">
                  <c:v>7.5866017410017639E-2</c:v>
                </c:pt>
                <c:pt idx="115">
                  <c:v>7.3969366974767123E-2</c:v>
                </c:pt>
                <c:pt idx="116">
                  <c:v>7.212013280039789E-2</c:v>
                </c:pt>
                <c:pt idx="117">
                  <c:v>7.0317129480387944E-2</c:v>
                </c:pt>
                <c:pt idx="118">
                  <c:v>6.8559201243378193E-2</c:v>
                </c:pt>
                <c:pt idx="119">
                  <c:v>6.6845221212293748E-2</c:v>
                </c:pt>
                <c:pt idx="120">
                  <c:v>6.5174090681986416E-2</c:v>
                </c:pt>
                <c:pt idx="121">
                  <c:v>6.354473841493688E-2</c:v>
                </c:pt>
                <c:pt idx="122">
                  <c:v>6.1956119954563411E-2</c:v>
                </c:pt>
                <c:pt idx="123">
                  <c:v>6.0407216955699318E-2</c:v>
                </c:pt>
                <c:pt idx="124">
                  <c:v>5.8897036531806793E-2</c:v>
                </c:pt>
                <c:pt idx="125">
                  <c:v>5.7424610618511576E-2</c:v>
                </c:pt>
                <c:pt idx="126">
                  <c:v>5.5988995353048764E-2</c:v>
                </c:pt>
                <c:pt idx="127">
                  <c:v>5.4589270469222614E-2</c:v>
                </c:pt>
                <c:pt idx="128">
                  <c:v>5.3224538707492018E-2</c:v>
                </c:pt>
                <c:pt idx="129">
                  <c:v>5.1893925239804697E-2</c:v>
                </c:pt>
                <c:pt idx="130">
                  <c:v>5.0596577108809625E-2</c:v>
                </c:pt>
                <c:pt idx="131">
                  <c:v>4.9331662681089378E-2</c:v>
                </c:pt>
                <c:pt idx="132">
                  <c:v>4.8098371114062219E-2</c:v>
                </c:pt>
                <c:pt idx="133">
                  <c:v>4.6895911836210516E-2</c:v>
                </c:pt>
                <c:pt idx="134">
                  <c:v>4.5723514040305328E-2</c:v>
                </c:pt>
                <c:pt idx="135">
                  <c:v>4.4580426189297605E-2</c:v>
                </c:pt>
                <c:pt idx="136">
                  <c:v>4.3465915534565185E-2</c:v>
                </c:pt>
                <c:pt idx="137">
                  <c:v>4.2379267646201035E-2</c:v>
                </c:pt>
                <c:pt idx="138">
                  <c:v>4.1319785955046165E-2</c:v>
                </c:pt>
                <c:pt idx="139">
                  <c:v>4.0286791306169967E-2</c:v>
                </c:pt>
                <c:pt idx="140">
                  <c:v>3.9279621523515718E-2</c:v>
                </c:pt>
                <c:pt idx="141">
                  <c:v>3.8297630985427794E-2</c:v>
                </c:pt>
                <c:pt idx="142">
                  <c:v>3.7340190210792178E-2</c:v>
                </c:pt>
                <c:pt idx="143">
                  <c:v>3.6406685455522302E-2</c:v>
                </c:pt>
                <c:pt idx="144">
                  <c:v>3.5496518319134328E-2</c:v>
                </c:pt>
                <c:pt idx="145">
                  <c:v>3.4609105361155981E-2</c:v>
                </c:pt>
                <c:pt idx="146">
                  <c:v>3.3743877727127058E-2</c:v>
                </c:pt>
                <c:pt idx="147">
                  <c:v>3.2900280783948757E-2</c:v>
                </c:pt>
                <c:pt idx="148">
                  <c:v>3.2077773764350045E-2</c:v>
                </c:pt>
                <c:pt idx="149">
                  <c:v>3.1275829420241368E-2</c:v>
                </c:pt>
                <c:pt idx="150">
                  <c:v>3.0493933684735238E-2</c:v>
                </c:pt>
                <c:pt idx="151">
                  <c:v>2.973158534261694E-2</c:v>
                </c:pt>
                <c:pt idx="152">
                  <c:v>2.8988295709051561E-2</c:v>
                </c:pt>
                <c:pt idx="153">
                  <c:v>2.8263588316325233E-2</c:v>
                </c:pt>
                <c:pt idx="154">
                  <c:v>2.7556998608417125E-2</c:v>
                </c:pt>
                <c:pt idx="155">
                  <c:v>2.6868073643206751E-2</c:v>
                </c:pt>
                <c:pt idx="156">
                  <c:v>2.6196371802126535E-2</c:v>
                </c:pt>
                <c:pt idx="157">
                  <c:v>2.5541462507073311E-2</c:v>
                </c:pt>
                <c:pt idx="158">
                  <c:v>2.4902925944396428E-2</c:v>
                </c:pt>
                <c:pt idx="159">
                  <c:v>2.4280352795786529E-2</c:v>
                </c:pt>
                <c:pt idx="160">
                  <c:v>2.3673343975891808E-2</c:v>
                </c:pt>
                <c:pt idx="161">
                  <c:v>2.3081510376494519E-2</c:v>
                </c:pt>
                <c:pt idx="162">
                  <c:v>2.250447261708223E-2</c:v>
                </c:pt>
                <c:pt idx="163">
                  <c:v>2.1941860801655153E-2</c:v>
                </c:pt>
                <c:pt idx="164">
                  <c:v>2.1393314281613764E-2</c:v>
                </c:pt>
                <c:pt idx="165">
                  <c:v>2.0858481424573368E-2</c:v>
                </c:pt>
                <c:pt idx="166">
                  <c:v>2.0337019388959099E-2</c:v>
                </c:pt>
                <c:pt idx="167">
                  <c:v>1.982859390423504E-2</c:v>
                </c:pt>
                <c:pt idx="168">
                  <c:v>1.9332879056629219E-2</c:v>
                </c:pt>
                <c:pt idx="169">
                  <c:v>1.8849557080213464E-2</c:v>
                </c:pt>
                <c:pt idx="170">
                  <c:v>1.8378318153208093E-2</c:v>
                </c:pt>
                <c:pt idx="171">
                  <c:v>1.7918860199377933E-2</c:v>
                </c:pt>
                <c:pt idx="172">
                  <c:v>1.7470888694393564E-2</c:v>
                </c:pt>
                <c:pt idx="173">
                  <c:v>1.7034116477033706E-2</c:v>
                </c:pt>
                <c:pt idx="174">
                  <c:v>1.6608263565107844E-2</c:v>
                </c:pt>
                <c:pt idx="175">
                  <c:v>1.6193056975980228E-2</c:v>
                </c:pt>
                <c:pt idx="176">
                  <c:v>1.5788230551580577E-2</c:v>
                </c:pt>
                <c:pt idx="177">
                  <c:v>1.5393524787791111E-2</c:v>
                </c:pt>
                <c:pt idx="178">
                  <c:v>1.5008686668096297E-2</c:v>
                </c:pt>
                <c:pt idx="179">
                  <c:v>1.4633469501393956E-2</c:v>
                </c:pt>
                <c:pt idx="180">
                  <c:v>1.4267632763859034E-2</c:v>
                </c:pt>
                <c:pt idx="181">
                  <c:v>1.3910941944762542E-2</c:v>
                </c:pt>
                <c:pt idx="182">
                  <c:v>1.3563168396143526E-2</c:v>
                </c:pt>
                <c:pt idx="183">
                  <c:v>1.3224089186240072E-2</c:v>
                </c:pt>
                <c:pt idx="184">
                  <c:v>1.2893486956583881E-2</c:v>
                </c:pt>
                <c:pt idx="185">
                  <c:v>1.2571149782669393E-2</c:v>
                </c:pt>
                <c:pt idx="186">
                  <c:v>1.2256871038102682E-2</c:v>
                </c:pt>
                <c:pt idx="187">
                  <c:v>1.195044926215009E-2</c:v>
                </c:pt>
                <c:pt idx="188">
                  <c:v>1.1651688030596283E-2</c:v>
                </c:pt>
                <c:pt idx="189">
                  <c:v>1.1360395829831492E-2</c:v>
                </c:pt>
                <c:pt idx="190">
                  <c:v>1.1076385934085723E-2</c:v>
                </c:pt>
                <c:pt idx="191">
                  <c:v>1.0799476285733548E-2</c:v>
                </c:pt>
                <c:pt idx="192">
                  <c:v>1.0529489378590188E-2</c:v>
                </c:pt>
                <c:pt idx="193">
                  <c:v>1.0266252144125328E-2</c:v>
                </c:pt>
                <c:pt idx="194">
                  <c:v>1.0009595840522188E-2</c:v>
                </c:pt>
                <c:pt idx="195">
                  <c:v>9.7593559445091228E-3</c:v>
                </c:pt>
                <c:pt idx="196">
                  <c:v>9.5153720458965394E-3</c:v>
                </c:pt>
                <c:pt idx="197">
                  <c:v>9.2774877447490568E-3</c:v>
                </c:pt>
                <c:pt idx="198">
                  <c:v>9.0455505511303925E-3</c:v>
                </c:pt>
                <c:pt idx="199">
                  <c:v>8.8194117873521341E-3</c:v>
                </c:pt>
                <c:pt idx="200">
                  <c:v>8.5989264926683573E-3</c:v>
                </c:pt>
                <c:pt idx="201">
                  <c:v>8.3839533303515356E-3</c:v>
                </c:pt>
                <c:pt idx="202">
                  <c:v>8.1743544970927402E-3</c:v>
                </c:pt>
                <c:pt idx="203">
                  <c:v>7.9699956346655585E-3</c:v>
                </c:pt>
                <c:pt idx="204">
                  <c:v>7.7707457437987716E-3</c:v>
                </c:pt>
                <c:pt idx="205">
                  <c:v>7.5764771002038477E-3</c:v>
                </c:pt>
                <c:pt idx="206">
                  <c:v>7.3870651726987129E-3</c:v>
                </c:pt>
                <c:pt idx="207">
                  <c:v>7.2023885433812277E-3</c:v>
                </c:pt>
                <c:pt idx="208">
                  <c:v>7.0223288297967344E-3</c:v>
                </c:pt>
                <c:pt idx="209">
                  <c:v>6.8467706090517754E-3</c:v>
                </c:pt>
                <c:pt idx="210">
                  <c:v>6.6756013438254757E-3</c:v>
                </c:pt>
                <c:pt idx="211">
                  <c:v>6.5087113102298318E-3</c:v>
                </c:pt>
                <c:pt idx="212">
                  <c:v>6.3459935274740656E-3</c:v>
                </c:pt>
                <c:pt idx="213">
                  <c:v>6.1873436892873872E-3</c:v>
                </c:pt>
                <c:pt idx="214">
                  <c:v>6.0326600970550528E-3</c:v>
                </c:pt>
                <c:pt idx="215">
                  <c:v>5.8818435946286773E-3</c:v>
                </c:pt>
                <c:pt idx="216">
                  <c:v>5.7347975047629578E-3</c:v>
                </c:pt>
                <c:pt idx="217">
                  <c:v>5.5914275671439589E-3</c:v>
                </c:pt>
                <c:pt idx="218">
                  <c:v>5.4516418779653854E-3</c:v>
                </c:pt>
                <c:pt idx="219">
                  <c:v>5.3153508310162037E-3</c:v>
                </c:pt>
                <c:pt idx="220">
                  <c:v>5.1824670602408961E-3</c:v>
                </c:pt>
                <c:pt idx="221">
                  <c:v>5.0529053837347331E-3</c:v>
                </c:pt>
                <c:pt idx="222">
                  <c:v>4.926582749141495E-3</c:v>
                </c:pt>
                <c:pt idx="223">
                  <c:v>4.8034181804129479E-3</c:v>
                </c:pt>
                <c:pt idx="224">
                  <c:v>4.6833327259024797E-3</c:v>
                </c:pt>
                <c:pt idx="225">
                  <c:v>4.5662494077549918E-3</c:v>
                </c:pt>
                <c:pt idx="226">
                  <c:v>4.4520931725610426E-3</c:v>
                </c:pt>
                <c:pt idx="227">
                  <c:v>4.340790843247103E-3</c:v>
                </c:pt>
                <c:pt idx="228">
                  <c:v>4.2322710721658255E-3</c:v>
                </c:pt>
                <c:pt idx="229">
                  <c:v>4.1264642953616664E-3</c:v>
                </c:pt>
                <c:pt idx="230">
                  <c:v>4.0233026879777194E-3</c:v>
                </c:pt>
                <c:pt idx="231">
                  <c:v>3.9227201207782504E-3</c:v>
                </c:pt>
                <c:pt idx="232">
                  <c:v>3.8246521177588357E-3</c:v>
                </c:pt>
                <c:pt idx="233">
                  <c:v>3.7290358148149307E-3</c:v>
                </c:pt>
                <c:pt idx="234">
                  <c:v>3.6358099194444726E-3</c:v>
                </c:pt>
                <c:pt idx="235">
                  <c:v>3.5449146714584046E-3</c:v>
                </c:pt>
                <c:pt idx="236">
                  <c:v>3.4562918046718372E-3</c:v>
                </c:pt>
                <c:pt idx="237">
                  <c:v>3.3698845095550939E-3</c:v>
                </c:pt>
                <c:pt idx="238">
                  <c:v>3.2856373968163052E-3</c:v>
                </c:pt>
                <c:pt idx="239">
                  <c:v>3.2034964618957804E-3</c:v>
                </c:pt>
                <c:pt idx="240">
                  <c:v>3.1234090503483723E-3</c:v>
                </c:pt>
                <c:pt idx="241">
                  <c:v>3.0453238240897881E-3</c:v>
                </c:pt>
                <c:pt idx="242">
                  <c:v>2.9691907284874405E-3</c:v>
                </c:pt>
                <c:pt idx="243">
                  <c:v>2.8949609602753196E-3</c:v>
                </c:pt>
                <c:pt idx="244">
                  <c:v>2.8225869362683842E-3</c:v>
                </c:pt>
                <c:pt idx="245">
                  <c:v>2.7520222628617348E-3</c:v>
                </c:pt>
                <c:pt idx="246">
                  <c:v>2.6832217062901188E-3</c:v>
                </c:pt>
                <c:pt idx="247">
                  <c:v>2.6161411636328666E-3</c:v>
                </c:pt>
                <c:pt idx="248">
                  <c:v>2.5507376345421072E-3</c:v>
                </c:pt>
                <c:pt idx="249">
                  <c:v>2.4869691936785891E-3</c:v>
                </c:pt>
                <c:pt idx="250">
                  <c:v>2.4247949638366057E-3</c:v>
                </c:pt>
                <c:pt idx="251">
                  <c:v>2.3641750897407171E-3</c:v>
                </c:pt>
                <c:pt idx="252">
                  <c:v>2.3050707124970338E-3</c:v>
                </c:pt>
                <c:pt idx="253">
                  <c:v>2.2474439446847879E-3</c:v>
                </c:pt>
                <c:pt idx="254">
                  <c:v>2.1912578460676004E-3</c:v>
                </c:pt>
                <c:pt idx="255">
                  <c:v>2.1364763999158964E-3</c:v>
                </c:pt>
                <c:pt idx="256">
                  <c:v>2.0830644899180874E-3</c:v>
                </c:pt>
                <c:pt idx="257">
                  <c:v>2.030987877669982E-3</c:v>
                </c:pt>
                <c:pt idx="258">
                  <c:v>1.9802131807282351E-3</c:v>
                </c:pt>
                <c:pt idx="259">
                  <c:v>1.9307078512100122E-3</c:v>
                </c:pt>
                <c:pt idx="260">
                  <c:v>1.8824401549298001E-3</c:v>
                </c:pt>
                <c:pt idx="261">
                  <c:v>1.8353791510566848E-3</c:v>
                </c:pt>
                <c:pt idx="262">
                  <c:v>1.789494672280194E-3</c:v>
                </c:pt>
                <c:pt idx="263">
                  <c:v>1.7447573054731773E-3</c:v>
                </c:pt>
                <c:pt idx="264">
                  <c:v>1.7011383728363382E-3</c:v>
                </c:pt>
                <c:pt idx="265">
                  <c:v>1.6586099135153995E-3</c:v>
                </c:pt>
                <c:pt idx="266">
                  <c:v>1.617144665677594E-3</c:v>
                </c:pt>
                <c:pt idx="267">
                  <c:v>1.5767160490356591E-3</c:v>
                </c:pt>
                <c:pt idx="268">
                  <c:v>1.5372981478096726E-3</c:v>
                </c:pt>
                <c:pt idx="269">
                  <c:v>1.4988656941145628E-3</c:v>
                </c:pt>
                <c:pt idx="270">
                  <c:v>1.4613940517615143E-3</c:v>
                </c:pt>
                <c:pt idx="271">
                  <c:v>1.424859200467648E-3</c:v>
                </c:pt>
                <c:pt idx="272">
                  <c:v>1.3892377204558816E-3</c:v>
                </c:pt>
                <c:pt idx="273">
                  <c:v>1.3545067774445685E-3</c:v>
                </c:pt>
                <c:pt idx="274">
                  <c:v>1.3206441080082848E-3</c:v>
                </c:pt>
                <c:pt idx="275">
                  <c:v>1.2876280053081628E-3</c:v>
                </c:pt>
                <c:pt idx="276">
                  <c:v>1.255437305175495E-3</c:v>
                </c:pt>
                <c:pt idx="277">
                  <c:v>1.2240513725460353E-3</c:v>
                </c:pt>
                <c:pt idx="278">
                  <c:v>1.1934500882324161E-3</c:v>
                </c:pt>
                <c:pt idx="279">
                  <c:v>1.1636138360267127E-3</c:v>
                </c:pt>
                <c:pt idx="280">
                  <c:v>1.1345234901260447E-3</c:v>
                </c:pt>
                <c:pt idx="281">
                  <c:v>1.1061604028727386E-3</c:v>
                </c:pt>
                <c:pt idx="282">
                  <c:v>1.0785063928009904E-3</c:v>
                </c:pt>
                <c:pt idx="283">
                  <c:v>1.0515437329810466E-3</c:v>
                </c:pt>
                <c:pt idx="284">
                  <c:v>1.025255139656335E-3</c:v>
                </c:pt>
                <c:pt idx="285">
                  <c:v>9.9962376116495598E-4</c:v>
                </c:pt>
                <c:pt idx="286">
                  <c:v>9.7463316713580761E-4</c:v>
                </c:pt>
                <c:pt idx="287">
                  <c:v>9.5026733795758409E-4</c:v>
                </c:pt>
                <c:pt idx="288">
                  <c:v>9.2651065450865796E-4</c:v>
                </c:pt>
                <c:pt idx="289">
                  <c:v>9.0334788814581816E-4</c:v>
                </c:pt>
                <c:pt idx="290">
                  <c:v>8.807641909422707E-4</c:v>
                </c:pt>
                <c:pt idx="291">
                  <c:v>8.5874508616862134E-4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B9-2B49-8F6B-E09ABEF4B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15808"/>
        <c:axId val="1480568256"/>
      </c:scatterChart>
      <c:valAx>
        <c:axId val="155201580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Compounding Basis (months)</a:t>
                </a:r>
              </a:p>
            </c:rich>
          </c:tx>
          <c:layout>
            <c:manualLayout>
              <c:xMode val="edge"/>
              <c:yMode val="edge"/>
              <c:x val="0.34695891706718474"/>
              <c:y val="0.91071120142240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68256"/>
        <c:crosses val="autoZero"/>
        <c:crossBetween val="midCat"/>
        <c:majorUnit val="1"/>
      </c:valAx>
      <c:valAx>
        <c:axId val="14805682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1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204059719807752"/>
          <c:y val="5.4878048780487805E-2"/>
          <c:w val="0.74982654156866757"/>
          <c:h val="0.15300394816087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215900</xdr:colOff>
      <xdr:row>0</xdr:row>
      <xdr:rowOff>152401</xdr:rowOff>
    </xdr:from>
    <xdr:ext cx="13322300" cy="530594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3B89472-9316-D249-8B6E-5F1BA17D8727}"/>
            </a:ext>
          </a:extLst>
        </xdr:cNvPr>
        <xdr:cNvSpPr txBox="1"/>
      </xdr:nvSpPr>
      <xdr:spPr>
        <a:xfrm>
          <a:off x="1739900" y="152401"/>
          <a:ext cx="13322300" cy="5305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800" b="1" baseline="0"/>
            <a:t>Continuous and Discrete Rate Conversion Cheatsheet</a:t>
          </a:r>
        </a:p>
      </xdr:txBody>
    </xdr:sp>
    <xdr:clientData/>
  </xdr:oneCellAnchor>
  <xdr:twoCellAnchor>
    <xdr:from>
      <xdr:col>4</xdr:col>
      <xdr:colOff>787400</xdr:colOff>
      <xdr:row>21</xdr:row>
      <xdr:rowOff>25400</xdr:rowOff>
    </xdr:from>
    <xdr:to>
      <xdr:col>10</xdr:col>
      <xdr:colOff>88900</xdr:colOff>
      <xdr:row>21</xdr:row>
      <xdr:rowOff>127000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ACC9C8B-359B-3245-9BF5-036AEF1D8865}"/>
            </a:ext>
          </a:extLst>
        </xdr:cNvPr>
        <xdr:cNvCxnSpPr/>
      </xdr:nvCxnSpPr>
      <xdr:spPr>
        <a:xfrm flipV="1">
          <a:off x="3746500" y="4318000"/>
          <a:ext cx="3835400" cy="1016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571500</xdr:colOff>
      <xdr:row>20</xdr:row>
      <xdr:rowOff>88900</xdr:rowOff>
    </xdr:from>
    <xdr:to>
      <xdr:col>6</xdr:col>
      <xdr:colOff>971550</xdr:colOff>
      <xdr:row>22</xdr:row>
      <xdr:rowOff>63500</xdr:rowOff>
    </xdr:to>
    <xdr:pic>
      <xdr:nvPicPr>
        <xdr:cNvPr id="11" name="Graphic 10" descr="Close">
          <a:extLst>
            <a:ext uri="{FF2B5EF4-FFF2-40B4-BE49-F238E27FC236}">
              <a16:creationId xmlns:a16="http://schemas.microsoft.com/office/drawing/2014/main" id="{A14F528F-1894-8F43-A45C-397655860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08600" y="4178300"/>
          <a:ext cx="393700" cy="393700"/>
        </a:xfrm>
        <a:prstGeom prst="rect">
          <a:avLst/>
        </a:prstGeom>
      </xdr:spPr>
    </xdr:pic>
    <xdr:clientData/>
  </xdr:twoCellAnchor>
  <xdr:twoCellAnchor>
    <xdr:from>
      <xdr:col>4</xdr:col>
      <xdr:colOff>800100</xdr:colOff>
      <xdr:row>18</xdr:row>
      <xdr:rowOff>25400</xdr:rowOff>
    </xdr:from>
    <xdr:to>
      <xdr:col>10</xdr:col>
      <xdr:colOff>215900</xdr:colOff>
      <xdr:row>18</xdr:row>
      <xdr:rowOff>127000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5E4BC3C-5ECF-FA48-AE7A-5257EDA1BFFC}"/>
            </a:ext>
          </a:extLst>
        </xdr:cNvPr>
        <xdr:cNvCxnSpPr/>
      </xdr:nvCxnSpPr>
      <xdr:spPr>
        <a:xfrm flipV="1">
          <a:off x="3759200" y="3708400"/>
          <a:ext cx="3949700" cy="1016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457200</xdr:colOff>
      <xdr:row>17</xdr:row>
      <xdr:rowOff>114300</xdr:rowOff>
    </xdr:from>
    <xdr:to>
      <xdr:col>6</xdr:col>
      <xdr:colOff>857250</xdr:colOff>
      <xdr:row>19</xdr:row>
      <xdr:rowOff>101600</xdr:rowOff>
    </xdr:to>
    <xdr:pic>
      <xdr:nvPicPr>
        <xdr:cNvPr id="16" name="Graphic 15" descr="Close">
          <a:extLst>
            <a:ext uri="{FF2B5EF4-FFF2-40B4-BE49-F238E27FC236}">
              <a16:creationId xmlns:a16="http://schemas.microsoft.com/office/drawing/2014/main" id="{26AC4C83-A43C-EF4D-A177-1F5DC5C2D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94300" y="3594100"/>
          <a:ext cx="393700" cy="393700"/>
        </a:xfrm>
        <a:prstGeom prst="rect">
          <a:avLst/>
        </a:prstGeom>
      </xdr:spPr>
    </xdr:pic>
    <xdr:clientData/>
  </xdr:twoCellAnchor>
  <xdr:twoCellAnchor>
    <xdr:from>
      <xdr:col>4</xdr:col>
      <xdr:colOff>800100</xdr:colOff>
      <xdr:row>58</xdr:row>
      <xdr:rowOff>241300</xdr:rowOff>
    </xdr:from>
    <xdr:to>
      <xdr:col>10</xdr:col>
      <xdr:colOff>152400</xdr:colOff>
      <xdr:row>59</xdr:row>
      <xdr:rowOff>139700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46CA917E-1852-A545-A1F9-0431741A657A}"/>
            </a:ext>
          </a:extLst>
        </xdr:cNvPr>
        <xdr:cNvCxnSpPr/>
      </xdr:nvCxnSpPr>
      <xdr:spPr>
        <a:xfrm flipV="1">
          <a:off x="3759200" y="14185900"/>
          <a:ext cx="3886200" cy="1651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762000</xdr:colOff>
      <xdr:row>61</xdr:row>
      <xdr:rowOff>139700</xdr:rowOff>
    </xdr:from>
    <xdr:to>
      <xdr:col>10</xdr:col>
      <xdr:colOff>152400</xdr:colOff>
      <xdr:row>62</xdr:row>
      <xdr:rowOff>165100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409A76E-AEA4-604D-8A75-32FE51AFEE60}"/>
            </a:ext>
          </a:extLst>
        </xdr:cNvPr>
        <xdr:cNvCxnSpPr/>
      </xdr:nvCxnSpPr>
      <xdr:spPr>
        <a:xfrm flipV="1">
          <a:off x="3721100" y="14884400"/>
          <a:ext cx="3924300" cy="2921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571500</xdr:colOff>
      <xdr:row>61</xdr:row>
      <xdr:rowOff>50800</xdr:rowOff>
    </xdr:from>
    <xdr:to>
      <xdr:col>7</xdr:col>
      <xdr:colOff>38100</xdr:colOff>
      <xdr:row>62</xdr:row>
      <xdr:rowOff>254000</xdr:rowOff>
    </xdr:to>
    <xdr:pic>
      <xdr:nvPicPr>
        <xdr:cNvPr id="24" name="Graphic 23" descr="Checkmark">
          <a:extLst>
            <a:ext uri="{FF2B5EF4-FFF2-40B4-BE49-F238E27FC236}">
              <a16:creationId xmlns:a16="http://schemas.microsoft.com/office/drawing/2014/main" id="{DA6EED84-3B2D-1544-80BF-B4B678FF9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08600" y="14795500"/>
          <a:ext cx="469900" cy="469900"/>
        </a:xfrm>
        <a:prstGeom prst="rect">
          <a:avLst/>
        </a:prstGeom>
      </xdr:spPr>
    </xdr:pic>
    <xdr:clientData/>
  </xdr:twoCellAnchor>
  <xdr:twoCellAnchor editAs="oneCell">
    <xdr:from>
      <xdr:col>6</xdr:col>
      <xdr:colOff>406400</xdr:colOff>
      <xdr:row>58</xdr:row>
      <xdr:rowOff>63500</xdr:rowOff>
    </xdr:from>
    <xdr:to>
      <xdr:col>6</xdr:col>
      <xdr:colOff>882650</xdr:colOff>
      <xdr:row>60</xdr:row>
      <xdr:rowOff>0</xdr:rowOff>
    </xdr:to>
    <xdr:pic>
      <xdr:nvPicPr>
        <xdr:cNvPr id="25" name="Graphic 24" descr="Checkmark">
          <a:extLst>
            <a:ext uri="{FF2B5EF4-FFF2-40B4-BE49-F238E27FC236}">
              <a16:creationId xmlns:a16="http://schemas.microsoft.com/office/drawing/2014/main" id="{ED7B8240-3F08-CB4C-BC06-0FCCE61D6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143500" y="14008100"/>
          <a:ext cx="469900" cy="469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47625</xdr:colOff>
      <xdr:row>3</xdr:row>
      <xdr:rowOff>44450</xdr:rowOff>
    </xdr:from>
    <xdr:ext cx="2387600" cy="3844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2E6F9B0-386A-45E1-A4E1-9428E7574AF8}"/>
                </a:ext>
              </a:extLst>
            </xdr:cNvPr>
            <xdr:cNvSpPr txBox="1"/>
          </xdr:nvSpPr>
          <xdr:spPr>
            <a:xfrm>
              <a:off x="5791200" y="911225"/>
              <a:ext cx="2387600" cy="384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1" i="1"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b>
                        <m:r>
                          <a:rPr lang="en-US" sz="2400" b="1" i="1">
                            <a:latin typeface="Cambria Math" panose="02040503050406030204" pitchFamily="18" charset="0"/>
                          </a:rPr>
                          <m:t>𝑫</m:t>
                        </m:r>
                      </m:sub>
                    </m:sSub>
                    <m:r>
                      <a:rPr lang="en-US" sz="2400" b="1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24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sSub>
                          <m:sSubPr>
                            <m:ctrlPr>
                              <a:rPr lang="en-US" sz="24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1" i="1">
                                <a:latin typeface="Cambria Math" panose="02040503050406030204" pitchFamily="18" charset="0"/>
                              </a:rPr>
                              <m:t>𝒓</m:t>
                            </m:r>
                          </m:e>
                          <m:sub>
                            <m:r>
                              <a:rPr lang="en-US" sz="2400" b="1" i="1">
                                <a:latin typeface="Cambria Math" panose="02040503050406030204" pitchFamily="18" charset="0"/>
                              </a:rPr>
                              <m:t>𝑪</m:t>
                            </m:r>
                          </m:sub>
                        </m:sSub>
                        <m:sSub>
                          <m:sSubPr>
                            <m:ctrlPr>
                              <a:rPr lang="en-US" sz="24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1" i="1">
                                <a:latin typeface="Cambria Math" panose="02040503050406030204" pitchFamily="18" charset="0"/>
                              </a:rPr>
                              <m:t>𝒕</m:t>
                            </m:r>
                          </m:e>
                          <m:sub>
                            <m:r>
                              <a:rPr lang="en-US" sz="2400" b="1" i="1">
                                <a:latin typeface="Cambria Math" panose="02040503050406030204" pitchFamily="18" charset="0"/>
                              </a:rPr>
                              <m:t>𝑪</m:t>
                            </m:r>
                            <m:r>
                              <a:rPr lang="en-US" sz="2400" b="1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n-US" sz="2400" b="1" i="1">
                                <a:latin typeface="Cambria Math" panose="02040503050406030204" pitchFamily="18" charset="0"/>
                              </a:rPr>
                              <m:t>𝑫</m:t>
                            </m:r>
                          </m:sub>
                        </m:sSub>
                      </m:sup>
                    </m:sSup>
                    <m:r>
                      <a:rPr lang="en-US" sz="24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2400" b="1" i="1"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n-US" sz="24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2E6F9B0-386A-45E1-A4E1-9428E7574AF8}"/>
                </a:ext>
              </a:extLst>
            </xdr:cNvPr>
            <xdr:cNvSpPr txBox="1"/>
          </xdr:nvSpPr>
          <xdr:spPr>
            <a:xfrm>
              <a:off x="5791200" y="911225"/>
              <a:ext cx="2387600" cy="384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2400" b="1" i="0">
                  <a:latin typeface="Cambria Math" panose="02040503050406030204" pitchFamily="18" charset="0"/>
                </a:rPr>
                <a:t>𝒓_𝑫=𝒆^(𝒓_𝑪 𝒕_(𝑪/𝑫) )−𝟏</a:t>
              </a:r>
              <a:endParaRPr lang="en-US" sz="2400" b="1"/>
            </a:p>
          </xdr:txBody>
        </xdr:sp>
      </mc:Fallback>
    </mc:AlternateContent>
    <xdr:clientData/>
  </xdr:oneCellAnchor>
  <xdr:oneCellAnchor>
    <xdr:from>
      <xdr:col>2</xdr:col>
      <xdr:colOff>365125</xdr:colOff>
      <xdr:row>11</xdr:row>
      <xdr:rowOff>66675</xdr:rowOff>
    </xdr:from>
    <xdr:ext cx="3060700" cy="675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1D26C9A-9186-4282-88DE-09AECFE087B0}"/>
                </a:ext>
              </a:extLst>
            </xdr:cNvPr>
            <xdr:cNvSpPr txBox="1"/>
          </xdr:nvSpPr>
          <xdr:spPr>
            <a:xfrm>
              <a:off x="1536700" y="3171825"/>
              <a:ext cx="3060700" cy="675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1" i="1"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b>
                        <m:r>
                          <a:rPr lang="en-US" sz="2000" b="1" i="1">
                            <a:latin typeface="Cambria Math" panose="02040503050406030204" pitchFamily="18" charset="0"/>
                          </a:rPr>
                          <m:t>𝑪</m:t>
                        </m:r>
                      </m:sub>
                    </m:sSub>
                    <m:r>
                      <a:rPr lang="en-US" sz="20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sz="2000" b="1" i="0">
                            <a:latin typeface="Cambria Math" panose="02040503050406030204" pitchFamily="18" charset="0"/>
                          </a:rPr>
                          <m:t>ln</m:t>
                        </m:r>
                        <m:r>
                          <a:rPr lang="en-US" sz="2000" b="1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n-US" sz="2000" b="1" i="1">
                            <a:latin typeface="Cambria Math" panose="02040503050406030204" pitchFamily="18" charset="0"/>
                          </a:rPr>
                          <m:t>𝟏</m:t>
                        </m:r>
                        <m:r>
                          <a:rPr lang="en-US" sz="2000" b="1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20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1" i="1">
                                <a:latin typeface="Cambria Math" panose="02040503050406030204" pitchFamily="18" charset="0"/>
                              </a:rPr>
                              <m:t>𝒓</m:t>
                            </m:r>
                          </m:e>
                          <m:sub>
                            <m:r>
                              <a:rPr lang="en-US" sz="2000" b="1" i="1">
                                <a:latin typeface="Cambria Math" panose="02040503050406030204" pitchFamily="18" charset="0"/>
                              </a:rPr>
                              <m:t>𝑫</m:t>
                            </m:r>
                          </m:sub>
                        </m:sSub>
                        <m:r>
                          <a:rPr lang="en-US" sz="2000" b="1" i="1">
                            <a:latin typeface="Cambria Math" panose="02040503050406030204" pitchFamily="18" charset="0"/>
                          </a:rPr>
                          <m:t> )</m:t>
                        </m:r>
                      </m:num>
                      <m:den>
                        <m:sSub>
                          <m:sSubPr>
                            <m:ctrlPr>
                              <a:rPr lang="en-US" sz="20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1" i="1">
                                <a:latin typeface="Cambria Math" panose="02040503050406030204" pitchFamily="18" charset="0"/>
                              </a:rPr>
                              <m:t>𝒕</m:t>
                            </m:r>
                          </m:e>
                          <m:sub>
                            <m:r>
                              <a:rPr lang="en-US" sz="2000" b="1" i="1">
                                <a:latin typeface="Cambria Math" panose="02040503050406030204" pitchFamily="18" charset="0"/>
                              </a:rPr>
                              <m:t>𝑪</m:t>
                            </m:r>
                            <m:r>
                              <a:rPr lang="en-US" sz="2000" b="1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n-US" sz="2000" b="1" i="1">
                                <a:latin typeface="Cambria Math" panose="02040503050406030204" pitchFamily="18" charset="0"/>
                              </a:rPr>
                              <m:t>𝑫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20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1D26C9A-9186-4282-88DE-09AECFE087B0}"/>
                </a:ext>
              </a:extLst>
            </xdr:cNvPr>
            <xdr:cNvSpPr txBox="1"/>
          </xdr:nvSpPr>
          <xdr:spPr>
            <a:xfrm>
              <a:off x="1536700" y="3171825"/>
              <a:ext cx="3060700" cy="675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2000" b="1" i="0">
                  <a:latin typeface="Cambria Math" panose="02040503050406030204" pitchFamily="18" charset="0"/>
                </a:rPr>
                <a:t>𝒓_𝑪=("ln" ⁡(𝟏+𝒓_𝑫  ))/𝒕_(𝑪/𝑫) </a:t>
              </a:r>
              <a:endParaRPr lang="en-US" sz="2000" b="1"/>
            </a:p>
          </xdr:txBody>
        </xdr:sp>
      </mc:Fallback>
    </mc:AlternateContent>
    <xdr:clientData/>
  </xdr:oneCellAnchor>
  <xdr:oneCellAnchor>
    <xdr:from>
      <xdr:col>2</xdr:col>
      <xdr:colOff>533400</xdr:colOff>
      <xdr:row>3</xdr:row>
      <xdr:rowOff>66675</xdr:rowOff>
    </xdr:from>
    <xdr:ext cx="3086100" cy="3756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FEB94BA-1F01-40E6-9334-C75AF72D2AD2}"/>
                </a:ext>
              </a:extLst>
            </xdr:cNvPr>
            <xdr:cNvSpPr txBox="1"/>
          </xdr:nvSpPr>
          <xdr:spPr>
            <a:xfrm>
              <a:off x="1524000" y="933450"/>
              <a:ext cx="3086100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1" i="1"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b>
                        <m:r>
                          <a:rPr lang="en-US" sz="2400" b="1" i="1">
                            <a:latin typeface="Cambria Math" panose="02040503050406030204" pitchFamily="18" charset="0"/>
                          </a:rPr>
                          <m:t>𝑩</m:t>
                        </m:r>
                      </m:sub>
                    </m:sSub>
                    <m:r>
                      <a:rPr lang="en-US" sz="2400" b="1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24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24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24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n-US" sz="2400" b="1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2400" b="1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400" b="1" i="1">
                                    <a:latin typeface="Cambria Math" panose="02040503050406030204" pitchFamily="18" charset="0"/>
                                  </a:rPr>
                                  <m:t>𝒓</m:t>
                                </m:r>
                              </m:e>
                              <m:sub>
                                <m:r>
                                  <a:rPr lang="en-US" sz="2400" b="1" i="1">
                                    <a:latin typeface="Cambria Math" panose="02040503050406030204" pitchFamily="18" charset="0"/>
                                  </a:rPr>
                                  <m:t>𝑨</m:t>
                                </m:r>
                              </m:sub>
                            </m:sSub>
                          </m:e>
                        </m:d>
                      </m:e>
                      <m:sup>
                        <m:sSub>
                          <m:sSubPr>
                            <m:ctrlPr>
                              <a:rPr lang="en-US" sz="24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US" sz="2400" b="1" i="1">
                                <a:latin typeface="Cambria Math" panose="02040503050406030204" pitchFamily="18" charset="0"/>
                              </a:rPr>
                              <m:t>𝑨</m:t>
                            </m:r>
                            <m:r>
                              <a:rPr lang="en-US" sz="2400" b="1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n-US" sz="2400" b="1" i="1">
                                <a:latin typeface="Cambria Math" panose="02040503050406030204" pitchFamily="18" charset="0"/>
                              </a:rPr>
                              <m:t>𝑩</m:t>
                            </m:r>
                          </m:sub>
                        </m:sSub>
                      </m:sup>
                    </m:sSup>
                    <m:r>
                      <a:rPr lang="en-US" sz="24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2400" b="1" i="1"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n-US" sz="2400" b="1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FEB94BA-1F01-40E6-9334-C75AF72D2AD2}"/>
                </a:ext>
              </a:extLst>
            </xdr:cNvPr>
            <xdr:cNvSpPr txBox="1"/>
          </xdr:nvSpPr>
          <xdr:spPr>
            <a:xfrm>
              <a:off x="1524000" y="933450"/>
              <a:ext cx="3086100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2400" b="1" i="0">
                  <a:latin typeface="Cambria Math" panose="02040503050406030204" pitchFamily="18" charset="0"/>
                </a:rPr>
                <a:t>𝒓_𝑩=(𝟏+𝒓_𝑨 )^(𝒏_(𝑨/𝑩) )−𝟏</a:t>
              </a:r>
              <a:endParaRPr lang="en-US" sz="2400" b="1"/>
            </a:p>
          </xdr:txBody>
        </xdr:sp>
      </mc:Fallback>
    </mc:AlternateContent>
    <xdr:clientData/>
  </xdr:oneCellAnchor>
  <xdr:twoCellAnchor>
    <xdr:from>
      <xdr:col>8</xdr:col>
      <xdr:colOff>95251</xdr:colOff>
      <xdr:row>11</xdr:row>
      <xdr:rowOff>171449</xdr:rowOff>
    </xdr:from>
    <xdr:to>
      <xdr:col>10</xdr:col>
      <xdr:colOff>641351</xdr:colOff>
      <xdr:row>13</xdr:row>
      <xdr:rowOff>76199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F926A79-0D0F-4604-916D-2529E6BB04B4}"/>
                </a:ext>
              </a:extLst>
            </xdr:cNvPr>
            <xdr:cNvSpPr txBox="1"/>
          </xdr:nvSpPr>
          <xdr:spPr>
            <a:xfrm>
              <a:off x="5838826" y="3276599"/>
              <a:ext cx="2089150" cy="466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1" i="1"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b>
                        <m:r>
                          <a:rPr lang="en-US" sz="2400" b="1" i="1">
                            <a:latin typeface="Cambria Math" panose="02040503050406030204" pitchFamily="18" charset="0"/>
                          </a:rPr>
                          <m:t>𝑩</m:t>
                        </m:r>
                      </m:sub>
                    </m:sSub>
                    <m:r>
                      <a:rPr lang="en-US" sz="24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1" i="1"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b>
                        <m:r>
                          <a:rPr lang="en-US" sz="2400" b="1" i="1">
                            <a:latin typeface="Cambria Math" panose="02040503050406030204" pitchFamily="18" charset="0"/>
                          </a:rPr>
                          <m:t>𝑨</m:t>
                        </m:r>
                      </m:sub>
                    </m:sSub>
                    <m:sSub>
                      <m:sSubPr>
                        <m:ctrlPr>
                          <a:rPr lang="en-US" sz="2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1" i="1">
                            <a:latin typeface="Cambria Math" panose="02040503050406030204" pitchFamily="18" charset="0"/>
                          </a:rPr>
                          <m:t>𝒏</m:t>
                        </m:r>
                      </m:e>
                      <m:sub>
                        <m:r>
                          <a:rPr lang="en-US" sz="2400" b="1" i="1">
                            <a:latin typeface="Cambria Math" panose="02040503050406030204" pitchFamily="18" charset="0"/>
                          </a:rPr>
                          <m:t>𝑨</m:t>
                        </m:r>
                        <m:r>
                          <a:rPr lang="en-US" sz="2400" b="1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sz="2400" b="1" i="1">
                            <a:latin typeface="Cambria Math" panose="02040503050406030204" pitchFamily="18" charset="0"/>
                          </a:rPr>
                          <m:t>𝑩</m:t>
                        </m:r>
                      </m:sub>
                    </m:sSub>
                  </m:oMath>
                </m:oMathPara>
              </a14:m>
              <a:endParaRPr lang="en-US" sz="2400" b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F926A79-0D0F-4604-916D-2529E6BB04B4}"/>
                </a:ext>
              </a:extLst>
            </xdr:cNvPr>
            <xdr:cNvSpPr txBox="1"/>
          </xdr:nvSpPr>
          <xdr:spPr>
            <a:xfrm>
              <a:off x="5838826" y="3276599"/>
              <a:ext cx="2089150" cy="466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2400" b="1" i="0">
                  <a:latin typeface="Cambria Math" panose="02040503050406030204" pitchFamily="18" charset="0"/>
                </a:rPr>
                <a:t>𝒓_𝑩=𝒓_𝑨 𝒏_(𝑨/𝑩)</a:t>
              </a:r>
              <a:endParaRPr lang="en-US" sz="2400" b="1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18</xdr:row>
      <xdr:rowOff>63500</xdr:rowOff>
    </xdr:from>
    <xdr:to>
      <xdr:col>1</xdr:col>
      <xdr:colOff>393700</xdr:colOff>
      <xdr:row>26</xdr:row>
      <xdr:rowOff>50800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65946C1-C66B-E14F-99C7-46B8E5F00147}"/>
            </a:ext>
          </a:extLst>
        </xdr:cNvPr>
        <xdr:cNvCxnSpPr/>
      </xdr:nvCxnSpPr>
      <xdr:spPr>
        <a:xfrm flipH="1">
          <a:off x="1447800" y="2717800"/>
          <a:ext cx="25400" cy="1612900"/>
        </a:xfrm>
        <a:prstGeom prst="straightConnector1">
          <a:avLst/>
        </a:prstGeom>
        <a:ln w="47625">
          <a:solidFill>
            <a:srgbClr val="C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520700</xdr:colOff>
      <xdr:row>18</xdr:row>
      <xdr:rowOff>88900</xdr:rowOff>
    </xdr:from>
    <xdr:ext cx="4508500" cy="140718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CC16C02E-24BC-7346-B196-56DBB0B9B16A}"/>
            </a:ext>
          </a:extLst>
        </xdr:cNvPr>
        <xdr:cNvSpPr txBox="1"/>
      </xdr:nvSpPr>
      <xdr:spPr>
        <a:xfrm>
          <a:off x="1600200" y="2743200"/>
          <a:ext cx="4508500" cy="14071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/>
            <a:t>Question</a:t>
          </a:r>
          <a:r>
            <a:rPr lang="en-US" sz="2400"/>
            <a:t>: </a:t>
          </a:r>
        </a:p>
        <a:p>
          <a:r>
            <a:rPr lang="en-US" sz="2000"/>
            <a:t>How do we convert this </a:t>
          </a:r>
          <a:r>
            <a:rPr lang="en-US" sz="2000" i="1"/>
            <a:t>monthly</a:t>
          </a:r>
          <a:r>
            <a:rPr lang="en-US" sz="2000" i="1" baseline="0"/>
            <a:t> </a:t>
          </a:r>
          <a:r>
            <a:rPr lang="en-US" sz="2000"/>
            <a:t>discrete</a:t>
          </a:r>
          <a:r>
            <a:rPr lang="en-US" sz="2000" baseline="0"/>
            <a:t> rate of return</a:t>
          </a:r>
          <a:r>
            <a:rPr lang="en-US" sz="2000"/>
            <a:t> into</a:t>
          </a:r>
          <a:r>
            <a:rPr lang="en-US" sz="2000" baseline="0"/>
            <a:t> its equivalent </a:t>
          </a:r>
          <a:r>
            <a:rPr lang="en-US" sz="2000" i="0" baseline="0"/>
            <a:t>effective </a:t>
          </a:r>
          <a:r>
            <a:rPr lang="en-US" sz="2000" i="1" baseline="0"/>
            <a:t>quarterly</a:t>
          </a:r>
          <a:r>
            <a:rPr lang="en-US" sz="2000" i="0" baseline="0"/>
            <a:t> rate of return?</a:t>
          </a:r>
          <a:endParaRPr lang="en-US" sz="2000"/>
        </a:p>
      </xdr:txBody>
    </xdr:sp>
    <xdr:clientData/>
  </xdr:oneCellAnchor>
  <xdr:oneCellAnchor>
    <xdr:from>
      <xdr:col>0</xdr:col>
      <xdr:colOff>969645</xdr:colOff>
      <xdr:row>32</xdr:row>
      <xdr:rowOff>64770</xdr:rowOff>
    </xdr:from>
    <xdr:ext cx="5245100" cy="1640840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A6E5482-5C4F-934D-B804-48686F4D6C19}"/>
            </a:ext>
          </a:extLst>
        </xdr:cNvPr>
        <xdr:cNvSpPr txBox="1"/>
      </xdr:nvSpPr>
      <xdr:spPr>
        <a:xfrm>
          <a:off x="969645" y="6808470"/>
          <a:ext cx="5245100" cy="1640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="0"/>
            <a:t>One perfectly valid way would be to use Solver</a:t>
          </a:r>
          <a:r>
            <a:rPr lang="en-US" sz="1800" b="0" baseline="0"/>
            <a:t> to find the Interest Rate B that causes the balance at the end of Quarter 1 or Quarter 2 to equal the balance at the end of Month 3 or Month 6, respectively.</a:t>
          </a:r>
        </a:p>
        <a:p>
          <a:endParaRPr lang="en-US" sz="1800" b="0" baseline="0"/>
        </a:p>
        <a:p>
          <a:r>
            <a:rPr lang="en-US" sz="1800" b="0" i="1" baseline="0"/>
            <a:t>r</a:t>
          </a:r>
          <a:r>
            <a:rPr lang="en-US" sz="1800" b="0" i="1" baseline="-25000"/>
            <a:t>B</a:t>
          </a:r>
          <a:r>
            <a:rPr lang="en-US" sz="1800" b="0" baseline="0"/>
            <a:t> has been set to 0% in this example, please </a:t>
          </a:r>
          <a:r>
            <a:rPr lang="en-US" sz="1800" b="1" baseline="0"/>
            <a:t>use Solver now</a:t>
          </a:r>
          <a:r>
            <a:rPr lang="en-US" sz="1800" b="0" baseline="0"/>
            <a:t> to set it to the right value.</a:t>
          </a:r>
        </a:p>
        <a:p>
          <a:endParaRPr lang="en-US" sz="1800" b="0" baseline="0"/>
        </a:p>
        <a:p>
          <a:r>
            <a:rPr lang="en-US" sz="1800" b="0" baseline="0"/>
            <a:t>At this point, we have our answer, so we're done!</a:t>
          </a:r>
        </a:p>
        <a:p>
          <a:endParaRPr lang="en-US" sz="1800" b="0" baseline="0"/>
        </a:p>
        <a:p>
          <a:r>
            <a:rPr lang="en-US" sz="1800" b="0" baseline="0"/>
            <a:t>...Of course, we really don't want to do this every time. It's much better to just develop a formula for this, which procees as follows.</a:t>
          </a:r>
        </a:p>
        <a:p>
          <a:endParaRPr lang="en-US" sz="1800" b="0" baseline="0"/>
        </a:p>
        <a:p>
          <a:r>
            <a:rPr lang="en-US" sz="2000" b="1" baseline="0"/>
            <a:t>1) Determine </a:t>
          </a:r>
          <a:r>
            <a:rPr lang="en-US" sz="2000" b="1" i="1" baseline="0"/>
            <a:t>n</a:t>
          </a:r>
          <a:endParaRPr lang="en-US" sz="2000" b="1" baseline="0"/>
        </a:p>
        <a:p>
          <a:r>
            <a:rPr lang="en-US" sz="1800" b="0" baseline="0"/>
            <a:t>We have an </a:t>
          </a:r>
          <a:r>
            <a:rPr lang="en-US" sz="1800" b="1" baseline="0"/>
            <a:t>effective</a:t>
          </a:r>
          <a:r>
            <a:rPr lang="en-US" sz="1800" b="0" baseline="0"/>
            <a:t> interest rate </a:t>
          </a:r>
          <a:r>
            <a:rPr lang="en-US" sz="1800" b="0" i="1" baseline="0"/>
            <a:t>r</a:t>
          </a:r>
          <a:r>
            <a:rPr lang="en-US" sz="1800" b="0" i="1" baseline="-25000"/>
            <a:t>A</a:t>
          </a:r>
          <a:r>
            <a:rPr lang="en-US" sz="1800" b="0" i="0" baseline="0"/>
            <a:t> -- and it must be effective, convert it if it's not -- that is compounded over a time period </a:t>
          </a:r>
          <a:r>
            <a:rPr lang="en-US" sz="1800" b="0" i="1" baseline="0"/>
            <a:t>t</a:t>
          </a:r>
          <a:r>
            <a:rPr lang="en-US" sz="1800" b="0" i="1" baseline="-25000"/>
            <a:t>A</a:t>
          </a:r>
          <a:r>
            <a:rPr lang="en-US" sz="1800" b="0" i="0" baseline="0"/>
            <a:t>. We'd like to convert </a:t>
          </a:r>
          <a:r>
            <a:rPr lang="en-US" sz="1800" b="0" i="1" baseline="0"/>
            <a:t>r</a:t>
          </a:r>
          <a:r>
            <a:rPr lang="en-US" sz="1800" b="0" i="1" baseline="-25000"/>
            <a:t>A</a:t>
          </a:r>
          <a:r>
            <a:rPr lang="en-US" sz="1800" b="0" i="0" baseline="0"/>
            <a:t> into an effective rate </a:t>
          </a:r>
          <a:r>
            <a:rPr lang="en-US" sz="1800" b="0" i="1" baseline="0"/>
            <a:t>r</a:t>
          </a:r>
          <a:r>
            <a:rPr lang="en-US" sz="1800" b="0" i="1" baseline="-25000"/>
            <a:t>B</a:t>
          </a:r>
          <a:r>
            <a:rPr lang="en-US" sz="1800" b="0" i="0" baseline="0"/>
            <a:t>, compounded over a time period </a:t>
          </a:r>
          <a:r>
            <a:rPr lang="en-US" sz="1800" b="0" i="1" baseline="0"/>
            <a:t>t</a:t>
          </a:r>
          <a:r>
            <a:rPr lang="en-US" sz="1800" b="0" i="1" baseline="-25000"/>
            <a:t>B</a:t>
          </a:r>
          <a:r>
            <a:rPr lang="en-US" sz="1800" b="0" i="0" baseline="0"/>
            <a:t>.</a:t>
          </a:r>
        </a:p>
        <a:p>
          <a:endParaRPr lang="en-US" sz="1800" b="0" i="0" baseline="0"/>
        </a:p>
        <a:p>
          <a:r>
            <a:rPr lang="en-US" sz="1800" b="0" i="0" baseline="0"/>
            <a:t>Let </a:t>
          </a:r>
          <a:r>
            <a:rPr lang="en-US" sz="1800" b="0" i="1" baseline="0"/>
            <a:t>n</a:t>
          </a:r>
          <a:r>
            <a:rPr lang="en-US" sz="1800" b="0" i="0" baseline="0"/>
            <a:t> be a new variable whose value equals the </a:t>
          </a:r>
          <a:r>
            <a:rPr lang="en-US" sz="1800" b="0" i="0" u="sng" baseline="0"/>
            <a:t>number of time periods</a:t>
          </a:r>
          <a:r>
            <a:rPr lang="en-US" sz="1800" b="0" i="1" u="sng" baseline="0"/>
            <a:t> t</a:t>
          </a:r>
          <a:r>
            <a:rPr lang="en-US" sz="1800" b="0" i="1" u="none" baseline="-25000"/>
            <a:t>A</a:t>
          </a:r>
          <a:r>
            <a:rPr lang="en-US" sz="1800" b="0" i="0" u="sng" baseline="0"/>
            <a:t> in one time period </a:t>
          </a:r>
          <a:r>
            <a:rPr lang="en-US" sz="1800" b="0" i="1" u="sng" baseline="0"/>
            <a:t>t</a:t>
          </a:r>
          <a:r>
            <a:rPr lang="en-US" sz="1800" b="0" i="1" u="none" baseline="-25000"/>
            <a:t>B</a:t>
          </a:r>
          <a:r>
            <a:rPr lang="en-US" sz="1800" b="0" i="0" baseline="0"/>
            <a:t>:</a:t>
          </a:r>
        </a:p>
        <a:p>
          <a:endParaRPr lang="en-US" sz="1800" b="0" i="0" baseline="0"/>
        </a:p>
        <a:p>
          <a:endParaRPr lang="en-US" sz="1800" b="0" i="0" baseline="0"/>
        </a:p>
        <a:p>
          <a:endParaRPr lang="en-US" sz="2000" b="1" i="0" baseline="0"/>
        </a:p>
        <a:p>
          <a:endParaRPr lang="en-US" sz="2000" b="1" i="0" baseline="0"/>
        </a:p>
        <a:p>
          <a:endParaRPr lang="en-US" sz="2000" b="1" i="0" baseline="0"/>
        </a:p>
        <a:p>
          <a:endParaRPr lang="en-US" sz="2000" b="1" i="0" baseline="0"/>
        </a:p>
        <a:p>
          <a:endParaRPr lang="en-US" sz="2000" b="1" i="0" baseline="0"/>
        </a:p>
        <a:p>
          <a:endParaRPr lang="en-US" sz="2000" b="1" i="0" baseline="0"/>
        </a:p>
        <a:p>
          <a:endParaRPr lang="en-US" sz="2000" b="1" i="0" baseline="0"/>
        </a:p>
        <a:p>
          <a:endParaRPr lang="en-US" sz="2000" b="1" i="0" baseline="0"/>
        </a:p>
        <a:p>
          <a:r>
            <a:rPr lang="en-US" sz="2000" b="1" i="0" baseline="0"/>
            <a:t>2) Relate </a:t>
          </a:r>
          <a:r>
            <a:rPr lang="en-US" sz="2000" b="1" i="1" baseline="0"/>
            <a:t>r</a:t>
          </a:r>
          <a:r>
            <a:rPr lang="en-US" sz="2000" b="1" i="1" baseline="-25000"/>
            <a:t>A</a:t>
          </a:r>
          <a:r>
            <a:rPr lang="en-US" sz="2000" b="1" i="0" baseline="0"/>
            <a:t> &amp; </a:t>
          </a:r>
          <a:r>
            <a:rPr lang="en-US" sz="2000" b="1" i="1" baseline="0"/>
            <a:t>r</a:t>
          </a:r>
          <a:r>
            <a:rPr lang="en-US" sz="2000" b="1" i="1" baseline="-25000"/>
            <a:t>B</a:t>
          </a:r>
          <a:r>
            <a:rPr lang="en-US" sz="2000" b="1" i="1" baseline="0"/>
            <a:t> </a:t>
          </a:r>
        </a:p>
        <a:p>
          <a:r>
            <a:rPr lang="en-US" sz="1800" b="0" i="0" baseline="0"/>
            <a:t>Because of how we've defined </a:t>
          </a:r>
          <a:r>
            <a:rPr lang="en-US" sz="1800" b="0" i="1" baseline="0"/>
            <a:t>n, </a:t>
          </a:r>
          <a:r>
            <a:rPr lang="en-US" sz="1800" b="0" i="0" baseline="0"/>
            <a:t>it's pretty clear that the balance (equivalently, the </a:t>
          </a:r>
          <a:r>
            <a:rPr lang="en-US" sz="1800" b="0" i="1" baseline="0"/>
            <a:t>value, </a:t>
          </a:r>
          <a:r>
            <a:rPr lang="en-US" sz="1800" b="0" i="0" baseline="0"/>
            <a:t>the </a:t>
          </a:r>
          <a:r>
            <a:rPr lang="en-US" sz="1800" b="0" i="1" baseline="0"/>
            <a:t>principal,</a:t>
          </a:r>
          <a:r>
            <a:rPr lang="en-US" sz="1800" b="0" i="0" baseline="0"/>
            <a:t> or in the case of stocks, the </a:t>
          </a:r>
          <a:r>
            <a:rPr lang="en-US" sz="1800" b="0" i="1" baseline="0"/>
            <a:t>price</a:t>
          </a:r>
          <a:r>
            <a:rPr lang="en-US" sz="1800" b="0" i="0" baseline="0"/>
            <a:t>) at the end of </a:t>
          </a:r>
          <a:r>
            <a:rPr lang="en-US" sz="1800" b="1" i="1" u="sng" baseline="0"/>
            <a:t>n</a:t>
          </a:r>
          <a:r>
            <a:rPr lang="en-US" sz="1800" b="0" i="1" baseline="0"/>
            <a:t> </a:t>
          </a:r>
          <a:r>
            <a:rPr lang="en-US" sz="1800" b="0" i="0" baseline="0"/>
            <a:t>periods under interest rate A should equal the balance after </a:t>
          </a:r>
          <a:r>
            <a:rPr lang="en-US" sz="1800" b="1" i="0" u="sng" baseline="0"/>
            <a:t>one</a:t>
          </a:r>
          <a:r>
            <a:rPr lang="en-US" sz="1800" b="0" i="0" baseline="0"/>
            <a:t> period under interest rate B:</a:t>
          </a:r>
        </a:p>
        <a:p>
          <a:endParaRPr lang="en-US" sz="1800" b="0" i="0" baseline="0"/>
        </a:p>
        <a:p>
          <a:endParaRPr lang="en-US" sz="1800" b="0" i="0" baseline="0"/>
        </a:p>
        <a:p>
          <a:r>
            <a:rPr lang="en-US" sz="1800" b="0" i="0" baseline="0"/>
            <a:t>This should be clear if you used Solver to find Interest Rate B above, and recall that </a:t>
          </a:r>
          <a:r>
            <a:rPr lang="en-US" sz="1800" b="0" i="1" baseline="0"/>
            <a:t>n</a:t>
          </a:r>
          <a:r>
            <a:rPr lang="en-US" sz="1800" b="0" i="0" baseline="0"/>
            <a:t> = 3 in this example.</a:t>
          </a:r>
        </a:p>
        <a:p>
          <a:endParaRPr lang="en-US" sz="1800" b="0" i="0" baseline="0"/>
        </a:p>
        <a:p>
          <a:r>
            <a:rPr lang="en-US" sz="1800" b="0" i="0" baseline="0"/>
            <a:t>Because the rates are compounded discretely, </a:t>
          </a:r>
        </a:p>
        <a:p>
          <a:endParaRPr lang="en-US" sz="1800" b="0" i="0" baseline="0"/>
        </a:p>
        <a:p>
          <a:endParaRPr lang="en-US" sz="1800" b="0" i="0" baseline="0"/>
        </a:p>
        <a:p>
          <a:endParaRPr lang="en-US" sz="1800" b="0" i="0" baseline="0"/>
        </a:p>
        <a:p>
          <a:endParaRPr lang="en-US" sz="1800" b="0" i="0" baseline="0"/>
        </a:p>
        <a:p>
          <a:endParaRPr lang="en-US" sz="1800" b="0" i="0" baseline="0"/>
        </a:p>
        <a:p>
          <a:r>
            <a:rPr lang="en-US" sz="2000" b="1" i="0" baseline="0"/>
            <a:t>3) Solve for </a:t>
          </a:r>
          <a:r>
            <a:rPr lang="en-US" sz="2000" b="1" i="1" baseline="0"/>
            <a:t>r</a:t>
          </a:r>
          <a:r>
            <a:rPr lang="en-US" sz="2000" b="1" i="1" baseline="-25000"/>
            <a:t>B</a:t>
          </a:r>
          <a:r>
            <a:rPr lang="en-US" sz="2000" b="1" i="0" baseline="0"/>
            <a:t>:</a:t>
          </a:r>
        </a:p>
        <a:p>
          <a:endParaRPr lang="en-US" sz="2000" b="1" i="0" baseline="0"/>
        </a:p>
        <a:p>
          <a:endParaRPr lang="en-US" sz="2000" b="1" i="0" baseline="0"/>
        </a:p>
        <a:p>
          <a:endParaRPr lang="en-US" sz="1800" b="0" i="0" baseline="0"/>
        </a:p>
        <a:p>
          <a:endParaRPr lang="en-US" sz="1800" b="0" i="0" baseline="0"/>
        </a:p>
        <a:p>
          <a:endParaRPr lang="en-US" sz="1800" b="0" i="0" baseline="0"/>
        </a:p>
        <a:p>
          <a:endParaRPr lang="en-US" sz="1800" b="0" i="0" baseline="0"/>
        </a:p>
        <a:p>
          <a:r>
            <a:rPr lang="en-US" sz="1800" b="0" i="0" baseline="0"/>
            <a:t>Test it out:</a:t>
          </a:r>
        </a:p>
      </xdr:txBody>
    </xdr:sp>
    <xdr:clientData/>
  </xdr:oneCellAnchor>
  <xdr:oneCellAnchor>
    <xdr:from>
      <xdr:col>1</xdr:col>
      <xdr:colOff>92074</xdr:colOff>
      <xdr:row>63</xdr:row>
      <xdr:rowOff>141795</xdr:rowOff>
    </xdr:from>
    <xdr:ext cx="5026026" cy="23124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5D783BCA-A993-D548-9E85-6D999C718BAB}"/>
                </a:ext>
              </a:extLst>
            </xdr:cNvPr>
            <xdr:cNvSpPr txBox="1"/>
          </xdr:nvSpPr>
          <xdr:spPr>
            <a:xfrm>
              <a:off x="1171574" y="12130595"/>
              <a:ext cx="5026026" cy="23124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type m:val="skw"/>
                      <m:ctrlPr>
                        <a:rPr lang="en-US" sz="18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8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8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n-US" sz="1800" b="0" i="1">
                              <a:latin typeface="Cambria Math" panose="02040503050406030204" pitchFamily="18" charset="0"/>
                            </a:rPr>
                            <m:t>𝐵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sz="18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8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n-US" sz="18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</m:sSub>
                    </m:den>
                  </m:f>
                  <m:r>
                    <a:rPr lang="en-US" sz="18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800" b="0" i="1">
                      <a:latin typeface="Cambria Math" panose="02040503050406030204" pitchFamily="18" charset="0"/>
                    </a:rPr>
                    <m:t>𝑛</m:t>
                  </m:r>
                </m:oMath>
              </a14:m>
              <a:r>
                <a:rPr lang="en-US" sz="1800"/>
                <a:t>; </a:t>
              </a:r>
            </a:p>
            <a:p>
              <a:pPr algn="ctr"/>
              <a:endParaRPr lang="en-US" sz="1800"/>
            </a:p>
            <a:p>
              <a:r>
                <a:rPr lang="en-US" sz="1800" baseline="0"/>
                <a:t>    </a:t>
              </a:r>
              <a:r>
                <a:rPr lang="en-US" sz="1800"/>
                <a:t>in this example,</a:t>
              </a:r>
            </a:p>
            <a:p>
              <a:endParaRPr lang="en-US" sz="1800"/>
            </a:p>
            <a:p>
              <a:r>
                <a:rPr lang="en-US" sz="1800" baseline="0"/>
                <a:t>     </a:t>
              </a:r>
              <a14:m>
                <m:oMath xmlns:m="http://schemas.openxmlformats.org/officeDocument/2006/math">
                  <m:r>
                    <a:rPr lang="en-US" sz="2000" b="0" i="1">
                      <a:latin typeface="Cambria Math" panose="02040503050406030204" pitchFamily="18" charset="0"/>
                    </a:rPr>
                    <m:t>𝑛</m:t>
                  </m:r>
                  <m:r>
                    <a:rPr lang="en-US" sz="20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type m:val="skw"/>
                      <m:ctrlPr>
                        <a:rPr lang="en-US" sz="20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2000" b="0" i="1">
                          <a:latin typeface="Cambria Math" panose="02040503050406030204" pitchFamily="18" charset="0"/>
                        </a:rPr>
                        <m:t>1 </m:t>
                      </m:r>
                      <m:r>
                        <m:rPr>
                          <m:nor/>
                        </m:rPr>
                        <a:rPr lang="en-US" sz="2000" b="0" i="0">
                          <a:latin typeface="Cambria Math" panose="02040503050406030204" pitchFamily="18" charset="0"/>
                        </a:rPr>
                        <m:t>qtr</m:t>
                      </m:r>
                    </m:num>
                    <m:den>
                      <m:r>
                        <a:rPr lang="en-US" sz="2000" b="0" i="1">
                          <a:latin typeface="Cambria Math" panose="02040503050406030204" pitchFamily="18" charset="0"/>
                        </a:rPr>
                        <m:t>1 </m:t>
                      </m:r>
                      <m:r>
                        <m:rPr>
                          <m:nor/>
                        </m:rPr>
                        <a:rPr lang="en-US" sz="2000" b="0" i="0">
                          <a:latin typeface="Cambria Math" panose="02040503050406030204" pitchFamily="18" charset="0"/>
                        </a:rPr>
                        <m:t>mon</m:t>
                      </m:r>
                    </m:den>
                  </m:f>
                  <m:r>
                    <a:rPr lang="en-US" sz="20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type m:val="skw"/>
                      <m:ctrlPr>
                        <a:rPr lang="en-US" sz="20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2000" b="0" i="1">
                          <a:latin typeface="Cambria Math" panose="02040503050406030204" pitchFamily="18" charset="0"/>
                        </a:rPr>
                        <m:t>3 </m:t>
                      </m:r>
                      <m:r>
                        <m:rPr>
                          <m:nor/>
                        </m:rPr>
                        <a:rPr lang="en-US" sz="2000" b="0" i="0">
                          <a:latin typeface="Cambria Math" panose="02040503050406030204" pitchFamily="18" charset="0"/>
                        </a:rPr>
                        <m:t>mon</m:t>
                      </m:r>
                    </m:num>
                    <m:den>
                      <m:r>
                        <a:rPr lang="en-US" sz="2000" b="0" i="1">
                          <a:latin typeface="Cambria Math" panose="02040503050406030204" pitchFamily="18" charset="0"/>
                        </a:rPr>
                        <m:t>1 </m:t>
                      </m:r>
                      <m:r>
                        <m:rPr>
                          <m:nor/>
                        </m:rPr>
                        <a:rPr lang="en-US" sz="2000" b="0" i="0">
                          <a:latin typeface="Cambria Math" panose="02040503050406030204" pitchFamily="18" charset="0"/>
                        </a:rPr>
                        <m:t>mon</m:t>
                      </m:r>
                    </m:den>
                  </m:f>
                  <m:r>
                    <a:rPr lang="en-US" sz="20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type m:val="skw"/>
                      <m:ctrlPr>
                        <a:rPr lang="en-US" sz="20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2000" b="0" i="1">
                          <a:latin typeface="Cambria Math" panose="02040503050406030204" pitchFamily="18" charset="0"/>
                        </a:rPr>
                        <m:t>1 </m:t>
                      </m:r>
                      <m:r>
                        <m:rPr>
                          <m:nor/>
                        </m:rPr>
                        <a:rPr lang="en-US" sz="2000" b="0" i="0">
                          <a:latin typeface="Cambria Math" panose="02040503050406030204" pitchFamily="18" charset="0"/>
                        </a:rPr>
                        <m:t>qtr</m:t>
                      </m:r>
                    </m:num>
                    <m:den>
                      <m:f>
                        <m:fPr>
                          <m:ctrlPr>
                            <a:rPr lang="en-U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2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m:rPr>
                          <m:nor/>
                        </m:rPr>
                        <a:rPr lang="en-US" sz="2000" b="0" i="0">
                          <a:latin typeface="Cambria Math" panose="02040503050406030204" pitchFamily="18" charset="0"/>
                        </a:rPr>
                        <m:t>qtr</m:t>
                      </m:r>
                    </m:den>
                  </m:f>
                </m:oMath>
              </a14:m>
              <a:endParaRPr lang="en-US" sz="1800" b="0"/>
            </a:p>
            <a:p>
              <a:r>
                <a:rPr lang="en-US" sz="1800" b="0"/>
                <a:t>      --&gt; </a:t>
              </a:r>
              <a14:m>
                <m:oMath xmlns:m="http://schemas.openxmlformats.org/officeDocument/2006/math">
                  <m:r>
                    <a:rPr lang="en-US" sz="2000" b="1" i="1">
                      <a:latin typeface="Cambria Math" panose="02040503050406030204" pitchFamily="18" charset="0"/>
                    </a:rPr>
                    <m:t>𝒏</m:t>
                  </m:r>
                  <m:r>
                    <a:rPr lang="en-US" sz="2000" b="1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2000" b="1" i="1">
                      <a:latin typeface="Cambria Math" panose="02040503050406030204" pitchFamily="18" charset="0"/>
                    </a:rPr>
                    <m:t>𝟑</m:t>
                  </m:r>
                </m:oMath>
              </a14:m>
              <a:r>
                <a:rPr lang="en-US" sz="1800" b="0"/>
                <a:t> (no units)</a:t>
              </a:r>
            </a:p>
            <a:p>
              <a:r>
                <a:rPr lang="en-US" sz="1800" b="1"/>
                <a:t>           </a:t>
              </a:r>
              <a:r>
                <a:rPr lang="en-US" sz="1600" b="1"/>
                <a:t>check: </a:t>
              </a:r>
              <a:r>
                <a:rPr lang="en-US" sz="1600" b="0"/>
                <a:t>3 months (</a:t>
              </a:r>
              <a:r>
                <a:rPr lang="en-US" sz="1600" b="0" i="1"/>
                <a:t>t</a:t>
              </a:r>
              <a:r>
                <a:rPr lang="en-US" sz="1600" b="0" i="1" baseline="-25000"/>
                <a:t>A</a:t>
              </a:r>
              <a:r>
                <a:rPr lang="en-US" sz="1600" b="0"/>
                <a:t>) in one quarter </a:t>
              </a:r>
              <a:r>
                <a:rPr lang="en-US" sz="1600" b="0" i="0" u="none"/>
                <a:t>(</a:t>
              </a:r>
              <a:r>
                <a:rPr lang="en-US" sz="1600" b="0" i="1" u="none"/>
                <a:t>t</a:t>
              </a:r>
              <a:r>
                <a:rPr lang="en-US" sz="1600" b="0" i="1" u="none" baseline="-25000"/>
                <a:t>B</a:t>
              </a:r>
              <a:r>
                <a:rPr lang="en-US" sz="1600" b="0" i="0" u="none"/>
                <a:t>)</a:t>
              </a:r>
              <a:r>
                <a:rPr lang="en-US" sz="1600" b="0"/>
                <a:t> </a:t>
              </a:r>
              <a:endParaRPr lang="en-US" sz="1800" b="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5D783BCA-A993-D548-9E85-6D999C718BAB}"/>
                </a:ext>
              </a:extLst>
            </xdr:cNvPr>
            <xdr:cNvSpPr txBox="1"/>
          </xdr:nvSpPr>
          <xdr:spPr>
            <a:xfrm>
              <a:off x="1171574" y="12130595"/>
              <a:ext cx="5026026" cy="23124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800" b="0" i="0">
                  <a:latin typeface="Cambria Math" panose="02040503050406030204" pitchFamily="18" charset="0"/>
                </a:rPr>
                <a:t>𝑡_𝐵⁄𝑡_𝐴 =𝑛</a:t>
              </a:r>
              <a:r>
                <a:rPr lang="en-US" sz="1800"/>
                <a:t>; </a:t>
              </a:r>
            </a:p>
            <a:p>
              <a:pPr algn="ctr"/>
              <a:endParaRPr lang="en-US" sz="1800"/>
            </a:p>
            <a:p>
              <a:r>
                <a:rPr lang="en-US" sz="1800" baseline="0"/>
                <a:t>    </a:t>
              </a:r>
              <a:r>
                <a:rPr lang="en-US" sz="1800"/>
                <a:t>in this example,</a:t>
              </a:r>
            </a:p>
            <a:p>
              <a:endParaRPr lang="en-US" sz="1800"/>
            </a:p>
            <a:p>
              <a:r>
                <a:rPr lang="en-US" sz="1800" baseline="0"/>
                <a:t>     </a:t>
              </a:r>
              <a:r>
                <a:rPr lang="en-US" sz="2000" b="0" i="0">
                  <a:latin typeface="Cambria Math" panose="02040503050406030204" pitchFamily="18" charset="0"/>
                </a:rPr>
                <a:t>𝑛=(1 "qtr" )⁄(1 "mon" )=(3 "mon" )⁄(1 "mon" )=(1 "qtr" )⁄(1/3  "qtr" )</a:t>
              </a:r>
              <a:endParaRPr lang="en-US" sz="1800" b="0"/>
            </a:p>
            <a:p>
              <a:r>
                <a:rPr lang="en-US" sz="1800" b="0"/>
                <a:t>      --&gt; </a:t>
              </a:r>
              <a:r>
                <a:rPr lang="en-US" sz="2000" b="1" i="0">
                  <a:latin typeface="Cambria Math" panose="02040503050406030204" pitchFamily="18" charset="0"/>
                </a:rPr>
                <a:t>𝒏=𝟑</a:t>
              </a:r>
              <a:r>
                <a:rPr lang="en-US" sz="1800" b="0"/>
                <a:t> (no units)</a:t>
              </a:r>
            </a:p>
            <a:p>
              <a:r>
                <a:rPr lang="en-US" sz="1800" b="1"/>
                <a:t>           </a:t>
              </a:r>
              <a:r>
                <a:rPr lang="en-US" sz="1600" b="1"/>
                <a:t>check: </a:t>
              </a:r>
              <a:r>
                <a:rPr lang="en-US" sz="1600" b="0"/>
                <a:t>3 months (</a:t>
              </a:r>
              <a:r>
                <a:rPr lang="en-US" sz="1600" b="0" i="1"/>
                <a:t>t</a:t>
              </a:r>
              <a:r>
                <a:rPr lang="en-US" sz="1600" b="0" i="1" baseline="-25000"/>
                <a:t>A</a:t>
              </a:r>
              <a:r>
                <a:rPr lang="en-US" sz="1600" b="0"/>
                <a:t>) in one quarter </a:t>
              </a:r>
              <a:r>
                <a:rPr lang="en-US" sz="1600" b="0" i="0" u="none"/>
                <a:t>(</a:t>
              </a:r>
              <a:r>
                <a:rPr lang="en-US" sz="1600" b="0" i="1" u="none"/>
                <a:t>t</a:t>
              </a:r>
              <a:r>
                <a:rPr lang="en-US" sz="1600" b="0" i="1" u="none" baseline="-25000"/>
                <a:t>B</a:t>
              </a:r>
              <a:r>
                <a:rPr lang="en-US" sz="1600" b="0" i="0" u="none"/>
                <a:t>)</a:t>
              </a:r>
              <a:r>
                <a:rPr lang="en-US" sz="1600" b="0"/>
                <a:t> </a:t>
              </a:r>
              <a:endParaRPr lang="en-US" sz="1800" b="0"/>
            </a:p>
          </xdr:txBody>
        </xdr:sp>
      </mc:Fallback>
    </mc:AlternateContent>
    <xdr:clientData/>
  </xdr:oneCellAnchor>
  <xdr:oneCellAnchor>
    <xdr:from>
      <xdr:col>0</xdr:col>
      <xdr:colOff>1057275</xdr:colOff>
      <xdr:row>87</xdr:row>
      <xdr:rowOff>104775</xdr:rowOff>
    </xdr:from>
    <xdr:ext cx="5000626" cy="2895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54D9BD92-5424-EC49-90FD-B9084FB288F7}"/>
                </a:ext>
              </a:extLst>
            </xdr:cNvPr>
            <xdr:cNvSpPr txBox="1"/>
          </xdr:nvSpPr>
          <xdr:spPr>
            <a:xfrm>
              <a:off x="1057275" y="17849850"/>
              <a:ext cx="5000626" cy="289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1,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54D9BD92-5424-EC49-90FD-B9084FB288F7}"/>
                </a:ext>
              </a:extLst>
            </xdr:cNvPr>
            <xdr:cNvSpPr txBox="1"/>
          </xdr:nvSpPr>
          <xdr:spPr>
            <a:xfrm>
              <a:off x="1057275" y="17849850"/>
              <a:ext cx="5000626" cy="289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800" b="0" i="0">
                  <a:latin typeface="Cambria Math" panose="02040503050406030204" pitchFamily="18" charset="0"/>
                </a:rPr>
                <a:t>𝑃_(𝑛,𝐴)=𝑃_(1,𝐵)</a:t>
              </a:r>
              <a:endParaRPr lang="en-US" sz="1800"/>
            </a:p>
          </xdr:txBody>
        </xdr:sp>
      </mc:Fallback>
    </mc:AlternateContent>
    <xdr:clientData/>
  </xdr:oneCellAnchor>
  <xdr:twoCellAnchor>
    <xdr:from>
      <xdr:col>0</xdr:col>
      <xdr:colOff>1066800</xdr:colOff>
      <xdr:row>15</xdr:row>
      <xdr:rowOff>0</xdr:rowOff>
    </xdr:from>
    <xdr:to>
      <xdr:col>1</xdr:col>
      <xdr:colOff>15386</xdr:colOff>
      <xdr:row>16</xdr:row>
      <xdr:rowOff>50800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23735817-C3C6-AD4F-87AB-5411CA98D57F}"/>
            </a:ext>
          </a:extLst>
        </xdr:cNvPr>
        <xdr:cNvCxnSpPr>
          <a:cxnSpLocks/>
        </xdr:cNvCxnSpPr>
      </xdr:nvCxnSpPr>
      <xdr:spPr>
        <a:xfrm>
          <a:off x="1066800" y="2032000"/>
          <a:ext cx="28086" cy="266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15</xdr:row>
      <xdr:rowOff>12700</xdr:rowOff>
    </xdr:from>
    <xdr:to>
      <xdr:col>2</xdr:col>
      <xdr:colOff>93745</xdr:colOff>
      <xdr:row>16</xdr:row>
      <xdr:rowOff>63500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2F582529-2CF3-694A-99C1-C85B4DCB0A81}"/>
            </a:ext>
          </a:extLst>
        </xdr:cNvPr>
        <xdr:cNvCxnSpPr/>
      </xdr:nvCxnSpPr>
      <xdr:spPr>
        <a:xfrm>
          <a:off x="1905000" y="2044700"/>
          <a:ext cx="93745" cy="266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</xdr:row>
      <xdr:rowOff>12700</xdr:rowOff>
    </xdr:from>
    <xdr:to>
      <xdr:col>3</xdr:col>
      <xdr:colOff>93745</xdr:colOff>
      <xdr:row>16</xdr:row>
      <xdr:rowOff>63500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CD6303BB-B138-3B41-8CD6-EA5E15B102E2}"/>
            </a:ext>
          </a:extLst>
        </xdr:cNvPr>
        <xdr:cNvCxnSpPr/>
      </xdr:nvCxnSpPr>
      <xdr:spPr>
        <a:xfrm>
          <a:off x="2730500" y="2044700"/>
          <a:ext cx="93745" cy="266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</xdr:row>
      <xdr:rowOff>12700</xdr:rowOff>
    </xdr:from>
    <xdr:to>
      <xdr:col>4</xdr:col>
      <xdr:colOff>93745</xdr:colOff>
      <xdr:row>16</xdr:row>
      <xdr:rowOff>63500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3E97485D-8AA0-3F44-9E2B-68467C4F6E74}"/>
            </a:ext>
          </a:extLst>
        </xdr:cNvPr>
        <xdr:cNvCxnSpPr/>
      </xdr:nvCxnSpPr>
      <xdr:spPr>
        <a:xfrm>
          <a:off x="3556000" y="2044700"/>
          <a:ext cx="93745" cy="266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15</xdr:row>
      <xdr:rowOff>12700</xdr:rowOff>
    </xdr:from>
    <xdr:to>
      <xdr:col>5</xdr:col>
      <xdr:colOff>93745</xdr:colOff>
      <xdr:row>16</xdr:row>
      <xdr:rowOff>63500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528A11AE-9004-3F41-B46C-EB81E514BEBC}"/>
            </a:ext>
          </a:extLst>
        </xdr:cNvPr>
        <xdr:cNvCxnSpPr/>
      </xdr:nvCxnSpPr>
      <xdr:spPr>
        <a:xfrm>
          <a:off x="4381500" y="2044700"/>
          <a:ext cx="93745" cy="266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15</xdr:row>
      <xdr:rowOff>0</xdr:rowOff>
    </xdr:from>
    <xdr:to>
      <xdr:col>6</xdr:col>
      <xdr:colOff>106445</xdr:colOff>
      <xdr:row>16</xdr:row>
      <xdr:rowOff>50800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B1DEC27B-6233-5242-BB76-E2632F391C86}"/>
            </a:ext>
          </a:extLst>
        </xdr:cNvPr>
        <xdr:cNvCxnSpPr/>
      </xdr:nvCxnSpPr>
      <xdr:spPr>
        <a:xfrm>
          <a:off x="5219700" y="2032000"/>
          <a:ext cx="93745" cy="266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12700</xdr:rowOff>
    </xdr:from>
    <xdr:to>
      <xdr:col>7</xdr:col>
      <xdr:colOff>93745</xdr:colOff>
      <xdr:row>16</xdr:row>
      <xdr:rowOff>63500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03CF45E1-962F-B841-94D4-DA1A6346C414}"/>
            </a:ext>
          </a:extLst>
        </xdr:cNvPr>
        <xdr:cNvCxnSpPr/>
      </xdr:nvCxnSpPr>
      <xdr:spPr>
        <a:xfrm>
          <a:off x="6032500" y="2044700"/>
          <a:ext cx="93745" cy="266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622300</xdr:colOff>
      <xdr:row>73</xdr:row>
      <xdr:rowOff>38100</xdr:rowOff>
    </xdr:from>
    <xdr:to>
      <xdr:col>6</xdr:col>
      <xdr:colOff>139700</xdr:colOff>
      <xdr:row>74</xdr:row>
      <xdr:rowOff>177800</xdr:rowOff>
    </xdr:to>
    <xdr:pic>
      <xdr:nvPicPr>
        <xdr:cNvPr id="43" name="Graphic 42" descr="Checkmark">
          <a:extLst>
            <a:ext uri="{FF2B5EF4-FFF2-40B4-BE49-F238E27FC236}">
              <a16:creationId xmlns:a16="http://schemas.microsoft.com/office/drawing/2014/main" id="{1E6009C8-17FE-6A4B-9CE8-3EC59E822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03800" y="14058900"/>
          <a:ext cx="342900" cy="342900"/>
        </a:xfrm>
        <a:prstGeom prst="rect">
          <a:avLst/>
        </a:prstGeom>
      </xdr:spPr>
    </xdr:pic>
    <xdr:clientData/>
  </xdr:twoCellAnchor>
  <xdr:oneCellAnchor>
    <xdr:from>
      <xdr:col>0</xdr:col>
      <xdr:colOff>1000125</xdr:colOff>
      <xdr:row>95</xdr:row>
      <xdr:rowOff>123825</xdr:rowOff>
    </xdr:from>
    <xdr:ext cx="5000626" cy="14480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EA8BA507-741A-104E-95B0-112AAAC44D66}"/>
                </a:ext>
              </a:extLst>
            </xdr:cNvPr>
            <xdr:cNvSpPr txBox="1"/>
          </xdr:nvSpPr>
          <xdr:spPr>
            <a:xfrm>
              <a:off x="1000125" y="19469100"/>
              <a:ext cx="5000626" cy="1448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𝑃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US" sz="18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r>
                    <a:rPr lang="en-US" sz="18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𝑃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sSup>
                    <m:sSupPr>
                      <m:ctrlPr>
                        <a:rPr lang="en-US" sz="18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n-US" sz="18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800" b="0" i="1">
                              <a:latin typeface="Cambria Math" panose="02040503050406030204" pitchFamily="18" charset="0"/>
                            </a:rPr>
                            <m:t>1+ </m:t>
                          </m:r>
                          <m:sSub>
                            <m:sSubPr>
                              <m:ctrlPr>
                                <a:rPr lang="en-US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800" b="0" i="1">
                                  <a:latin typeface="Cambria Math" panose="02040503050406030204" pitchFamily="18" charset="0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800" b="0" i="1">
                                  <a:latin typeface="Cambria Math" panose="02040503050406030204" pitchFamily="18" charset="0"/>
                                </a:rPr>
                                <m:t>𝐴</m:t>
                              </m:r>
                            </m:sub>
                          </m:sSub>
                        </m:e>
                      </m:d>
                    </m:e>
                    <m:sup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𝑛</m:t>
                      </m:r>
                    </m:sup>
                  </m:sSup>
                </m:oMath>
              </a14:m>
              <a:r>
                <a:rPr lang="en-US" sz="1800"/>
                <a:t>, and</a:t>
              </a:r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8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𝑃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</a:rPr>
                        <m:t>1,</m:t>
                      </m:r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r>
                    <a:rPr lang="en-US" sz="18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𝑃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d>
                    <m:dPr>
                      <m:ctrlPr>
                        <a:rPr lang="en-US" sz="18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800" b="0" i="1">
                          <a:latin typeface="Cambria Math" panose="02040503050406030204" pitchFamily="18" charset="0"/>
                        </a:rPr>
                        <m:t>1+</m:t>
                      </m:r>
                      <m:sSub>
                        <m:sSubPr>
                          <m:ctrlPr>
                            <a:rPr lang="en-US" sz="18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800" b="0" i="1">
                              <a:latin typeface="Cambria Math" panose="02040503050406030204" pitchFamily="18" charset="0"/>
                            </a:rPr>
                            <m:t>𝑟</m:t>
                          </m:r>
                        </m:e>
                        <m:sub>
                          <m:r>
                            <a:rPr lang="en-US" sz="1800" b="0" i="1">
                              <a:latin typeface="Cambria Math" panose="02040503050406030204" pitchFamily="18" charset="0"/>
                            </a:rPr>
                            <m:t>𝐵</m:t>
                          </m:r>
                        </m:sub>
                      </m:sSub>
                    </m:e>
                  </m:d>
                </m:oMath>
              </a14:m>
              <a:r>
                <a:rPr lang="en-US" sz="1800"/>
                <a:t>, therefore,</a:t>
              </a:r>
            </a:p>
            <a:p>
              <a:pPr algn="ctr"/>
              <a:endParaRPr lang="en-US" sz="1800"/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20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1" i="1">
                          <a:latin typeface="Cambria Math" panose="02040503050406030204" pitchFamily="18" charset="0"/>
                        </a:rPr>
                        <m:t>𝑷</m:t>
                      </m:r>
                    </m:e>
                    <m:sub>
                      <m:r>
                        <a:rPr lang="en-US" sz="2000" b="1" i="1">
                          <a:latin typeface="Cambria Math" panose="02040503050406030204" pitchFamily="18" charset="0"/>
                        </a:rPr>
                        <m:t>𝟎</m:t>
                      </m:r>
                    </m:sub>
                  </m:sSub>
                  <m:sSup>
                    <m:sSupPr>
                      <m:ctrlPr>
                        <a:rPr lang="en-US" sz="20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n-US" sz="2000" b="1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2000" b="1" i="1">
                              <a:latin typeface="Cambria Math" panose="02040503050406030204" pitchFamily="18" charset="0"/>
                            </a:rPr>
                            <m:t>𝟏</m:t>
                          </m:r>
                          <m:r>
                            <a:rPr lang="en-US" sz="2000" b="1" i="1">
                              <a:latin typeface="Cambria Math" panose="02040503050406030204" pitchFamily="18" charset="0"/>
                            </a:rPr>
                            <m:t>+</m:t>
                          </m:r>
                          <m:sSub>
                            <m:sSubPr>
                              <m:ctrlPr>
                                <a:rPr lang="en-US" sz="2000" b="1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2000" b="1" i="1">
                                  <a:latin typeface="Cambria Math" panose="02040503050406030204" pitchFamily="18" charset="0"/>
                                </a:rPr>
                                <m:t>𝒓</m:t>
                              </m:r>
                            </m:e>
                            <m:sub>
                              <m:r>
                                <a:rPr lang="en-US" sz="2000" b="1" i="1">
                                  <a:latin typeface="Cambria Math" panose="02040503050406030204" pitchFamily="18" charset="0"/>
                                </a:rPr>
                                <m:t>𝑨</m:t>
                              </m:r>
                            </m:sub>
                          </m:sSub>
                        </m:e>
                      </m:d>
                    </m:e>
                    <m:sup>
                      <m:r>
                        <a:rPr lang="en-US" sz="2000" b="1" i="1">
                          <a:latin typeface="Cambria Math" panose="02040503050406030204" pitchFamily="18" charset="0"/>
                        </a:rPr>
                        <m:t>𝒏</m:t>
                      </m:r>
                    </m:sup>
                  </m:sSup>
                  <m:r>
                    <a:rPr lang="en-US" sz="2000" b="1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20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1" i="1">
                          <a:latin typeface="Cambria Math" panose="02040503050406030204" pitchFamily="18" charset="0"/>
                        </a:rPr>
                        <m:t>𝑷</m:t>
                      </m:r>
                    </m:e>
                    <m:sub>
                      <m:r>
                        <a:rPr lang="en-US" sz="2000" b="1" i="1">
                          <a:latin typeface="Cambria Math" panose="02040503050406030204" pitchFamily="18" charset="0"/>
                        </a:rPr>
                        <m:t>𝟎</m:t>
                      </m:r>
                    </m:sub>
                  </m:sSub>
                  <m:d>
                    <m:dPr>
                      <m:ctrlPr>
                        <a:rPr lang="en-US" sz="20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2000" b="1" i="1">
                          <a:latin typeface="Cambria Math" panose="02040503050406030204" pitchFamily="18" charset="0"/>
                        </a:rPr>
                        <m:t>𝟏</m:t>
                      </m:r>
                      <m:r>
                        <a:rPr lang="en-US" sz="2000" b="1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en-US" sz="2000" b="1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e>
                        <m:sub>
                          <m:r>
                            <a:rPr lang="en-US" sz="2000" b="1" i="1">
                              <a:latin typeface="Cambria Math" panose="02040503050406030204" pitchFamily="18" charset="0"/>
                            </a:rPr>
                            <m:t>𝑩</m:t>
                          </m:r>
                        </m:sub>
                      </m:sSub>
                    </m:e>
                  </m:d>
                </m:oMath>
              </a14:m>
              <a:r>
                <a:rPr lang="en-US" sz="1800"/>
                <a:t>.</a:t>
              </a:r>
            </a:p>
            <a:p>
              <a:pPr algn="ctr"/>
              <a:endParaRPr lang="en-US" sz="1800"/>
            </a:p>
          </xdr:txBody>
        </xdr:sp>
      </mc:Choice>
      <mc:Fallback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EA8BA507-741A-104E-95B0-112AAAC44D66}"/>
                </a:ext>
              </a:extLst>
            </xdr:cNvPr>
            <xdr:cNvSpPr txBox="1"/>
          </xdr:nvSpPr>
          <xdr:spPr>
            <a:xfrm>
              <a:off x="1000125" y="19469100"/>
              <a:ext cx="5000626" cy="1448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800" b="0" i="0">
                  <a:latin typeface="Cambria Math" panose="02040503050406030204" pitchFamily="18" charset="0"/>
                </a:rPr>
                <a:t>𝑃_(𝑛,𝐴)=𝑃_0 (1+ 𝑟_𝐴 )^𝑛</a:t>
              </a:r>
              <a:r>
                <a:rPr lang="en-US" sz="1800"/>
                <a:t>, and</a:t>
              </a:r>
            </a:p>
            <a:p>
              <a:pPr algn="ctr"/>
              <a:r>
                <a:rPr lang="en-US" sz="1800" b="0" i="0">
                  <a:latin typeface="Cambria Math" panose="02040503050406030204" pitchFamily="18" charset="0"/>
                </a:rPr>
                <a:t>𝑃_(1,𝐵)=𝑃_0 (1+𝑟_𝐵 )</a:t>
              </a:r>
              <a:r>
                <a:rPr lang="en-US" sz="1800"/>
                <a:t>, therefore,</a:t>
              </a:r>
            </a:p>
            <a:p>
              <a:pPr algn="ctr"/>
              <a:endParaRPr lang="en-US" sz="1800"/>
            </a:p>
            <a:p>
              <a:pPr algn="ctr"/>
              <a:r>
                <a:rPr lang="en-US" sz="2000" b="1" i="0">
                  <a:latin typeface="Cambria Math" panose="02040503050406030204" pitchFamily="18" charset="0"/>
                </a:rPr>
                <a:t>𝑷_𝟎 (𝟏+𝒓_𝑨 )^𝒏=𝑷_𝟎 (𝟏+𝒓_𝑩 )</a:t>
              </a:r>
              <a:r>
                <a:rPr lang="en-US" sz="1800"/>
                <a:t>.</a:t>
              </a:r>
            </a:p>
            <a:p>
              <a:pPr algn="ctr"/>
              <a:endParaRPr lang="en-US" sz="1800"/>
            </a:p>
          </xdr:txBody>
        </xdr:sp>
      </mc:Fallback>
    </mc:AlternateContent>
    <xdr:clientData/>
  </xdr:oneCellAnchor>
  <xdr:oneCellAnchor>
    <xdr:from>
      <xdr:col>0</xdr:col>
      <xdr:colOff>1003300</xdr:colOff>
      <xdr:row>103</xdr:row>
      <xdr:rowOff>165100</xdr:rowOff>
    </xdr:from>
    <xdr:ext cx="5000626" cy="15023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D9662063-BFD7-EF40-B958-1ACF3E827792}"/>
                </a:ext>
              </a:extLst>
            </xdr:cNvPr>
            <xdr:cNvSpPr txBox="1"/>
          </xdr:nvSpPr>
          <xdr:spPr>
            <a:xfrm>
              <a:off x="1003300" y="20281900"/>
              <a:ext cx="5000626" cy="1502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800" b="0"/>
            </a:p>
            <a:p>
              <a:pPr algn="ctr"/>
              <a:r>
                <a:rPr lang="en-US" sz="1800"/>
                <a:t>--&gt;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8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n-US" sz="180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800" b="0" i="1">
                              <a:latin typeface="Cambria Math" panose="02040503050406030204" pitchFamily="18" charset="0"/>
                            </a:rPr>
                            <m:t>1+</m:t>
                          </m:r>
                          <m:sSub>
                            <m:sSubPr>
                              <m:ctrlPr>
                                <a:rPr lang="en-US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800" b="0" i="1">
                                  <a:latin typeface="Cambria Math" panose="02040503050406030204" pitchFamily="18" charset="0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800" b="0" i="1">
                                  <a:latin typeface="Cambria Math" panose="02040503050406030204" pitchFamily="18" charset="0"/>
                                </a:rPr>
                                <m:t>𝐴</m:t>
                              </m:r>
                            </m:sub>
                          </m:sSub>
                        </m:e>
                      </m:d>
                    </m:e>
                    <m:sup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𝑛</m:t>
                      </m:r>
                    </m:sup>
                  </m:sSup>
                  <m:r>
                    <a:rPr lang="en-US" sz="1800" b="0" i="1">
                      <a:latin typeface="Cambria Math" panose="02040503050406030204" pitchFamily="18" charset="0"/>
                    </a:rPr>
                    <m:t>=1+</m:t>
                  </m:r>
                  <m:sSub>
                    <m:sSubPr>
                      <m:ctrlPr>
                        <a:rPr lang="en-US" sz="1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</m:oMath>
              </a14:m>
              <a:endParaRPr lang="en-US" sz="1800" b="0"/>
            </a:p>
            <a:p>
              <a:pPr algn="ctr"/>
              <a:endParaRPr lang="en-US" sz="1800" b="0"/>
            </a:p>
            <a:p>
              <a:pPr algn="ctr"/>
              <a:r>
                <a:rPr lang="en-US" sz="1800" b="0"/>
                <a:t>--&gt;   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400" b="1" i="1">
                          <a:latin typeface="Cambria Math" panose="02040503050406030204" pitchFamily="18" charset="0"/>
                        </a:rPr>
                        <m:t>𝒓</m:t>
                      </m:r>
                    </m:e>
                    <m:sub>
                      <m:r>
                        <a:rPr lang="en-US" sz="2400" b="1" i="1">
                          <a:latin typeface="Cambria Math" panose="02040503050406030204" pitchFamily="18" charset="0"/>
                        </a:rPr>
                        <m:t>𝑩</m:t>
                      </m:r>
                    </m:sub>
                  </m:sSub>
                  <m:r>
                    <a:rPr lang="en-US" sz="2400" b="1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24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n-US" sz="2400" b="1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2400" b="1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2400" b="1" i="1">
                                  <a:latin typeface="Cambria Math" panose="02040503050406030204" pitchFamily="18" charset="0"/>
                                </a:rPr>
                                <m:t>𝟏</m:t>
                              </m:r>
                              <m:r>
                                <a:rPr lang="en-US" sz="2400" b="1" i="1">
                                  <a:latin typeface="Cambria Math" panose="02040503050406030204" pitchFamily="18" charset="0"/>
                                </a:rPr>
                                <m:t>+</m:t>
                              </m:r>
                              <m:r>
                                <a:rPr lang="en-US" sz="2400" b="1" i="1">
                                  <a:latin typeface="Cambria Math" panose="02040503050406030204" pitchFamily="18" charset="0"/>
                                </a:rPr>
                                <m:t>𝒓</m:t>
                              </m:r>
                            </m:e>
                            <m:sub>
                              <m:r>
                                <a:rPr lang="en-US" sz="2400" b="1" i="1">
                                  <a:latin typeface="Cambria Math" panose="02040503050406030204" pitchFamily="18" charset="0"/>
                                </a:rPr>
                                <m:t>𝑨</m:t>
                              </m:r>
                            </m:sub>
                          </m:sSub>
                        </m:e>
                      </m:d>
                    </m:e>
                    <m:sup>
                      <m:r>
                        <a:rPr lang="en-US" sz="2400" b="1" i="1">
                          <a:latin typeface="Cambria Math" panose="02040503050406030204" pitchFamily="18" charset="0"/>
                        </a:rPr>
                        <m:t>𝒏</m:t>
                      </m:r>
                    </m:sup>
                  </m:sSup>
                  <m:r>
                    <a:rPr lang="en-US" sz="2400" b="1" i="1">
                      <a:latin typeface="Cambria Math" panose="02040503050406030204" pitchFamily="18" charset="0"/>
                    </a:rPr>
                    <m:t>−</m:t>
                  </m:r>
                  <m:r>
                    <a:rPr lang="en-US" sz="2400" b="1" i="1">
                      <a:latin typeface="Cambria Math" panose="02040503050406030204" pitchFamily="18" charset="0"/>
                    </a:rPr>
                    <m:t>𝟏</m:t>
                  </m:r>
                </m:oMath>
              </a14:m>
              <a:endParaRPr lang="en-US" sz="2400" b="1"/>
            </a:p>
            <a:p>
              <a:pPr algn="ctr"/>
              <a:endParaRPr lang="en-US" sz="1800"/>
            </a:p>
          </xdr:txBody>
        </xdr:sp>
      </mc:Choice>
      <mc:Fallback xmlns="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D9662063-BFD7-EF40-B958-1ACF3E827792}"/>
                </a:ext>
              </a:extLst>
            </xdr:cNvPr>
            <xdr:cNvSpPr txBox="1"/>
          </xdr:nvSpPr>
          <xdr:spPr>
            <a:xfrm>
              <a:off x="1003300" y="20281900"/>
              <a:ext cx="5000626" cy="1502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800" b="0" i="0">
                  <a:latin typeface="Cambria Math" panose="02040503050406030204" pitchFamily="18" charset="0"/>
                </a:rPr>
                <a:t>𝑃_0 (1+𝑟_𝐴 )^𝑛=𝑃_0 (1+𝑟_𝐵 )</a:t>
              </a:r>
              <a:endParaRPr lang="en-US" sz="1800" b="0"/>
            </a:p>
            <a:p>
              <a:pPr algn="ctr"/>
              <a:r>
                <a:rPr lang="en-US" sz="1800"/>
                <a:t>--&gt; </a:t>
              </a:r>
              <a:r>
                <a:rPr lang="en-US" sz="1800" i="0">
                  <a:latin typeface="Cambria Math" panose="02040503050406030204" pitchFamily="18" charset="0"/>
                </a:rPr>
                <a:t>(</a:t>
              </a:r>
              <a:r>
                <a:rPr lang="en-US" sz="1800" b="0" i="0">
                  <a:latin typeface="Cambria Math" panose="02040503050406030204" pitchFamily="18" charset="0"/>
                </a:rPr>
                <a:t>1+𝑟_𝐴 )^𝑛=1+𝑟_𝐵</a:t>
              </a:r>
              <a:endParaRPr lang="en-US" sz="1800" b="0"/>
            </a:p>
            <a:p>
              <a:pPr algn="ctr"/>
              <a:endParaRPr lang="en-US" sz="1800" b="0"/>
            </a:p>
            <a:p>
              <a:pPr algn="ctr"/>
              <a:r>
                <a:rPr lang="en-US" sz="1800" b="0"/>
                <a:t>--&gt;    </a:t>
              </a:r>
              <a:r>
                <a:rPr lang="en-US" sz="2400" b="1" i="0">
                  <a:latin typeface="Cambria Math" panose="02040503050406030204" pitchFamily="18" charset="0"/>
                </a:rPr>
                <a:t>𝒓_𝑩=(〖𝟏+𝒓〗_𝑨 )^𝒏−𝟏</a:t>
              </a:r>
              <a:endParaRPr lang="en-US" sz="2400" b="1"/>
            </a:p>
            <a:p>
              <a:pPr algn="ctr"/>
              <a:endParaRPr lang="en-US" sz="1800"/>
            </a:p>
          </xdr:txBody>
        </xdr:sp>
      </mc:Fallback>
    </mc:AlternateContent>
    <xdr:clientData/>
  </xdr:oneCellAnchor>
  <xdr:twoCellAnchor>
    <xdr:from>
      <xdr:col>2</xdr:col>
      <xdr:colOff>482600</xdr:colOff>
      <xdr:row>107</xdr:row>
      <xdr:rowOff>190500</xdr:rowOff>
    </xdr:from>
    <xdr:to>
      <xdr:col>5</xdr:col>
      <xdr:colOff>685800</xdr:colOff>
      <xdr:row>110</xdr:row>
      <xdr:rowOff>12700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5F5B21BC-6FC3-5745-8118-70D8DEF56C6E}"/>
            </a:ext>
          </a:extLst>
        </xdr:cNvPr>
        <xdr:cNvSpPr/>
      </xdr:nvSpPr>
      <xdr:spPr>
        <a:xfrm>
          <a:off x="2387600" y="21120100"/>
          <a:ext cx="2679700" cy="431800"/>
        </a:xfrm>
        <a:prstGeom prst="rect">
          <a:avLst/>
        </a:prstGeom>
        <a:noFill/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73025</xdr:colOff>
      <xdr:row>0</xdr:row>
      <xdr:rowOff>92075</xdr:rowOff>
    </xdr:from>
    <xdr:ext cx="6985000" cy="14073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EC4A6F5-E829-4A4E-9007-E4870C1FA9D0}"/>
                </a:ext>
              </a:extLst>
            </xdr:cNvPr>
            <xdr:cNvSpPr txBox="1"/>
          </xdr:nvSpPr>
          <xdr:spPr>
            <a:xfrm>
              <a:off x="73025" y="92075"/>
              <a:ext cx="6985000" cy="14073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2800" b="1"/>
                <a:t>Converting a Discrete</a:t>
              </a:r>
              <a:r>
                <a:rPr lang="en-US" sz="2800" b="1" baseline="0"/>
                <a:t> Rate of Return 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8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28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28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𝐴</m:t>
                      </m:r>
                    </m:sub>
                  </m:sSub>
                </m:oMath>
              </a14:m>
              <a:r>
                <a:rPr lang="en-US" sz="2800" b="1" baseline="0"/>
                <a:t>) into an Equivalent Discrete Rate of Return 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8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28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28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𝐴</m:t>
                      </m:r>
                    </m:sub>
                  </m:sSub>
                </m:oMath>
              </a14:m>
              <a:r>
                <a:rPr lang="en-US" sz="2800" b="1" baseline="0"/>
                <a:t>) Having a Different Compounding Period</a:t>
              </a:r>
              <a:endParaRPr lang="en-US" sz="2800"/>
            </a:p>
          </xdr:txBody>
        </xdr:sp>
      </mc:Choice>
      <mc:Fallback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EC4A6F5-E829-4A4E-9007-E4870C1FA9D0}"/>
                </a:ext>
              </a:extLst>
            </xdr:cNvPr>
            <xdr:cNvSpPr txBox="1"/>
          </xdr:nvSpPr>
          <xdr:spPr>
            <a:xfrm>
              <a:off x="73025" y="92075"/>
              <a:ext cx="6985000" cy="14073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2800" b="1"/>
                <a:t>Converting a Discrete</a:t>
              </a:r>
              <a:r>
                <a:rPr lang="en-US" sz="2800" b="1" baseline="0"/>
                <a:t> Rate of Return (</a:t>
              </a:r>
              <a:r>
                <a:rPr lang="en-US" sz="2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𝑟_𝐴</a:t>
              </a:r>
              <a:r>
                <a:rPr lang="en-US" sz="2800" b="1" baseline="0"/>
                <a:t>) into an Equivalent Discrete Rate of Return (</a:t>
              </a:r>
              <a:r>
                <a:rPr lang="en-US" sz="2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𝑟_𝐴</a:t>
              </a:r>
              <a:r>
                <a:rPr lang="en-US" sz="2800" b="1" baseline="0"/>
                <a:t>) Having a Different Compounding Period</a:t>
              </a:r>
              <a:endParaRPr lang="en-US" sz="2800"/>
            </a:p>
          </xdr:txBody>
        </xdr:sp>
      </mc:Fallback>
    </mc:AlternateContent>
    <xdr:clientData/>
  </xdr:oneCellAnchor>
  <xdr:twoCellAnchor>
    <xdr:from>
      <xdr:col>5</xdr:col>
      <xdr:colOff>304799</xdr:colOff>
      <xdr:row>121</xdr:row>
      <xdr:rowOff>0</xdr:rowOff>
    </xdr:from>
    <xdr:to>
      <xdr:col>5</xdr:col>
      <xdr:colOff>733424</xdr:colOff>
      <xdr:row>127</xdr:row>
      <xdr:rowOff>85725</xdr:rowOff>
    </xdr:to>
    <xdr:sp macro="" textlink="">
      <xdr:nvSpPr>
        <xdr:cNvPr id="49" name="Right Brace 48">
          <a:extLst>
            <a:ext uri="{FF2B5EF4-FFF2-40B4-BE49-F238E27FC236}">
              <a16:creationId xmlns:a16="http://schemas.microsoft.com/office/drawing/2014/main" id="{76ACDF1B-6E87-8448-998A-1B4DE753070D}"/>
            </a:ext>
          </a:extLst>
        </xdr:cNvPr>
        <xdr:cNvSpPr/>
      </xdr:nvSpPr>
      <xdr:spPr>
        <a:xfrm>
          <a:off x="4667249" y="25060275"/>
          <a:ext cx="428625" cy="1724025"/>
        </a:xfrm>
        <a:prstGeom prst="rightBrace">
          <a:avLst>
            <a:gd name="adj1" fmla="val 8333"/>
            <a:gd name="adj2" fmla="val 4209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12700</xdr:colOff>
      <xdr:row>28</xdr:row>
      <xdr:rowOff>190500</xdr:rowOff>
    </xdr:from>
    <xdr:to>
      <xdr:col>1</xdr:col>
      <xdr:colOff>40786</xdr:colOff>
      <xdr:row>30</xdr:row>
      <xdr:rowOff>25400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C1E00F66-6582-4F4D-875B-BFB893C9641D}"/>
            </a:ext>
          </a:extLst>
        </xdr:cNvPr>
        <xdr:cNvCxnSpPr/>
      </xdr:nvCxnSpPr>
      <xdr:spPr>
        <a:xfrm>
          <a:off x="1092200" y="6261100"/>
          <a:ext cx="28086" cy="266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12700</xdr:colOff>
      <xdr:row>28</xdr:row>
      <xdr:rowOff>203200</xdr:rowOff>
    </xdr:from>
    <xdr:to>
      <xdr:col>4</xdr:col>
      <xdr:colOff>40786</xdr:colOff>
      <xdr:row>30</xdr:row>
      <xdr:rowOff>38100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6D9AFE11-282D-3047-BA0A-2DDE5A6D577B}"/>
            </a:ext>
          </a:extLst>
        </xdr:cNvPr>
        <xdr:cNvCxnSpPr/>
      </xdr:nvCxnSpPr>
      <xdr:spPr>
        <a:xfrm>
          <a:off x="3568700" y="6273800"/>
          <a:ext cx="28086" cy="266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29</xdr:row>
      <xdr:rowOff>12700</xdr:rowOff>
    </xdr:from>
    <xdr:to>
      <xdr:col>7</xdr:col>
      <xdr:colOff>28086</xdr:colOff>
      <xdr:row>30</xdr:row>
      <xdr:rowOff>63500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CC93E04E-8E5B-4F48-B5CE-4AB64C1F7EC8}"/>
            </a:ext>
          </a:extLst>
        </xdr:cNvPr>
        <xdr:cNvCxnSpPr/>
      </xdr:nvCxnSpPr>
      <xdr:spPr>
        <a:xfrm>
          <a:off x="6032500" y="6299200"/>
          <a:ext cx="28086" cy="266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1019175</xdr:colOff>
      <xdr:row>16</xdr:row>
      <xdr:rowOff>31750</xdr:rowOff>
    </xdr:from>
    <xdr:ext cx="27154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88DEEB43-0C62-4B99-8145-9FFE50289422}"/>
                </a:ext>
              </a:extLst>
            </xdr:cNvPr>
            <xdr:cNvSpPr txBox="1"/>
          </xdr:nvSpPr>
          <xdr:spPr>
            <a:xfrm>
              <a:off x="1019175" y="3413125"/>
              <a:ext cx="27154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88DEEB43-0C62-4B99-8145-9FFE50289422}"/>
                </a:ext>
              </a:extLst>
            </xdr:cNvPr>
            <xdr:cNvSpPr txBox="1"/>
          </xdr:nvSpPr>
          <xdr:spPr>
            <a:xfrm>
              <a:off x="1019175" y="3413125"/>
              <a:ext cx="27154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𝐴_0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2</xdr:col>
      <xdr:colOff>41275</xdr:colOff>
      <xdr:row>16</xdr:row>
      <xdr:rowOff>28575</xdr:rowOff>
    </xdr:from>
    <xdr:ext cx="266804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F4B87411-FE94-480B-91C5-6E2DB46F2327}"/>
                </a:ext>
              </a:extLst>
            </xdr:cNvPr>
            <xdr:cNvSpPr txBox="1"/>
          </xdr:nvSpPr>
          <xdr:spPr>
            <a:xfrm>
              <a:off x="1946275" y="3409950"/>
              <a:ext cx="26680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F4B87411-FE94-480B-91C5-6E2DB46F2327}"/>
                </a:ext>
              </a:extLst>
            </xdr:cNvPr>
            <xdr:cNvSpPr txBox="1"/>
          </xdr:nvSpPr>
          <xdr:spPr>
            <a:xfrm>
              <a:off x="1946275" y="3409950"/>
              <a:ext cx="26680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𝐴_1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3</xdr:col>
      <xdr:colOff>44450</xdr:colOff>
      <xdr:row>16</xdr:row>
      <xdr:rowOff>28575</xdr:rowOff>
    </xdr:from>
    <xdr:ext cx="271548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496BA75C-A48B-4E9C-AE25-6E790E4B42E4}"/>
                </a:ext>
              </a:extLst>
            </xdr:cNvPr>
            <xdr:cNvSpPr txBox="1"/>
          </xdr:nvSpPr>
          <xdr:spPr>
            <a:xfrm>
              <a:off x="2768600" y="3409950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496BA75C-A48B-4E9C-AE25-6E790E4B42E4}"/>
                </a:ext>
              </a:extLst>
            </xdr:cNvPr>
            <xdr:cNvSpPr txBox="1"/>
          </xdr:nvSpPr>
          <xdr:spPr>
            <a:xfrm>
              <a:off x="2768600" y="3409950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𝐴_2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5</xdr:col>
      <xdr:colOff>53975</xdr:colOff>
      <xdr:row>16</xdr:row>
      <xdr:rowOff>38100</xdr:rowOff>
    </xdr:from>
    <xdr:ext cx="271548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A415E2E6-4B1A-469D-8962-968F569C41A9}"/>
                </a:ext>
              </a:extLst>
            </xdr:cNvPr>
            <xdr:cNvSpPr txBox="1"/>
          </xdr:nvSpPr>
          <xdr:spPr>
            <a:xfrm>
              <a:off x="4416425" y="3419475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A415E2E6-4B1A-469D-8962-968F569C41A9}"/>
                </a:ext>
              </a:extLst>
            </xdr:cNvPr>
            <xdr:cNvSpPr txBox="1"/>
          </xdr:nvSpPr>
          <xdr:spPr>
            <a:xfrm>
              <a:off x="4416425" y="3419475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𝐴_4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6</xdr:col>
      <xdr:colOff>82550</xdr:colOff>
      <xdr:row>16</xdr:row>
      <xdr:rowOff>47625</xdr:rowOff>
    </xdr:from>
    <xdr:ext cx="271548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E481BE84-55A1-4AF9-BB73-96FBF6D8DA58}"/>
                </a:ext>
              </a:extLst>
            </xdr:cNvPr>
            <xdr:cNvSpPr txBox="1"/>
          </xdr:nvSpPr>
          <xdr:spPr>
            <a:xfrm>
              <a:off x="5264150" y="3429000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E481BE84-55A1-4AF9-BB73-96FBF6D8DA58}"/>
                </a:ext>
              </a:extLst>
            </xdr:cNvPr>
            <xdr:cNvSpPr txBox="1"/>
          </xdr:nvSpPr>
          <xdr:spPr>
            <a:xfrm>
              <a:off x="5264150" y="3429000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𝐴_5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7</xdr:col>
      <xdr:colOff>73025</xdr:colOff>
      <xdr:row>16</xdr:row>
      <xdr:rowOff>38100</xdr:rowOff>
    </xdr:from>
    <xdr:ext cx="271548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089E4C8D-906D-447C-91D9-FBE4E8650987}"/>
                </a:ext>
              </a:extLst>
            </xdr:cNvPr>
            <xdr:cNvSpPr txBox="1"/>
          </xdr:nvSpPr>
          <xdr:spPr>
            <a:xfrm>
              <a:off x="6073775" y="3419475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089E4C8D-906D-447C-91D9-FBE4E8650987}"/>
                </a:ext>
              </a:extLst>
            </xdr:cNvPr>
            <xdr:cNvSpPr txBox="1"/>
          </xdr:nvSpPr>
          <xdr:spPr>
            <a:xfrm>
              <a:off x="6073775" y="3419475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𝐴_6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4</xdr:col>
      <xdr:colOff>34925</xdr:colOff>
      <xdr:row>16</xdr:row>
      <xdr:rowOff>28575</xdr:rowOff>
    </xdr:from>
    <xdr:ext cx="271548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4D9BE672-8A4B-4648-B018-0917F48E97AC}"/>
                </a:ext>
              </a:extLst>
            </xdr:cNvPr>
            <xdr:cNvSpPr txBox="1"/>
          </xdr:nvSpPr>
          <xdr:spPr>
            <a:xfrm>
              <a:off x="3578225" y="3409950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4D9BE672-8A4B-4648-B018-0917F48E97AC}"/>
                </a:ext>
              </a:extLst>
            </xdr:cNvPr>
            <xdr:cNvSpPr txBox="1"/>
          </xdr:nvSpPr>
          <xdr:spPr>
            <a:xfrm>
              <a:off x="3578225" y="3409950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𝐴_3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0</xdr:col>
      <xdr:colOff>1066800</xdr:colOff>
      <xdr:row>30</xdr:row>
      <xdr:rowOff>22225</xdr:rowOff>
    </xdr:from>
    <xdr:ext cx="27154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00C93796-A1F8-445D-BBB6-77028D7BF84C}"/>
                </a:ext>
              </a:extLst>
            </xdr:cNvPr>
            <xdr:cNvSpPr txBox="1"/>
          </xdr:nvSpPr>
          <xdr:spPr>
            <a:xfrm>
              <a:off x="1066800" y="6365875"/>
              <a:ext cx="27154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00C93796-A1F8-445D-BBB6-77028D7BF84C}"/>
                </a:ext>
              </a:extLst>
            </xdr:cNvPr>
            <xdr:cNvSpPr txBox="1"/>
          </xdr:nvSpPr>
          <xdr:spPr>
            <a:xfrm>
              <a:off x="1066800" y="6365875"/>
              <a:ext cx="27154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𝐴_0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3</xdr:col>
      <xdr:colOff>774700</xdr:colOff>
      <xdr:row>30</xdr:row>
      <xdr:rowOff>28575</xdr:rowOff>
    </xdr:from>
    <xdr:ext cx="266804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C4D223FF-9ED1-49B0-85D3-7108027470AB}"/>
                </a:ext>
              </a:extLst>
            </xdr:cNvPr>
            <xdr:cNvSpPr txBox="1"/>
          </xdr:nvSpPr>
          <xdr:spPr>
            <a:xfrm>
              <a:off x="3498850" y="6372225"/>
              <a:ext cx="26680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C4D223FF-9ED1-49B0-85D3-7108027470AB}"/>
                </a:ext>
              </a:extLst>
            </xdr:cNvPr>
            <xdr:cNvSpPr txBox="1"/>
          </xdr:nvSpPr>
          <xdr:spPr>
            <a:xfrm>
              <a:off x="3498850" y="6372225"/>
              <a:ext cx="26680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𝐴_1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6</xdr:col>
      <xdr:colOff>787400</xdr:colOff>
      <xdr:row>30</xdr:row>
      <xdr:rowOff>47625</xdr:rowOff>
    </xdr:from>
    <xdr:ext cx="271548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3A3CA465-7072-43BF-BB8D-8E00C49567D3}"/>
                </a:ext>
              </a:extLst>
            </xdr:cNvPr>
            <xdr:cNvSpPr txBox="1"/>
          </xdr:nvSpPr>
          <xdr:spPr>
            <a:xfrm>
              <a:off x="5969000" y="6391275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3A3CA465-7072-43BF-BB8D-8E00C49567D3}"/>
                </a:ext>
              </a:extLst>
            </xdr:cNvPr>
            <xdr:cNvSpPr txBox="1"/>
          </xdr:nvSpPr>
          <xdr:spPr>
            <a:xfrm>
              <a:off x="5969000" y="6391275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𝐴_2</a:t>
              </a:r>
              <a:endParaRPr lang="en-US" sz="16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34</xdr:row>
      <xdr:rowOff>190500</xdr:rowOff>
    </xdr:from>
    <xdr:ext cx="5994400" cy="127920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0151129-C1FB-D247-8CD2-BB6436B4389A}"/>
                </a:ext>
              </a:extLst>
            </xdr:cNvPr>
            <xdr:cNvSpPr txBox="1"/>
          </xdr:nvSpPr>
          <xdr:spPr>
            <a:xfrm>
              <a:off x="457200" y="7239000"/>
              <a:ext cx="5994400" cy="12792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800" b="0"/>
                <a:t>One perfectly valid way would be to use Solver</a:t>
              </a:r>
              <a:r>
                <a:rPr lang="en-US" sz="1800" b="0" baseline="0"/>
                <a:t> to find the Interest Rate C that causes </a:t>
              </a:r>
              <a:r>
                <a:rPr lang="en-US" sz="2000" b="0" baseline="0"/>
                <a:t>the balance at the end of any </a:t>
              </a:r>
              <a:r>
                <a:rPr lang="en-US" sz="2000" b="1" baseline="0">
                  <a:solidFill>
                    <a:schemeClr val="accent1">
                      <a:lumMod val="60000"/>
                      <a:lumOff val="40000"/>
                    </a:schemeClr>
                  </a:solidFill>
                </a:rPr>
                <a:t>continuously </a:t>
              </a:r>
              <a:r>
                <a:rPr lang="en-US" sz="1800" b="1" baseline="0">
                  <a:solidFill>
                    <a:schemeClr val="accent1">
                      <a:lumMod val="60000"/>
                      <a:lumOff val="40000"/>
                    </a:schemeClr>
                  </a:solidFill>
                </a:rPr>
                <a:t>compounded </a:t>
              </a:r>
              <a:r>
                <a:rPr lang="en-US" sz="1800" b="0" baseline="0"/>
                <a:t>month to equal the balance at the end of that same month in the </a:t>
              </a:r>
              <a:r>
                <a:rPr lang="en-US" sz="1800" b="1" baseline="0">
                  <a:solidFill>
                    <a:schemeClr val="accent4"/>
                  </a:solidFill>
                </a:rPr>
                <a:t>discretely compounded </a:t>
              </a:r>
              <a:r>
                <a:rPr lang="en-US" sz="1800" b="0" baseline="0"/>
                <a:t>block.</a:t>
              </a:r>
            </a:p>
            <a:p>
              <a:endParaRPr lang="en-US" sz="1800" b="0" baseline="0"/>
            </a:p>
            <a:p>
              <a:r>
                <a:rPr lang="en-US" sz="1800" b="0" i="1" baseline="0"/>
                <a:t>r</a:t>
              </a:r>
              <a:r>
                <a:rPr lang="en-US" sz="1800" b="0" i="1" baseline="-25000"/>
                <a:t>C</a:t>
              </a:r>
              <a:r>
                <a:rPr lang="en-US" sz="1800" b="0" baseline="0"/>
                <a:t> has been set to 0% in this example, </a:t>
              </a:r>
              <a:r>
                <a:rPr lang="en-US" sz="1800" b="0" u="sng" baseline="0"/>
                <a:t>please </a:t>
              </a:r>
              <a:r>
                <a:rPr lang="en-US" sz="1800" b="1" u="sng" baseline="0"/>
                <a:t>use Solver now</a:t>
              </a:r>
              <a:r>
                <a:rPr lang="en-US" sz="1800" b="0" u="sng" baseline="0"/>
                <a:t> to set </a:t>
              </a:r>
              <a:r>
                <a:rPr lang="en-US" sz="1800" b="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</a:t>
              </a:r>
              <a:r>
                <a:rPr lang="en-US" sz="1800" b="0" i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en-US" sz="1800" b="0" u="sng" baseline="0"/>
                <a:t> (Cell B33) to the right value</a:t>
              </a:r>
              <a:r>
                <a:rPr lang="en-US" sz="1800" b="0" baseline="0"/>
                <a:t>.</a:t>
              </a:r>
            </a:p>
            <a:p>
              <a:endParaRPr lang="en-US" sz="1800" b="0" baseline="0"/>
            </a:p>
            <a:p>
              <a:r>
                <a:rPr lang="en-US" sz="1800" b="0" baseline="0"/>
                <a:t>At this point, we have our </a:t>
              </a:r>
              <a:r>
                <a:rPr lang="en-US" sz="2000" b="0" baseline="0"/>
                <a:t>answer, so we're done...</a:t>
              </a:r>
            </a:p>
            <a:p>
              <a:endParaRPr lang="en-US" sz="2000" b="0" baseline="0"/>
            </a:p>
            <a:p>
              <a:r>
                <a:rPr lang="en-US" sz="2000" b="0" baseline="0"/>
                <a:t>...except that we really don't want to </a:t>
              </a:r>
              <a:r>
                <a:rPr lang="en-US" sz="1800" b="0" baseline="0"/>
                <a:t>go through this process every time. It's much better to just develop a formula for this, which procees as follows:</a:t>
              </a:r>
            </a:p>
            <a:p>
              <a:endParaRPr lang="en-US" sz="1800" b="0" baseline="0"/>
            </a:p>
            <a:p>
              <a:r>
                <a:rPr lang="en-US" sz="2000" b="1" baseline="0"/>
                <a:t>1) Use the definition of "discretely compounded"</a:t>
              </a:r>
            </a:p>
            <a:p>
              <a:endParaRPr lang="en-US" sz="1800" b="0" baseline="0"/>
            </a:p>
            <a:p>
              <a:r>
                <a:rPr lang="en-US" sz="1800" b="0" baseline="0"/>
                <a:t>The principle of an investment, discretely compounded at an effective rate </a:t>
              </a:r>
              <a:r>
                <a:rPr lang="en-US" sz="1800" b="0" i="1" baseline="0"/>
                <a:t>r</a:t>
              </a:r>
              <a:r>
                <a:rPr lang="en-US" sz="1800" b="0" i="1" baseline="-25000"/>
                <a:t>D</a:t>
              </a:r>
              <a:r>
                <a:rPr lang="en-US" sz="1800" b="0" baseline="0"/>
                <a:t> after </a:t>
              </a:r>
              <a:r>
                <a:rPr lang="en-US" sz="1800" b="0" i="1" baseline="0"/>
                <a:t>n</a:t>
              </a:r>
              <a:r>
                <a:rPr lang="en-US" sz="1800" b="0" i="0" baseline="0"/>
                <a:t> periods, is by definition:</a:t>
              </a:r>
            </a:p>
            <a:p>
              <a:endParaRPr lang="en-US" sz="1800" b="0" i="0" baseline="0"/>
            </a:p>
            <a:p>
              <a:endParaRPr lang="en-US" sz="1800" b="0" i="0" baseline="0"/>
            </a:p>
            <a:p>
              <a:endParaRPr lang="en-US" sz="1800" b="0" i="0" baseline="0"/>
            </a:p>
            <a:p>
              <a:r>
                <a:rPr lang="en-US" sz="2000" b="1" i="0" baseline="0"/>
                <a:t>2) Use the definition of "continuously compounded"</a:t>
              </a:r>
            </a:p>
            <a:p>
              <a:endParaRPr lang="en-US" sz="1800" b="0" i="0" baseline="0"/>
            </a:p>
            <a:p>
              <a:r>
                <a:rPr lang="en-US" sz="1800" b="0" i="0" baseline="0"/>
                <a:t>The principle of an investment, continuously compounded at an effective rate </a:t>
              </a:r>
              <a:r>
                <a:rPr lang="en-US" sz="1800" b="0" i="1" baseline="0"/>
                <a:t>r</a:t>
              </a:r>
              <a:r>
                <a:rPr lang="en-US" sz="1800" b="0" i="1" baseline="-25000"/>
                <a:t>C</a:t>
              </a:r>
              <a:r>
                <a:rPr lang="en-US" sz="1800" b="0" i="0" baseline="0"/>
                <a:t> per unit of time, is by definition:</a:t>
              </a:r>
            </a:p>
            <a:p>
              <a:endParaRPr lang="en-US" sz="1800" b="0" i="0" baseline="0"/>
            </a:p>
            <a:p>
              <a:endParaRPr lang="en-US" sz="1800" b="1" i="0" baseline="0"/>
            </a:p>
            <a:p>
              <a:r>
                <a:rPr lang="en-US" sz="1800" b="0" i="0" baseline="0"/>
                <a:t>wherein </a:t>
              </a:r>
              <a:r>
                <a:rPr lang="en-US" sz="1800" b="0" i="1" baseline="0"/>
                <a:t>t</a:t>
              </a:r>
              <a:r>
                <a:rPr lang="en-US" sz="1800" b="0" i="0" baseline="0"/>
                <a:t> is expressed in the same units of time as </a:t>
              </a:r>
              <a:r>
                <a:rPr lang="en-US" sz="1800" b="0" i="1" baseline="0"/>
                <a:t>r</a:t>
              </a:r>
              <a:r>
                <a:rPr lang="en-US" sz="1800" b="0" i="1" baseline="-25000"/>
                <a:t>C</a:t>
              </a:r>
              <a:r>
                <a:rPr lang="en-US" sz="1800" b="0" i="0" baseline="0"/>
                <a:t>.</a:t>
              </a:r>
            </a:p>
            <a:p>
              <a:endParaRPr lang="en-US" sz="1800" b="0" i="0" baseline="0"/>
            </a:p>
            <a:p>
              <a:r>
                <a:rPr lang="en-US" sz="2000" b="1" i="0" baseline="0"/>
                <a:t>3) </a:t>
              </a:r>
              <a:r>
                <a:rPr lang="en-US" sz="2000" b="1" i="1" baseline="0"/>
                <a:t>P</a:t>
              </a:r>
              <a:r>
                <a:rPr lang="en-US" sz="2000" b="1" i="1" baseline="-25000"/>
                <a:t>n</a:t>
              </a:r>
              <a:r>
                <a:rPr lang="en-US" sz="2000" b="1" i="0" baseline="0"/>
                <a:t> in Equation 1) is the same </a:t>
              </a:r>
              <a:r>
                <a:rPr lang="en-US" sz="2000" b="1" i="1" baseline="0"/>
                <a:t>P</a:t>
              </a:r>
              <a:r>
                <a:rPr lang="en-US" sz="2000" b="1" i="1" baseline="-25000"/>
                <a:t>n</a:t>
              </a:r>
              <a:r>
                <a:rPr lang="en-US" sz="2000" b="1" i="0" baseline="0"/>
                <a:t> as in Equation 2</a:t>
              </a:r>
            </a:p>
            <a:p>
              <a:endParaRPr lang="en-US" sz="2000" b="1" i="0" baseline="0"/>
            </a:p>
            <a:p>
              <a:r>
                <a:rPr lang="en-US" sz="1800" b="0" i="0" baseline="0"/>
                <a:t>Therefore, </a:t>
              </a:r>
            </a:p>
            <a:p>
              <a:endParaRPr lang="en-US" sz="1800" b="0" i="0" baseline="0"/>
            </a:p>
            <a:p>
              <a:endParaRPr lang="en-US" sz="1800" b="0" i="0" baseline="0"/>
            </a:p>
            <a:p>
              <a:r>
                <a:rPr lang="en-US" sz="2000" b="1" i="0" baseline="0">
                  <a:solidFill>
                    <a:schemeClr val="tx1"/>
                  </a:solidFill>
                </a:rPr>
                <a:t>4) Use the definition of the discrete time period, </a:t>
              </a:r>
              <a:r>
                <a:rPr lang="en-US" sz="2000" b="1" i="1" baseline="0">
                  <a:solidFill>
                    <a:schemeClr val="tx1"/>
                  </a:solidFill>
                </a:rPr>
                <a:t>t</a:t>
              </a:r>
              <a:r>
                <a:rPr lang="en-US" sz="2000" b="1" i="1" baseline="-25000">
                  <a:solidFill>
                    <a:schemeClr val="tx1"/>
                  </a:solidFill>
                </a:rPr>
                <a:t>D</a:t>
              </a:r>
            </a:p>
            <a:p>
              <a:endParaRPr lang="en-US" sz="1800" b="1" i="0" baseline="0">
                <a:solidFill>
                  <a:schemeClr val="tx1"/>
                </a:solidFill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b="0" i="0" baseline="0">
                  <a:solidFill>
                    <a:schemeClr val="tx1"/>
                  </a:solidFill>
                </a:rPr>
                <a:t>Let </a:t>
              </a:r>
              <a:r>
                <a:rPr lang="en-US" sz="1800" b="0" i="1" baseline="0">
                  <a:solidFill>
                    <a:schemeClr val="tx1"/>
                  </a:solidFill>
                </a:rPr>
                <a:t>t</a:t>
              </a:r>
              <a:r>
                <a:rPr lang="en-US" sz="1800" b="0" i="1" baseline="-25000">
                  <a:solidFill>
                    <a:schemeClr val="tx1"/>
                  </a:solidFill>
                </a:rPr>
                <a:t>D</a:t>
              </a:r>
              <a:r>
                <a:rPr lang="en-US" sz="1800" b="0" i="0" baseline="0">
                  <a:solidFill>
                    <a:schemeClr val="tx1"/>
                  </a:solidFill>
                </a:rPr>
                <a:t> be the time period over which </a:t>
              </a:r>
              <a:r>
                <a:rPr lang="en-US" sz="1800" b="0" i="1" baseline="0">
                  <a:solidFill>
                    <a:schemeClr val="tx1"/>
                  </a:solidFill>
                </a:rPr>
                <a:t>r</a:t>
              </a:r>
              <a:r>
                <a:rPr lang="en-US" sz="1800" b="0" i="1" baseline="-25000">
                  <a:solidFill>
                    <a:schemeClr val="tx1"/>
                  </a:solidFill>
                </a:rPr>
                <a:t>D</a:t>
              </a:r>
              <a:r>
                <a:rPr lang="en-US" sz="1800" b="0" i="0" baseline="0">
                  <a:solidFill>
                    <a:schemeClr val="tx1"/>
                  </a:solidFill>
                </a:rPr>
                <a:t> is being discretely compounded, having units of time / period (e.g., days/period, months/period, etc). Then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</m:t>
                      </m:r>
                    </m:sub>
                  </m:sSub>
                </m:oMath>
              </a14:m>
              <a:r>
                <a:rPr lang="en-US" sz="1800" b="0" i="0" baseline="0">
                  <a:solidFill>
                    <a:schemeClr val="tx1"/>
                  </a:solidFill>
                </a:rPr>
                <a:t> times </a:t>
              </a:r>
              <a14:m>
                <m:oMath xmlns:m="http://schemas.openxmlformats.org/officeDocument/2006/math">
                  <m:r>
                    <a:rPr lang="en-US" sz="1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</m:oMath>
              </a14:m>
              <a:r>
                <a:rPr lang="en-US" sz="1800" b="0" i="1" baseline="0">
                  <a:solidFill>
                    <a:schemeClr val="tx1"/>
                  </a:solidFill>
                </a:rPr>
                <a:t> --</a:t>
              </a:r>
              <a:r>
                <a:rPr lang="en-US" sz="1800" b="0" i="0" baseline="0">
                  <a:solidFill>
                    <a:schemeClr val="tx1"/>
                  </a:solidFill>
                </a:rPr>
                <a:t> the number of periods that have passed -- equals the amount of continuous time elapsed: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</m:t>
                      </m:r>
                    </m:sub>
                  </m:sSub>
                  <m:r>
                    <a:rPr lang="en-US" sz="1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r>
                    <a:rPr lang="en-US" sz="1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𝑡</m:t>
                  </m:r>
                </m:oMath>
              </a14:m>
              <a:r>
                <a:rPr lang="en-US" sz="1800" b="0" i="0" baseline="0">
                  <a:solidFill>
                    <a:schemeClr val="tx1"/>
                  </a:solidFill>
                </a:rPr>
                <a:t>.</a:t>
              </a:r>
            </a:p>
            <a:p>
              <a:r>
                <a:rPr lang="en-US" sz="1800" b="0" i="0" baseline="0">
                  <a:solidFill>
                    <a:schemeClr val="tx1"/>
                  </a:solidFill>
                </a:rPr>
                <a:t>substituting for </a:t>
              </a:r>
              <a:r>
                <a:rPr lang="en-US" sz="1800" b="0" i="1" baseline="0">
                  <a:solidFill>
                    <a:schemeClr val="tx1"/>
                  </a:solidFill>
                </a:rPr>
                <a:t>t </a:t>
              </a:r>
              <a:r>
                <a:rPr lang="en-US" sz="1800" b="0" i="0" baseline="0">
                  <a:solidFill>
                    <a:schemeClr val="tx1"/>
                  </a:solidFill>
                </a:rPr>
                <a:t>in the result from 3) yields: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p>
                    <m:sSupPr>
                      <m:ctrlP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(1+</m:t>
                      </m:r>
                      <m:sSub>
                        <m:sSubPr>
                          <m:ctrlPr>
                            <a:rPr lang="en-US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𝐷</m:t>
                          </m:r>
                        </m:sub>
                      </m:sSub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)</m:t>
                      </m:r>
                    </m:e>
                    <m:sup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p>
                  </m:sSup>
                  <m:r>
                    <a:rPr lang="en-US" sz="1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p>
                    <m:sSupPr>
                      <m:ctrlP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n-US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𝐶</m:t>
                          </m:r>
                        </m:sub>
                      </m:sSub>
                      <m:sSub>
                        <m:sSubPr>
                          <m:ctrlPr>
                            <a:rPr lang="en-US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en-US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𝐷</m:t>
                          </m:r>
                        </m:sub>
                      </m:sSub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p>
                  </m:sSup>
                </m:oMath>
              </a14:m>
              <a:r>
                <a:rPr lang="en-US" sz="18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endParaRPr lang="en-US" sz="1800">
                <a:effectLst/>
              </a:endParaRPr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0151129-C1FB-D247-8CD2-BB6436B4389A}"/>
                </a:ext>
              </a:extLst>
            </xdr:cNvPr>
            <xdr:cNvSpPr txBox="1"/>
          </xdr:nvSpPr>
          <xdr:spPr>
            <a:xfrm>
              <a:off x="457200" y="7239000"/>
              <a:ext cx="5994400" cy="12792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800" b="0"/>
                <a:t>One perfectly valid way would be to use Solver</a:t>
              </a:r>
              <a:r>
                <a:rPr lang="en-US" sz="1800" b="0" baseline="0"/>
                <a:t> to find the Interest Rate C that causes </a:t>
              </a:r>
              <a:r>
                <a:rPr lang="en-US" sz="2000" b="0" baseline="0"/>
                <a:t>the balance at the end of any </a:t>
              </a:r>
              <a:r>
                <a:rPr lang="en-US" sz="2000" b="1" baseline="0">
                  <a:solidFill>
                    <a:schemeClr val="accent1">
                      <a:lumMod val="60000"/>
                      <a:lumOff val="40000"/>
                    </a:schemeClr>
                  </a:solidFill>
                </a:rPr>
                <a:t>continuously </a:t>
              </a:r>
              <a:r>
                <a:rPr lang="en-US" sz="1800" b="1" baseline="0">
                  <a:solidFill>
                    <a:schemeClr val="accent1">
                      <a:lumMod val="60000"/>
                      <a:lumOff val="40000"/>
                    </a:schemeClr>
                  </a:solidFill>
                </a:rPr>
                <a:t>compounded </a:t>
              </a:r>
              <a:r>
                <a:rPr lang="en-US" sz="1800" b="0" baseline="0"/>
                <a:t>month to equal the balance at the end of that same month in the </a:t>
              </a:r>
              <a:r>
                <a:rPr lang="en-US" sz="1800" b="1" baseline="0">
                  <a:solidFill>
                    <a:schemeClr val="accent4"/>
                  </a:solidFill>
                </a:rPr>
                <a:t>discretely compounded </a:t>
              </a:r>
              <a:r>
                <a:rPr lang="en-US" sz="1800" b="0" baseline="0"/>
                <a:t>block.</a:t>
              </a:r>
            </a:p>
            <a:p>
              <a:endParaRPr lang="en-US" sz="1800" b="0" baseline="0"/>
            </a:p>
            <a:p>
              <a:r>
                <a:rPr lang="en-US" sz="1800" b="0" i="1" baseline="0"/>
                <a:t>r</a:t>
              </a:r>
              <a:r>
                <a:rPr lang="en-US" sz="1800" b="0" i="1" baseline="-25000"/>
                <a:t>C</a:t>
              </a:r>
              <a:r>
                <a:rPr lang="en-US" sz="1800" b="0" baseline="0"/>
                <a:t> has been set to 0% in this example, </a:t>
              </a:r>
              <a:r>
                <a:rPr lang="en-US" sz="1800" b="0" u="sng" baseline="0"/>
                <a:t>please </a:t>
              </a:r>
              <a:r>
                <a:rPr lang="en-US" sz="1800" b="1" u="sng" baseline="0"/>
                <a:t>use Solver now</a:t>
              </a:r>
              <a:r>
                <a:rPr lang="en-US" sz="1800" b="0" u="sng" baseline="0"/>
                <a:t> to set </a:t>
              </a:r>
              <a:r>
                <a:rPr lang="en-US" sz="1800" b="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</a:t>
              </a:r>
              <a:r>
                <a:rPr lang="en-US" sz="1800" b="0" i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en-US" sz="1800" b="0" u="sng" baseline="0"/>
                <a:t> (Cell B33) to the right value</a:t>
              </a:r>
              <a:r>
                <a:rPr lang="en-US" sz="1800" b="0" baseline="0"/>
                <a:t>.</a:t>
              </a:r>
            </a:p>
            <a:p>
              <a:endParaRPr lang="en-US" sz="1800" b="0" baseline="0"/>
            </a:p>
            <a:p>
              <a:r>
                <a:rPr lang="en-US" sz="1800" b="0" baseline="0"/>
                <a:t>At this point, we have our </a:t>
              </a:r>
              <a:r>
                <a:rPr lang="en-US" sz="2000" b="0" baseline="0"/>
                <a:t>answer, so we're done...</a:t>
              </a:r>
            </a:p>
            <a:p>
              <a:endParaRPr lang="en-US" sz="2000" b="0" baseline="0"/>
            </a:p>
            <a:p>
              <a:r>
                <a:rPr lang="en-US" sz="2000" b="0" baseline="0"/>
                <a:t>...except that we really don't want to </a:t>
              </a:r>
              <a:r>
                <a:rPr lang="en-US" sz="1800" b="0" baseline="0"/>
                <a:t>go through this process every time. It's much better to just develop a formula for this, which procees as follows:</a:t>
              </a:r>
            </a:p>
            <a:p>
              <a:endParaRPr lang="en-US" sz="1800" b="0" baseline="0"/>
            </a:p>
            <a:p>
              <a:r>
                <a:rPr lang="en-US" sz="2000" b="1" baseline="0"/>
                <a:t>1) Use the definition of "discretely compounded"</a:t>
              </a:r>
            </a:p>
            <a:p>
              <a:endParaRPr lang="en-US" sz="1800" b="0" baseline="0"/>
            </a:p>
            <a:p>
              <a:r>
                <a:rPr lang="en-US" sz="1800" b="0" baseline="0"/>
                <a:t>The principle of an investment, discretely compounded at an effective rate </a:t>
              </a:r>
              <a:r>
                <a:rPr lang="en-US" sz="1800" b="0" i="1" baseline="0"/>
                <a:t>r</a:t>
              </a:r>
              <a:r>
                <a:rPr lang="en-US" sz="1800" b="0" i="1" baseline="-25000"/>
                <a:t>D</a:t>
              </a:r>
              <a:r>
                <a:rPr lang="en-US" sz="1800" b="0" baseline="0"/>
                <a:t> after </a:t>
              </a:r>
              <a:r>
                <a:rPr lang="en-US" sz="1800" b="0" i="1" baseline="0"/>
                <a:t>n</a:t>
              </a:r>
              <a:r>
                <a:rPr lang="en-US" sz="1800" b="0" i="0" baseline="0"/>
                <a:t> periods, is by definition:</a:t>
              </a:r>
            </a:p>
            <a:p>
              <a:endParaRPr lang="en-US" sz="1800" b="0" i="0" baseline="0"/>
            </a:p>
            <a:p>
              <a:endParaRPr lang="en-US" sz="1800" b="0" i="0" baseline="0"/>
            </a:p>
            <a:p>
              <a:endParaRPr lang="en-US" sz="1800" b="0" i="0" baseline="0"/>
            </a:p>
            <a:p>
              <a:r>
                <a:rPr lang="en-US" sz="2000" b="1" i="0" baseline="0"/>
                <a:t>2) Use the definition of "continuously compounded"</a:t>
              </a:r>
            </a:p>
            <a:p>
              <a:endParaRPr lang="en-US" sz="1800" b="0" i="0" baseline="0"/>
            </a:p>
            <a:p>
              <a:r>
                <a:rPr lang="en-US" sz="1800" b="0" i="0" baseline="0"/>
                <a:t>The principle of an investment, continuously compounded at an effective rate </a:t>
              </a:r>
              <a:r>
                <a:rPr lang="en-US" sz="1800" b="0" i="1" baseline="0"/>
                <a:t>r</a:t>
              </a:r>
              <a:r>
                <a:rPr lang="en-US" sz="1800" b="0" i="1" baseline="-25000"/>
                <a:t>C</a:t>
              </a:r>
              <a:r>
                <a:rPr lang="en-US" sz="1800" b="0" i="0" baseline="0"/>
                <a:t> per unit of time, is by definition:</a:t>
              </a:r>
            </a:p>
            <a:p>
              <a:endParaRPr lang="en-US" sz="1800" b="0" i="0" baseline="0"/>
            </a:p>
            <a:p>
              <a:endParaRPr lang="en-US" sz="1800" b="1" i="0" baseline="0"/>
            </a:p>
            <a:p>
              <a:r>
                <a:rPr lang="en-US" sz="1800" b="0" i="0" baseline="0"/>
                <a:t>wherein </a:t>
              </a:r>
              <a:r>
                <a:rPr lang="en-US" sz="1800" b="0" i="1" baseline="0"/>
                <a:t>t</a:t>
              </a:r>
              <a:r>
                <a:rPr lang="en-US" sz="1800" b="0" i="0" baseline="0"/>
                <a:t> is expressed in the same units of time as </a:t>
              </a:r>
              <a:r>
                <a:rPr lang="en-US" sz="1800" b="0" i="1" baseline="0"/>
                <a:t>r</a:t>
              </a:r>
              <a:r>
                <a:rPr lang="en-US" sz="1800" b="0" i="1" baseline="-25000"/>
                <a:t>C</a:t>
              </a:r>
              <a:r>
                <a:rPr lang="en-US" sz="1800" b="0" i="0" baseline="0"/>
                <a:t>.</a:t>
              </a:r>
            </a:p>
            <a:p>
              <a:endParaRPr lang="en-US" sz="1800" b="0" i="0" baseline="0"/>
            </a:p>
            <a:p>
              <a:r>
                <a:rPr lang="en-US" sz="2000" b="1" i="0" baseline="0"/>
                <a:t>3) </a:t>
              </a:r>
              <a:r>
                <a:rPr lang="en-US" sz="2000" b="1" i="1" baseline="0"/>
                <a:t>P</a:t>
              </a:r>
              <a:r>
                <a:rPr lang="en-US" sz="2000" b="1" i="1" baseline="-25000"/>
                <a:t>n</a:t>
              </a:r>
              <a:r>
                <a:rPr lang="en-US" sz="2000" b="1" i="0" baseline="0"/>
                <a:t> in Equation 1) is the same </a:t>
              </a:r>
              <a:r>
                <a:rPr lang="en-US" sz="2000" b="1" i="1" baseline="0"/>
                <a:t>P</a:t>
              </a:r>
              <a:r>
                <a:rPr lang="en-US" sz="2000" b="1" i="1" baseline="-25000"/>
                <a:t>n</a:t>
              </a:r>
              <a:r>
                <a:rPr lang="en-US" sz="2000" b="1" i="0" baseline="0"/>
                <a:t> as in Equation 2</a:t>
              </a:r>
            </a:p>
            <a:p>
              <a:endParaRPr lang="en-US" sz="2000" b="1" i="0" baseline="0"/>
            </a:p>
            <a:p>
              <a:r>
                <a:rPr lang="en-US" sz="1800" b="0" i="0" baseline="0"/>
                <a:t>Therefore, </a:t>
              </a:r>
            </a:p>
            <a:p>
              <a:endParaRPr lang="en-US" sz="1800" b="0" i="0" baseline="0"/>
            </a:p>
            <a:p>
              <a:endParaRPr lang="en-US" sz="1800" b="0" i="0" baseline="0"/>
            </a:p>
            <a:p>
              <a:r>
                <a:rPr lang="en-US" sz="2000" b="1" i="0" baseline="0">
                  <a:solidFill>
                    <a:schemeClr val="tx1"/>
                  </a:solidFill>
                </a:rPr>
                <a:t>4) Use the definition of the discrete time period, </a:t>
              </a:r>
              <a:r>
                <a:rPr lang="en-US" sz="2000" b="1" i="1" baseline="0">
                  <a:solidFill>
                    <a:schemeClr val="tx1"/>
                  </a:solidFill>
                </a:rPr>
                <a:t>t</a:t>
              </a:r>
              <a:r>
                <a:rPr lang="en-US" sz="2000" b="1" i="1" baseline="-25000">
                  <a:solidFill>
                    <a:schemeClr val="tx1"/>
                  </a:solidFill>
                </a:rPr>
                <a:t>D</a:t>
              </a:r>
            </a:p>
            <a:p>
              <a:endParaRPr lang="en-US" sz="1800" b="1" i="0" baseline="0">
                <a:solidFill>
                  <a:schemeClr val="tx1"/>
                </a:solidFill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b="0" i="0" baseline="0">
                  <a:solidFill>
                    <a:schemeClr val="tx1"/>
                  </a:solidFill>
                </a:rPr>
                <a:t>Let </a:t>
              </a:r>
              <a:r>
                <a:rPr lang="en-US" sz="1800" b="0" i="1" baseline="0">
                  <a:solidFill>
                    <a:schemeClr val="tx1"/>
                  </a:solidFill>
                </a:rPr>
                <a:t>t</a:t>
              </a:r>
              <a:r>
                <a:rPr lang="en-US" sz="1800" b="0" i="1" baseline="-25000">
                  <a:solidFill>
                    <a:schemeClr val="tx1"/>
                  </a:solidFill>
                </a:rPr>
                <a:t>D</a:t>
              </a:r>
              <a:r>
                <a:rPr lang="en-US" sz="1800" b="0" i="0" baseline="0">
                  <a:solidFill>
                    <a:schemeClr val="tx1"/>
                  </a:solidFill>
                </a:rPr>
                <a:t> be the time period over which </a:t>
              </a:r>
              <a:r>
                <a:rPr lang="en-US" sz="1800" b="0" i="1" baseline="0">
                  <a:solidFill>
                    <a:schemeClr val="tx1"/>
                  </a:solidFill>
                </a:rPr>
                <a:t>r</a:t>
              </a:r>
              <a:r>
                <a:rPr lang="en-US" sz="1800" b="0" i="1" baseline="-25000">
                  <a:solidFill>
                    <a:schemeClr val="tx1"/>
                  </a:solidFill>
                </a:rPr>
                <a:t>D</a:t>
              </a:r>
              <a:r>
                <a:rPr lang="en-US" sz="1800" b="0" i="0" baseline="0">
                  <a:solidFill>
                    <a:schemeClr val="tx1"/>
                  </a:solidFill>
                </a:rPr>
                <a:t> is being discretely compounded, having units of time / period (e.g., days/period, months/period, etc). Then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𝑡_𝐷</a:t>
              </a:r>
              <a:r>
                <a:rPr lang="en-US" sz="1800" b="0" i="0" baseline="0">
                  <a:solidFill>
                    <a:schemeClr val="tx1"/>
                  </a:solidFill>
                </a:rPr>
                <a:t> times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800" b="0" i="1" baseline="0">
                  <a:solidFill>
                    <a:schemeClr val="tx1"/>
                  </a:solidFill>
                </a:rPr>
                <a:t> --</a:t>
              </a:r>
              <a:r>
                <a:rPr lang="en-US" sz="1800" b="0" i="0" baseline="0">
                  <a:solidFill>
                    <a:schemeClr val="tx1"/>
                  </a:solidFill>
                </a:rPr>
                <a:t> the number of periods that have passed -- equals the amount of continuous time elapsed: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𝑡_𝐷 𝑛=𝑡</a:t>
              </a:r>
              <a:r>
                <a:rPr lang="en-US" sz="1800" b="0" i="0" baseline="0">
                  <a:solidFill>
                    <a:schemeClr val="tx1"/>
                  </a:solidFill>
                </a:rPr>
                <a:t>.</a:t>
              </a:r>
            </a:p>
            <a:p>
              <a:r>
                <a:rPr lang="en-US" sz="1800" b="0" i="0" baseline="0">
                  <a:solidFill>
                    <a:schemeClr val="tx1"/>
                  </a:solidFill>
                </a:rPr>
                <a:t>substituting for </a:t>
              </a:r>
              <a:r>
                <a:rPr lang="en-US" sz="1800" b="0" i="1" baseline="0">
                  <a:solidFill>
                    <a:schemeClr val="tx1"/>
                  </a:solidFill>
                </a:rPr>
                <a:t>t </a:t>
              </a:r>
              <a:r>
                <a:rPr lang="en-US" sz="1800" b="0" i="0" baseline="0">
                  <a:solidFill>
                    <a:schemeClr val="tx1"/>
                  </a:solidFill>
                </a:rPr>
                <a:t>in the result from 3) yields: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〖(1+𝑟_𝐷  )〗^𝑛=𝑒^(𝑟_𝐶 𝑡_𝐷 𝑛)</a:t>
              </a:r>
              <a:r>
                <a:rPr lang="en-US" sz="18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endParaRPr lang="en-US" sz="1800">
                <a:effectLst/>
              </a:endParaRPr>
            </a:p>
          </xdr:txBody>
        </xdr:sp>
      </mc:Fallback>
    </mc:AlternateContent>
    <xdr:clientData/>
  </xdr:oneCellAnchor>
  <xdr:oneCellAnchor>
    <xdr:from>
      <xdr:col>0</xdr:col>
      <xdr:colOff>739774</xdr:colOff>
      <xdr:row>63</xdr:row>
      <xdr:rowOff>103695</xdr:rowOff>
    </xdr:from>
    <xdr:ext cx="5026026" cy="281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C87E842-A6DC-4C43-8A38-DEEC23135434}"/>
                </a:ext>
              </a:extLst>
            </xdr:cNvPr>
            <xdr:cNvSpPr txBox="1"/>
          </xdr:nvSpPr>
          <xdr:spPr>
            <a:xfrm>
              <a:off x="739774" y="12952920"/>
              <a:ext cx="5026026" cy="281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C87E842-A6DC-4C43-8A38-DEEC23135434}"/>
                </a:ext>
              </a:extLst>
            </xdr:cNvPr>
            <xdr:cNvSpPr txBox="1"/>
          </xdr:nvSpPr>
          <xdr:spPr>
            <a:xfrm>
              <a:off x="739774" y="12952920"/>
              <a:ext cx="5026026" cy="281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800" b="0" i="0">
                  <a:latin typeface="Cambria Math" panose="02040503050406030204" pitchFamily="18" charset="0"/>
                </a:rPr>
                <a:t>𝐴_𝑛=𝑃_0 (1+𝑟_𝐷 )^𝑛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0</xdr:col>
      <xdr:colOff>825500</xdr:colOff>
      <xdr:row>79</xdr:row>
      <xdr:rowOff>177800</xdr:rowOff>
    </xdr:from>
    <xdr:ext cx="5000626" cy="2834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38D767E-5EAD-0C48-802C-D93A509447EA}"/>
                </a:ext>
              </a:extLst>
            </xdr:cNvPr>
            <xdr:cNvSpPr txBox="1"/>
          </xdr:nvSpPr>
          <xdr:spPr>
            <a:xfrm>
              <a:off x="825500" y="16840200"/>
              <a:ext cx="5000626" cy="283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(1+</m:t>
                        </m:r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 )</m:t>
                        </m:r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p>
                    </m:sSup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38D767E-5EAD-0C48-802C-D93A509447EA}"/>
                </a:ext>
              </a:extLst>
            </xdr:cNvPr>
            <xdr:cNvSpPr txBox="1"/>
          </xdr:nvSpPr>
          <xdr:spPr>
            <a:xfrm>
              <a:off x="825500" y="16840200"/>
              <a:ext cx="5000626" cy="283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800" b="0" i="0">
                  <a:latin typeface="Cambria Math" panose="02040503050406030204" pitchFamily="18" charset="0"/>
                </a:rPr>
                <a:t>𝐴_0 〖(1+𝑟_𝐷  )〗^𝑛=𝐴_0 𝑒^(𝑟_𝐶 𝑡)</a:t>
              </a:r>
              <a:endParaRPr lang="en-US" sz="1800"/>
            </a:p>
          </xdr:txBody>
        </xdr:sp>
      </mc:Fallback>
    </mc:AlternateContent>
    <xdr:clientData/>
  </xdr:oneCellAnchor>
  <xdr:twoCellAnchor>
    <xdr:from>
      <xdr:col>2</xdr:col>
      <xdr:colOff>190500</xdr:colOff>
      <xdr:row>99</xdr:row>
      <xdr:rowOff>177800</xdr:rowOff>
    </xdr:from>
    <xdr:to>
      <xdr:col>5</xdr:col>
      <xdr:colOff>76200</xdr:colOff>
      <xdr:row>103</xdr:row>
      <xdr:rowOff>50800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766F9427-1C49-CD4B-BA92-B6A94DEE66E4}"/>
            </a:ext>
          </a:extLst>
        </xdr:cNvPr>
        <xdr:cNvSpPr/>
      </xdr:nvSpPr>
      <xdr:spPr>
        <a:xfrm>
          <a:off x="2095500" y="20701000"/>
          <a:ext cx="2362200" cy="863600"/>
        </a:xfrm>
        <a:prstGeom prst="rect">
          <a:avLst/>
        </a:prstGeom>
        <a:noFill/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88900</xdr:colOff>
      <xdr:row>0</xdr:row>
      <xdr:rowOff>50800</xdr:rowOff>
    </xdr:from>
    <xdr:ext cx="7264400" cy="2408673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824DED0-DB1C-7847-A245-D32D5CE10F09}"/>
            </a:ext>
          </a:extLst>
        </xdr:cNvPr>
        <xdr:cNvSpPr txBox="1"/>
      </xdr:nvSpPr>
      <xdr:spPr>
        <a:xfrm>
          <a:off x="88900" y="50800"/>
          <a:ext cx="7264400" cy="24086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800" b="1"/>
            <a:t>Converting an Effective Discrete</a:t>
          </a:r>
          <a:r>
            <a:rPr lang="en-US" sz="2800" b="1" baseline="0"/>
            <a:t> Rate of Return (</a:t>
          </a:r>
          <a:r>
            <a:rPr lang="en-US" sz="2800" b="1" i="1" baseline="0"/>
            <a:t>r</a:t>
          </a:r>
          <a:r>
            <a:rPr lang="en-US" sz="2800" b="1" i="1" baseline="-25000"/>
            <a:t>D</a:t>
          </a:r>
          <a:r>
            <a:rPr lang="en-US" sz="2800" b="1" baseline="0"/>
            <a:t>) to an Equivalent Effective Continuously Compounded Rate of Return (</a:t>
          </a:r>
          <a:r>
            <a:rPr lang="en-US" sz="2800" b="1" i="1" baseline="0"/>
            <a:t>r</a:t>
          </a:r>
          <a:r>
            <a:rPr lang="en-US" sz="2800" b="1" i="1" baseline="-25000"/>
            <a:t>C</a:t>
          </a:r>
          <a:r>
            <a:rPr lang="en-US" sz="2800" b="1" baseline="0"/>
            <a:t>) </a:t>
          </a:r>
        </a:p>
        <a:p>
          <a:pPr algn="ctr"/>
          <a:r>
            <a:rPr lang="en-US" sz="1600" b="1" baseline="0"/>
            <a:t> </a:t>
          </a:r>
          <a:endParaRPr lang="en-US" sz="2400" b="1" baseline="0"/>
        </a:p>
        <a:p>
          <a:pPr algn="ctr"/>
          <a:r>
            <a:rPr lang="en-US" sz="1600" b="0" baseline="0"/>
            <a:t>The nominal period will not change; i.e., if the discrete rate of return is reported as %/day compounded daily, then the continuously compounded rate of return as computed will have units of %/day compounded continuously.</a:t>
          </a:r>
          <a:endParaRPr lang="en-US" sz="2400" b="0"/>
        </a:p>
      </xdr:txBody>
    </xdr:sp>
    <xdr:clientData/>
  </xdr:oneCellAnchor>
  <xdr:oneCellAnchor>
    <xdr:from>
      <xdr:col>0</xdr:col>
      <xdr:colOff>1019175</xdr:colOff>
      <xdr:row>17</xdr:row>
      <xdr:rowOff>60325</xdr:rowOff>
    </xdr:from>
    <xdr:ext cx="27154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8B01D628-B17B-FF41-9922-4ABBD5034231}"/>
                </a:ext>
              </a:extLst>
            </xdr:cNvPr>
            <xdr:cNvSpPr txBox="1"/>
          </xdr:nvSpPr>
          <xdr:spPr>
            <a:xfrm>
              <a:off x="1019175" y="3546475"/>
              <a:ext cx="27154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8B01D628-B17B-FF41-9922-4ABBD5034231}"/>
                </a:ext>
              </a:extLst>
            </xdr:cNvPr>
            <xdr:cNvSpPr txBox="1"/>
          </xdr:nvSpPr>
          <xdr:spPr>
            <a:xfrm>
              <a:off x="1019175" y="3546475"/>
              <a:ext cx="27154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𝐴_0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2</xdr:col>
      <xdr:colOff>41275</xdr:colOff>
      <xdr:row>17</xdr:row>
      <xdr:rowOff>57150</xdr:rowOff>
    </xdr:from>
    <xdr:ext cx="266804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49148C31-7339-A149-AAEC-2ADBB6A935DB}"/>
                </a:ext>
              </a:extLst>
            </xdr:cNvPr>
            <xdr:cNvSpPr txBox="1"/>
          </xdr:nvSpPr>
          <xdr:spPr>
            <a:xfrm>
              <a:off x="1946275" y="3543300"/>
              <a:ext cx="26680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49148C31-7339-A149-AAEC-2ADBB6A935DB}"/>
                </a:ext>
              </a:extLst>
            </xdr:cNvPr>
            <xdr:cNvSpPr txBox="1"/>
          </xdr:nvSpPr>
          <xdr:spPr>
            <a:xfrm>
              <a:off x="1946275" y="3543300"/>
              <a:ext cx="26680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𝐴_1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3</xdr:col>
      <xdr:colOff>44450</xdr:colOff>
      <xdr:row>17</xdr:row>
      <xdr:rowOff>57150</xdr:rowOff>
    </xdr:from>
    <xdr:ext cx="271548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F71C9517-63F2-8C41-907B-662DE5100755}"/>
                </a:ext>
              </a:extLst>
            </xdr:cNvPr>
            <xdr:cNvSpPr txBox="1"/>
          </xdr:nvSpPr>
          <xdr:spPr>
            <a:xfrm>
              <a:off x="2768600" y="3543300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F71C9517-63F2-8C41-907B-662DE5100755}"/>
                </a:ext>
              </a:extLst>
            </xdr:cNvPr>
            <xdr:cNvSpPr txBox="1"/>
          </xdr:nvSpPr>
          <xdr:spPr>
            <a:xfrm>
              <a:off x="2768600" y="3543300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𝐴_2</a:t>
              </a:r>
              <a:endParaRPr lang="en-US" sz="1600"/>
            </a:p>
          </xdr:txBody>
        </xdr:sp>
      </mc:Fallback>
    </mc:AlternateContent>
    <xdr:clientData/>
  </xdr:oneCellAnchor>
  <xdr:twoCellAnchor>
    <xdr:from>
      <xdr:col>1</xdr:col>
      <xdr:colOff>0</xdr:colOff>
      <xdr:row>16</xdr:row>
      <xdr:rowOff>0</xdr:rowOff>
    </xdr:from>
    <xdr:to>
      <xdr:col>1</xdr:col>
      <xdr:colOff>40525</xdr:colOff>
      <xdr:row>17</xdr:row>
      <xdr:rowOff>50800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BF81ED68-E2F8-0F4E-8EFF-F431C7BB87C1}"/>
            </a:ext>
          </a:extLst>
        </xdr:cNvPr>
        <xdr:cNvCxnSpPr/>
      </xdr:nvCxnSpPr>
      <xdr:spPr>
        <a:xfrm>
          <a:off x="1085850" y="3286125"/>
          <a:ext cx="40525" cy="2508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16</xdr:row>
      <xdr:rowOff>12700</xdr:rowOff>
    </xdr:from>
    <xdr:to>
      <xdr:col>2</xdr:col>
      <xdr:colOff>93745</xdr:colOff>
      <xdr:row>17</xdr:row>
      <xdr:rowOff>63500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ADA69E56-654D-6C47-A1F9-DEAA3448344B}"/>
            </a:ext>
          </a:extLst>
        </xdr:cNvPr>
        <xdr:cNvCxnSpPr/>
      </xdr:nvCxnSpPr>
      <xdr:spPr>
        <a:xfrm>
          <a:off x="1905000" y="3670300"/>
          <a:ext cx="93745" cy="266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12700</xdr:rowOff>
    </xdr:from>
    <xdr:to>
      <xdr:col>3</xdr:col>
      <xdr:colOff>93745</xdr:colOff>
      <xdr:row>17</xdr:row>
      <xdr:rowOff>63500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97C936E3-06A7-E541-867A-BB2D6FB401EF}"/>
            </a:ext>
          </a:extLst>
        </xdr:cNvPr>
        <xdr:cNvCxnSpPr/>
      </xdr:nvCxnSpPr>
      <xdr:spPr>
        <a:xfrm>
          <a:off x="2730500" y="3263900"/>
          <a:ext cx="93745" cy="266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</xdr:row>
      <xdr:rowOff>12700</xdr:rowOff>
    </xdr:from>
    <xdr:to>
      <xdr:col>4</xdr:col>
      <xdr:colOff>93745</xdr:colOff>
      <xdr:row>17</xdr:row>
      <xdr:rowOff>63500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956B9AD6-E033-624A-9A9E-3ED64AD2A686}"/>
            </a:ext>
          </a:extLst>
        </xdr:cNvPr>
        <xdr:cNvCxnSpPr/>
      </xdr:nvCxnSpPr>
      <xdr:spPr>
        <a:xfrm>
          <a:off x="3556000" y="3263900"/>
          <a:ext cx="93745" cy="266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16</xdr:row>
      <xdr:rowOff>12700</xdr:rowOff>
    </xdr:from>
    <xdr:to>
      <xdr:col>5</xdr:col>
      <xdr:colOff>93745</xdr:colOff>
      <xdr:row>17</xdr:row>
      <xdr:rowOff>63500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011B5EE6-257D-B347-9643-0DB70EC81EFC}"/>
            </a:ext>
          </a:extLst>
        </xdr:cNvPr>
        <xdr:cNvCxnSpPr/>
      </xdr:nvCxnSpPr>
      <xdr:spPr>
        <a:xfrm>
          <a:off x="4381500" y="3263900"/>
          <a:ext cx="93745" cy="266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16</xdr:row>
      <xdr:rowOff>0</xdr:rowOff>
    </xdr:from>
    <xdr:to>
      <xdr:col>6</xdr:col>
      <xdr:colOff>106445</xdr:colOff>
      <xdr:row>17</xdr:row>
      <xdr:rowOff>50800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7C6E83B6-3864-1348-B8A3-344600B19C18}"/>
            </a:ext>
          </a:extLst>
        </xdr:cNvPr>
        <xdr:cNvCxnSpPr/>
      </xdr:nvCxnSpPr>
      <xdr:spPr>
        <a:xfrm>
          <a:off x="5219700" y="3251200"/>
          <a:ext cx="93745" cy="266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16</xdr:row>
      <xdr:rowOff>12700</xdr:rowOff>
    </xdr:from>
    <xdr:to>
      <xdr:col>7</xdr:col>
      <xdr:colOff>93745</xdr:colOff>
      <xdr:row>17</xdr:row>
      <xdr:rowOff>63500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E906DEF8-607A-C249-992A-6641A9B4130F}"/>
            </a:ext>
          </a:extLst>
        </xdr:cNvPr>
        <xdr:cNvCxnSpPr/>
      </xdr:nvCxnSpPr>
      <xdr:spPr>
        <a:xfrm>
          <a:off x="6032500" y="3263900"/>
          <a:ext cx="93745" cy="266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368300</xdr:colOff>
      <xdr:row>20</xdr:row>
      <xdr:rowOff>63500</xdr:rowOff>
    </xdr:from>
    <xdr:to>
      <xdr:col>1</xdr:col>
      <xdr:colOff>393700</xdr:colOff>
      <xdr:row>28</xdr:row>
      <xdr:rowOff>50800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BB149895-F98A-5744-A434-CE3B6B0CF3D9}"/>
            </a:ext>
          </a:extLst>
        </xdr:cNvPr>
        <xdr:cNvCxnSpPr/>
      </xdr:nvCxnSpPr>
      <xdr:spPr>
        <a:xfrm flipH="1">
          <a:off x="1447800" y="3937000"/>
          <a:ext cx="25400" cy="1612900"/>
        </a:xfrm>
        <a:prstGeom prst="straightConnector1">
          <a:avLst/>
        </a:prstGeom>
        <a:ln w="47625">
          <a:solidFill>
            <a:srgbClr val="C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552450</xdr:colOff>
      <xdr:row>20</xdr:row>
      <xdr:rowOff>127000</xdr:rowOff>
    </xdr:from>
    <xdr:ext cx="4508500" cy="1407308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4CDC7D95-94AD-2D4D-B82A-AC9F37D74F8C}"/>
            </a:ext>
          </a:extLst>
        </xdr:cNvPr>
        <xdr:cNvSpPr txBox="1"/>
      </xdr:nvSpPr>
      <xdr:spPr>
        <a:xfrm>
          <a:off x="1638300" y="4213225"/>
          <a:ext cx="4508500" cy="1407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/>
            <a:t>Question</a:t>
          </a:r>
          <a:r>
            <a:rPr lang="en-US" sz="2400"/>
            <a:t>: </a:t>
          </a:r>
        </a:p>
        <a:p>
          <a:r>
            <a:rPr lang="en-US" sz="2000"/>
            <a:t>How do we convert this </a:t>
          </a:r>
          <a:r>
            <a:rPr lang="en-US" sz="2000" b="1" i="1"/>
            <a:t>monthly</a:t>
          </a:r>
          <a:r>
            <a:rPr lang="en-US" sz="2000" b="1" i="1" baseline="0"/>
            <a:t> </a:t>
          </a:r>
          <a:r>
            <a:rPr lang="en-US" sz="2000" b="1" i="1"/>
            <a:t>discrete</a:t>
          </a:r>
          <a:r>
            <a:rPr lang="en-US" sz="2000" baseline="0"/>
            <a:t> rate of return</a:t>
          </a:r>
          <a:r>
            <a:rPr lang="en-US" sz="2000"/>
            <a:t> into</a:t>
          </a:r>
          <a:r>
            <a:rPr lang="en-US" sz="2000" baseline="0"/>
            <a:t> its equivalent </a:t>
          </a:r>
          <a:r>
            <a:rPr lang="en-US" sz="2000" i="0" baseline="0"/>
            <a:t>effective </a:t>
          </a:r>
          <a:r>
            <a:rPr lang="en-US" sz="2000" b="1" i="1" baseline="0"/>
            <a:t>monthly continuous</a:t>
          </a:r>
          <a:r>
            <a:rPr lang="en-US" sz="2000" i="0" baseline="0"/>
            <a:t> rate of return?</a:t>
          </a:r>
          <a:endParaRPr lang="en-US" sz="2000"/>
        </a:p>
      </xdr:txBody>
    </xdr:sp>
    <xdr:clientData/>
  </xdr:oneCellAnchor>
  <xdr:twoCellAnchor>
    <xdr:from>
      <xdr:col>1</xdr:col>
      <xdr:colOff>0</xdr:colOff>
      <xdr:row>31</xdr:row>
      <xdr:rowOff>200025</xdr:rowOff>
    </xdr:from>
    <xdr:to>
      <xdr:col>1</xdr:col>
      <xdr:colOff>34436</xdr:colOff>
      <xdr:row>33</xdr:row>
      <xdr:rowOff>34925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48347723-3457-E948-95DA-C44B5E74EF25}"/>
            </a:ext>
          </a:extLst>
        </xdr:cNvPr>
        <xdr:cNvCxnSpPr/>
      </xdr:nvCxnSpPr>
      <xdr:spPr>
        <a:xfrm>
          <a:off x="1085850" y="6638925"/>
          <a:ext cx="34436" cy="254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31</xdr:row>
      <xdr:rowOff>177800</xdr:rowOff>
    </xdr:from>
    <xdr:to>
      <xdr:col>2</xdr:col>
      <xdr:colOff>66675</xdr:colOff>
      <xdr:row>32</xdr:row>
      <xdr:rowOff>200025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C30D9546-98F5-9B4B-A24F-8329AC85825E}"/>
            </a:ext>
          </a:extLst>
        </xdr:cNvPr>
        <xdr:cNvCxnSpPr/>
      </xdr:nvCxnSpPr>
      <xdr:spPr>
        <a:xfrm>
          <a:off x="1905000" y="6616700"/>
          <a:ext cx="66675" cy="23177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31</xdr:row>
      <xdr:rowOff>165100</xdr:rowOff>
    </xdr:from>
    <xdr:to>
      <xdr:col>3</xdr:col>
      <xdr:colOff>40786</xdr:colOff>
      <xdr:row>33</xdr:row>
      <xdr:rowOff>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5D2B99BE-0907-3248-BB1C-47BC688FE44D}"/>
            </a:ext>
          </a:extLst>
        </xdr:cNvPr>
        <xdr:cNvCxnSpPr/>
      </xdr:nvCxnSpPr>
      <xdr:spPr>
        <a:xfrm>
          <a:off x="2743200" y="7048500"/>
          <a:ext cx="28086" cy="266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32</xdr:row>
      <xdr:rowOff>0</xdr:rowOff>
    </xdr:from>
    <xdr:to>
      <xdr:col>4</xdr:col>
      <xdr:colOff>28086</xdr:colOff>
      <xdr:row>33</xdr:row>
      <xdr:rowOff>50800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1E4B1EA5-DBE2-AA4C-9C26-AB79660F2A6C}"/>
            </a:ext>
          </a:extLst>
        </xdr:cNvPr>
        <xdr:cNvCxnSpPr/>
      </xdr:nvCxnSpPr>
      <xdr:spPr>
        <a:xfrm>
          <a:off x="3556000" y="7099300"/>
          <a:ext cx="28086" cy="266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31</xdr:row>
      <xdr:rowOff>203200</xdr:rowOff>
    </xdr:from>
    <xdr:to>
      <xdr:col>5</xdr:col>
      <xdr:colOff>40786</xdr:colOff>
      <xdr:row>33</xdr:row>
      <xdr:rowOff>38100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199F821E-1D60-5E40-87E5-C891C92B8185}"/>
            </a:ext>
          </a:extLst>
        </xdr:cNvPr>
        <xdr:cNvCxnSpPr/>
      </xdr:nvCxnSpPr>
      <xdr:spPr>
        <a:xfrm>
          <a:off x="4394200" y="7086600"/>
          <a:ext cx="28086" cy="266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31</xdr:row>
      <xdr:rowOff>165100</xdr:rowOff>
    </xdr:from>
    <xdr:to>
      <xdr:col>6</xdr:col>
      <xdr:colOff>28086</xdr:colOff>
      <xdr:row>33</xdr:row>
      <xdr:rowOff>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A02BF98E-3681-F841-8E01-31497A1606FE}"/>
            </a:ext>
          </a:extLst>
        </xdr:cNvPr>
        <xdr:cNvCxnSpPr/>
      </xdr:nvCxnSpPr>
      <xdr:spPr>
        <a:xfrm>
          <a:off x="5207000" y="7048500"/>
          <a:ext cx="28086" cy="266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</xdr:colOff>
      <xdr:row>31</xdr:row>
      <xdr:rowOff>190500</xdr:rowOff>
    </xdr:from>
    <xdr:to>
      <xdr:col>7</xdr:col>
      <xdr:colOff>40786</xdr:colOff>
      <xdr:row>33</xdr:row>
      <xdr:rowOff>25400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9B832D54-E1C4-7F4A-884D-6DE25AA0877F}"/>
            </a:ext>
          </a:extLst>
        </xdr:cNvPr>
        <xdr:cNvCxnSpPr/>
      </xdr:nvCxnSpPr>
      <xdr:spPr>
        <a:xfrm>
          <a:off x="6045200" y="7073900"/>
          <a:ext cx="28086" cy="266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714375</xdr:colOff>
      <xdr:row>73</xdr:row>
      <xdr:rowOff>0</xdr:rowOff>
    </xdr:from>
    <xdr:ext cx="5026026" cy="2834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0DEE4DF6-F0AD-F346-8FB9-17FE1CACF802}"/>
                </a:ext>
              </a:extLst>
            </xdr:cNvPr>
            <xdr:cNvSpPr txBox="1"/>
          </xdr:nvSpPr>
          <xdr:spPr>
            <a:xfrm>
              <a:off x="714375" y="14849475"/>
              <a:ext cx="5026026" cy="283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p>
                    </m:sSup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0DEE4DF6-F0AD-F346-8FB9-17FE1CACF802}"/>
                </a:ext>
              </a:extLst>
            </xdr:cNvPr>
            <xdr:cNvSpPr txBox="1"/>
          </xdr:nvSpPr>
          <xdr:spPr>
            <a:xfrm>
              <a:off x="714375" y="14849475"/>
              <a:ext cx="5026026" cy="283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800" b="0" i="0">
                  <a:latin typeface="Cambria Math" panose="02040503050406030204" pitchFamily="18" charset="0"/>
                </a:rPr>
                <a:t>𝐴_𝑡=𝑃_0 𝑒^(𝑟_𝐶 𝑡)</a:t>
              </a:r>
              <a:endParaRPr lang="en-US" sz="1800"/>
            </a:p>
          </xdr:txBody>
        </xdr:sp>
      </mc:Fallback>
    </mc:AlternateContent>
    <xdr:clientData/>
  </xdr:oneCellAnchor>
  <xdr:twoCellAnchor>
    <xdr:from>
      <xdr:col>4</xdr:col>
      <xdr:colOff>101600</xdr:colOff>
      <xdr:row>79</xdr:row>
      <xdr:rowOff>190500</xdr:rowOff>
    </xdr:from>
    <xdr:to>
      <xdr:col>4</xdr:col>
      <xdr:colOff>381000</xdr:colOff>
      <xdr:row>81</xdr:row>
      <xdr:rowOff>101600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36991A9-C465-5846-8DDA-873AAC38F866}"/>
            </a:ext>
          </a:extLst>
        </xdr:cNvPr>
        <xdr:cNvCxnSpPr/>
      </xdr:nvCxnSpPr>
      <xdr:spPr>
        <a:xfrm flipV="1">
          <a:off x="3657600" y="16852900"/>
          <a:ext cx="279400" cy="317500"/>
        </a:xfrm>
        <a:prstGeom prst="line">
          <a:avLst/>
        </a:prstGeom>
        <a:ln w="1905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292100</xdr:colOff>
      <xdr:row>79</xdr:row>
      <xdr:rowOff>152400</xdr:rowOff>
    </xdr:from>
    <xdr:to>
      <xdr:col>2</xdr:col>
      <xdr:colOff>571500</xdr:colOff>
      <xdr:row>81</xdr:row>
      <xdr:rowOff>63500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8C523BA9-3903-DB46-B450-A6399F61FF7F}"/>
            </a:ext>
          </a:extLst>
        </xdr:cNvPr>
        <xdr:cNvCxnSpPr/>
      </xdr:nvCxnSpPr>
      <xdr:spPr>
        <a:xfrm flipV="1">
          <a:off x="2197100" y="16814800"/>
          <a:ext cx="279400" cy="317500"/>
        </a:xfrm>
        <a:prstGeom prst="line">
          <a:avLst/>
        </a:prstGeom>
        <a:ln w="1905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690563</xdr:colOff>
      <xdr:row>96</xdr:row>
      <xdr:rowOff>190500</xdr:rowOff>
    </xdr:from>
    <xdr:to>
      <xdr:col>4</xdr:col>
      <xdr:colOff>781050</xdr:colOff>
      <xdr:row>97</xdr:row>
      <xdr:rowOff>92075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9CC5C3F2-E79A-BC4A-B920-ED79A8D7C48C}"/>
            </a:ext>
          </a:extLst>
        </xdr:cNvPr>
        <xdr:cNvCxnSpPr/>
      </xdr:nvCxnSpPr>
      <xdr:spPr>
        <a:xfrm flipV="1">
          <a:off x="4233863" y="19640550"/>
          <a:ext cx="90487" cy="101600"/>
        </a:xfrm>
        <a:prstGeom prst="line">
          <a:avLst/>
        </a:prstGeom>
        <a:ln w="1905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646113</xdr:colOff>
      <xdr:row>96</xdr:row>
      <xdr:rowOff>168275</xdr:rowOff>
    </xdr:from>
    <xdr:to>
      <xdr:col>3</xdr:col>
      <xdr:colOff>736600</xdr:colOff>
      <xdr:row>97</xdr:row>
      <xdr:rowOff>69850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F8317DB6-C8B9-0B43-B1B7-C703C86A8045}"/>
            </a:ext>
          </a:extLst>
        </xdr:cNvPr>
        <xdr:cNvCxnSpPr/>
      </xdr:nvCxnSpPr>
      <xdr:spPr>
        <a:xfrm flipV="1">
          <a:off x="3370263" y="19618325"/>
          <a:ext cx="90487" cy="101600"/>
        </a:xfrm>
        <a:prstGeom prst="line">
          <a:avLst/>
        </a:prstGeom>
        <a:ln w="1905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292100</xdr:colOff>
      <xdr:row>104</xdr:row>
      <xdr:rowOff>0</xdr:rowOff>
    </xdr:from>
    <xdr:ext cx="2120900" cy="3780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DD3409E8-C207-FB45-B629-274703B4F475}"/>
                </a:ext>
              </a:extLst>
            </xdr:cNvPr>
            <xdr:cNvSpPr txBox="1"/>
          </xdr:nvSpPr>
          <xdr:spPr>
            <a:xfrm>
              <a:off x="2197100" y="20904200"/>
              <a:ext cx="2120900" cy="3780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1" i="1"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b>
                        <m:r>
                          <a:rPr lang="en-US" sz="2400" b="1" i="1">
                            <a:latin typeface="Cambria Math" panose="02040503050406030204" pitchFamily="18" charset="0"/>
                          </a:rPr>
                          <m:t>𝑫</m:t>
                        </m:r>
                      </m:sub>
                    </m:sSub>
                    <m:r>
                      <a:rPr lang="en-US" sz="2400" b="1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24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sSub>
                          <m:sSubPr>
                            <m:ctrlPr>
                              <a:rPr lang="en-US" sz="24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1" i="1">
                                <a:latin typeface="Cambria Math" panose="02040503050406030204" pitchFamily="18" charset="0"/>
                              </a:rPr>
                              <m:t>𝒓</m:t>
                            </m:r>
                          </m:e>
                          <m:sub>
                            <m:r>
                              <a:rPr lang="en-US" sz="2400" b="1" i="1">
                                <a:latin typeface="Cambria Math" panose="02040503050406030204" pitchFamily="18" charset="0"/>
                              </a:rPr>
                              <m:t>𝑪</m:t>
                            </m:r>
                          </m:sub>
                        </m:sSub>
                        <m:sSub>
                          <m:sSubPr>
                            <m:ctrlPr>
                              <a:rPr lang="en-US" sz="24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1" i="1">
                                <a:latin typeface="Cambria Math" panose="02040503050406030204" pitchFamily="18" charset="0"/>
                              </a:rPr>
                              <m:t>𝒕</m:t>
                            </m:r>
                          </m:e>
                          <m:sub>
                            <m:r>
                              <a:rPr lang="en-US" sz="2400" b="1" i="1">
                                <a:latin typeface="Cambria Math" panose="02040503050406030204" pitchFamily="18" charset="0"/>
                              </a:rPr>
                              <m:t>𝑫</m:t>
                            </m:r>
                          </m:sub>
                        </m:sSub>
                      </m:sup>
                    </m:sSup>
                    <m:r>
                      <a:rPr lang="en-US" sz="24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2400" b="1" i="1"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n-US" sz="2400" b="1"/>
            </a:p>
          </xdr:txBody>
        </xdr:sp>
      </mc:Choice>
      <mc:Fallback xmlns="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DD3409E8-C207-FB45-B629-274703B4F475}"/>
                </a:ext>
              </a:extLst>
            </xdr:cNvPr>
            <xdr:cNvSpPr txBox="1"/>
          </xdr:nvSpPr>
          <xdr:spPr>
            <a:xfrm>
              <a:off x="2197100" y="20904200"/>
              <a:ext cx="2120900" cy="3780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2400" b="1" i="0">
                  <a:latin typeface="Cambria Math" panose="02040503050406030204" pitchFamily="18" charset="0"/>
                </a:rPr>
                <a:t>𝒓_𝑫=𝒆^(𝒓_𝑪 𝒕_𝑫 )−𝟏</a:t>
              </a:r>
              <a:endParaRPr lang="en-US" sz="2400" b="1"/>
            </a:p>
          </xdr:txBody>
        </xdr:sp>
      </mc:Fallback>
    </mc:AlternateContent>
    <xdr:clientData/>
  </xdr:oneCellAnchor>
  <xdr:oneCellAnchor>
    <xdr:from>
      <xdr:col>2</xdr:col>
      <xdr:colOff>139700</xdr:colOff>
      <xdr:row>100</xdr:row>
      <xdr:rowOff>12700</xdr:rowOff>
    </xdr:from>
    <xdr:ext cx="2403475" cy="7861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82D22645-34DC-7F4C-B768-1E35AD98DE05}"/>
                </a:ext>
              </a:extLst>
            </xdr:cNvPr>
            <xdr:cNvSpPr txBox="1"/>
          </xdr:nvSpPr>
          <xdr:spPr>
            <a:xfrm>
              <a:off x="2044700" y="20062825"/>
              <a:ext cx="2403475" cy="7861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1" i="1"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b>
                        <m:r>
                          <a:rPr lang="en-US" sz="2400" b="1" i="1">
                            <a:latin typeface="Cambria Math" panose="02040503050406030204" pitchFamily="18" charset="0"/>
                          </a:rPr>
                          <m:t>𝑪</m:t>
                        </m:r>
                      </m:sub>
                    </m:sSub>
                    <m:r>
                      <a:rPr lang="en-US" sz="24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sz="2400" b="1" i="0">
                            <a:latin typeface="Cambria Math" panose="02040503050406030204" pitchFamily="18" charset="0"/>
                          </a:rPr>
                          <m:t>ln</m:t>
                        </m:r>
                        <m:r>
                          <a:rPr lang="en-US" sz="2400" b="1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n-US" sz="2400" b="1" i="1">
                            <a:latin typeface="Cambria Math" panose="02040503050406030204" pitchFamily="18" charset="0"/>
                          </a:rPr>
                          <m:t>𝟏</m:t>
                        </m:r>
                        <m:r>
                          <a:rPr lang="en-US" sz="2400" b="1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24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1" i="1">
                                <a:latin typeface="Cambria Math" panose="02040503050406030204" pitchFamily="18" charset="0"/>
                              </a:rPr>
                              <m:t>𝒓</m:t>
                            </m:r>
                          </m:e>
                          <m:sub>
                            <m:r>
                              <a:rPr lang="en-US" sz="2400" b="1" i="1">
                                <a:latin typeface="Cambria Math" panose="02040503050406030204" pitchFamily="18" charset="0"/>
                              </a:rPr>
                              <m:t>𝑫</m:t>
                            </m:r>
                          </m:sub>
                        </m:sSub>
                        <m:r>
                          <a:rPr lang="en-US" sz="2400" b="1" i="1">
                            <a:latin typeface="Cambria Math" panose="02040503050406030204" pitchFamily="18" charset="0"/>
                          </a:rPr>
                          <m:t> )</m:t>
                        </m:r>
                      </m:num>
                      <m:den>
                        <m:sSub>
                          <m:sSubPr>
                            <m:ctrlPr>
                              <a:rPr lang="en-US" sz="24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1" i="1">
                                <a:latin typeface="Cambria Math" panose="02040503050406030204" pitchFamily="18" charset="0"/>
                              </a:rPr>
                              <m:t>𝒕</m:t>
                            </m:r>
                          </m:e>
                          <m:sub>
                            <m:r>
                              <a:rPr lang="en-US" sz="2400" b="1" i="1">
                                <a:latin typeface="Cambria Math" panose="02040503050406030204" pitchFamily="18" charset="0"/>
                              </a:rPr>
                              <m:t>𝑫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2400" b="1"/>
            </a:p>
          </xdr:txBody>
        </xdr:sp>
      </mc:Choice>
      <mc:Fallback xmlns=""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82D22645-34DC-7F4C-B768-1E35AD98DE05}"/>
                </a:ext>
              </a:extLst>
            </xdr:cNvPr>
            <xdr:cNvSpPr txBox="1"/>
          </xdr:nvSpPr>
          <xdr:spPr>
            <a:xfrm>
              <a:off x="2044700" y="20062825"/>
              <a:ext cx="2403475" cy="7861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2400" b="1" i="0">
                  <a:latin typeface="Cambria Math" panose="02040503050406030204" pitchFamily="18" charset="0"/>
                </a:rPr>
                <a:t>𝒓_𝑪=("ln" ⁡(𝟏+𝒓_𝑫  ))/𝒕_𝑫 </a:t>
              </a:r>
              <a:endParaRPr lang="en-US" sz="2400" b="1"/>
            </a:p>
          </xdr:txBody>
        </xdr:sp>
      </mc:Fallback>
    </mc:AlternateContent>
    <xdr:clientData/>
  </xdr:oneCellAnchor>
  <xdr:twoCellAnchor>
    <xdr:from>
      <xdr:col>2</xdr:col>
      <xdr:colOff>190500</xdr:colOff>
      <xdr:row>103</xdr:row>
      <xdr:rowOff>190500</xdr:rowOff>
    </xdr:from>
    <xdr:to>
      <xdr:col>5</xdr:col>
      <xdr:colOff>76200</xdr:colOff>
      <xdr:row>105</xdr:row>
      <xdr:rowOff>63500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948C93C4-2BE7-5F41-9067-89DDB32104B5}"/>
            </a:ext>
          </a:extLst>
        </xdr:cNvPr>
        <xdr:cNvSpPr/>
      </xdr:nvSpPr>
      <xdr:spPr>
        <a:xfrm>
          <a:off x="2095500" y="21704300"/>
          <a:ext cx="2362200" cy="457200"/>
        </a:xfrm>
        <a:prstGeom prst="rect">
          <a:avLst/>
        </a:prstGeom>
        <a:noFill/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666750</xdr:colOff>
      <xdr:row>18</xdr:row>
      <xdr:rowOff>142875</xdr:rowOff>
    </xdr:from>
    <xdr:ext cx="65" cy="25045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93BBC6C-ACE1-4A4C-973A-8E77482B7789}"/>
            </a:ext>
          </a:extLst>
        </xdr:cNvPr>
        <xdr:cNvSpPr txBox="1"/>
      </xdr:nvSpPr>
      <xdr:spPr>
        <a:xfrm>
          <a:off x="6743700" y="3829050"/>
          <a:ext cx="65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600"/>
        </a:p>
      </xdr:txBody>
    </xdr:sp>
    <xdr:clientData/>
  </xdr:oneCellAnchor>
  <xdr:oneCellAnchor>
    <xdr:from>
      <xdr:col>5</xdr:col>
      <xdr:colOff>53975</xdr:colOff>
      <xdr:row>17</xdr:row>
      <xdr:rowOff>66675</xdr:rowOff>
    </xdr:from>
    <xdr:ext cx="271548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6BC3870C-3394-4C9A-9598-8A168241C927}"/>
                </a:ext>
              </a:extLst>
            </xdr:cNvPr>
            <xdr:cNvSpPr txBox="1"/>
          </xdr:nvSpPr>
          <xdr:spPr>
            <a:xfrm>
              <a:off x="4416425" y="3552825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6BC3870C-3394-4C9A-9598-8A168241C927}"/>
                </a:ext>
              </a:extLst>
            </xdr:cNvPr>
            <xdr:cNvSpPr txBox="1"/>
          </xdr:nvSpPr>
          <xdr:spPr>
            <a:xfrm>
              <a:off x="4416425" y="3552825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𝐴_4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6</xdr:col>
      <xdr:colOff>53975</xdr:colOff>
      <xdr:row>17</xdr:row>
      <xdr:rowOff>76200</xdr:rowOff>
    </xdr:from>
    <xdr:ext cx="271548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05A7D3F2-7E60-4971-B964-BC118562514F}"/>
                </a:ext>
              </a:extLst>
            </xdr:cNvPr>
            <xdr:cNvSpPr txBox="1"/>
          </xdr:nvSpPr>
          <xdr:spPr>
            <a:xfrm>
              <a:off x="5311775" y="3562350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05A7D3F2-7E60-4971-B964-BC118562514F}"/>
                </a:ext>
              </a:extLst>
            </xdr:cNvPr>
            <xdr:cNvSpPr txBox="1"/>
          </xdr:nvSpPr>
          <xdr:spPr>
            <a:xfrm>
              <a:off x="5311775" y="3562350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𝐴_5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7</xdr:col>
      <xdr:colOff>53975</xdr:colOff>
      <xdr:row>17</xdr:row>
      <xdr:rowOff>66675</xdr:rowOff>
    </xdr:from>
    <xdr:ext cx="271548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12BB25B8-B655-4002-8CEA-AE9E888A8585}"/>
                </a:ext>
              </a:extLst>
            </xdr:cNvPr>
            <xdr:cNvSpPr txBox="1"/>
          </xdr:nvSpPr>
          <xdr:spPr>
            <a:xfrm>
              <a:off x="6130925" y="3552825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12BB25B8-B655-4002-8CEA-AE9E888A8585}"/>
                </a:ext>
              </a:extLst>
            </xdr:cNvPr>
            <xdr:cNvSpPr txBox="1"/>
          </xdr:nvSpPr>
          <xdr:spPr>
            <a:xfrm>
              <a:off x="6130925" y="3552825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𝐴_6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4</xdr:col>
      <xdr:colOff>34925</xdr:colOff>
      <xdr:row>17</xdr:row>
      <xdr:rowOff>57150</xdr:rowOff>
    </xdr:from>
    <xdr:ext cx="271548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1808DA00-CF98-484B-AFFF-1195D3E6183B}"/>
                </a:ext>
              </a:extLst>
            </xdr:cNvPr>
            <xdr:cNvSpPr txBox="1"/>
          </xdr:nvSpPr>
          <xdr:spPr>
            <a:xfrm>
              <a:off x="3578225" y="3543300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1808DA00-CF98-484B-AFFF-1195D3E6183B}"/>
                </a:ext>
              </a:extLst>
            </xdr:cNvPr>
            <xdr:cNvSpPr txBox="1"/>
          </xdr:nvSpPr>
          <xdr:spPr>
            <a:xfrm>
              <a:off x="3578225" y="3543300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𝐴_3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0</xdr:col>
      <xdr:colOff>1038225</xdr:colOff>
      <xdr:row>32</xdr:row>
      <xdr:rowOff>193675</xdr:rowOff>
    </xdr:from>
    <xdr:ext cx="27154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CC013858-04F8-4F3E-BEDB-4F2B94181A99}"/>
                </a:ext>
              </a:extLst>
            </xdr:cNvPr>
            <xdr:cNvSpPr txBox="1"/>
          </xdr:nvSpPr>
          <xdr:spPr>
            <a:xfrm>
              <a:off x="1038225" y="6842125"/>
              <a:ext cx="27154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CC013858-04F8-4F3E-BEDB-4F2B94181A99}"/>
                </a:ext>
              </a:extLst>
            </xdr:cNvPr>
            <xdr:cNvSpPr txBox="1"/>
          </xdr:nvSpPr>
          <xdr:spPr>
            <a:xfrm>
              <a:off x="1038225" y="6842125"/>
              <a:ext cx="27154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𝐴_0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2</xdr:col>
      <xdr:colOff>60325</xdr:colOff>
      <xdr:row>32</xdr:row>
      <xdr:rowOff>190500</xdr:rowOff>
    </xdr:from>
    <xdr:ext cx="266804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E91D916A-E1F5-404D-80A2-05B73B93A27D}"/>
                </a:ext>
              </a:extLst>
            </xdr:cNvPr>
            <xdr:cNvSpPr txBox="1"/>
          </xdr:nvSpPr>
          <xdr:spPr>
            <a:xfrm>
              <a:off x="1965325" y="6838950"/>
              <a:ext cx="26680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E91D916A-E1F5-404D-80A2-05B73B93A27D}"/>
                </a:ext>
              </a:extLst>
            </xdr:cNvPr>
            <xdr:cNvSpPr txBox="1"/>
          </xdr:nvSpPr>
          <xdr:spPr>
            <a:xfrm>
              <a:off x="1965325" y="6838950"/>
              <a:ext cx="26680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𝐴_1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3</xdr:col>
      <xdr:colOff>63500</xdr:colOff>
      <xdr:row>32</xdr:row>
      <xdr:rowOff>190500</xdr:rowOff>
    </xdr:from>
    <xdr:ext cx="271548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88FF1B13-B389-4220-A217-A73013E75709}"/>
                </a:ext>
              </a:extLst>
            </xdr:cNvPr>
            <xdr:cNvSpPr txBox="1"/>
          </xdr:nvSpPr>
          <xdr:spPr>
            <a:xfrm>
              <a:off x="2787650" y="6838950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88FF1B13-B389-4220-A217-A73013E75709}"/>
                </a:ext>
              </a:extLst>
            </xdr:cNvPr>
            <xdr:cNvSpPr txBox="1"/>
          </xdr:nvSpPr>
          <xdr:spPr>
            <a:xfrm>
              <a:off x="2787650" y="6838950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𝐴_2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5</xdr:col>
      <xdr:colOff>73025</xdr:colOff>
      <xdr:row>32</xdr:row>
      <xdr:rowOff>200025</xdr:rowOff>
    </xdr:from>
    <xdr:ext cx="271548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C5A469C8-F18C-4BCC-9FB7-377155975F49}"/>
                </a:ext>
              </a:extLst>
            </xdr:cNvPr>
            <xdr:cNvSpPr txBox="1"/>
          </xdr:nvSpPr>
          <xdr:spPr>
            <a:xfrm>
              <a:off x="4435475" y="6848475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C5A469C8-F18C-4BCC-9FB7-377155975F49}"/>
                </a:ext>
              </a:extLst>
            </xdr:cNvPr>
            <xdr:cNvSpPr txBox="1"/>
          </xdr:nvSpPr>
          <xdr:spPr>
            <a:xfrm>
              <a:off x="4435475" y="6848475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𝐴_4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6</xdr:col>
      <xdr:colOff>73025</xdr:colOff>
      <xdr:row>33</xdr:row>
      <xdr:rowOff>0</xdr:rowOff>
    </xdr:from>
    <xdr:ext cx="271548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D5974ECA-43D0-4C3A-8575-09AF0A261B69}"/>
                </a:ext>
              </a:extLst>
            </xdr:cNvPr>
            <xdr:cNvSpPr txBox="1"/>
          </xdr:nvSpPr>
          <xdr:spPr>
            <a:xfrm>
              <a:off x="5330825" y="6858000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D5974ECA-43D0-4C3A-8575-09AF0A261B69}"/>
                </a:ext>
              </a:extLst>
            </xdr:cNvPr>
            <xdr:cNvSpPr txBox="1"/>
          </xdr:nvSpPr>
          <xdr:spPr>
            <a:xfrm>
              <a:off x="5330825" y="6858000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𝐴_5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7</xdr:col>
      <xdr:colOff>73025</xdr:colOff>
      <xdr:row>32</xdr:row>
      <xdr:rowOff>200025</xdr:rowOff>
    </xdr:from>
    <xdr:ext cx="271548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39F2062F-E68C-445C-8FAB-36F8F6466837}"/>
                </a:ext>
              </a:extLst>
            </xdr:cNvPr>
            <xdr:cNvSpPr txBox="1"/>
          </xdr:nvSpPr>
          <xdr:spPr>
            <a:xfrm>
              <a:off x="6149975" y="6848475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39F2062F-E68C-445C-8FAB-36F8F6466837}"/>
                </a:ext>
              </a:extLst>
            </xdr:cNvPr>
            <xdr:cNvSpPr txBox="1"/>
          </xdr:nvSpPr>
          <xdr:spPr>
            <a:xfrm>
              <a:off x="6149975" y="6848475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𝐴_6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4</xdr:col>
      <xdr:colOff>53975</xdr:colOff>
      <xdr:row>32</xdr:row>
      <xdr:rowOff>190500</xdr:rowOff>
    </xdr:from>
    <xdr:ext cx="271548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5702B2EF-F3D1-41F6-9D80-D6F0934F6DE5}"/>
                </a:ext>
              </a:extLst>
            </xdr:cNvPr>
            <xdr:cNvSpPr txBox="1"/>
          </xdr:nvSpPr>
          <xdr:spPr>
            <a:xfrm>
              <a:off x="3597275" y="6838950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5702B2EF-F3D1-41F6-9D80-D6F0934F6DE5}"/>
                </a:ext>
              </a:extLst>
            </xdr:cNvPr>
            <xdr:cNvSpPr txBox="1"/>
          </xdr:nvSpPr>
          <xdr:spPr>
            <a:xfrm>
              <a:off x="3597275" y="6838950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𝐴_3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7</xdr:col>
      <xdr:colOff>400050</xdr:colOff>
      <xdr:row>13</xdr:row>
      <xdr:rowOff>200025</xdr:rowOff>
    </xdr:from>
    <xdr:ext cx="3762375" cy="8436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74B29C91-2888-4A8B-AEBF-C2E39FA5C75E}"/>
                </a:ext>
              </a:extLst>
            </xdr:cNvPr>
            <xdr:cNvSpPr txBox="1"/>
          </xdr:nvSpPr>
          <xdr:spPr>
            <a:xfrm>
              <a:off x="6477000" y="2809875"/>
              <a:ext cx="3762375" cy="843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b="0" baseline="0"/>
                <a:t>The amount after any </a:t>
              </a:r>
              <a14:m>
                <m:oMath xmlns:m="http://schemas.openxmlformats.org/officeDocument/2006/math"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</m:oMath>
              </a14:m>
              <a:r>
                <a:rPr lang="en-US" sz="1600" b="0" baseline="0"/>
                <a:t> number of months (Cells B17:G17) is given by the discrete interest formula: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𝑃</m:t>
                  </m:r>
                  <m:sSup>
                    <m:sSupPr>
                      <m:ctrlP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d>
                        <m:dPr>
                          <m:ctrlP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1+</m:t>
                          </m:r>
                          <m:sSub>
                            <m:sSubPr>
                              <m:ctrlP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𝐷</m:t>
                              </m:r>
                            </m:sub>
                          </m:sSub>
                        </m:e>
                      </m:d>
                    </m:e>
                    <m:sup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p>
                  </m:sSup>
                </m:oMath>
              </a14:m>
              <a:endParaRPr lang="en-US" sz="1600">
                <a:effectLst/>
              </a:endParaRPr>
            </a:p>
          </xdr:txBody>
        </xdr:sp>
      </mc:Choice>
      <mc:Fallback xmlns="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74B29C91-2888-4A8B-AEBF-C2E39FA5C75E}"/>
                </a:ext>
              </a:extLst>
            </xdr:cNvPr>
            <xdr:cNvSpPr txBox="1"/>
          </xdr:nvSpPr>
          <xdr:spPr>
            <a:xfrm>
              <a:off x="6477000" y="2809875"/>
              <a:ext cx="3762375" cy="843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b="0" baseline="0"/>
                <a:t>The amount after any 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600" b="0" baseline="0"/>
                <a:t> number of months (Cells B17:G17) is given by the discrete interest formula: 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𝐴_𝑛=𝑃(1+𝑟_𝐷 )^𝑛</a:t>
              </a:r>
              <a:endParaRPr lang="en-US" sz="1600">
                <a:effectLst/>
              </a:endParaRPr>
            </a:p>
          </xdr:txBody>
        </xdr:sp>
      </mc:Fallback>
    </mc:AlternateContent>
    <xdr:clientData/>
  </xdr:oneCellAnchor>
  <xdr:oneCellAnchor>
    <xdr:from>
      <xdr:col>7</xdr:col>
      <xdr:colOff>381000</xdr:colOff>
      <xdr:row>29</xdr:row>
      <xdr:rowOff>266700</xdr:rowOff>
    </xdr:from>
    <xdr:ext cx="3762375" cy="8700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98966C54-CD06-4F2D-803A-F7619BD7AE83}"/>
                </a:ext>
              </a:extLst>
            </xdr:cNvPr>
            <xdr:cNvSpPr txBox="1"/>
          </xdr:nvSpPr>
          <xdr:spPr>
            <a:xfrm>
              <a:off x="6457950" y="6153150"/>
              <a:ext cx="3762375" cy="870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b="0" baseline="0"/>
                <a:t>The amount after any </a:t>
              </a:r>
              <a14:m>
                <m:oMath xmlns:m="http://schemas.openxmlformats.org/officeDocument/2006/math"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</m:oMath>
              </a14:m>
              <a:r>
                <a:rPr lang="en-US" sz="1600" b="0" baseline="0"/>
                <a:t> number of months (Cells B33:G33) is given by the continuous interest formula: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𝑃</m:t>
                  </m:r>
                  <m:sSup>
                    <m:sSupPr>
                      <m:ctrlP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𝐶</m:t>
                          </m:r>
                        </m:sub>
                      </m:sSub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p>
                  </m:sSup>
                </m:oMath>
              </a14:m>
              <a:endParaRPr lang="en-US" sz="1600">
                <a:effectLst/>
              </a:endParaRPr>
            </a:p>
          </xdr:txBody>
        </xdr:sp>
      </mc:Choice>
      <mc:Fallback xmlns="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98966C54-CD06-4F2D-803A-F7619BD7AE83}"/>
                </a:ext>
              </a:extLst>
            </xdr:cNvPr>
            <xdr:cNvSpPr txBox="1"/>
          </xdr:nvSpPr>
          <xdr:spPr>
            <a:xfrm>
              <a:off x="6457950" y="6153150"/>
              <a:ext cx="3762375" cy="870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b="0" baseline="0"/>
                <a:t>The amount after any 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600" b="0" baseline="0"/>
                <a:t> number of months (Cells B33:G33) is given by the continuous interest formula: 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𝐴_𝑛=𝑃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𝑟_𝐶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𝑛)</a:t>
              </a:r>
              <a:endParaRPr lang="en-US" sz="1600">
                <a:effectLst/>
              </a:endParaRP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18</xdr:row>
      <xdr:rowOff>63500</xdr:rowOff>
    </xdr:from>
    <xdr:to>
      <xdr:col>1</xdr:col>
      <xdr:colOff>393700</xdr:colOff>
      <xdr:row>26</xdr:row>
      <xdr:rowOff>50800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60E27A0-5664-CF44-823B-F4FE220D7052}"/>
            </a:ext>
          </a:extLst>
        </xdr:cNvPr>
        <xdr:cNvCxnSpPr/>
      </xdr:nvCxnSpPr>
      <xdr:spPr>
        <a:xfrm flipH="1">
          <a:off x="1447800" y="3937000"/>
          <a:ext cx="25400" cy="1612900"/>
        </a:xfrm>
        <a:prstGeom prst="straightConnector1">
          <a:avLst/>
        </a:prstGeom>
        <a:ln w="47625">
          <a:solidFill>
            <a:srgbClr val="C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520700</xdr:colOff>
      <xdr:row>18</xdr:row>
      <xdr:rowOff>88900</xdr:rowOff>
    </xdr:from>
    <xdr:ext cx="4508500" cy="140711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ED8454D-5A8C-1B42-A835-91A5CF3D7B31}"/>
            </a:ext>
          </a:extLst>
        </xdr:cNvPr>
        <xdr:cNvSpPr txBox="1"/>
      </xdr:nvSpPr>
      <xdr:spPr>
        <a:xfrm>
          <a:off x="1606550" y="3879850"/>
          <a:ext cx="4508500" cy="1407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/>
            <a:t>Question</a:t>
          </a:r>
          <a:r>
            <a:rPr lang="en-US" sz="2400"/>
            <a:t>: </a:t>
          </a:r>
        </a:p>
        <a:p>
          <a:r>
            <a:rPr lang="en-US" sz="2000"/>
            <a:t>How do we convert this </a:t>
          </a:r>
          <a:r>
            <a:rPr lang="en-US" sz="2000" i="1"/>
            <a:t>monthly</a:t>
          </a:r>
          <a:r>
            <a:rPr lang="en-US" sz="2000" i="1" baseline="0"/>
            <a:t> </a:t>
          </a:r>
          <a:r>
            <a:rPr lang="en-US" sz="2000"/>
            <a:t>continuous rate of</a:t>
          </a:r>
          <a:r>
            <a:rPr lang="en-US" sz="2000" baseline="0"/>
            <a:t> return (CCR) into an equivalent </a:t>
          </a:r>
          <a:r>
            <a:rPr lang="en-US" sz="2000" i="1" baseline="0"/>
            <a:t>quarterly </a:t>
          </a:r>
          <a:r>
            <a:rPr lang="en-US" sz="2000" i="0" baseline="0"/>
            <a:t>CCR?</a:t>
          </a:r>
          <a:endParaRPr lang="en-US" sz="2000"/>
        </a:p>
      </xdr:txBody>
    </xdr:sp>
    <xdr:clientData/>
  </xdr:oneCellAnchor>
  <xdr:oneCellAnchor>
    <xdr:from>
      <xdr:col>1</xdr:col>
      <xdr:colOff>7620</xdr:colOff>
      <xdr:row>31</xdr:row>
      <xdr:rowOff>91440</xdr:rowOff>
    </xdr:from>
    <xdr:ext cx="5245100" cy="110109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FF7AFB1-B737-E44E-BBE3-62B4EAFEF8EF}"/>
            </a:ext>
          </a:extLst>
        </xdr:cNvPr>
        <xdr:cNvSpPr txBox="1"/>
      </xdr:nvSpPr>
      <xdr:spPr>
        <a:xfrm>
          <a:off x="1089660" y="6568440"/>
          <a:ext cx="5245100" cy="11010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="0"/>
            <a:t>One perfectly valid way would be to use Solver</a:t>
          </a:r>
          <a:r>
            <a:rPr lang="en-US" sz="1800" b="0" baseline="0"/>
            <a:t> to find the Interest Rate B that causes the balance at the end of Quarter 1 or Quarter 2 to equal the balance at the end of Month 3 or Month 6, respectively.</a:t>
          </a:r>
        </a:p>
        <a:p>
          <a:endParaRPr lang="en-US" sz="1800" b="0" baseline="0"/>
        </a:p>
        <a:p>
          <a:r>
            <a:rPr lang="en-US" sz="1800" b="0" i="1" baseline="0"/>
            <a:t>r</a:t>
          </a:r>
          <a:r>
            <a:rPr lang="en-US" sz="1800" b="0" i="1" baseline="-25000"/>
            <a:t>B</a:t>
          </a:r>
          <a:r>
            <a:rPr lang="en-US" sz="1800" b="0" baseline="0"/>
            <a:t> has been set to 0% in this example, please </a:t>
          </a:r>
          <a:r>
            <a:rPr lang="en-US" sz="1800" b="1" baseline="0"/>
            <a:t>use Solver now</a:t>
          </a:r>
          <a:r>
            <a:rPr lang="en-US" sz="1800" b="0" baseline="0"/>
            <a:t> to set it to the right value.</a:t>
          </a:r>
        </a:p>
        <a:p>
          <a:endParaRPr lang="en-US" sz="1800" b="0" baseline="0"/>
        </a:p>
        <a:p>
          <a:r>
            <a:rPr lang="en-US" sz="1800" b="1" baseline="0">
              <a:solidFill>
                <a:srgbClr val="C00000"/>
              </a:solidFill>
            </a:rPr>
            <a:t>You may get an error message from Solver </a:t>
          </a:r>
          <a:r>
            <a:rPr lang="en-US" sz="1800" b="1" baseline="0">
              <a:solidFill>
                <a:schemeClr val="tx1"/>
              </a:solidFill>
            </a:rPr>
            <a:t>due to the merged cell. </a:t>
          </a:r>
          <a:r>
            <a:rPr lang="en-US" sz="1800" b="0" baseline="0">
              <a:solidFill>
                <a:schemeClr val="tx1"/>
              </a:solidFill>
            </a:rPr>
            <a:t>Just use "$B$30" as the objective cell and it should work fine.</a:t>
          </a:r>
          <a:endParaRPr lang="en-US" sz="1800" b="1" baseline="0">
            <a:solidFill>
              <a:srgbClr val="C00000"/>
            </a:solidFill>
          </a:endParaRPr>
        </a:p>
        <a:p>
          <a:endParaRPr lang="en-US" sz="1800" b="0" baseline="0"/>
        </a:p>
        <a:p>
          <a:r>
            <a:rPr lang="en-US" sz="1800" b="0" baseline="0"/>
            <a:t>...Of course, we really don't want to do this every time. It's much better to just develop a formula for this, which proceeds very simply:</a:t>
          </a:r>
        </a:p>
        <a:p>
          <a:endParaRPr lang="en-US" sz="1800" b="0" baseline="0"/>
        </a:p>
        <a:p>
          <a:r>
            <a:rPr lang="en-US" sz="2000" b="1" baseline="0"/>
            <a:t>1) Write the two Pert formulas for rates A and B</a:t>
          </a:r>
        </a:p>
        <a:p>
          <a:r>
            <a:rPr lang="en-US" sz="1800" b="0" baseline="0"/>
            <a:t>We only change the way a continuous interest rate is reported because the compounding period is already set - it's continuous! So at any given time </a:t>
          </a:r>
          <a:r>
            <a:rPr lang="en-US" sz="1800" b="0" i="1" baseline="0"/>
            <a:t>t, </a:t>
          </a:r>
          <a:r>
            <a:rPr lang="en-US" sz="1800" b="0" i="0" baseline="0"/>
            <a:t>the principal in an investment having CCR of </a:t>
          </a:r>
          <a:r>
            <a:rPr lang="en-US" sz="1800" b="0" i="1" baseline="0"/>
            <a:t>r</a:t>
          </a:r>
          <a:r>
            <a:rPr lang="en-US" sz="1800" b="0" i="1" baseline="-25000"/>
            <a:t>A</a:t>
          </a:r>
          <a:r>
            <a:rPr lang="en-US" sz="1800" b="0" i="0" baseline="0"/>
            <a:t> should equal the principal in an investment having CCR of </a:t>
          </a:r>
          <a:r>
            <a:rPr lang="en-US" sz="1800" b="0" i="1" baseline="0"/>
            <a:t>r</a:t>
          </a:r>
          <a:r>
            <a:rPr lang="en-US" sz="1800" b="0" i="1" baseline="-25000"/>
            <a:t>B</a:t>
          </a:r>
          <a:r>
            <a:rPr lang="en-US" sz="1800" b="0" i="0" baseline="0"/>
            <a:t>, although the units on the </a:t>
          </a:r>
          <a:r>
            <a:rPr lang="en-US" sz="1800" b="0" i="1" baseline="0"/>
            <a:t>r</a:t>
          </a:r>
          <a:r>
            <a:rPr lang="en-US" sz="1800" b="0" i="0" baseline="0"/>
            <a:t>'s and the </a:t>
          </a:r>
          <a:r>
            <a:rPr lang="en-US" sz="1800" b="0" i="1" baseline="0"/>
            <a:t>t</a:t>
          </a:r>
          <a:r>
            <a:rPr lang="en-US" sz="1800" b="0" i="0" baseline="0"/>
            <a:t>'s differ:</a:t>
          </a:r>
          <a:endParaRPr lang="en-US" sz="2000" b="1" i="0" baseline="0"/>
        </a:p>
        <a:p>
          <a:endParaRPr lang="en-US" sz="2000" b="1" i="0" baseline="0"/>
        </a:p>
        <a:p>
          <a:endParaRPr lang="en-US" sz="2000" b="1" i="0" baseline="0"/>
        </a:p>
        <a:p>
          <a:r>
            <a:rPr lang="en-US" sz="2000" b="1" i="0" baseline="0"/>
            <a:t>2) Solve for </a:t>
          </a:r>
          <a:r>
            <a:rPr lang="en-US" sz="2000" b="1" i="1" baseline="0"/>
            <a:t>r</a:t>
          </a:r>
          <a:r>
            <a:rPr lang="en-US" sz="2000" b="1" i="1" baseline="-25000"/>
            <a:t>B</a:t>
          </a:r>
        </a:p>
        <a:p>
          <a:r>
            <a:rPr lang="en-US" sz="1800" b="0" i="0" baseline="0"/>
            <a:t>The </a:t>
          </a:r>
          <a:r>
            <a:rPr lang="en-US" sz="1800" b="0" i="1" baseline="0"/>
            <a:t>P</a:t>
          </a:r>
          <a:r>
            <a:rPr lang="en-US" sz="1800" b="0" i="1" baseline="-25000"/>
            <a:t>0</a:t>
          </a:r>
          <a:r>
            <a:rPr lang="en-US" sz="1800" b="0" i="0" baseline="0"/>
            <a:t>s cancel:</a:t>
          </a:r>
        </a:p>
        <a:p>
          <a:endParaRPr lang="en-US" sz="1800" b="0" i="0" baseline="0"/>
        </a:p>
        <a:p>
          <a:endParaRPr lang="en-US" sz="1800" b="0" i="0" baseline="0"/>
        </a:p>
        <a:p>
          <a:r>
            <a:rPr lang="en-US" sz="1800" b="0" i="0" baseline="0"/>
            <a:t>ln of both sides, solve for </a:t>
          </a:r>
          <a:r>
            <a:rPr lang="en-US" sz="1800" b="0" i="1" baseline="0"/>
            <a:t>r</a:t>
          </a:r>
          <a:r>
            <a:rPr lang="en-US" sz="1800" b="0" i="1" baseline="-25000"/>
            <a:t>B</a:t>
          </a:r>
          <a:r>
            <a:rPr lang="en-US" sz="1800" b="0" i="0" baseline="0"/>
            <a:t> --&gt;</a:t>
          </a:r>
        </a:p>
        <a:p>
          <a:endParaRPr lang="en-US" sz="1800" b="0" i="0" baseline="0"/>
        </a:p>
        <a:p>
          <a:endParaRPr lang="en-US" sz="1800" b="0" i="0" baseline="0"/>
        </a:p>
        <a:p>
          <a:endParaRPr lang="en-US" sz="1800" b="0" i="0" baseline="0"/>
        </a:p>
        <a:p>
          <a:r>
            <a:rPr lang="en-US" sz="2000" b="1" i="0" baseline="0"/>
            <a:t>3) Define </a:t>
          </a:r>
          <a:r>
            <a:rPr lang="en-US" sz="2000" b="1" i="1" baseline="0"/>
            <a:t>n</a:t>
          </a:r>
        </a:p>
        <a:p>
          <a:r>
            <a:rPr lang="en-US" sz="1800" b="0" i="0" baseline="0"/>
            <a:t>Let </a:t>
          </a:r>
          <a:r>
            <a:rPr lang="en-US" sz="1800" b="0" i="1" baseline="0"/>
            <a:t>n</a:t>
          </a:r>
          <a:r>
            <a:rPr lang="en-US" sz="1800" b="0" i="0" baseline="0"/>
            <a:t> be the dimensionless ratio of </a:t>
          </a:r>
          <a:r>
            <a:rPr lang="en-US" sz="1800" b="0" i="1" baseline="0"/>
            <a:t>t</a:t>
          </a:r>
          <a:r>
            <a:rPr lang="en-US" sz="1800" b="0" i="1" baseline="-25000"/>
            <a:t>A</a:t>
          </a:r>
          <a:r>
            <a:rPr lang="en-US" sz="1800" b="0" i="0" baseline="0"/>
            <a:t> to </a:t>
          </a:r>
          <a:r>
            <a:rPr lang="en-US" sz="1800" b="0" i="1" baseline="0"/>
            <a:t>t</a:t>
          </a:r>
          <a:r>
            <a:rPr lang="en-US" sz="1800" b="0" i="1" baseline="-25000"/>
            <a:t>B</a:t>
          </a:r>
          <a:r>
            <a:rPr lang="en-US" sz="1800" b="0" i="0" baseline="0"/>
            <a:t>; in this case, </a:t>
          </a:r>
          <a:r>
            <a:rPr lang="en-US" sz="1800" b="0" i="1" baseline="0"/>
            <a:t>t</a:t>
          </a:r>
          <a:r>
            <a:rPr lang="en-US" sz="1800" b="0" i="1" baseline="-25000"/>
            <a:t>A</a:t>
          </a:r>
          <a:r>
            <a:rPr lang="en-US" sz="1800" b="0" i="0" baseline="0"/>
            <a:t> is in months and </a:t>
          </a:r>
          <a:r>
            <a:rPr lang="en-US" sz="1800" b="0" i="1" baseline="0"/>
            <a:t>t</a:t>
          </a:r>
          <a:r>
            <a:rPr lang="en-US" sz="1800" b="0" i="1" baseline="-25000"/>
            <a:t>B</a:t>
          </a:r>
          <a:r>
            <a:rPr lang="en-US" sz="1800" b="0" i="0" baseline="0"/>
            <a:t> is in quarters so </a:t>
          </a:r>
          <a:r>
            <a:rPr lang="en-US" sz="1800" b="0" i="1" baseline="0"/>
            <a:t>n </a:t>
          </a:r>
          <a:r>
            <a:rPr lang="en-US" sz="1800" b="0" i="0" baseline="0"/>
            <a:t>= 3 and</a:t>
          </a:r>
        </a:p>
      </xdr:txBody>
    </xdr:sp>
    <xdr:clientData/>
  </xdr:oneCellAnchor>
  <xdr:oneCellAnchor>
    <xdr:from>
      <xdr:col>0</xdr:col>
      <xdr:colOff>968374</xdr:colOff>
      <xdr:row>64</xdr:row>
      <xdr:rowOff>179895</xdr:rowOff>
    </xdr:from>
    <xdr:ext cx="5026026" cy="2834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D7AB33B-00BF-B748-9E34-BE449E536D47}"/>
                </a:ext>
              </a:extLst>
            </xdr:cNvPr>
            <xdr:cNvSpPr txBox="1"/>
          </xdr:nvSpPr>
          <xdr:spPr>
            <a:xfrm>
              <a:off x="968374" y="13591095"/>
              <a:ext cx="5026026" cy="283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800" b="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</m:sSub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</m:sSub>
                      </m:sup>
                    </m:s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D7AB33B-00BF-B748-9E34-BE449E536D47}"/>
                </a:ext>
              </a:extLst>
            </xdr:cNvPr>
            <xdr:cNvSpPr txBox="1"/>
          </xdr:nvSpPr>
          <xdr:spPr>
            <a:xfrm>
              <a:off x="968374" y="13591095"/>
              <a:ext cx="5026026" cy="283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800" b="0" i="0">
                  <a:latin typeface="Cambria Math" panose="02040503050406030204" pitchFamily="18" charset="0"/>
                </a:rPr>
                <a:t>𝑃_𝐴=𝑃_𝐵=𝑃_0 𝑒^(𝑟_𝐴 𝑡_𝐴 )=𝑃_0 𝑒^(𝑟_𝐵 𝑡_𝐵 )</a:t>
              </a:r>
              <a:endParaRPr lang="en-US" sz="1800"/>
            </a:p>
          </xdr:txBody>
        </xdr:sp>
      </mc:Fallback>
    </mc:AlternateContent>
    <xdr:clientData/>
  </xdr:oneCellAnchor>
  <xdr:twoCellAnchor>
    <xdr:from>
      <xdr:col>1</xdr:col>
      <xdr:colOff>0</xdr:colOff>
      <xdr:row>15</xdr:row>
      <xdr:rowOff>0</xdr:rowOff>
    </xdr:from>
    <xdr:to>
      <xdr:col>1</xdr:col>
      <xdr:colOff>34436</xdr:colOff>
      <xdr:row>16</xdr:row>
      <xdr:rowOff>50800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96C79BAD-C777-5A4E-B906-4E971234CBA0}"/>
            </a:ext>
          </a:extLst>
        </xdr:cNvPr>
        <xdr:cNvCxnSpPr>
          <a:cxnSpLocks/>
        </xdr:cNvCxnSpPr>
      </xdr:nvCxnSpPr>
      <xdr:spPr>
        <a:xfrm>
          <a:off x="1085850" y="3181350"/>
          <a:ext cx="34436" cy="2603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15</xdr:row>
      <xdr:rowOff>12700</xdr:rowOff>
    </xdr:from>
    <xdr:to>
      <xdr:col>2</xdr:col>
      <xdr:colOff>93745</xdr:colOff>
      <xdr:row>16</xdr:row>
      <xdr:rowOff>63500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30AC4413-2978-9541-A03E-525B5B5177DD}"/>
            </a:ext>
          </a:extLst>
        </xdr:cNvPr>
        <xdr:cNvCxnSpPr/>
      </xdr:nvCxnSpPr>
      <xdr:spPr>
        <a:xfrm>
          <a:off x="1905000" y="3263900"/>
          <a:ext cx="93745" cy="266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</xdr:row>
      <xdr:rowOff>12700</xdr:rowOff>
    </xdr:from>
    <xdr:to>
      <xdr:col>3</xdr:col>
      <xdr:colOff>93745</xdr:colOff>
      <xdr:row>16</xdr:row>
      <xdr:rowOff>63500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B7F2088A-B6D1-B44A-841E-732EB710F724}"/>
            </a:ext>
          </a:extLst>
        </xdr:cNvPr>
        <xdr:cNvCxnSpPr/>
      </xdr:nvCxnSpPr>
      <xdr:spPr>
        <a:xfrm>
          <a:off x="2730500" y="3263900"/>
          <a:ext cx="93745" cy="266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</xdr:row>
      <xdr:rowOff>12700</xdr:rowOff>
    </xdr:from>
    <xdr:to>
      <xdr:col>4</xdr:col>
      <xdr:colOff>93745</xdr:colOff>
      <xdr:row>16</xdr:row>
      <xdr:rowOff>63500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1BD9FB68-76BA-4A47-ACDC-129946C9C5EF}"/>
            </a:ext>
          </a:extLst>
        </xdr:cNvPr>
        <xdr:cNvCxnSpPr/>
      </xdr:nvCxnSpPr>
      <xdr:spPr>
        <a:xfrm>
          <a:off x="3556000" y="3263900"/>
          <a:ext cx="93745" cy="266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15</xdr:row>
      <xdr:rowOff>12700</xdr:rowOff>
    </xdr:from>
    <xdr:to>
      <xdr:col>5</xdr:col>
      <xdr:colOff>93745</xdr:colOff>
      <xdr:row>16</xdr:row>
      <xdr:rowOff>63500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A46F68B8-CC4F-FA40-B6B8-E87931CD91BD}"/>
            </a:ext>
          </a:extLst>
        </xdr:cNvPr>
        <xdr:cNvCxnSpPr/>
      </xdr:nvCxnSpPr>
      <xdr:spPr>
        <a:xfrm>
          <a:off x="4381500" y="3263900"/>
          <a:ext cx="93745" cy="266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15</xdr:row>
      <xdr:rowOff>0</xdr:rowOff>
    </xdr:from>
    <xdr:to>
      <xdr:col>6</xdr:col>
      <xdr:colOff>106445</xdr:colOff>
      <xdr:row>16</xdr:row>
      <xdr:rowOff>50800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C0892BF4-D0E7-CB43-87F8-0855ACCA51B0}"/>
            </a:ext>
          </a:extLst>
        </xdr:cNvPr>
        <xdr:cNvCxnSpPr/>
      </xdr:nvCxnSpPr>
      <xdr:spPr>
        <a:xfrm>
          <a:off x="5219700" y="3251200"/>
          <a:ext cx="93745" cy="266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12700</xdr:rowOff>
    </xdr:from>
    <xdr:to>
      <xdr:col>7</xdr:col>
      <xdr:colOff>93745</xdr:colOff>
      <xdr:row>16</xdr:row>
      <xdr:rowOff>63500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F6A2DDA4-FF42-8A41-9B05-9F07633C51F5}"/>
            </a:ext>
          </a:extLst>
        </xdr:cNvPr>
        <xdr:cNvCxnSpPr/>
      </xdr:nvCxnSpPr>
      <xdr:spPr>
        <a:xfrm>
          <a:off x="6032500" y="3263900"/>
          <a:ext cx="93745" cy="266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76200</xdr:colOff>
      <xdr:row>0</xdr:row>
      <xdr:rowOff>101600</xdr:rowOff>
    </xdr:from>
    <xdr:ext cx="7061200" cy="184537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B79B8AD-56F1-2347-9B67-CADE31B00D2B}"/>
            </a:ext>
          </a:extLst>
        </xdr:cNvPr>
        <xdr:cNvSpPr txBox="1"/>
      </xdr:nvSpPr>
      <xdr:spPr>
        <a:xfrm>
          <a:off x="76200" y="101600"/>
          <a:ext cx="7061200" cy="1845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800" b="1"/>
            <a:t>Converting an Effective Continuously Compounded Rate of Return</a:t>
          </a:r>
          <a:r>
            <a:rPr lang="en-US" sz="2800" b="1" baseline="0"/>
            <a:t> (</a:t>
          </a:r>
          <a:r>
            <a:rPr lang="en-US" sz="2800" b="1" i="1" baseline="0"/>
            <a:t>r</a:t>
          </a:r>
          <a:r>
            <a:rPr lang="en-US" sz="2800" b="1" i="1" baseline="-25000"/>
            <a:t>A</a:t>
          </a:r>
          <a:r>
            <a:rPr lang="en-US" sz="2800" b="1" baseline="0"/>
            <a:t>) into an Equivalent Effective Continuous Rate of Return (</a:t>
          </a:r>
          <a:r>
            <a:rPr lang="en-US" sz="2800" b="1" i="1" baseline="0"/>
            <a:t>r</a:t>
          </a:r>
          <a:r>
            <a:rPr lang="en-US" sz="2800" b="1" i="1" baseline="-25000"/>
            <a:t>B</a:t>
          </a:r>
          <a:r>
            <a:rPr lang="en-US" sz="2800" b="1" baseline="0"/>
            <a:t>) Having a Different Nominal Period</a:t>
          </a:r>
          <a:endParaRPr lang="en-US" sz="2400"/>
        </a:p>
      </xdr:txBody>
    </xdr:sp>
    <xdr:clientData/>
  </xdr:oneCellAnchor>
  <xdr:twoCellAnchor>
    <xdr:from>
      <xdr:col>5</xdr:col>
      <xdr:colOff>304800</xdr:colOff>
      <xdr:row>94</xdr:row>
      <xdr:rowOff>0</xdr:rowOff>
    </xdr:from>
    <xdr:to>
      <xdr:col>5</xdr:col>
      <xdr:colOff>673100</xdr:colOff>
      <xdr:row>99</xdr:row>
      <xdr:rowOff>228600</xdr:rowOff>
    </xdr:to>
    <xdr:sp macro="" textlink="">
      <xdr:nvSpPr>
        <xdr:cNvPr id="29" name="Right Brace 28">
          <a:extLst>
            <a:ext uri="{FF2B5EF4-FFF2-40B4-BE49-F238E27FC236}">
              <a16:creationId xmlns:a16="http://schemas.microsoft.com/office/drawing/2014/main" id="{C3B4BF4A-51B8-D84E-AE7B-E01CC2041123}"/>
            </a:ext>
          </a:extLst>
        </xdr:cNvPr>
        <xdr:cNvSpPr/>
      </xdr:nvSpPr>
      <xdr:spPr>
        <a:xfrm>
          <a:off x="4686300" y="25552400"/>
          <a:ext cx="368300" cy="1600200"/>
        </a:xfrm>
        <a:prstGeom prst="rightBrace">
          <a:avLst>
            <a:gd name="adj1" fmla="val 8333"/>
            <a:gd name="adj2" fmla="val 4761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3175</xdr:colOff>
      <xdr:row>28</xdr:row>
      <xdr:rowOff>190500</xdr:rowOff>
    </xdr:from>
    <xdr:to>
      <xdr:col>1</xdr:col>
      <xdr:colOff>31261</xdr:colOff>
      <xdr:row>30</xdr:row>
      <xdr:rowOff>25400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F7A6037A-0F96-EA47-8567-98F6304C61BA}"/>
            </a:ext>
          </a:extLst>
        </xdr:cNvPr>
        <xdr:cNvCxnSpPr/>
      </xdr:nvCxnSpPr>
      <xdr:spPr>
        <a:xfrm>
          <a:off x="1089025" y="6124575"/>
          <a:ext cx="28086" cy="24447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29</xdr:row>
      <xdr:rowOff>12700</xdr:rowOff>
    </xdr:from>
    <xdr:to>
      <xdr:col>7</xdr:col>
      <xdr:colOff>28086</xdr:colOff>
      <xdr:row>30</xdr:row>
      <xdr:rowOff>63500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22466F3B-B477-F74A-9970-559757A1898C}"/>
            </a:ext>
          </a:extLst>
        </xdr:cNvPr>
        <xdr:cNvCxnSpPr/>
      </xdr:nvCxnSpPr>
      <xdr:spPr>
        <a:xfrm>
          <a:off x="6032500" y="6299200"/>
          <a:ext cx="28086" cy="266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12700</xdr:colOff>
      <xdr:row>28</xdr:row>
      <xdr:rowOff>190500</xdr:rowOff>
    </xdr:from>
    <xdr:to>
      <xdr:col>4</xdr:col>
      <xdr:colOff>40786</xdr:colOff>
      <xdr:row>30</xdr:row>
      <xdr:rowOff>25400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28F54B76-07F0-E445-93FA-835D10C9656F}"/>
            </a:ext>
          </a:extLst>
        </xdr:cNvPr>
        <xdr:cNvCxnSpPr/>
      </xdr:nvCxnSpPr>
      <xdr:spPr>
        <a:xfrm>
          <a:off x="1092200" y="6261100"/>
          <a:ext cx="28086" cy="266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3175</xdr:colOff>
      <xdr:row>28</xdr:row>
      <xdr:rowOff>190500</xdr:rowOff>
    </xdr:from>
    <xdr:to>
      <xdr:col>4</xdr:col>
      <xdr:colOff>31261</xdr:colOff>
      <xdr:row>30</xdr:row>
      <xdr:rowOff>25400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28698A7F-3E35-A645-AF88-4AF0787BD5D2}"/>
            </a:ext>
          </a:extLst>
        </xdr:cNvPr>
        <xdr:cNvCxnSpPr/>
      </xdr:nvCxnSpPr>
      <xdr:spPr>
        <a:xfrm>
          <a:off x="3546475" y="6124575"/>
          <a:ext cx="28086" cy="24447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838200</xdr:colOff>
      <xdr:row>70</xdr:row>
      <xdr:rowOff>114300</xdr:rowOff>
    </xdr:from>
    <xdr:to>
      <xdr:col>6</xdr:col>
      <xdr:colOff>657226</xdr:colOff>
      <xdr:row>72</xdr:row>
      <xdr:rowOff>38100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7CA24750-8CFE-0146-90E8-5325E399297E}"/>
            </a:ext>
          </a:extLst>
        </xdr:cNvPr>
        <xdr:cNvGrpSpPr/>
      </xdr:nvGrpSpPr>
      <xdr:grpSpPr>
        <a:xfrm>
          <a:off x="838200" y="14458950"/>
          <a:ext cx="5000626" cy="323850"/>
          <a:chOff x="901700" y="14452600"/>
          <a:chExt cx="5026026" cy="330200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9" name="TextBox 48">
                <a:extLst>
                  <a:ext uri="{FF2B5EF4-FFF2-40B4-BE49-F238E27FC236}">
                    <a16:creationId xmlns:a16="http://schemas.microsoft.com/office/drawing/2014/main" id="{86F334F4-3F92-A443-A2F3-37ABC887D692}"/>
                  </a:ext>
                </a:extLst>
              </xdr:cNvPr>
              <xdr:cNvSpPr txBox="1"/>
            </xdr:nvSpPr>
            <xdr:spPr>
              <a:xfrm>
                <a:off x="901700" y="14452600"/>
                <a:ext cx="5026026" cy="283411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 algn="ctr"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8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800" b="0" i="1">
                              <a:latin typeface="Cambria Math" panose="02040503050406030204" pitchFamily="18" charset="0"/>
                            </a:rPr>
                            <m:t>𝑃</m:t>
                          </m:r>
                        </m:e>
                        <m:sub>
                          <m:r>
                            <a:rPr lang="en-US" sz="18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sSup>
                        <m:sSupPr>
                          <m:ctrlPr>
                            <a:rPr lang="en-US" sz="18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800" b="0" i="1">
                              <a:latin typeface="Cambria Math" panose="02040503050406030204" pitchFamily="18" charset="0"/>
                            </a:rPr>
                            <m:t>𝑒</m:t>
                          </m:r>
                        </m:e>
                        <m:sup>
                          <m:sSub>
                            <m:sSubPr>
                              <m:ctrlPr>
                                <a:rPr lang="en-US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800" b="0" i="1">
                                  <a:latin typeface="Cambria Math" panose="02040503050406030204" pitchFamily="18" charset="0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800" b="0" i="1">
                                  <a:latin typeface="Cambria Math" panose="02040503050406030204" pitchFamily="18" charset="0"/>
                                </a:rPr>
                                <m:t>𝐴</m:t>
                              </m:r>
                            </m:sub>
                          </m:sSub>
                          <m:sSub>
                            <m:sSubPr>
                              <m:ctrlPr>
                                <a:rPr lang="en-US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800" b="0" i="1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n-US" sz="1800" b="0" i="1">
                                  <a:latin typeface="Cambria Math" panose="02040503050406030204" pitchFamily="18" charset="0"/>
                                </a:rPr>
                                <m:t>𝐴</m:t>
                              </m:r>
                            </m:sub>
                          </m:sSub>
                        </m:sup>
                      </m:sSup>
                      <m:r>
                        <a:rPr lang="en-US" sz="18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en-US" sz="18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800" b="0" i="1">
                              <a:latin typeface="Cambria Math" panose="02040503050406030204" pitchFamily="18" charset="0"/>
                            </a:rPr>
                            <m:t>𝑃</m:t>
                          </m:r>
                        </m:e>
                        <m:sub>
                          <m:r>
                            <a:rPr lang="en-US" sz="18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sSup>
                        <m:sSupPr>
                          <m:ctrlPr>
                            <a:rPr lang="en-US" sz="18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800" b="0" i="1">
                              <a:latin typeface="Cambria Math" panose="02040503050406030204" pitchFamily="18" charset="0"/>
                            </a:rPr>
                            <m:t>𝑒</m:t>
                          </m:r>
                        </m:e>
                        <m:sup>
                          <m:sSub>
                            <m:sSubPr>
                              <m:ctrlPr>
                                <a:rPr lang="en-US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800" b="0" i="1">
                                  <a:latin typeface="Cambria Math" panose="02040503050406030204" pitchFamily="18" charset="0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800" b="0" i="1">
                                  <a:latin typeface="Cambria Math" panose="02040503050406030204" pitchFamily="18" charset="0"/>
                                </a:rPr>
                                <m:t>𝐵</m:t>
                              </m:r>
                            </m:sub>
                          </m:sSub>
                          <m:sSub>
                            <m:sSubPr>
                              <m:ctrlPr>
                                <a:rPr lang="en-US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800" b="0" i="1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n-US" sz="1800" b="0" i="1">
                                  <a:latin typeface="Cambria Math" panose="02040503050406030204" pitchFamily="18" charset="0"/>
                                </a:rPr>
                                <m:t>𝐵</m:t>
                              </m:r>
                            </m:sub>
                          </m:sSub>
                        </m:sup>
                      </m:sSup>
                    </m:oMath>
                  </m:oMathPara>
                </a14:m>
                <a:endParaRPr lang="en-US" sz="1800"/>
              </a:p>
            </xdr:txBody>
          </xdr:sp>
        </mc:Choice>
        <mc:Fallback xmlns="">
          <xdr:sp macro="" textlink="">
            <xdr:nvSpPr>
              <xdr:cNvPr id="49" name="TextBox 48">
                <a:extLst>
                  <a:ext uri="{FF2B5EF4-FFF2-40B4-BE49-F238E27FC236}">
                    <a16:creationId xmlns:a16="http://schemas.microsoft.com/office/drawing/2014/main" id="{86F334F4-3F92-A443-A2F3-37ABC887D692}"/>
                  </a:ext>
                </a:extLst>
              </xdr:cNvPr>
              <xdr:cNvSpPr txBox="1"/>
            </xdr:nvSpPr>
            <xdr:spPr>
              <a:xfrm>
                <a:off x="901700" y="14452600"/>
                <a:ext cx="5026026" cy="283411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 algn="ctr"/>
                <a:r>
                  <a:rPr lang="en-US" sz="1800" b="0" i="0">
                    <a:latin typeface="Cambria Math" panose="02040503050406030204" pitchFamily="18" charset="0"/>
                  </a:rPr>
                  <a:t>𝑃_0 𝑒^(𝑟_𝐴 𝑡_𝐴 )=𝑃_0 𝑒^(𝑟_𝐵 𝑡_𝐵 )</a:t>
                </a:r>
                <a:endParaRPr lang="en-US" sz="1800"/>
              </a:p>
            </xdr:txBody>
          </xdr:sp>
        </mc:Fallback>
      </mc:AlternateContent>
      <xdr:cxnSp macro="">
        <xdr:nvCxnSpPr>
          <xdr:cNvPr id="50" name="Straight Connector 49">
            <a:extLst>
              <a:ext uri="{FF2B5EF4-FFF2-40B4-BE49-F238E27FC236}">
                <a16:creationId xmlns:a16="http://schemas.microsoft.com/office/drawing/2014/main" id="{24FC22FE-F29C-9C4A-AD6C-0DEA6685CFB4}"/>
              </a:ext>
            </a:extLst>
          </xdr:cNvPr>
          <xdr:cNvCxnSpPr/>
        </xdr:nvCxnSpPr>
        <xdr:spPr>
          <a:xfrm flipV="1">
            <a:off x="3492500" y="14465300"/>
            <a:ext cx="279400" cy="317500"/>
          </a:xfrm>
          <a:prstGeom prst="line">
            <a:avLst/>
          </a:prstGeom>
          <a:ln w="19050"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Connector 50">
            <a:extLst>
              <a:ext uri="{FF2B5EF4-FFF2-40B4-BE49-F238E27FC236}">
                <a16:creationId xmlns:a16="http://schemas.microsoft.com/office/drawing/2014/main" id="{302674E6-A488-4447-B12A-146DD41D6847}"/>
              </a:ext>
            </a:extLst>
          </xdr:cNvPr>
          <xdr:cNvCxnSpPr/>
        </xdr:nvCxnSpPr>
        <xdr:spPr>
          <a:xfrm flipV="1">
            <a:off x="2463800" y="14465300"/>
            <a:ext cx="279400" cy="317500"/>
          </a:xfrm>
          <a:prstGeom prst="line">
            <a:avLst/>
          </a:prstGeom>
          <a:ln w="19050"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304800</xdr:colOff>
      <xdr:row>75</xdr:row>
      <xdr:rowOff>38100</xdr:rowOff>
    </xdr:from>
    <xdr:to>
      <xdr:col>5</xdr:col>
      <xdr:colOff>34926</xdr:colOff>
      <xdr:row>78</xdr:row>
      <xdr:rowOff>152400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7C3AAE4E-E312-E342-950B-C26590F5C3EB}"/>
                </a:ext>
              </a:extLst>
            </xdr:cNvPr>
            <xdr:cNvSpPr txBox="1"/>
          </xdr:nvSpPr>
          <xdr:spPr>
            <a:xfrm>
              <a:off x="2209800" y="15684500"/>
              <a:ext cx="2206626" cy="723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7C3AAE4E-E312-E342-950B-C26590F5C3EB}"/>
                </a:ext>
              </a:extLst>
            </xdr:cNvPr>
            <xdr:cNvSpPr txBox="1"/>
          </xdr:nvSpPr>
          <xdr:spPr>
            <a:xfrm>
              <a:off x="2209800" y="15684500"/>
              <a:ext cx="2206626" cy="723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800" b="0" i="0">
                  <a:latin typeface="Cambria Math" panose="02040503050406030204" pitchFamily="18" charset="0"/>
                </a:rPr>
                <a:t>𝑟_𝐵=𝑟_𝐴  𝑡_𝐴/𝑡_𝐵 </a:t>
              </a:r>
              <a:endParaRPr lang="en-US" sz="1800"/>
            </a:p>
          </xdr:txBody>
        </xdr:sp>
      </mc:Fallback>
    </mc:AlternateContent>
    <xdr:clientData/>
  </xdr:twoCellAnchor>
  <xdr:twoCellAnchor>
    <xdr:from>
      <xdr:col>2</xdr:col>
      <xdr:colOff>805180</xdr:colOff>
      <xdr:row>83</xdr:row>
      <xdr:rowOff>121920</xdr:rowOff>
    </xdr:from>
    <xdr:to>
      <xdr:col>4</xdr:col>
      <xdr:colOff>640080</xdr:colOff>
      <xdr:row>85</xdr:row>
      <xdr:rowOff>109220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51DE81F6-9632-8D48-B92B-29B6CD6D91D8}"/>
                </a:ext>
              </a:extLst>
            </xdr:cNvPr>
            <xdr:cNvSpPr txBox="1"/>
          </xdr:nvSpPr>
          <xdr:spPr>
            <a:xfrm>
              <a:off x="2710180" y="16901160"/>
              <a:ext cx="1480820" cy="383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51DE81F6-9632-8D48-B92B-29B6CD6D91D8}"/>
                </a:ext>
              </a:extLst>
            </xdr:cNvPr>
            <xdr:cNvSpPr txBox="1"/>
          </xdr:nvSpPr>
          <xdr:spPr>
            <a:xfrm>
              <a:off x="2710180" y="16901160"/>
              <a:ext cx="1480820" cy="383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800" b="0" i="0">
                  <a:latin typeface="Cambria Math" panose="02040503050406030204" pitchFamily="18" charset="0"/>
                </a:rPr>
                <a:t>𝑟_𝐵=𝑟_𝐴 𝑛</a:t>
              </a:r>
              <a:endParaRPr lang="en-US" sz="1800"/>
            </a:p>
          </xdr:txBody>
        </xdr:sp>
      </mc:Fallback>
    </mc:AlternateContent>
    <xdr:clientData/>
  </xdr:twoCellAnchor>
  <xdr:twoCellAnchor>
    <xdr:from>
      <xdr:col>3</xdr:col>
      <xdr:colOff>165100</xdr:colOff>
      <xdr:row>83</xdr:row>
      <xdr:rowOff>114300</xdr:rowOff>
    </xdr:from>
    <xdr:to>
      <xdr:col>4</xdr:col>
      <xdr:colOff>508000</xdr:colOff>
      <xdr:row>85</xdr:row>
      <xdr:rowOff>88900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4B8F37C8-554D-0F45-9FD3-54DCF256B743}"/>
            </a:ext>
          </a:extLst>
        </xdr:cNvPr>
        <xdr:cNvSpPr/>
      </xdr:nvSpPr>
      <xdr:spPr>
        <a:xfrm>
          <a:off x="2895600" y="17386300"/>
          <a:ext cx="1168400" cy="381000"/>
        </a:xfrm>
        <a:prstGeom prst="rect">
          <a:avLst/>
        </a:prstGeom>
        <a:noFill/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1057275</xdr:colOff>
      <xdr:row>16</xdr:row>
      <xdr:rowOff>41275</xdr:rowOff>
    </xdr:from>
    <xdr:ext cx="27154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DCF047FE-F50D-4315-97E7-7039F12E8EBB}"/>
                </a:ext>
              </a:extLst>
            </xdr:cNvPr>
            <xdr:cNvSpPr txBox="1"/>
          </xdr:nvSpPr>
          <xdr:spPr>
            <a:xfrm>
              <a:off x="1057275" y="3432175"/>
              <a:ext cx="27154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DCF047FE-F50D-4315-97E7-7039F12E8EBB}"/>
                </a:ext>
              </a:extLst>
            </xdr:cNvPr>
            <xdr:cNvSpPr txBox="1"/>
          </xdr:nvSpPr>
          <xdr:spPr>
            <a:xfrm>
              <a:off x="1057275" y="3432175"/>
              <a:ext cx="27154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𝐴_0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2</xdr:col>
      <xdr:colOff>50800</xdr:colOff>
      <xdr:row>16</xdr:row>
      <xdr:rowOff>47625</xdr:rowOff>
    </xdr:from>
    <xdr:ext cx="266804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31845D8A-BD64-45B7-A9EC-DFFEF08BD589}"/>
                </a:ext>
              </a:extLst>
            </xdr:cNvPr>
            <xdr:cNvSpPr txBox="1"/>
          </xdr:nvSpPr>
          <xdr:spPr>
            <a:xfrm>
              <a:off x="1955800" y="3438525"/>
              <a:ext cx="26680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31845D8A-BD64-45B7-A9EC-DFFEF08BD589}"/>
                </a:ext>
              </a:extLst>
            </xdr:cNvPr>
            <xdr:cNvSpPr txBox="1"/>
          </xdr:nvSpPr>
          <xdr:spPr>
            <a:xfrm>
              <a:off x="1955800" y="3438525"/>
              <a:ext cx="26680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𝐴_1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3</xdr:col>
      <xdr:colOff>53975</xdr:colOff>
      <xdr:row>16</xdr:row>
      <xdr:rowOff>47625</xdr:rowOff>
    </xdr:from>
    <xdr:ext cx="271548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A28662BF-A973-4183-ABDD-70240915B0EE}"/>
                </a:ext>
              </a:extLst>
            </xdr:cNvPr>
            <xdr:cNvSpPr txBox="1"/>
          </xdr:nvSpPr>
          <xdr:spPr>
            <a:xfrm>
              <a:off x="2778125" y="3438525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A28662BF-A973-4183-ABDD-70240915B0EE}"/>
                </a:ext>
              </a:extLst>
            </xdr:cNvPr>
            <xdr:cNvSpPr txBox="1"/>
          </xdr:nvSpPr>
          <xdr:spPr>
            <a:xfrm>
              <a:off x="2778125" y="3438525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𝐴_2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5</xdr:col>
      <xdr:colOff>44450</xdr:colOff>
      <xdr:row>16</xdr:row>
      <xdr:rowOff>57150</xdr:rowOff>
    </xdr:from>
    <xdr:ext cx="271548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AA1D315A-288A-4C09-BF19-414545B9A003}"/>
                </a:ext>
              </a:extLst>
            </xdr:cNvPr>
            <xdr:cNvSpPr txBox="1"/>
          </xdr:nvSpPr>
          <xdr:spPr>
            <a:xfrm>
              <a:off x="4406900" y="3448050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AA1D315A-288A-4C09-BF19-414545B9A003}"/>
                </a:ext>
              </a:extLst>
            </xdr:cNvPr>
            <xdr:cNvSpPr txBox="1"/>
          </xdr:nvSpPr>
          <xdr:spPr>
            <a:xfrm>
              <a:off x="4406900" y="3448050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𝐴_4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6</xdr:col>
      <xdr:colOff>92075</xdr:colOff>
      <xdr:row>16</xdr:row>
      <xdr:rowOff>66675</xdr:rowOff>
    </xdr:from>
    <xdr:ext cx="271548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A1804C47-9F2F-4D18-9018-D9E622A39FAA}"/>
                </a:ext>
              </a:extLst>
            </xdr:cNvPr>
            <xdr:cNvSpPr txBox="1"/>
          </xdr:nvSpPr>
          <xdr:spPr>
            <a:xfrm>
              <a:off x="5273675" y="3457575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A1804C47-9F2F-4D18-9018-D9E622A39FAA}"/>
                </a:ext>
              </a:extLst>
            </xdr:cNvPr>
            <xdr:cNvSpPr txBox="1"/>
          </xdr:nvSpPr>
          <xdr:spPr>
            <a:xfrm>
              <a:off x="5273675" y="3457575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𝐴_5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7</xdr:col>
      <xdr:colOff>82550</xdr:colOff>
      <xdr:row>16</xdr:row>
      <xdr:rowOff>57150</xdr:rowOff>
    </xdr:from>
    <xdr:ext cx="271548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5C1FD4C5-35FF-4197-89A4-1D99994AEB0D}"/>
                </a:ext>
              </a:extLst>
            </xdr:cNvPr>
            <xdr:cNvSpPr txBox="1"/>
          </xdr:nvSpPr>
          <xdr:spPr>
            <a:xfrm>
              <a:off x="6083300" y="3448050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5C1FD4C5-35FF-4197-89A4-1D99994AEB0D}"/>
                </a:ext>
              </a:extLst>
            </xdr:cNvPr>
            <xdr:cNvSpPr txBox="1"/>
          </xdr:nvSpPr>
          <xdr:spPr>
            <a:xfrm>
              <a:off x="6083300" y="3448050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𝐴_6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4</xdr:col>
      <xdr:colOff>44450</xdr:colOff>
      <xdr:row>16</xdr:row>
      <xdr:rowOff>47625</xdr:rowOff>
    </xdr:from>
    <xdr:ext cx="271548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1D245543-67CB-4483-960F-827E734B4623}"/>
                </a:ext>
              </a:extLst>
            </xdr:cNvPr>
            <xdr:cNvSpPr txBox="1"/>
          </xdr:nvSpPr>
          <xdr:spPr>
            <a:xfrm>
              <a:off x="3587750" y="3438525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1D245543-67CB-4483-960F-827E734B4623}"/>
                </a:ext>
              </a:extLst>
            </xdr:cNvPr>
            <xdr:cNvSpPr txBox="1"/>
          </xdr:nvSpPr>
          <xdr:spPr>
            <a:xfrm>
              <a:off x="3587750" y="3438525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𝐴_3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</xdr:col>
      <xdr:colOff>0</xdr:colOff>
      <xdr:row>29</xdr:row>
      <xdr:rowOff>184150</xdr:rowOff>
    </xdr:from>
    <xdr:ext cx="27154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F7813BAC-0C5F-4543-B7D6-6CA7896A2B8E}"/>
                </a:ext>
              </a:extLst>
            </xdr:cNvPr>
            <xdr:cNvSpPr txBox="1"/>
          </xdr:nvSpPr>
          <xdr:spPr>
            <a:xfrm>
              <a:off x="1085850" y="6327775"/>
              <a:ext cx="27154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F7813BAC-0C5F-4543-B7D6-6CA7896A2B8E}"/>
                </a:ext>
              </a:extLst>
            </xdr:cNvPr>
            <xdr:cNvSpPr txBox="1"/>
          </xdr:nvSpPr>
          <xdr:spPr>
            <a:xfrm>
              <a:off x="1085850" y="6327775"/>
              <a:ext cx="27154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𝐴_0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3</xdr:col>
      <xdr:colOff>774700</xdr:colOff>
      <xdr:row>30</xdr:row>
      <xdr:rowOff>9525</xdr:rowOff>
    </xdr:from>
    <xdr:ext cx="266804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ED3BA799-915C-44FA-8973-B12FB64F4814}"/>
                </a:ext>
              </a:extLst>
            </xdr:cNvPr>
            <xdr:cNvSpPr txBox="1"/>
          </xdr:nvSpPr>
          <xdr:spPr>
            <a:xfrm>
              <a:off x="3498850" y="6353175"/>
              <a:ext cx="26680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ED3BA799-915C-44FA-8973-B12FB64F4814}"/>
                </a:ext>
              </a:extLst>
            </xdr:cNvPr>
            <xdr:cNvSpPr txBox="1"/>
          </xdr:nvSpPr>
          <xdr:spPr>
            <a:xfrm>
              <a:off x="3498850" y="6353175"/>
              <a:ext cx="26680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𝐴_1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6</xdr:col>
      <xdr:colOff>787400</xdr:colOff>
      <xdr:row>30</xdr:row>
      <xdr:rowOff>9525</xdr:rowOff>
    </xdr:from>
    <xdr:ext cx="271548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F04989E8-18EF-44C7-B6DD-DCF3B76626BF}"/>
                </a:ext>
              </a:extLst>
            </xdr:cNvPr>
            <xdr:cNvSpPr txBox="1"/>
          </xdr:nvSpPr>
          <xdr:spPr>
            <a:xfrm>
              <a:off x="5969000" y="6353175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F04989E8-18EF-44C7-B6DD-DCF3B76626BF}"/>
                </a:ext>
              </a:extLst>
            </xdr:cNvPr>
            <xdr:cNvSpPr txBox="1"/>
          </xdr:nvSpPr>
          <xdr:spPr>
            <a:xfrm>
              <a:off x="5969000" y="6353175"/>
              <a:ext cx="2715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𝐴_2</a:t>
              </a:r>
              <a:endParaRPr lang="en-US" sz="16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406400</xdr:colOff>
      <xdr:row>35</xdr:row>
      <xdr:rowOff>165100</xdr:rowOff>
    </xdr:from>
    <xdr:to>
      <xdr:col>7</xdr:col>
      <xdr:colOff>203200</xdr:colOff>
      <xdr:row>46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278518-7953-4B48-839B-E018D32BC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" y="5753100"/>
          <a:ext cx="4749800" cy="23368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</xdr:col>
      <xdr:colOff>660400</xdr:colOff>
      <xdr:row>46</xdr:row>
      <xdr:rowOff>114300</xdr:rowOff>
    </xdr:from>
    <xdr:to>
      <xdr:col>3</xdr:col>
      <xdr:colOff>427417</xdr:colOff>
      <xdr:row>48</xdr:row>
      <xdr:rowOff>19332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0B3EB9-021B-9F49-8F59-BF5A2646AB6A}"/>
            </a:ext>
          </a:extLst>
        </xdr:cNvPr>
        <xdr:cNvSpPr txBox="1"/>
      </xdr:nvSpPr>
      <xdr:spPr>
        <a:xfrm>
          <a:off x="1485900" y="8128000"/>
          <a:ext cx="1418017" cy="311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Found</a:t>
          </a:r>
          <a:r>
            <a:rPr lang="en-US" sz="1400" b="1" baseline="0"/>
            <a:t> on </a:t>
          </a:r>
          <a:r>
            <a:rPr lang="en-US" sz="1400" b="1"/>
            <a:t>Page 5</a:t>
          </a:r>
        </a:p>
      </xdr:txBody>
    </xdr:sp>
    <xdr:clientData/>
  </xdr:twoCellAnchor>
  <xdr:twoCellAnchor editAs="oneCell">
    <xdr:from>
      <xdr:col>0</xdr:col>
      <xdr:colOff>800100</xdr:colOff>
      <xdr:row>19</xdr:row>
      <xdr:rowOff>12700</xdr:rowOff>
    </xdr:from>
    <xdr:to>
      <xdr:col>12</xdr:col>
      <xdr:colOff>165100</xdr:colOff>
      <xdr:row>31</xdr:row>
      <xdr:rowOff>101600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308370-88D8-924C-A517-216B29955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0" y="1968500"/>
          <a:ext cx="9347200" cy="2870200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>
    <xdr:from>
      <xdr:col>3</xdr:col>
      <xdr:colOff>444500</xdr:colOff>
      <xdr:row>25</xdr:row>
      <xdr:rowOff>228600</xdr:rowOff>
    </xdr:from>
    <xdr:to>
      <xdr:col>4</xdr:col>
      <xdr:colOff>520700</xdr:colOff>
      <xdr:row>35</xdr:row>
      <xdr:rowOff>25400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BB590E3-B584-CC49-915D-F3FD0C43960B}"/>
            </a:ext>
          </a:extLst>
        </xdr:cNvPr>
        <xdr:cNvCxnSpPr/>
      </xdr:nvCxnSpPr>
      <xdr:spPr>
        <a:xfrm>
          <a:off x="2971800" y="4445000"/>
          <a:ext cx="901700" cy="1981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812800</xdr:colOff>
      <xdr:row>31</xdr:row>
      <xdr:rowOff>38100</xdr:rowOff>
    </xdr:from>
    <xdr:to>
      <xdr:col>2</xdr:col>
      <xdr:colOff>579817</xdr:colOff>
      <xdr:row>32</xdr:row>
      <xdr:rowOff>146332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158EF4F-6426-9C4F-A41B-90BFBC1E8048}"/>
            </a:ext>
          </a:extLst>
        </xdr:cNvPr>
        <xdr:cNvSpPr txBox="1"/>
      </xdr:nvSpPr>
      <xdr:spPr>
        <a:xfrm>
          <a:off x="812800" y="4775200"/>
          <a:ext cx="1418017" cy="311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Found</a:t>
          </a:r>
          <a:r>
            <a:rPr lang="en-US" sz="1400" b="1" baseline="0"/>
            <a:t> on </a:t>
          </a:r>
          <a:r>
            <a:rPr lang="en-US" sz="1400" b="1"/>
            <a:t>Page 2</a:t>
          </a:r>
        </a:p>
      </xdr:txBody>
    </xdr:sp>
    <xdr:clientData/>
  </xdr:twoCellAnchor>
  <xdr:twoCellAnchor>
    <xdr:from>
      <xdr:col>10</xdr:col>
      <xdr:colOff>508000</xdr:colOff>
      <xdr:row>22</xdr:row>
      <xdr:rowOff>12700</xdr:rowOff>
    </xdr:from>
    <xdr:to>
      <xdr:col>11</xdr:col>
      <xdr:colOff>673100</xdr:colOff>
      <xdr:row>31</xdr:row>
      <xdr:rowOff>101600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13F88999-FB2A-C740-B3A7-CD8DB3DB9414}"/>
            </a:ext>
          </a:extLst>
        </xdr:cNvPr>
        <xdr:cNvCxnSpPr/>
      </xdr:nvCxnSpPr>
      <xdr:spPr>
        <a:xfrm flipH="1" flipV="1">
          <a:off x="8839200" y="5511800"/>
          <a:ext cx="990600" cy="214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469900</xdr:colOff>
      <xdr:row>0</xdr:row>
      <xdr:rowOff>101601</xdr:rowOff>
    </xdr:from>
    <xdr:ext cx="15824200" cy="968855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FE606E4-E901-434A-8BAD-AC9AA86489D6}"/>
            </a:ext>
          </a:extLst>
        </xdr:cNvPr>
        <xdr:cNvSpPr txBox="1"/>
      </xdr:nvSpPr>
      <xdr:spPr>
        <a:xfrm>
          <a:off x="469900" y="101601"/>
          <a:ext cx="15824200" cy="9688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800" b="1"/>
            <a:t>Practical Example: </a:t>
          </a:r>
        </a:p>
        <a:p>
          <a:pPr algn="ctr"/>
          <a:r>
            <a:rPr lang="en-US" sz="2800" b="0"/>
            <a:t>The</a:t>
          </a:r>
          <a:r>
            <a:rPr lang="en-US" sz="2800" b="0" baseline="0"/>
            <a:t> difference between nominal and effective rates</a:t>
          </a:r>
          <a:endParaRPr lang="en-US" sz="2400" b="0"/>
        </a:p>
      </xdr:txBody>
    </xdr:sp>
    <xdr:clientData/>
  </xdr:oneCellAnchor>
  <xdr:twoCellAnchor>
    <xdr:from>
      <xdr:col>7</xdr:col>
      <xdr:colOff>571500</xdr:colOff>
      <xdr:row>35</xdr:row>
      <xdr:rowOff>12700</xdr:rowOff>
    </xdr:from>
    <xdr:to>
      <xdr:col>18</xdr:col>
      <xdr:colOff>25400</xdr:colOff>
      <xdr:row>47</xdr:row>
      <xdr:rowOff>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8691C8C-0122-1F4F-9E46-87E1155D8F8E}"/>
            </a:ext>
          </a:extLst>
        </xdr:cNvPr>
        <xdr:cNvSpPr/>
      </xdr:nvSpPr>
      <xdr:spPr>
        <a:xfrm>
          <a:off x="6426200" y="8420100"/>
          <a:ext cx="8661400" cy="31623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535940</xdr:colOff>
      <xdr:row>8</xdr:row>
      <xdr:rowOff>101600</xdr:rowOff>
    </xdr:from>
    <xdr:to>
      <xdr:col>15</xdr:col>
      <xdr:colOff>106680</xdr:colOff>
      <xdr:row>24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1AA911-BC7E-0548-94D3-042447E75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88900</xdr:colOff>
      <xdr:row>0</xdr:row>
      <xdr:rowOff>50800</xdr:rowOff>
    </xdr:from>
    <xdr:ext cx="16611600" cy="96898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631C452-F398-1A48-B5A8-52ED6FABD619}"/>
            </a:ext>
          </a:extLst>
        </xdr:cNvPr>
        <xdr:cNvSpPr txBox="1"/>
      </xdr:nvSpPr>
      <xdr:spPr>
        <a:xfrm>
          <a:off x="88900" y="50800"/>
          <a:ext cx="16611600" cy="968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800" b="1"/>
            <a:t>As the discrete</a:t>
          </a:r>
          <a:r>
            <a:rPr lang="en-US" sz="2800" b="1" baseline="0"/>
            <a:t> </a:t>
          </a:r>
          <a:r>
            <a:rPr lang="en-US" sz="2800" b="1"/>
            <a:t>compounding period shrinks</a:t>
          </a:r>
          <a:r>
            <a:rPr lang="en-US" sz="2800" b="1" baseline="0"/>
            <a:t>, a discretely compounded rate effectively approaches the continuously compounded rate</a:t>
          </a:r>
          <a:r>
            <a:rPr lang="en-US" sz="1600" b="1" baseline="0"/>
            <a:t> </a:t>
          </a:r>
          <a:endParaRPr lang="en-US" sz="2400" b="1" baseline="0"/>
        </a:p>
      </xdr:txBody>
    </xdr:sp>
    <xdr:clientData/>
  </xdr:oneCellAnchor>
  <xdr:twoCellAnchor>
    <xdr:from>
      <xdr:col>1</xdr:col>
      <xdr:colOff>952500</xdr:colOff>
      <xdr:row>9</xdr:row>
      <xdr:rowOff>139700</xdr:rowOff>
    </xdr:from>
    <xdr:to>
      <xdr:col>1</xdr:col>
      <xdr:colOff>977900</xdr:colOff>
      <xdr:row>15</xdr:row>
      <xdr:rowOff>63500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401F8AD-9A4C-604E-947D-0B40A47CBEF5}"/>
            </a:ext>
          </a:extLst>
        </xdr:cNvPr>
        <xdr:cNvCxnSpPr/>
      </xdr:nvCxnSpPr>
      <xdr:spPr>
        <a:xfrm flipH="1">
          <a:off x="1778000" y="4127500"/>
          <a:ext cx="25400" cy="1739900"/>
        </a:xfrm>
        <a:prstGeom prst="straightConnector1">
          <a:avLst/>
        </a:prstGeom>
        <a:ln w="22225">
          <a:solidFill>
            <a:srgbClr val="C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977900</xdr:colOff>
      <xdr:row>11</xdr:row>
      <xdr:rowOff>114300</xdr:rowOff>
    </xdr:from>
    <xdr:to>
      <xdr:col>2</xdr:col>
      <xdr:colOff>977900</xdr:colOff>
      <xdr:row>15</xdr:row>
      <xdr:rowOff>76200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3899EF18-4FAF-0F46-A534-E67C0974A171}"/>
            </a:ext>
          </a:extLst>
        </xdr:cNvPr>
        <xdr:cNvCxnSpPr/>
      </xdr:nvCxnSpPr>
      <xdr:spPr>
        <a:xfrm>
          <a:off x="3835400" y="4635500"/>
          <a:ext cx="0" cy="838200"/>
        </a:xfrm>
        <a:prstGeom prst="straightConnector1">
          <a:avLst/>
        </a:prstGeom>
        <a:ln w="22225">
          <a:solidFill>
            <a:srgbClr val="C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1816100</xdr:colOff>
      <xdr:row>13</xdr:row>
      <xdr:rowOff>76200</xdr:rowOff>
    </xdr:from>
    <xdr:to>
      <xdr:col>3</xdr:col>
      <xdr:colOff>1816100</xdr:colOff>
      <xdr:row>15</xdr:row>
      <xdr:rowOff>63500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88653D0-BA80-C642-A753-FC94E39200CF}"/>
            </a:ext>
          </a:extLst>
        </xdr:cNvPr>
        <xdr:cNvCxnSpPr/>
      </xdr:nvCxnSpPr>
      <xdr:spPr>
        <a:xfrm>
          <a:off x="6769100" y="5067300"/>
          <a:ext cx="0" cy="393700"/>
        </a:xfrm>
        <a:prstGeom prst="straightConnector1">
          <a:avLst/>
        </a:prstGeom>
        <a:ln w="22225">
          <a:solidFill>
            <a:srgbClr val="C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0.13149</cdr:x>
      <cdr:y>0.55524</cdr:y>
    </cdr:from>
    <cdr:to>
      <cdr:x>0.3539</cdr:x>
      <cdr:y>0.67989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8E89A7-C284-6D4C-A2CD-F2119B6F79CC}"/>
            </a:ext>
          </a:extLst>
        </cdr:cNvPr>
        <cdr:cNvSpPr txBox="1"/>
      </cdr:nvSpPr>
      <cdr:spPr>
        <a:xfrm xmlns:a="http://schemas.openxmlformats.org/drawingml/2006/main">
          <a:off x="1028700" y="2489200"/>
          <a:ext cx="17399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/>
            <a:t>Pretty</a:t>
          </a:r>
          <a:r>
            <a:rPr lang="en-US" sz="1400" b="1" baseline="0"/>
            <a:t> much identical </a:t>
          </a:r>
        </a:p>
        <a:p xmlns:a="http://schemas.openxmlformats.org/drawingml/2006/main">
          <a:r>
            <a:rPr lang="en-US" sz="1400" b="1" baseline="0"/>
            <a:t>below this point</a:t>
          </a:r>
          <a:endParaRPr lang="en-US" sz="1400" b="1"/>
        </a:p>
      </cdr:txBody>
    </cdr:sp>
  </cdr:relSizeAnchor>
  <cdr:relSizeAnchor xmlns:cdr="http://schemas.openxmlformats.org/drawingml/2006/chartDrawing">
    <cdr:from>
      <cdr:x>0.14773</cdr:x>
      <cdr:y>0.66572</cdr:y>
    </cdr:from>
    <cdr:to>
      <cdr:x>0.20942</cdr:x>
      <cdr:y>0.77054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1533788C-EC0B-EC44-9E10-08637F622F32}"/>
            </a:ext>
          </a:extLst>
        </cdr:cNvPr>
        <cdr:cNvCxnSpPr/>
      </cdr:nvCxnSpPr>
      <cdr:spPr>
        <a:xfrm xmlns:a="http://schemas.openxmlformats.org/drawingml/2006/main" flipH="1">
          <a:off x="1155700" y="2984500"/>
          <a:ext cx="482600" cy="4699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C00000"/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D116"/>
  <sheetViews>
    <sheetView workbookViewId="0">
      <selection activeCell="K8" sqref="K8"/>
    </sheetView>
  </sheetViews>
  <sheetFormatPr defaultColWidth="10.75" defaultRowHeight="15.75"/>
  <cols>
    <col min="1" max="1" width="5" style="39" customWidth="1"/>
    <col min="2" max="2" width="3.25" style="39" customWidth="1"/>
    <col min="3" max="3" width="2.5" style="39" customWidth="1"/>
    <col min="4" max="4" width="19.25" style="39" customWidth="1"/>
    <col min="5" max="5" width="5.75" style="39" customWidth="1"/>
    <col min="6" max="6" width="10.75" style="39"/>
    <col min="7" max="7" width="13.25" style="39" customWidth="1"/>
    <col min="8" max="8" width="7.625" style="39" customWidth="1"/>
    <col min="9" max="9" width="9.875" style="39" customWidth="1"/>
    <col min="10" max="10" width="10.75" style="39" customWidth="1"/>
    <col min="11" max="13" width="10.75" style="39"/>
    <col min="14" max="14" width="13.125" style="39" bestFit="1" customWidth="1"/>
    <col min="15" max="15" width="7.75" style="39" customWidth="1"/>
    <col min="16" max="16" width="11" style="39" customWidth="1"/>
    <col min="17" max="18" width="10.75" style="39"/>
    <col min="19" max="19" width="2.75" style="39" customWidth="1"/>
    <col min="20" max="16384" width="10.75" style="39"/>
  </cols>
  <sheetData>
    <row r="4" spans="2:15" ht="18.75">
      <c r="G4" s="172" t="s">
        <v>133</v>
      </c>
      <c r="H4" s="172"/>
      <c r="I4" s="172"/>
      <c r="J4" s="172"/>
      <c r="K4" s="172"/>
      <c r="L4" s="172"/>
      <c r="M4" s="172"/>
      <c r="N4" s="172"/>
      <c r="O4" s="172"/>
    </row>
    <row r="5" spans="2:15">
      <c r="G5" s="173">
        <v>43350</v>
      </c>
      <c r="H5" s="174"/>
      <c r="I5" s="174"/>
      <c r="J5" s="174"/>
      <c r="K5" s="174"/>
      <c r="L5" s="174"/>
      <c r="M5" s="174"/>
      <c r="N5" s="174"/>
      <c r="O5" s="174"/>
    </row>
    <row r="8" spans="2:15" ht="21">
      <c r="B8" s="81" t="s">
        <v>80</v>
      </c>
      <c r="C8" s="81"/>
      <c r="D8" s="81" t="s">
        <v>81</v>
      </c>
    </row>
    <row r="9" spans="2:15" ht="21">
      <c r="B9" s="81"/>
      <c r="C9" s="81"/>
      <c r="D9" s="81"/>
    </row>
    <row r="10" spans="2:15" ht="21">
      <c r="B10" s="81" t="s">
        <v>82</v>
      </c>
      <c r="C10" s="81"/>
      <c r="D10" s="81" t="s">
        <v>83</v>
      </c>
    </row>
    <row r="11" spans="2:15" ht="21">
      <c r="B11" s="81"/>
      <c r="C11" s="81"/>
      <c r="D11" s="81" t="s">
        <v>85</v>
      </c>
    </row>
    <row r="12" spans="2:15" ht="21">
      <c r="B12" s="81"/>
      <c r="C12" s="81"/>
      <c r="D12" s="81"/>
    </row>
    <row r="13" spans="2:15" ht="21">
      <c r="B13" s="81" t="s">
        <v>84</v>
      </c>
      <c r="C13" s="81"/>
      <c r="D13" s="81" t="s">
        <v>86</v>
      </c>
    </row>
    <row r="14" spans="2:15" ht="16.5" thickBot="1"/>
    <row r="15" spans="2:15" ht="18.75">
      <c r="D15" s="88" t="s">
        <v>100</v>
      </c>
      <c r="E15" s="84" t="s">
        <v>94</v>
      </c>
      <c r="F15" s="5" t="s">
        <v>99</v>
      </c>
      <c r="J15" s="88" t="s">
        <v>101</v>
      </c>
      <c r="K15" s="84" t="s">
        <v>94</v>
      </c>
      <c r="L15" s="83" t="s">
        <v>98</v>
      </c>
    </row>
    <row r="16" spans="2:15">
      <c r="D16" s="85" t="s">
        <v>93</v>
      </c>
      <c r="E16" s="92">
        <v>50</v>
      </c>
      <c r="F16" s="82">
        <v>0.08</v>
      </c>
      <c r="G16" s="39" t="s">
        <v>0</v>
      </c>
      <c r="J16" s="85" t="s">
        <v>95</v>
      </c>
      <c r="K16" s="92">
        <v>50</v>
      </c>
      <c r="L16" s="82">
        <f>F16*3</f>
        <v>0.24</v>
      </c>
      <c r="M16" s="39" t="s">
        <v>104</v>
      </c>
    </row>
    <row r="17" spans="2:19">
      <c r="D17" s="85" t="s">
        <v>87</v>
      </c>
      <c r="E17" s="93">
        <f>(1+$F$16)*E16</f>
        <v>54</v>
      </c>
      <c r="F17" s="48"/>
      <c r="J17" s="167" t="s">
        <v>96</v>
      </c>
      <c r="K17" s="166">
        <f>(1+$L$16)*K16</f>
        <v>62</v>
      </c>
      <c r="L17" s="48"/>
    </row>
    <row r="18" spans="2:19">
      <c r="D18" s="85" t="s">
        <v>88</v>
      </c>
      <c r="E18" s="93">
        <f t="shared" ref="E18:E22" si="0">(1+$F$16)*E17</f>
        <v>58.320000000000007</v>
      </c>
      <c r="F18" s="48"/>
      <c r="J18" s="167"/>
      <c r="K18" s="166"/>
      <c r="L18" s="48"/>
    </row>
    <row r="19" spans="2:19">
      <c r="D19" s="85" t="s">
        <v>89</v>
      </c>
      <c r="E19" s="93">
        <f t="shared" si="0"/>
        <v>62.985600000000012</v>
      </c>
      <c r="F19" s="87"/>
      <c r="G19" s="67"/>
      <c r="H19" s="67"/>
      <c r="I19" s="79"/>
      <c r="J19" s="167"/>
      <c r="K19" s="166"/>
      <c r="L19" s="48"/>
    </row>
    <row r="20" spans="2:19">
      <c r="D20" s="85" t="s">
        <v>90</v>
      </c>
      <c r="E20" s="93">
        <f t="shared" si="0"/>
        <v>68.024448000000021</v>
      </c>
      <c r="F20" s="48"/>
      <c r="J20" s="167" t="s">
        <v>97</v>
      </c>
      <c r="K20" s="166">
        <f>(1+$L$16)*K17</f>
        <v>76.88</v>
      </c>
      <c r="L20" s="48"/>
    </row>
    <row r="21" spans="2:19">
      <c r="D21" s="85" t="s">
        <v>91</v>
      </c>
      <c r="E21" s="93">
        <f t="shared" si="0"/>
        <v>73.466403840000027</v>
      </c>
      <c r="F21" s="48"/>
      <c r="J21" s="167"/>
      <c r="K21" s="166"/>
      <c r="L21" s="48"/>
    </row>
    <row r="22" spans="2:19" ht="16.5" thickBot="1">
      <c r="D22" s="86" t="s">
        <v>92</v>
      </c>
      <c r="E22" s="94">
        <f t="shared" si="0"/>
        <v>79.343716147200027</v>
      </c>
      <c r="F22" s="87"/>
      <c r="G22" s="67"/>
      <c r="H22" s="67"/>
      <c r="I22" s="79"/>
      <c r="J22" s="168"/>
      <c r="K22" s="169"/>
      <c r="L22" s="48"/>
    </row>
    <row r="24" spans="2:19" ht="21">
      <c r="D24" s="81" t="s">
        <v>102</v>
      </c>
    </row>
    <row r="25" spans="2:19" ht="21">
      <c r="D25" s="81" t="s">
        <v>103</v>
      </c>
    </row>
    <row r="27" spans="2:19" ht="21">
      <c r="B27" s="81" t="s">
        <v>105</v>
      </c>
      <c r="C27" s="81"/>
      <c r="D27" s="81" t="s">
        <v>106</v>
      </c>
    </row>
    <row r="28" spans="2:19" ht="21">
      <c r="B28" s="81"/>
      <c r="C28" s="81"/>
      <c r="D28" s="81"/>
    </row>
    <row r="29" spans="2:19" ht="19.899999999999999" customHeight="1">
      <c r="B29" s="81" t="s">
        <v>107</v>
      </c>
      <c r="C29" s="81"/>
      <c r="D29" s="81" t="s">
        <v>108</v>
      </c>
    </row>
    <row r="30" spans="2:19" ht="19.899999999999999" customHeight="1">
      <c r="B30" s="81"/>
      <c r="C30" s="81"/>
      <c r="D30" s="81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 spans="2:19" ht="19.899999999999999" customHeight="1">
      <c r="B31" s="81"/>
      <c r="C31" s="81"/>
      <c r="D31" s="89" t="s">
        <v>109</v>
      </c>
      <c r="E31" s="44" t="s">
        <v>110</v>
      </c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</row>
    <row r="32" spans="2:19" ht="19.899999999999999" customHeight="1">
      <c r="B32" s="81"/>
      <c r="C32" s="81"/>
      <c r="D32" s="89"/>
      <c r="F32" s="44" t="s">
        <v>111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</row>
    <row r="33" spans="2:19" ht="19.899999999999999" customHeight="1">
      <c r="B33" s="81"/>
      <c r="C33" s="81"/>
      <c r="D33" s="81"/>
      <c r="E33" s="44"/>
      <c r="F33" s="44" t="s">
        <v>112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</row>
    <row r="34" spans="2:19" ht="19.899999999999999" customHeight="1">
      <c r="B34" s="81"/>
      <c r="C34" s="81"/>
      <c r="D34" s="81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</row>
    <row r="35" spans="2:19" ht="19.899999999999999" customHeight="1">
      <c r="B35" s="81"/>
      <c r="C35" s="81"/>
      <c r="D35" s="89" t="s">
        <v>113</v>
      </c>
      <c r="E35" s="44" t="s">
        <v>114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</row>
    <row r="36" spans="2:19" ht="19.899999999999999" customHeight="1">
      <c r="B36" s="81"/>
      <c r="C36" s="81"/>
      <c r="D36" s="81"/>
      <c r="E36" s="44" t="s">
        <v>115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</row>
    <row r="37" spans="2:19" ht="19.899999999999999" customHeight="1">
      <c r="B37" s="81"/>
      <c r="C37" s="81"/>
      <c r="D37" s="81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</row>
    <row r="38" spans="2:19" ht="19.899999999999999" customHeight="1">
      <c r="B38" s="81"/>
      <c r="C38" s="81"/>
      <c r="D38" s="89" t="s">
        <v>116</v>
      </c>
      <c r="E38" s="44" t="s">
        <v>117</v>
      </c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</row>
    <row r="39" spans="2:19" ht="19.899999999999999" customHeight="1">
      <c r="B39" s="81"/>
      <c r="C39" s="81"/>
      <c r="D39" s="81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</row>
    <row r="40" spans="2:19" ht="19.899999999999999" customHeight="1">
      <c r="B40" s="81" t="s">
        <v>118</v>
      </c>
      <c r="C40" s="81"/>
      <c r="D40" s="81" t="s">
        <v>119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</row>
    <row r="41" spans="2:19" ht="19.899999999999999" customHeight="1">
      <c r="B41" s="81"/>
      <c r="C41" s="81"/>
      <c r="D41" s="81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</row>
    <row r="42" spans="2:19" ht="21">
      <c r="B42" s="81" t="s">
        <v>120</v>
      </c>
      <c r="C42" s="81"/>
      <c r="D42" s="81" t="s">
        <v>121</v>
      </c>
    </row>
    <row r="43" spans="2:19" ht="21">
      <c r="B43" s="81"/>
      <c r="C43" s="81"/>
      <c r="D43" s="81"/>
    </row>
    <row r="44" spans="2:19" ht="21">
      <c r="B44" s="81" t="s">
        <v>122</v>
      </c>
      <c r="C44" s="81"/>
      <c r="D44" s="81" t="s">
        <v>123</v>
      </c>
    </row>
    <row r="45" spans="2:19" ht="21">
      <c r="B45" s="81"/>
      <c r="C45" s="81"/>
      <c r="D45" s="81"/>
      <c r="E45" s="90" t="s">
        <v>124</v>
      </c>
    </row>
    <row r="46" spans="2:19" ht="21">
      <c r="B46" s="81"/>
      <c r="C46" s="81"/>
      <c r="D46" s="81"/>
      <c r="E46" s="90"/>
    </row>
    <row r="47" spans="2:19" ht="21">
      <c r="B47" s="81" t="s">
        <v>125</v>
      </c>
      <c r="C47" s="81"/>
      <c r="D47" s="81" t="s">
        <v>126</v>
      </c>
      <c r="E47" s="90"/>
    </row>
    <row r="48" spans="2:19" ht="21">
      <c r="B48" s="81"/>
      <c r="C48" s="81"/>
      <c r="D48" s="81"/>
      <c r="E48" s="70"/>
      <c r="F48" s="71"/>
      <c r="G48" s="72" t="s">
        <v>74</v>
      </c>
      <c r="H48" s="64">
        <v>0.08</v>
      </c>
      <c r="I48" s="67"/>
      <c r="K48" s="170" t="s">
        <v>79</v>
      </c>
      <c r="L48" s="170"/>
      <c r="M48" s="170"/>
      <c r="N48" s="175">
        <f>(1+H48)^H51 - 1</f>
        <v>0.25971200000000016</v>
      </c>
      <c r="O48" s="178" t="s">
        <v>78</v>
      </c>
      <c r="P48" s="163" t="str">
        <f>H50</f>
        <v>quarter</v>
      </c>
    </row>
    <row r="49" spans="2:16" ht="21">
      <c r="B49" s="81"/>
      <c r="C49" s="81"/>
      <c r="D49" s="81"/>
      <c r="E49" s="70"/>
      <c r="F49" s="73"/>
      <c r="G49" s="72" t="s">
        <v>75</v>
      </c>
      <c r="H49" s="64" t="s">
        <v>73</v>
      </c>
      <c r="I49" s="67"/>
      <c r="K49" s="170"/>
      <c r="L49" s="170"/>
      <c r="M49" s="170"/>
      <c r="N49" s="176"/>
      <c r="O49" s="179"/>
      <c r="P49" s="164"/>
    </row>
    <row r="50" spans="2:16" ht="21">
      <c r="B50" s="81"/>
      <c r="C50" s="81"/>
      <c r="D50" s="81"/>
      <c r="E50" s="70"/>
      <c r="F50" s="73"/>
      <c r="G50" s="72" t="s">
        <v>76</v>
      </c>
      <c r="H50" s="65" t="s">
        <v>77</v>
      </c>
      <c r="I50" s="67"/>
      <c r="K50" s="170"/>
      <c r="L50" s="170"/>
      <c r="M50" s="170"/>
      <c r="N50" s="177"/>
      <c r="O50" s="180"/>
      <c r="P50" s="165"/>
    </row>
    <row r="51" spans="2:16" ht="21">
      <c r="B51" s="81"/>
      <c r="C51" s="81"/>
      <c r="D51" s="81"/>
      <c r="E51" s="171" t="s">
        <v>71</v>
      </c>
      <c r="F51" s="171"/>
      <c r="G51" s="171"/>
      <c r="H51" s="181">
        <v>3</v>
      </c>
      <c r="I51" s="183" t="s">
        <v>72</v>
      </c>
    </row>
    <row r="52" spans="2:16" ht="21">
      <c r="B52" s="81"/>
      <c r="C52" s="81"/>
      <c r="D52" s="81"/>
      <c r="E52" s="171"/>
      <c r="F52" s="171"/>
      <c r="G52" s="171"/>
      <c r="H52" s="182"/>
      <c r="I52" s="183"/>
    </row>
    <row r="53" spans="2:16" ht="23.25">
      <c r="B53" s="81"/>
      <c r="C53" s="81"/>
      <c r="D53" s="81"/>
      <c r="E53" s="76"/>
      <c r="F53" s="76"/>
      <c r="G53" s="76"/>
      <c r="H53" s="91"/>
      <c r="I53" s="80"/>
    </row>
    <row r="54" spans="2:16" ht="23.25">
      <c r="B54" s="81" t="s">
        <v>127</v>
      </c>
      <c r="C54" s="81"/>
      <c r="D54" s="81" t="s">
        <v>128</v>
      </c>
      <c r="E54" s="76"/>
      <c r="F54" s="76"/>
      <c r="G54" s="76"/>
      <c r="H54" s="91"/>
      <c r="I54" s="80"/>
    </row>
    <row r="55" spans="2:16" ht="24" thickBot="1">
      <c r="B55" s="81"/>
      <c r="C55" s="81"/>
      <c r="D55" s="81"/>
      <c r="E55" s="76"/>
      <c r="F55" s="76"/>
      <c r="G55" s="76"/>
      <c r="H55" s="91"/>
      <c r="I55" s="80"/>
    </row>
    <row r="56" spans="2:16" ht="21">
      <c r="B56" s="81"/>
      <c r="C56" s="81"/>
      <c r="D56" s="88" t="s">
        <v>100</v>
      </c>
      <c r="E56" s="84" t="s">
        <v>94</v>
      </c>
      <c r="F56" s="5" t="s">
        <v>99</v>
      </c>
      <c r="J56" s="88" t="s">
        <v>101</v>
      </c>
      <c r="K56" s="84" t="s">
        <v>94</v>
      </c>
      <c r="L56" s="83" t="s">
        <v>129</v>
      </c>
    </row>
    <row r="57" spans="2:16" ht="21">
      <c r="B57" s="81"/>
      <c r="C57" s="81"/>
      <c r="D57" s="85" t="s">
        <v>93</v>
      </c>
      <c r="E57" s="92">
        <v>50</v>
      </c>
      <c r="F57" s="82">
        <v>0.08</v>
      </c>
      <c r="G57" s="39" t="s">
        <v>0</v>
      </c>
      <c r="J57" s="85" t="s">
        <v>95</v>
      </c>
      <c r="K57" s="95">
        <v>50</v>
      </c>
      <c r="L57" s="82">
        <f>N48</f>
        <v>0.25971200000000016</v>
      </c>
      <c r="M57" s="39" t="s">
        <v>130</v>
      </c>
    </row>
    <row r="58" spans="2:16" ht="21">
      <c r="B58" s="81"/>
      <c r="C58" s="81"/>
      <c r="D58" s="85" t="s">
        <v>87</v>
      </c>
      <c r="E58" s="93">
        <f>(1+$F$16)*E57</f>
        <v>54</v>
      </c>
      <c r="F58" s="48"/>
      <c r="J58" s="167" t="s">
        <v>96</v>
      </c>
      <c r="K58" s="184">
        <f>(1+$L$57)*K57</f>
        <v>62.985600000000005</v>
      </c>
      <c r="L58" s="48"/>
    </row>
    <row r="59" spans="2:16" ht="21">
      <c r="B59" s="81"/>
      <c r="C59" s="81"/>
      <c r="D59" s="85" t="s">
        <v>88</v>
      </c>
      <c r="E59" s="93">
        <f t="shared" ref="E59:E63" si="1">(1+$F$16)*E58</f>
        <v>58.320000000000007</v>
      </c>
      <c r="F59" s="48"/>
      <c r="J59" s="167"/>
      <c r="K59" s="184"/>
      <c r="L59" s="48"/>
    </row>
    <row r="60" spans="2:16" ht="21">
      <c r="B60" s="81"/>
      <c r="C60" s="81"/>
      <c r="D60" s="85" t="s">
        <v>89</v>
      </c>
      <c r="E60" s="93">
        <f t="shared" si="1"/>
        <v>62.985600000000012</v>
      </c>
      <c r="F60" s="87"/>
      <c r="G60" s="67"/>
      <c r="H60" s="67"/>
      <c r="I60" s="79"/>
      <c r="J60" s="167"/>
      <c r="K60" s="184"/>
      <c r="L60" s="48"/>
    </row>
    <row r="61" spans="2:16" ht="21">
      <c r="B61" s="81"/>
      <c r="C61" s="81"/>
      <c r="D61" s="85" t="s">
        <v>90</v>
      </c>
      <c r="E61" s="93">
        <f t="shared" si="1"/>
        <v>68.024448000000021</v>
      </c>
      <c r="F61" s="48"/>
      <c r="J61" s="167" t="s">
        <v>97</v>
      </c>
      <c r="K61" s="184">
        <f>(1+$L$57)*K58</f>
        <v>79.343716147200013</v>
      </c>
      <c r="L61" s="48"/>
    </row>
    <row r="62" spans="2:16" ht="21">
      <c r="B62" s="81"/>
      <c r="C62" s="81"/>
      <c r="D62" s="85" t="s">
        <v>91</v>
      </c>
      <c r="E62" s="93">
        <f t="shared" si="1"/>
        <v>73.466403840000027</v>
      </c>
      <c r="F62" s="48"/>
      <c r="J62" s="167"/>
      <c r="K62" s="184"/>
      <c r="L62" s="48"/>
    </row>
    <row r="63" spans="2:16" ht="21.75" thickBot="1">
      <c r="B63" s="81"/>
      <c r="C63" s="81"/>
      <c r="D63" s="86" t="s">
        <v>92</v>
      </c>
      <c r="E63" s="94">
        <f t="shared" si="1"/>
        <v>79.343716147200027</v>
      </c>
      <c r="F63" s="87"/>
      <c r="G63" s="67"/>
      <c r="H63" s="67"/>
      <c r="I63" s="79"/>
      <c r="J63" s="168"/>
      <c r="K63" s="185"/>
      <c r="L63" s="48"/>
    </row>
    <row r="64" spans="2:16" ht="23.25">
      <c r="B64" s="81"/>
      <c r="C64" s="81"/>
      <c r="D64" s="81"/>
      <c r="E64" s="76"/>
      <c r="F64" s="76"/>
      <c r="G64" s="76"/>
      <c r="H64" s="91"/>
      <c r="I64" s="80"/>
    </row>
    <row r="67" spans="1:6" ht="24" customHeight="1"/>
    <row r="68" spans="1:6" ht="24" customHeight="1"/>
    <row r="69" spans="1:6" ht="24" customHeight="1"/>
    <row r="70" spans="1:6" ht="24" customHeight="1"/>
    <row r="74" spans="1:6" ht="19.149999999999999" customHeight="1"/>
    <row r="75" spans="1:6" ht="16.149999999999999" customHeight="1"/>
    <row r="76" spans="1:6" ht="16.149999999999999" customHeight="1"/>
    <row r="77" spans="1:6" ht="19.149999999999999" customHeight="1"/>
    <row r="78" spans="1:6" ht="19.149999999999999" customHeight="1"/>
    <row r="79" spans="1:6" ht="19.149999999999999" customHeight="1">
      <c r="A79" s="97"/>
      <c r="B79" s="97"/>
      <c r="C79" s="97"/>
      <c r="D79" s="97"/>
      <c r="E79" s="97"/>
      <c r="F79" s="97"/>
    </row>
    <row r="80" spans="1:6" ht="18" customHeight="1">
      <c r="A80" s="97"/>
      <c r="B80" s="97"/>
      <c r="C80" s="97"/>
      <c r="D80" s="97"/>
      <c r="E80" s="97"/>
      <c r="F80" s="97"/>
    </row>
    <row r="81" spans="1:21" ht="16.149999999999999" customHeight="1">
      <c r="A81" s="97"/>
      <c r="B81" s="97"/>
      <c r="C81" s="97"/>
      <c r="D81" s="97"/>
      <c r="E81" s="97"/>
      <c r="F81" s="97"/>
    </row>
    <row r="82" spans="1:21" s="77" customFormat="1" ht="28.5">
      <c r="A82" s="97"/>
      <c r="B82" s="97"/>
      <c r="C82" s="97"/>
      <c r="D82" s="97"/>
      <c r="E82" s="97"/>
      <c r="F82" s="97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</row>
    <row r="83" spans="1:21" ht="24" customHeight="1">
      <c r="A83" s="97"/>
      <c r="B83" s="97"/>
      <c r="C83" s="97"/>
      <c r="D83" s="97"/>
      <c r="E83" s="97"/>
      <c r="F83" s="97"/>
    </row>
    <row r="84" spans="1:21" ht="16.149999999999999" customHeight="1">
      <c r="A84" s="97"/>
      <c r="B84" s="97"/>
      <c r="C84" s="97"/>
      <c r="D84" s="97"/>
      <c r="E84" s="97"/>
      <c r="F84" s="97"/>
    </row>
    <row r="85" spans="1:21">
      <c r="A85" s="97"/>
      <c r="B85" s="97"/>
      <c r="C85" s="97"/>
      <c r="D85" s="97"/>
      <c r="E85" s="97"/>
      <c r="F85" s="97"/>
    </row>
    <row r="86" spans="1:21">
      <c r="A86" s="97"/>
      <c r="B86" s="97"/>
      <c r="C86" s="97"/>
      <c r="D86" s="97"/>
      <c r="E86" s="97"/>
      <c r="F86" s="97"/>
    </row>
    <row r="87" spans="1:21" ht="16.149999999999999" customHeight="1">
      <c r="A87" s="97"/>
      <c r="B87" s="97"/>
      <c r="C87" s="97"/>
      <c r="D87" s="97"/>
      <c r="E87" s="97"/>
      <c r="F87" s="97"/>
    </row>
    <row r="88" spans="1:21" ht="16.149999999999999" customHeight="1">
      <c r="A88" s="97"/>
      <c r="B88" s="97"/>
      <c r="C88" s="97"/>
      <c r="D88" s="97"/>
      <c r="E88" s="97"/>
      <c r="F88" s="97"/>
    </row>
    <row r="89" spans="1:21" ht="16.149999999999999" customHeight="1">
      <c r="A89" s="97"/>
      <c r="B89" s="97"/>
      <c r="C89" s="97"/>
      <c r="D89" s="97"/>
      <c r="E89" s="97"/>
      <c r="F89" s="97"/>
    </row>
    <row r="90" spans="1:21" ht="16.149999999999999" customHeight="1">
      <c r="A90" s="97"/>
      <c r="B90" s="97"/>
      <c r="C90" s="97"/>
      <c r="D90" s="97"/>
      <c r="E90" s="97"/>
      <c r="F90" s="97"/>
    </row>
    <row r="91" spans="1:21" ht="16.149999999999999" customHeight="1"/>
    <row r="92" spans="1:21" ht="16.149999999999999" customHeight="1"/>
    <row r="93" spans="1:21" ht="22.9" customHeight="1"/>
    <row r="94" spans="1:21" ht="16.149999999999999" customHeight="1"/>
    <row r="95" spans="1:21" ht="16.149999999999999" customHeight="1"/>
    <row r="96" spans="1:21" ht="16.149999999999999" customHeight="1"/>
    <row r="97" spans="1:30" ht="16.149999999999999" customHeight="1"/>
    <row r="98" spans="1:30" ht="16.149999999999999" customHeight="1"/>
    <row r="99" spans="1:30" ht="16.149999999999999" customHeight="1"/>
    <row r="102" spans="1:30">
      <c r="A102" s="97"/>
      <c r="B102" s="97"/>
      <c r="C102" s="97"/>
      <c r="D102" s="97"/>
      <c r="E102" s="97"/>
      <c r="F102" s="97"/>
      <c r="G102" s="97"/>
      <c r="H102" s="97"/>
      <c r="I102" s="97"/>
      <c r="J102" s="97"/>
    </row>
    <row r="103" spans="1:30">
      <c r="A103" s="97"/>
      <c r="B103" s="97"/>
      <c r="C103" s="97"/>
      <c r="D103" s="97"/>
      <c r="E103" s="97"/>
      <c r="F103" s="97"/>
      <c r="G103" s="97"/>
      <c r="H103" s="97"/>
      <c r="I103" s="97"/>
      <c r="J103" s="97"/>
    </row>
    <row r="104" spans="1:30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</row>
    <row r="105" spans="1:30" ht="28.5" customHeight="1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</row>
    <row r="106" spans="1:30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</row>
    <row r="107" spans="1:30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</row>
    <row r="108" spans="1:30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</row>
    <row r="109" spans="1:30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</row>
    <row r="110" spans="1:30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</row>
    <row r="111" spans="1:30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</row>
    <row r="112" spans="1:30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</row>
    <row r="113" spans="1:30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</row>
    <row r="114" spans="1:30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</row>
    <row r="115" spans="1:30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</row>
    <row r="116" spans="1:30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</row>
  </sheetData>
  <mergeCells count="17">
    <mergeCell ref="J58:J60"/>
    <mergeCell ref="K58:K60"/>
    <mergeCell ref="J61:J63"/>
    <mergeCell ref="K61:K63"/>
    <mergeCell ref="E51:G52"/>
    <mergeCell ref="G4:O4"/>
    <mergeCell ref="G5:O5"/>
    <mergeCell ref="N48:N50"/>
    <mergeCell ref="O48:O50"/>
    <mergeCell ref="H51:H52"/>
    <mergeCell ref="I51:I52"/>
    <mergeCell ref="P48:P50"/>
    <mergeCell ref="K17:K19"/>
    <mergeCell ref="J20:J22"/>
    <mergeCell ref="K20:K22"/>
    <mergeCell ref="J17:J19"/>
    <mergeCell ref="K48:M5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C7B0-91EB-4906-A4E4-835254437B8D}">
  <dimension ref="A1:X27"/>
  <sheetViews>
    <sheetView tabSelected="1" workbookViewId="0">
      <selection activeCell="F8" sqref="F8"/>
    </sheetView>
  </sheetViews>
  <sheetFormatPr defaultRowHeight="15.75"/>
  <cols>
    <col min="1" max="1" width="6.625" style="1" customWidth="1"/>
    <col min="2" max="2" width="6.375" style="1" customWidth="1"/>
    <col min="3" max="3" width="9" style="1"/>
    <col min="4" max="4" width="12.875" style="1" customWidth="1"/>
    <col min="5" max="5" width="10.5" style="1" bestFit="1" customWidth="1"/>
    <col min="6" max="6" width="10.875" style="1" customWidth="1"/>
    <col min="7" max="7" width="9.875" style="1" customWidth="1"/>
    <col min="8" max="8" width="9" style="1"/>
    <col min="9" max="9" width="12.5" style="1" customWidth="1"/>
    <col min="10" max="10" width="10.5" style="1" customWidth="1"/>
    <col min="11" max="11" width="9" style="1"/>
    <col min="12" max="12" width="9.875" style="1" customWidth="1"/>
    <col min="13" max="15" width="9" style="1"/>
    <col min="16" max="16" width="10.75" style="1" bestFit="1" customWidth="1"/>
    <col min="17" max="17" width="11.875" style="1" bestFit="1" customWidth="1"/>
    <col min="18" max="18" width="9" style="1"/>
    <col min="19" max="19" width="10.25" style="1" customWidth="1"/>
    <col min="20" max="16384" width="9" style="1"/>
  </cols>
  <sheetData>
    <row r="1" spans="1:24" ht="22.5" customHeight="1">
      <c r="A1" s="39"/>
      <c r="B1" s="39"/>
      <c r="C1" s="189" t="s">
        <v>160</v>
      </c>
      <c r="D1" s="189"/>
      <c r="E1" s="189"/>
      <c r="F1" s="189"/>
      <c r="G1" s="189"/>
      <c r="H1" s="189"/>
      <c r="I1" s="189"/>
      <c r="J1" s="189"/>
      <c r="K1" s="189"/>
      <c r="L1" s="189"/>
      <c r="M1" s="104"/>
      <c r="N1" s="187" t="s">
        <v>131</v>
      </c>
      <c r="O1" s="187"/>
      <c r="P1" s="187"/>
      <c r="Q1" s="187"/>
      <c r="R1" s="187"/>
      <c r="S1" s="187"/>
      <c r="T1" s="117"/>
      <c r="U1" s="117"/>
      <c r="V1" s="117"/>
      <c r="W1" s="117"/>
    </row>
    <row r="2" spans="1:24" ht="16.5" thickBot="1">
      <c r="A2" s="39"/>
      <c r="B2" s="39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05"/>
      <c r="N2" s="187"/>
      <c r="O2" s="187"/>
      <c r="P2" s="187"/>
      <c r="Q2" s="187"/>
      <c r="R2" s="187"/>
      <c r="S2" s="187"/>
    </row>
    <row r="3" spans="1:24" ht="29.25" thickBot="1">
      <c r="A3" s="39"/>
      <c r="B3" s="67"/>
      <c r="C3" s="200" t="s">
        <v>69</v>
      </c>
      <c r="D3" s="201"/>
      <c r="E3" s="201"/>
      <c r="F3" s="201"/>
      <c r="G3" s="201"/>
      <c r="H3" s="202" t="s">
        <v>70</v>
      </c>
      <c r="I3" s="203"/>
      <c r="J3" s="203"/>
      <c r="K3" s="203"/>
      <c r="L3" s="204"/>
      <c r="N3" s="187"/>
      <c r="O3" s="187"/>
      <c r="P3" s="187"/>
      <c r="Q3" s="187"/>
      <c r="R3" s="187"/>
      <c r="S3" s="187"/>
    </row>
    <row r="4" spans="1:24" ht="28.5" customHeight="1" thickBot="1">
      <c r="A4" s="186" t="s">
        <v>161</v>
      </c>
      <c r="B4" s="205" t="s">
        <v>69</v>
      </c>
      <c r="C4" s="106"/>
      <c r="D4" s="107"/>
      <c r="E4" s="107"/>
      <c r="F4" s="108"/>
      <c r="G4" s="108"/>
      <c r="H4" s="109"/>
      <c r="I4" s="108"/>
      <c r="J4" s="108"/>
      <c r="K4" s="108"/>
      <c r="L4" s="110"/>
      <c r="N4" s="120"/>
      <c r="O4" s="119" t="s">
        <v>158</v>
      </c>
      <c r="Q4" s="122"/>
      <c r="R4" s="198" t="s">
        <v>159</v>
      </c>
      <c r="S4" s="199"/>
    </row>
    <row r="5" spans="1:24" ht="16.5" thickBot="1">
      <c r="A5" s="186"/>
      <c r="B5" s="206"/>
      <c r="C5" s="111"/>
      <c r="D5" s="68"/>
      <c r="E5" s="69"/>
      <c r="F5" s="67"/>
      <c r="G5" s="67"/>
      <c r="H5" s="75"/>
      <c r="I5" s="67"/>
      <c r="J5" s="67"/>
      <c r="K5" s="67"/>
      <c r="L5" s="79"/>
    </row>
    <row r="6" spans="1:24" ht="16.5" thickBot="1">
      <c r="A6" s="186"/>
      <c r="B6" s="206"/>
      <c r="C6" s="194" t="str">
        <f>_xlfn.CONCAT("There ", IF(E8 = 1, "is ", "are "), ROUND(E8,3), " ", F8, IF(E8 = 1, "", "s"), " in every ", ROUND(E9, 3), " ", F9, IF(E9 = 1, "",  "s"), ".")</f>
        <v>There are 3 months in every 1 quarter.</v>
      </c>
      <c r="D6" s="195"/>
      <c r="E6" s="195"/>
      <c r="F6" s="195"/>
      <c r="G6" s="195"/>
      <c r="H6" s="196" t="str">
        <f>_xlfn.CONCAT("There ", IF(J8 = 1, "is ", "are "), ROUND(J8,3), " ", K8, IF(J8 = 1, "", "s"), " in every ", ROUND(J9, 3), " ", K9, IF(J9 = 1, "",  "s"), ".")</f>
        <v>There is 1 month in every 1 month.</v>
      </c>
      <c r="I6" s="195"/>
      <c r="J6" s="195"/>
      <c r="K6" s="195"/>
      <c r="L6" s="197"/>
      <c r="N6" s="123"/>
      <c r="O6" s="119" t="s">
        <v>142</v>
      </c>
      <c r="Q6" s="124"/>
      <c r="R6" s="119" t="s">
        <v>143</v>
      </c>
    </row>
    <row r="7" spans="1:24" ht="14.25" customHeight="1">
      <c r="A7" s="186"/>
      <c r="B7" s="206"/>
      <c r="C7" s="112"/>
      <c r="D7" s="98" t="s">
        <v>134</v>
      </c>
      <c r="E7" s="140" t="s">
        <v>140</v>
      </c>
      <c r="F7" s="98" t="s">
        <v>135</v>
      </c>
      <c r="G7" s="98"/>
      <c r="H7" s="75"/>
      <c r="I7" s="98" t="s">
        <v>134</v>
      </c>
      <c r="J7" s="98" t="s">
        <v>140</v>
      </c>
      <c r="K7" s="98" t="s">
        <v>135</v>
      </c>
      <c r="L7" s="79"/>
    </row>
    <row r="8" spans="1:24" ht="21">
      <c r="A8" s="186"/>
      <c r="B8" s="206"/>
      <c r="C8" s="113" t="s">
        <v>138</v>
      </c>
      <c r="D8" s="159">
        <v>0.08</v>
      </c>
      <c r="E8" s="118">
        <v>3</v>
      </c>
      <c r="F8" s="136" t="s">
        <v>73</v>
      </c>
      <c r="G8" s="101" t="s">
        <v>144</v>
      </c>
      <c r="H8" s="102" t="s">
        <v>137</v>
      </c>
      <c r="I8" s="159">
        <v>0.08</v>
      </c>
      <c r="J8" s="118">
        <v>1</v>
      </c>
      <c r="K8" s="136" t="s">
        <v>73</v>
      </c>
      <c r="L8" s="147" t="s">
        <v>141</v>
      </c>
      <c r="N8" s="188" t="s">
        <v>132</v>
      </c>
      <c r="O8" s="188"/>
      <c r="P8" s="188"/>
      <c r="Q8" s="188"/>
      <c r="R8" s="188"/>
      <c r="S8" s="188"/>
      <c r="T8" s="96"/>
      <c r="U8" s="96"/>
      <c r="V8" s="96"/>
      <c r="W8" s="96"/>
    </row>
    <row r="9" spans="1:24" ht="20.25">
      <c r="A9" s="186"/>
      <c r="B9" s="206"/>
      <c r="C9" s="113" t="s">
        <v>139</v>
      </c>
      <c r="D9" s="160">
        <f>(1+D8)^G9-1</f>
        <v>0.25971200000000016</v>
      </c>
      <c r="E9" s="118">
        <v>1</v>
      </c>
      <c r="F9" s="136" t="s">
        <v>77</v>
      </c>
      <c r="G9" s="116">
        <f>E8/E9</f>
        <v>3</v>
      </c>
      <c r="H9" s="102" t="s">
        <v>136</v>
      </c>
      <c r="I9" s="160">
        <f>EXP(I8*L9)-1</f>
        <v>8.3287067674958637E-2</v>
      </c>
      <c r="J9" s="118">
        <v>1</v>
      </c>
      <c r="K9" s="136" t="s">
        <v>73</v>
      </c>
      <c r="L9" s="148">
        <f>J8/J9</f>
        <v>1</v>
      </c>
      <c r="N9" s="188"/>
      <c r="O9" s="188"/>
      <c r="P9" s="188"/>
      <c r="Q9" s="188"/>
      <c r="R9" s="188"/>
      <c r="S9" s="188"/>
      <c r="X9" s="121"/>
    </row>
    <row r="10" spans="1:24" ht="18.75">
      <c r="A10" s="186"/>
      <c r="B10" s="206"/>
      <c r="C10" s="113"/>
      <c r="D10" s="139" t="s">
        <v>152</v>
      </c>
      <c r="E10" s="137">
        <v>5000</v>
      </c>
      <c r="F10" s="138" t="s">
        <v>153</v>
      </c>
      <c r="G10" s="135"/>
      <c r="H10" s="102"/>
      <c r="I10" s="139" t="s">
        <v>152</v>
      </c>
      <c r="J10" s="137">
        <v>5000</v>
      </c>
      <c r="K10" s="138" t="s">
        <v>153</v>
      </c>
      <c r="L10" s="149"/>
    </row>
    <row r="11" spans="1:24" ht="18.75">
      <c r="A11" s="186"/>
      <c r="B11" s="206"/>
      <c r="C11" s="115"/>
      <c r="D11" s="141" t="s">
        <v>156</v>
      </c>
      <c r="E11" s="142">
        <f>E10*(1+D8)^E8</f>
        <v>6298.56</v>
      </c>
      <c r="F11" s="153" t="s">
        <v>157</v>
      </c>
      <c r="G11" s="152">
        <f>E10*(1+D9)^E9</f>
        <v>6298.56</v>
      </c>
      <c r="H11" s="102"/>
      <c r="I11" s="141" t="s">
        <v>155</v>
      </c>
      <c r="J11" s="142">
        <f>J10*EXP(I8*J8)</f>
        <v>5416.435338374793</v>
      </c>
      <c r="K11" s="153" t="s">
        <v>154</v>
      </c>
      <c r="L11" s="151">
        <f>J10*(1+I9)^J9</f>
        <v>5416.435338374793</v>
      </c>
    </row>
    <row r="12" spans="1:24" ht="28.5" customHeight="1">
      <c r="A12" s="186"/>
      <c r="B12" s="191" t="s">
        <v>70</v>
      </c>
      <c r="C12" s="112"/>
      <c r="D12" s="100"/>
      <c r="E12" s="100"/>
      <c r="F12" s="100"/>
      <c r="G12" s="100"/>
      <c r="H12" s="74"/>
      <c r="I12" s="66"/>
      <c r="J12" s="66"/>
      <c r="K12" s="66"/>
      <c r="L12" s="78"/>
      <c r="P12" s="3"/>
      <c r="Q12" s="162"/>
      <c r="T12" s="96"/>
    </row>
    <row r="13" spans="1:24">
      <c r="A13" s="186"/>
      <c r="B13" s="192"/>
      <c r="C13" s="112"/>
      <c r="D13" s="67"/>
      <c r="E13" s="67"/>
      <c r="F13" s="67"/>
      <c r="G13" s="67"/>
      <c r="H13" s="75"/>
      <c r="I13" s="103"/>
      <c r="J13" s="103"/>
      <c r="K13" s="103"/>
      <c r="L13" s="114"/>
      <c r="P13" s="3"/>
      <c r="Q13" s="162"/>
    </row>
    <row r="14" spans="1:24" ht="16.5" customHeight="1">
      <c r="A14" s="186"/>
      <c r="B14" s="192"/>
      <c r="C14" s="112"/>
      <c r="D14" s="77"/>
      <c r="E14" s="77"/>
      <c r="F14" s="77"/>
      <c r="G14" s="77"/>
      <c r="H14" s="75"/>
      <c r="I14" s="103"/>
      <c r="J14" s="103"/>
      <c r="K14" s="103"/>
      <c r="L14" s="114"/>
    </row>
    <row r="15" spans="1:24">
      <c r="A15" s="186"/>
      <c r="B15" s="192"/>
      <c r="C15" s="194" t="str">
        <f>_xlfn.CONCAT("There ", IF(E17 = 1, "is ", "are "), ROUND(E17,3), " ", F17, IF(E17 = 1, "", "s"), " in every ", ROUND(E18, 3), " ", F18, IF(E18 = 1, "",  "s"), ".")</f>
        <v>There are 12 months in every 1 year.</v>
      </c>
      <c r="D15" s="195"/>
      <c r="E15" s="195"/>
      <c r="F15" s="195"/>
      <c r="G15" s="195"/>
      <c r="H15" s="196" t="str">
        <f>_xlfn.CONCAT("There ", IF(J17 = 1, "is ", "are "), ROUND(J17,3), " ", K17, IF(J17 = 1, "", "s"), " in every ", ROUND(J18, 3), " ", K18, IF(J18 = 1, "",  "s"), ".")</f>
        <v>There is 1 quarter in every 3 months.</v>
      </c>
      <c r="I15" s="195"/>
      <c r="J15" s="195"/>
      <c r="K15" s="195"/>
      <c r="L15" s="197"/>
    </row>
    <row r="16" spans="1:24" ht="15" customHeight="1">
      <c r="A16" s="186"/>
      <c r="B16" s="192"/>
      <c r="C16" s="111"/>
      <c r="D16" s="99" t="s">
        <v>134</v>
      </c>
      <c r="E16" s="98" t="s">
        <v>140</v>
      </c>
      <c r="F16" s="98" t="s">
        <v>135</v>
      </c>
      <c r="G16" s="67"/>
      <c r="H16" s="75"/>
      <c r="I16" s="98" t="s">
        <v>134</v>
      </c>
      <c r="J16" s="98" t="s">
        <v>140</v>
      </c>
      <c r="K16" s="98" t="s">
        <v>135</v>
      </c>
      <c r="L16" s="150"/>
    </row>
    <row r="17" spans="1:16" ht="20.25">
      <c r="A17" s="186"/>
      <c r="B17" s="192"/>
      <c r="C17" s="113" t="s">
        <v>136</v>
      </c>
      <c r="D17" s="159">
        <v>0.05</v>
      </c>
      <c r="E17" s="118">
        <v>12</v>
      </c>
      <c r="F17" s="136" t="s">
        <v>73</v>
      </c>
      <c r="G17" s="101" t="s">
        <v>141</v>
      </c>
      <c r="H17" s="102" t="s">
        <v>138</v>
      </c>
      <c r="I17" s="159">
        <v>0.08</v>
      </c>
      <c r="J17" s="118">
        <v>1</v>
      </c>
      <c r="K17" s="136" t="s">
        <v>77</v>
      </c>
      <c r="L17" s="147" t="s">
        <v>144</v>
      </c>
      <c r="P17" s="161"/>
    </row>
    <row r="18" spans="1:16" ht="20.25">
      <c r="A18" s="186"/>
      <c r="B18" s="192"/>
      <c r="C18" s="113" t="s">
        <v>137</v>
      </c>
      <c r="D18" s="160">
        <f>LN(1+D17)/G18</f>
        <v>0.58548197003318458</v>
      </c>
      <c r="E18" s="118">
        <v>1</v>
      </c>
      <c r="F18" s="136" t="s">
        <v>162</v>
      </c>
      <c r="G18" s="116">
        <f>E18/E17</f>
        <v>8.3333333333333329E-2</v>
      </c>
      <c r="H18" s="102" t="s">
        <v>139</v>
      </c>
      <c r="I18" s="160">
        <f>I17*L18</f>
        <v>2.6666666666666665E-2</v>
      </c>
      <c r="J18" s="118">
        <v>3</v>
      </c>
      <c r="K18" s="136" t="s">
        <v>73</v>
      </c>
      <c r="L18" s="148">
        <f>J17/J18</f>
        <v>0.33333333333333331</v>
      </c>
    </row>
    <row r="19" spans="1:16" ht="18.75">
      <c r="A19" s="186"/>
      <c r="B19" s="192"/>
      <c r="C19" s="113"/>
      <c r="D19" s="139" t="s">
        <v>152</v>
      </c>
      <c r="E19" s="137">
        <v>5000</v>
      </c>
      <c r="F19" s="138" t="s">
        <v>153</v>
      </c>
      <c r="G19" s="135"/>
      <c r="H19" s="102"/>
      <c r="I19" s="139" t="s">
        <v>152</v>
      </c>
      <c r="J19" s="137">
        <v>5000</v>
      </c>
      <c r="K19" s="138" t="s">
        <v>153</v>
      </c>
      <c r="L19" s="149"/>
    </row>
    <row r="20" spans="1:16" ht="19.5" thickBot="1">
      <c r="A20" s="186"/>
      <c r="B20" s="193"/>
      <c r="C20" s="143"/>
      <c r="D20" s="144" t="s">
        <v>154</v>
      </c>
      <c r="E20" s="145">
        <f>E19*(1+D17)^E17</f>
        <v>8979.2816301106468</v>
      </c>
      <c r="F20" s="154" t="s">
        <v>155</v>
      </c>
      <c r="G20" s="155">
        <f>E19*EXP(D18*E18)</f>
        <v>8979.2816301106504</v>
      </c>
      <c r="H20" s="146"/>
      <c r="I20" s="144" t="s">
        <v>156</v>
      </c>
      <c r="J20" s="145">
        <f>J19*EXP(I17*J17)</f>
        <v>5416.435338374793</v>
      </c>
      <c r="K20" s="154" t="s">
        <v>157</v>
      </c>
      <c r="L20" s="156">
        <f>J19*EXP(I18*J18)</f>
        <v>5416.435338374793</v>
      </c>
    </row>
    <row r="26" spans="1:16">
      <c r="P26" s="157"/>
    </row>
    <row r="27" spans="1:16">
      <c r="P27" s="158"/>
    </row>
  </sheetData>
  <mergeCells count="13">
    <mergeCell ref="A4:A20"/>
    <mergeCell ref="N1:S3"/>
    <mergeCell ref="N8:S9"/>
    <mergeCell ref="C1:L2"/>
    <mergeCell ref="B12:B20"/>
    <mergeCell ref="C6:G6"/>
    <mergeCell ref="H6:L6"/>
    <mergeCell ref="C15:G15"/>
    <mergeCell ref="H15:L15"/>
    <mergeCell ref="R4:S4"/>
    <mergeCell ref="C3:G3"/>
    <mergeCell ref="H3:L3"/>
    <mergeCell ref="B4:B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G130"/>
  <sheetViews>
    <sheetView workbookViewId="0">
      <selection activeCell="G126" sqref="G126"/>
    </sheetView>
  </sheetViews>
  <sheetFormatPr defaultColWidth="10.75" defaultRowHeight="15.75"/>
  <cols>
    <col min="1" max="1" width="14.25" style="1" customWidth="1"/>
    <col min="2" max="7" width="10.75" style="1"/>
    <col min="8" max="8" width="10.75" style="1" customWidth="1"/>
    <col min="9" max="16384" width="10.75" style="1"/>
  </cols>
  <sheetData>
    <row r="4" spans="1:7">
      <c r="E4" s="3"/>
    </row>
    <row r="5" spans="1:7">
      <c r="E5" s="3"/>
    </row>
    <row r="6" spans="1:7">
      <c r="E6" s="3"/>
    </row>
    <row r="7" spans="1:7">
      <c r="E7" s="3"/>
    </row>
    <row r="8" spans="1:7">
      <c r="E8" s="3"/>
    </row>
    <row r="9" spans="1:7">
      <c r="E9" s="3"/>
    </row>
    <row r="10" spans="1:7">
      <c r="E10" s="3"/>
    </row>
    <row r="11" spans="1:7" ht="16.5" thickBot="1">
      <c r="E11" s="3"/>
    </row>
    <row r="12" spans="1:7" ht="16.5" thickBot="1">
      <c r="B12" s="2" t="s">
        <v>1</v>
      </c>
      <c r="C12" s="6">
        <v>100</v>
      </c>
      <c r="E12" s="3"/>
    </row>
    <row r="13" spans="1:7" ht="24" thickBot="1">
      <c r="B13" s="207" t="s">
        <v>5</v>
      </c>
      <c r="C13" s="207"/>
      <c r="D13" s="207"/>
      <c r="E13" s="207"/>
      <c r="F13" s="207"/>
      <c r="G13" s="207"/>
    </row>
    <row r="14" spans="1:7" ht="19.5" thickBot="1">
      <c r="B14" s="4" t="s">
        <v>150</v>
      </c>
      <c r="C14" s="125">
        <v>0.08</v>
      </c>
      <c r="D14" s="1" t="s">
        <v>0</v>
      </c>
      <c r="E14" s="5"/>
      <c r="F14" s="4" t="s">
        <v>3</v>
      </c>
      <c r="G14" s="3" t="s">
        <v>2</v>
      </c>
    </row>
    <row r="15" spans="1:7" ht="16.5" thickBot="1">
      <c r="B15" s="126">
        <v>1</v>
      </c>
      <c r="C15" s="127">
        <v>2</v>
      </c>
      <c r="D15" s="127">
        <v>3</v>
      </c>
      <c r="E15" s="127">
        <v>4</v>
      </c>
      <c r="F15" s="127">
        <v>5</v>
      </c>
      <c r="G15" s="128">
        <v>6</v>
      </c>
    </row>
    <row r="16" spans="1:7">
      <c r="A16" s="4" t="s">
        <v>4</v>
      </c>
      <c r="B16" s="7">
        <f t="shared" ref="B16:G16" si="0">$C$12*(1+$C$14)^B15</f>
        <v>108</v>
      </c>
      <c r="C16" s="7">
        <f t="shared" si="0"/>
        <v>116.64000000000001</v>
      </c>
      <c r="D16" s="7">
        <f t="shared" si="0"/>
        <v>125.97120000000001</v>
      </c>
      <c r="E16" s="7">
        <f t="shared" si="0"/>
        <v>136.04889600000004</v>
      </c>
      <c r="F16" s="7">
        <f t="shared" si="0"/>
        <v>146.93280768000002</v>
      </c>
      <c r="G16" s="7">
        <f t="shared" si="0"/>
        <v>158.68743229440005</v>
      </c>
    </row>
    <row r="27" spans="1:7" ht="24" thickBot="1">
      <c r="B27" s="207" t="s">
        <v>6</v>
      </c>
      <c r="C27" s="207"/>
      <c r="D27" s="207"/>
      <c r="E27" s="207"/>
      <c r="F27" s="207"/>
      <c r="G27" s="207"/>
    </row>
    <row r="28" spans="1:7" ht="19.5" thickBot="1">
      <c r="B28" s="4" t="s">
        <v>10</v>
      </c>
      <c r="C28" s="134">
        <v>0</v>
      </c>
      <c r="D28" s="1" t="s">
        <v>7</v>
      </c>
      <c r="E28" s="5"/>
      <c r="F28" s="4" t="s">
        <v>3</v>
      </c>
      <c r="G28" s="3" t="s">
        <v>8</v>
      </c>
    </row>
    <row r="29" spans="1:7" ht="16.5" thickBot="1">
      <c r="B29" s="210">
        <v>1</v>
      </c>
      <c r="C29" s="211"/>
      <c r="D29" s="212"/>
      <c r="E29" s="213">
        <v>2</v>
      </c>
      <c r="F29" s="211"/>
      <c r="G29" s="214"/>
    </row>
    <row r="30" spans="1:7">
      <c r="A30" s="4" t="s">
        <v>4</v>
      </c>
      <c r="B30" s="215">
        <f>$C$12*(1+$C$28)^B29</f>
        <v>100</v>
      </c>
      <c r="C30" s="215"/>
      <c r="D30" s="215"/>
      <c r="E30" s="215">
        <f>$C$12*(1+$C$28)^E29</f>
        <v>100</v>
      </c>
      <c r="F30" s="215"/>
      <c r="G30" s="215"/>
    </row>
    <row r="114" spans="2:7" ht="23.25">
      <c r="D114" s="8" t="s">
        <v>11</v>
      </c>
      <c r="E114" s="9">
        <v>3</v>
      </c>
    </row>
    <row r="115" spans="2:7" ht="23.25">
      <c r="D115" s="10"/>
      <c r="E115" s="9"/>
    </row>
    <row r="116" spans="2:7" ht="24.75">
      <c r="D116" s="8" t="s">
        <v>16</v>
      </c>
      <c r="E116" s="11">
        <f>C28</f>
        <v>0</v>
      </c>
      <c r="F116" s="1" t="str">
        <f>D28</f>
        <v>/quarter</v>
      </c>
    </row>
    <row r="117" spans="2:7" ht="24.75">
      <c r="D117" s="8" t="s">
        <v>15</v>
      </c>
      <c r="E117" s="11">
        <f>(1+C14)^E114-1</f>
        <v>0.25971200000000016</v>
      </c>
      <c r="F117" s="1" t="str">
        <f>D28</f>
        <v>/quarter</v>
      </c>
    </row>
    <row r="118" spans="2:7">
      <c r="E118" s="14" t="s">
        <v>17</v>
      </c>
    </row>
    <row r="120" spans="2:7" ht="23.25">
      <c r="B120" s="18" t="s">
        <v>26</v>
      </c>
    </row>
    <row r="122" spans="2:7" ht="24.75">
      <c r="D122" s="12" t="s">
        <v>13</v>
      </c>
      <c r="E122" s="11">
        <f>E116</f>
        <v>0</v>
      </c>
    </row>
    <row r="123" spans="2:7" ht="23.25">
      <c r="D123" s="8" t="s">
        <v>11</v>
      </c>
      <c r="E123" s="13">
        <f>1/E114</f>
        <v>0.33333333333333331</v>
      </c>
    </row>
    <row r="124" spans="2:7">
      <c r="G124" s="1" t="s">
        <v>12</v>
      </c>
    </row>
    <row r="126" spans="2:7" ht="24.75">
      <c r="D126" s="8" t="s">
        <v>14</v>
      </c>
      <c r="E126" s="11">
        <f>C14</f>
        <v>0.08</v>
      </c>
      <c r="F126" s="1" t="str">
        <f>D14</f>
        <v>/month</v>
      </c>
    </row>
    <row r="127" spans="2:7" ht="24.75">
      <c r="D127" s="8" t="s">
        <v>15</v>
      </c>
      <c r="E127" s="11">
        <f>(1+E122)^E123-1</f>
        <v>0</v>
      </c>
      <c r="F127" s="1" t="str">
        <f>D14</f>
        <v>/month</v>
      </c>
    </row>
    <row r="128" spans="2:7">
      <c r="E128" s="14" t="s">
        <v>17</v>
      </c>
    </row>
    <row r="130" spans="2:2" ht="23.25">
      <c r="B130" s="19" t="s">
        <v>27</v>
      </c>
    </row>
  </sheetData>
  <mergeCells count="6">
    <mergeCell ref="B13:G13"/>
    <mergeCell ref="B29:D29"/>
    <mergeCell ref="E29:G29"/>
    <mergeCell ref="B27:G27"/>
    <mergeCell ref="B30:D30"/>
    <mergeCell ref="E30:G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923CE-F94F-1E4F-8553-B3C386E64A55}">
  <dimension ref="A4:L172"/>
  <sheetViews>
    <sheetView workbookViewId="0">
      <selection activeCell="H103" sqref="H103"/>
    </sheetView>
  </sheetViews>
  <sheetFormatPr defaultColWidth="10.75" defaultRowHeight="15.75"/>
  <cols>
    <col min="1" max="1" width="14.25" style="1" customWidth="1"/>
    <col min="2" max="5" width="10.75" style="1"/>
    <col min="6" max="6" width="11.75" style="1" customWidth="1"/>
    <col min="7" max="7" width="10.75" style="1"/>
    <col min="8" max="8" width="10.75" style="1" customWidth="1"/>
    <col min="9" max="16384" width="10.75" style="1"/>
  </cols>
  <sheetData>
    <row r="4" spans="1:7">
      <c r="E4" s="3"/>
    </row>
    <row r="5" spans="1:7">
      <c r="E5" s="3"/>
    </row>
    <row r="6" spans="1:7">
      <c r="E6" s="3"/>
    </row>
    <row r="7" spans="1:7">
      <c r="E7" s="3"/>
    </row>
    <row r="8" spans="1:7">
      <c r="E8" s="3"/>
    </row>
    <row r="9" spans="1:7">
      <c r="E9" s="3"/>
    </row>
    <row r="10" spans="1:7">
      <c r="E10" s="3"/>
    </row>
    <row r="11" spans="1:7">
      <c r="E11" s="3"/>
    </row>
    <row r="12" spans="1:7">
      <c r="E12" s="3"/>
    </row>
    <row r="13" spans="1:7" ht="16.5" thickBot="1">
      <c r="E13" s="3"/>
    </row>
    <row r="14" spans="1:7" ht="16.5" thickBot="1">
      <c r="B14" s="2" t="s">
        <v>145</v>
      </c>
      <c r="C14" s="16">
        <v>100</v>
      </c>
    </row>
    <row r="15" spans="1:7" ht="20.25" thickBot="1">
      <c r="B15" s="4" t="s">
        <v>146</v>
      </c>
      <c r="C15" s="125">
        <v>0.08</v>
      </c>
      <c r="D15" s="1" t="s">
        <v>0</v>
      </c>
      <c r="E15" s="5"/>
      <c r="F15" s="4" t="s">
        <v>3</v>
      </c>
      <c r="G15" s="3" t="s">
        <v>2</v>
      </c>
    </row>
    <row r="16" spans="1:7" ht="16.5" thickBot="1">
      <c r="A16" s="4" t="s">
        <v>148</v>
      </c>
      <c r="B16" s="126">
        <v>1</v>
      </c>
      <c r="C16" s="127">
        <v>2</v>
      </c>
      <c r="D16" s="127">
        <v>3</v>
      </c>
      <c r="E16" s="127">
        <v>4</v>
      </c>
      <c r="F16" s="127">
        <v>5</v>
      </c>
      <c r="G16" s="128">
        <v>6</v>
      </c>
    </row>
    <row r="17" spans="1:7">
      <c r="A17" s="4" t="s">
        <v>147</v>
      </c>
      <c r="B17" s="7">
        <f t="shared" ref="B17:G17" si="0">$C$14*(1+$C$15)^B16</f>
        <v>108</v>
      </c>
      <c r="C17" s="7">
        <f t="shared" si="0"/>
        <v>116.64000000000001</v>
      </c>
      <c r="D17" s="7">
        <f t="shared" si="0"/>
        <v>125.97120000000001</v>
      </c>
      <c r="E17" s="7">
        <f t="shared" si="0"/>
        <v>136.04889600000004</v>
      </c>
      <c r="F17" s="7">
        <f t="shared" si="0"/>
        <v>146.93280768000002</v>
      </c>
      <c r="G17" s="7">
        <f t="shared" si="0"/>
        <v>158.68743229440005</v>
      </c>
    </row>
    <row r="30" spans="1:7" ht="24" thickBot="1">
      <c r="B30" s="207" t="s">
        <v>5</v>
      </c>
      <c r="C30" s="207"/>
      <c r="D30" s="207"/>
      <c r="E30" s="207"/>
      <c r="F30" s="207"/>
      <c r="G30" s="207"/>
    </row>
    <row r="31" spans="1:7" ht="19.5" thickBot="1">
      <c r="B31" s="4" t="s">
        <v>18</v>
      </c>
      <c r="C31" s="125">
        <v>0</v>
      </c>
      <c r="D31" s="1" t="s">
        <v>0</v>
      </c>
      <c r="E31" s="5"/>
      <c r="F31" s="4" t="s">
        <v>3</v>
      </c>
      <c r="G31" s="3" t="s">
        <v>19</v>
      </c>
    </row>
    <row r="32" spans="1:7" ht="16.5" thickBot="1">
      <c r="A32" s="4" t="s">
        <v>148</v>
      </c>
      <c r="B32" s="130">
        <v>1</v>
      </c>
      <c r="C32" s="131">
        <v>2</v>
      </c>
      <c r="D32" s="131">
        <v>3</v>
      </c>
      <c r="E32" s="131">
        <v>4</v>
      </c>
      <c r="F32" s="131">
        <v>5</v>
      </c>
      <c r="G32" s="132">
        <v>6</v>
      </c>
    </row>
    <row r="33" spans="1:7">
      <c r="A33" s="4" t="s">
        <v>147</v>
      </c>
      <c r="B33" s="129">
        <f t="shared" ref="B33:G33" si="1">$C$14*EXP($C$31*B32)</f>
        <v>100</v>
      </c>
      <c r="C33" s="129">
        <f t="shared" si="1"/>
        <v>100</v>
      </c>
      <c r="D33" s="129">
        <f t="shared" si="1"/>
        <v>100</v>
      </c>
      <c r="E33" s="129">
        <f t="shared" si="1"/>
        <v>100</v>
      </c>
      <c r="F33" s="129">
        <f t="shared" si="1"/>
        <v>100</v>
      </c>
      <c r="G33" s="129">
        <f t="shared" si="1"/>
        <v>100</v>
      </c>
    </row>
    <row r="98" spans="1:12">
      <c r="G98" s="1" t="s">
        <v>149</v>
      </c>
    </row>
    <row r="100" spans="1:12">
      <c r="G100" s="133"/>
      <c r="H100" s="133"/>
      <c r="I100" s="133"/>
      <c r="J100" s="133"/>
      <c r="K100" s="133"/>
      <c r="L100" s="133"/>
    </row>
    <row r="101" spans="1:12" ht="30" customHeight="1">
      <c r="A101" s="208" t="s">
        <v>21</v>
      </c>
      <c r="B101" s="208"/>
      <c r="G101" s="133"/>
      <c r="H101" s="133"/>
      <c r="I101" s="133"/>
      <c r="J101" s="133"/>
      <c r="K101" s="133"/>
      <c r="L101" s="133"/>
    </row>
    <row r="102" spans="1:12" ht="15.75" customHeight="1">
      <c r="A102" s="208"/>
      <c r="B102" s="208"/>
      <c r="G102" s="133"/>
      <c r="H102" s="133"/>
      <c r="I102" s="133"/>
      <c r="J102" s="133"/>
      <c r="K102" s="133"/>
      <c r="L102" s="133"/>
    </row>
    <row r="103" spans="1:12" ht="15.75" customHeight="1">
      <c r="A103" s="208"/>
      <c r="B103" s="208"/>
      <c r="G103" s="133"/>
      <c r="H103" s="133"/>
      <c r="I103" s="133"/>
      <c r="J103" s="133"/>
      <c r="K103" s="133"/>
      <c r="L103" s="133"/>
    </row>
    <row r="104" spans="1:12">
      <c r="G104" s="133"/>
      <c r="H104" s="133"/>
      <c r="I104" s="133"/>
      <c r="J104" s="133"/>
      <c r="K104" s="133"/>
      <c r="L104" s="133"/>
    </row>
    <row r="105" spans="1:12" ht="30">
      <c r="A105" s="209" t="s">
        <v>20</v>
      </c>
      <c r="B105" s="209"/>
      <c r="G105" s="133"/>
      <c r="H105" s="133"/>
      <c r="I105" s="133"/>
      <c r="J105" s="133"/>
      <c r="K105" s="133"/>
      <c r="L105" s="133"/>
    </row>
    <row r="107" spans="1:12" ht="23.25">
      <c r="D107" s="10"/>
      <c r="E107" s="9"/>
    </row>
    <row r="108" spans="1:12" ht="24.75">
      <c r="E108" s="8" t="s">
        <v>23</v>
      </c>
      <c r="F108" s="11">
        <f>C31</f>
        <v>0</v>
      </c>
      <c r="G108" s="1" t="str">
        <f>D31</f>
        <v>/month</v>
      </c>
    </row>
    <row r="109" spans="1:12" ht="24.75">
      <c r="E109" s="8" t="s">
        <v>22</v>
      </c>
      <c r="F109" s="11">
        <f>LN(1+C15)</f>
        <v>7.6961041136128394E-2</v>
      </c>
      <c r="G109" s="1" t="str">
        <f>D31</f>
        <v>/month</v>
      </c>
    </row>
    <row r="110" spans="1:12">
      <c r="F110" s="14" t="s">
        <v>17</v>
      </c>
    </row>
    <row r="113" spans="5:7" ht="24.75">
      <c r="E113" s="8" t="s">
        <v>24</v>
      </c>
      <c r="F113" s="11">
        <f>C15</f>
        <v>0.08</v>
      </c>
      <c r="G113" s="1" t="str">
        <f>D15</f>
        <v>/month</v>
      </c>
    </row>
    <row r="114" spans="5:7" ht="24.75">
      <c r="E114" s="8" t="s">
        <v>25</v>
      </c>
      <c r="F114" s="11">
        <f>EXP(F108)-1</f>
        <v>0</v>
      </c>
      <c r="G114" s="1" t="str">
        <f>D15</f>
        <v>/month</v>
      </c>
    </row>
    <row r="115" spans="5:7">
      <c r="F115" s="14" t="s">
        <v>17</v>
      </c>
    </row>
    <row r="172" spans="9:9">
      <c r="I172" s="15"/>
    </row>
  </sheetData>
  <mergeCells count="3">
    <mergeCell ref="B30:G30"/>
    <mergeCell ref="A101:B103"/>
    <mergeCell ref="A105:B10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D308-7BBC-BE44-9ED8-11754BC8F5C1}">
  <dimension ref="A4:Q103"/>
  <sheetViews>
    <sheetView topLeftCell="A85" workbookViewId="0">
      <selection activeCell="L31" sqref="L31"/>
    </sheetView>
  </sheetViews>
  <sheetFormatPr defaultColWidth="10.75" defaultRowHeight="15.75"/>
  <cols>
    <col min="1" max="1" width="14.25" style="1" customWidth="1"/>
    <col min="2" max="16384" width="10.75" style="1"/>
  </cols>
  <sheetData>
    <row r="4" spans="1:7">
      <c r="E4" s="3"/>
    </row>
    <row r="5" spans="1:7">
      <c r="E5" s="3"/>
    </row>
    <row r="6" spans="1:7">
      <c r="E6" s="3"/>
    </row>
    <row r="7" spans="1:7">
      <c r="E7" s="3"/>
    </row>
    <row r="8" spans="1:7">
      <c r="E8" s="3"/>
    </row>
    <row r="9" spans="1:7">
      <c r="E9" s="3"/>
    </row>
    <row r="10" spans="1:7">
      <c r="E10" s="3"/>
    </row>
    <row r="11" spans="1:7" ht="16.5" thickBot="1">
      <c r="E11" s="3"/>
    </row>
    <row r="12" spans="1:7" ht="16.5" thickBot="1">
      <c r="B12" s="2" t="s">
        <v>1</v>
      </c>
      <c r="C12" s="6">
        <v>100</v>
      </c>
      <c r="E12" s="3"/>
    </row>
    <row r="13" spans="1:7" ht="24" thickBot="1">
      <c r="B13" s="207" t="s">
        <v>5</v>
      </c>
      <c r="C13" s="207"/>
      <c r="D13" s="207"/>
      <c r="E13" s="207"/>
      <c r="F13" s="207"/>
      <c r="G13" s="207"/>
    </row>
    <row r="14" spans="1:7" ht="19.5" thickBot="1">
      <c r="B14" s="4" t="s">
        <v>9</v>
      </c>
      <c r="C14" s="125">
        <v>0.08</v>
      </c>
      <c r="D14" s="1" t="s">
        <v>0</v>
      </c>
      <c r="E14" s="5"/>
      <c r="F14" s="4" t="s">
        <v>3</v>
      </c>
      <c r="G14" s="3" t="s">
        <v>19</v>
      </c>
    </row>
    <row r="15" spans="1:7" ht="16.5" thickBot="1">
      <c r="B15" s="126">
        <v>1</v>
      </c>
      <c r="C15" s="127">
        <v>2</v>
      </c>
      <c r="D15" s="127">
        <v>3</v>
      </c>
      <c r="E15" s="127">
        <v>4</v>
      </c>
      <c r="F15" s="127">
        <v>5</v>
      </c>
      <c r="G15" s="128">
        <v>6</v>
      </c>
    </row>
    <row r="16" spans="1:7">
      <c r="A16" s="4" t="s">
        <v>4</v>
      </c>
      <c r="B16" s="7">
        <f>$C$12*EXP($C$14*B15)</f>
        <v>108.32870676749586</v>
      </c>
      <c r="C16" s="7">
        <f t="shared" ref="C16:G16" si="0">$C$12*EXP($C$14*C15)</f>
        <v>117.35108709918103</v>
      </c>
      <c r="D16" s="7">
        <f t="shared" si="0"/>
        <v>127.12491503214048</v>
      </c>
      <c r="E16" s="7">
        <f t="shared" si="0"/>
        <v>137.71277643359571</v>
      </c>
      <c r="F16" s="7">
        <f t="shared" si="0"/>
        <v>149.18246976412703</v>
      </c>
      <c r="G16" s="7">
        <f t="shared" si="0"/>
        <v>161.60744021928934</v>
      </c>
    </row>
    <row r="27" spans="1:7" ht="24" thickBot="1">
      <c r="B27" s="207" t="s">
        <v>6</v>
      </c>
      <c r="C27" s="207"/>
      <c r="D27" s="207"/>
      <c r="E27" s="207"/>
      <c r="F27" s="207"/>
      <c r="G27" s="207"/>
    </row>
    <row r="28" spans="1:7" ht="19.5" thickBot="1">
      <c r="B28" s="4" t="s">
        <v>10</v>
      </c>
      <c r="C28" s="134">
        <v>0</v>
      </c>
      <c r="D28" s="1" t="s">
        <v>7</v>
      </c>
      <c r="E28" s="5"/>
      <c r="F28" s="4" t="s">
        <v>3</v>
      </c>
      <c r="G28" s="3" t="s">
        <v>19</v>
      </c>
    </row>
    <row r="29" spans="1:7" ht="16.5" thickBot="1">
      <c r="B29" s="210">
        <v>1</v>
      </c>
      <c r="C29" s="211"/>
      <c r="D29" s="212"/>
      <c r="E29" s="213">
        <v>2</v>
      </c>
      <c r="F29" s="211"/>
      <c r="G29" s="214"/>
    </row>
    <row r="30" spans="1:7">
      <c r="A30" s="4" t="s">
        <v>4</v>
      </c>
      <c r="B30" s="215">
        <f>$C$12*EXP($C$28*B29)</f>
        <v>100</v>
      </c>
      <c r="C30" s="215"/>
      <c r="D30" s="215"/>
      <c r="E30" s="215">
        <f>$C$12*EXP($C$28*E29)</f>
        <v>100</v>
      </c>
      <c r="F30" s="215"/>
      <c r="G30" s="215"/>
    </row>
    <row r="67" spans="17:17">
      <c r="Q67" s="1" t="s">
        <v>68</v>
      </c>
    </row>
    <row r="88" spans="2:6" ht="23.25">
      <c r="D88" s="8" t="s">
        <v>11</v>
      </c>
      <c r="E88" s="9">
        <v>3</v>
      </c>
    </row>
    <row r="89" spans="2:6" ht="24.75">
      <c r="D89" s="8" t="s">
        <v>16</v>
      </c>
      <c r="E89" s="11">
        <f>C28</f>
        <v>0</v>
      </c>
      <c r="F89" s="1" t="str">
        <f>D28</f>
        <v>/quarter</v>
      </c>
    </row>
    <row r="90" spans="2:6" ht="24.75">
      <c r="D90" s="8" t="s">
        <v>15</v>
      </c>
      <c r="E90" s="11">
        <f>C14*E88</f>
        <v>0.24</v>
      </c>
      <c r="F90" s="1" t="str">
        <f>D28</f>
        <v>/quarter</v>
      </c>
    </row>
    <row r="91" spans="2:6">
      <c r="E91" s="14" t="s">
        <v>17</v>
      </c>
    </row>
    <row r="93" spans="2:6" ht="23.25">
      <c r="B93" s="18" t="s">
        <v>26</v>
      </c>
    </row>
    <row r="95" spans="2:6" ht="24.75">
      <c r="D95" s="12" t="s">
        <v>13</v>
      </c>
      <c r="E95" s="11">
        <f>E89</f>
        <v>0</v>
      </c>
    </row>
    <row r="96" spans="2:6" ht="23.25">
      <c r="D96" s="8" t="s">
        <v>11</v>
      </c>
      <c r="E96" s="13">
        <f>1/E88</f>
        <v>0.33333333333333331</v>
      </c>
    </row>
    <row r="97" spans="2:7">
      <c r="G97" s="1" t="s">
        <v>12</v>
      </c>
    </row>
    <row r="99" spans="2:7" ht="24.75">
      <c r="D99" s="8" t="s">
        <v>14</v>
      </c>
      <c r="E99" s="11">
        <f>C14</f>
        <v>0.08</v>
      </c>
    </row>
    <row r="100" spans="2:7" ht="24.75">
      <c r="D100" s="8" t="s">
        <v>15</v>
      </c>
      <c r="E100" s="11">
        <f>E95*E96</f>
        <v>0</v>
      </c>
    </row>
    <row r="101" spans="2:7">
      <c r="E101" s="14" t="s">
        <v>17</v>
      </c>
    </row>
    <row r="103" spans="2:7" ht="23.25">
      <c r="B103" s="19" t="s">
        <v>27</v>
      </c>
    </row>
  </sheetData>
  <mergeCells count="6">
    <mergeCell ref="B13:G13"/>
    <mergeCell ref="B27:G27"/>
    <mergeCell ref="B29:D29"/>
    <mergeCell ref="E29:G29"/>
    <mergeCell ref="B30:D30"/>
    <mergeCell ref="E30:G3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3905A-6A4B-B54D-9540-A378B223BE68}">
  <dimension ref="A8:S417"/>
  <sheetViews>
    <sheetView workbookViewId="0">
      <selection activeCell="F53" sqref="F53"/>
    </sheetView>
  </sheetViews>
  <sheetFormatPr defaultColWidth="10.75" defaultRowHeight="15.75"/>
  <cols>
    <col min="1" max="1" width="11.5" style="39" customWidth="1"/>
    <col min="2" max="4" width="10.75" style="39"/>
    <col min="5" max="5" width="11.25" style="39" customWidth="1"/>
    <col min="6" max="13" width="10.75" style="39"/>
    <col min="14" max="14" width="12" style="39" customWidth="1"/>
    <col min="15" max="15" width="10.75" style="39"/>
    <col min="16" max="16" width="11.25" style="39" customWidth="1"/>
    <col min="17" max="16384" width="10.75" style="39"/>
  </cols>
  <sheetData>
    <row r="8" spans="2:11" ht="26.25">
      <c r="J8" s="61" t="s">
        <v>62</v>
      </c>
    </row>
    <row r="9" spans="2:11" ht="26.25">
      <c r="J9" s="61" t="s">
        <v>63</v>
      </c>
    </row>
    <row r="10" spans="2:11" ht="23.25">
      <c r="J10" s="62">
        <v>0.18</v>
      </c>
      <c r="K10" s="63" t="s">
        <v>47</v>
      </c>
    </row>
    <row r="11" spans="2:11">
      <c r="G11" s="1"/>
    </row>
    <row r="12" spans="2:11" ht="26.25">
      <c r="B12" s="41" t="s">
        <v>64</v>
      </c>
      <c r="G12" s="1"/>
    </row>
    <row r="13" spans="2:11">
      <c r="G13" s="1"/>
    </row>
    <row r="14" spans="2:11" ht="23.25">
      <c r="B14" s="60" t="s">
        <v>67</v>
      </c>
      <c r="G14" s="1"/>
    </row>
    <row r="15" spans="2:11" ht="23.25">
      <c r="B15" s="60" t="s">
        <v>65</v>
      </c>
      <c r="G15" s="1"/>
    </row>
    <row r="16" spans="2:11" ht="23.25">
      <c r="B16" s="60" t="s">
        <v>66</v>
      </c>
      <c r="G16" s="1"/>
    </row>
    <row r="17" spans="2:19">
      <c r="G17" s="1"/>
    </row>
    <row r="18" spans="2:19" ht="26.25">
      <c r="B18" s="41" t="s">
        <v>38</v>
      </c>
      <c r="N18" s="41" t="s">
        <v>39</v>
      </c>
    </row>
    <row r="20" spans="2:19" ht="18.75">
      <c r="N20" s="40" t="s">
        <v>40</v>
      </c>
      <c r="O20" s="40"/>
      <c r="P20" s="40"/>
      <c r="Q20" s="40"/>
      <c r="R20" s="40"/>
      <c r="S20" s="40"/>
    </row>
    <row r="21" spans="2:19" ht="18.75">
      <c r="N21" s="40" t="s">
        <v>41</v>
      </c>
      <c r="O21" s="42">
        <f>1 + (J10/365)</f>
        <v>1.0004931506849315</v>
      </c>
      <c r="P21" s="40" t="s">
        <v>42</v>
      </c>
      <c r="Q21" s="40"/>
      <c r="R21" s="40"/>
      <c r="S21" s="40"/>
    </row>
    <row r="22" spans="2:19" ht="18.75">
      <c r="N22" s="40" t="s">
        <v>43</v>
      </c>
      <c r="O22" s="40"/>
      <c r="P22" s="40"/>
      <c r="Q22" s="40"/>
      <c r="R22" s="40"/>
      <c r="S22" s="40"/>
    </row>
    <row r="23" spans="2:19" ht="18.75">
      <c r="N23" s="40"/>
      <c r="O23" s="40"/>
      <c r="P23" s="40"/>
      <c r="Q23" s="40"/>
      <c r="R23" s="40"/>
      <c r="S23" s="40"/>
    </row>
    <row r="24" spans="2:19" ht="18.75">
      <c r="N24" s="40" t="s">
        <v>44</v>
      </c>
      <c r="O24" s="40"/>
      <c r="P24" s="40"/>
      <c r="Q24" s="40"/>
      <c r="R24" s="40"/>
      <c r="S24" s="40"/>
    </row>
    <row r="25" spans="2:19" ht="18.75">
      <c r="N25" s="40" t="s">
        <v>45</v>
      </c>
      <c r="O25" s="43">
        <f>J10</f>
        <v>0.18</v>
      </c>
      <c r="P25" s="40" t="s">
        <v>46</v>
      </c>
      <c r="Q25" s="40"/>
      <c r="R25" s="40"/>
      <c r="S25" s="40"/>
    </row>
    <row r="26" spans="2:19" ht="18.75">
      <c r="N26" s="40"/>
      <c r="O26" s="40"/>
      <c r="P26" s="40"/>
      <c r="Q26" s="40"/>
      <c r="R26" s="40"/>
      <c r="S26" s="40"/>
    </row>
    <row r="27" spans="2:19" ht="18.75">
      <c r="N27" s="40"/>
      <c r="O27" s="40"/>
      <c r="P27" s="40"/>
      <c r="Q27" s="40"/>
      <c r="R27" s="40"/>
      <c r="S27" s="40"/>
    </row>
    <row r="28" spans="2:19" ht="18.75">
      <c r="N28" s="40"/>
      <c r="O28" s="40"/>
      <c r="P28" s="40"/>
      <c r="Q28" s="40"/>
      <c r="R28" s="40"/>
      <c r="S28" s="40"/>
    </row>
    <row r="33" spans="9:16" ht="18.75">
      <c r="I33" s="45" t="s">
        <v>49</v>
      </c>
      <c r="J33" s="46"/>
      <c r="K33" s="46"/>
      <c r="L33" s="46"/>
      <c r="M33" s="46"/>
      <c r="N33" s="46"/>
      <c r="O33" s="46"/>
      <c r="P33" s="46"/>
    </row>
    <row r="36" spans="9:16" ht="26.25">
      <c r="I36" s="17" t="s">
        <v>48</v>
      </c>
    </row>
    <row r="37" spans="9:16">
      <c r="I37" s="39" t="s">
        <v>151</v>
      </c>
    </row>
    <row r="39" spans="9:16" ht="21">
      <c r="I39" s="44" t="s">
        <v>50</v>
      </c>
    </row>
    <row r="40" spans="9:16" ht="21">
      <c r="I40" s="44" t="s">
        <v>56</v>
      </c>
    </row>
    <row r="41" spans="9:16" ht="21">
      <c r="J41" s="55">
        <f>(1+$J$10)^(1/365)-1</f>
        <v>4.5356704544685655E-4</v>
      </c>
      <c r="K41" s="56" t="s">
        <v>57</v>
      </c>
    </row>
    <row r="43" spans="9:16" ht="21">
      <c r="I43" s="44" t="s">
        <v>58</v>
      </c>
    </row>
    <row r="44" spans="9:16" ht="23.25">
      <c r="I44" s="44" t="s">
        <v>59</v>
      </c>
      <c r="M44" s="57">
        <f>F417/F52-1</f>
        <v>0.312207325280768</v>
      </c>
    </row>
    <row r="45" spans="9:16" ht="21">
      <c r="I45" s="44"/>
    </row>
    <row r="46" spans="9:16" ht="21">
      <c r="I46" s="44" t="s">
        <v>60</v>
      </c>
      <c r="L46" s="58">
        <f>J10</f>
        <v>0.18</v>
      </c>
      <c r="M46" s="56" t="s">
        <v>47</v>
      </c>
      <c r="N46" s="59" t="s">
        <v>61</v>
      </c>
    </row>
    <row r="47" spans="9:16" ht="21">
      <c r="I47" s="44"/>
    </row>
    <row r="48" spans="9:16" ht="21">
      <c r="I48" s="44"/>
    </row>
    <row r="49" spans="1:9" ht="21">
      <c r="I49" s="44"/>
    </row>
    <row r="50" spans="1:9" ht="21">
      <c r="I50" s="44"/>
    </row>
    <row r="51" spans="1:9" ht="78.75">
      <c r="B51" s="54" t="s">
        <v>51</v>
      </c>
      <c r="C51" s="54" t="s">
        <v>53</v>
      </c>
      <c r="E51" s="54" t="s">
        <v>55</v>
      </c>
      <c r="F51" s="54" t="s">
        <v>54</v>
      </c>
      <c r="I51" s="44"/>
    </row>
    <row r="52" spans="1:9">
      <c r="A52" s="47" t="s">
        <v>52</v>
      </c>
      <c r="B52" s="51">
        <v>43100</v>
      </c>
      <c r="C52" s="52">
        <v>0</v>
      </c>
      <c r="E52" s="50">
        <v>100</v>
      </c>
      <c r="F52" s="50">
        <v>100</v>
      </c>
    </row>
    <row r="53" spans="1:9">
      <c r="B53" s="53">
        <v>43101</v>
      </c>
      <c r="C53" s="49">
        <f>IF(DAY(B53)=1, F53, C52+F53/DAY(B53))</f>
        <v>100.04931506849314</v>
      </c>
      <c r="E53" s="49">
        <f>E52*((1+$J$10)^(1/365))</f>
        <v>100.04535670454469</v>
      </c>
      <c r="F53" s="49">
        <f t="shared" ref="F53:F116" si="0">IF(EOMONTH(B53,0)=B53,(F52*(1+$J$10/365)+C52)/DAY(B53)*(1+$J$10*DAY(B53)/365),F52*(1+$J$10/365))</f>
        <v>100.04931506849314</v>
      </c>
    </row>
    <row r="54" spans="1:9">
      <c r="B54" s="53">
        <v>43102</v>
      </c>
      <c r="C54" s="49">
        <f t="shared" ref="C54:C117" si="1">IF(DAY(B54)=1, F54, C53+F54)</f>
        <v>200.14796952523926</v>
      </c>
      <c r="E54" s="49">
        <f t="shared" ref="E54:E116" si="2">E53*((1+$J$10)^(1/365))</f>
        <v>100.09073398139584</v>
      </c>
      <c r="F54" s="49">
        <f t="shared" si="0"/>
        <v>100.0986544567461</v>
      </c>
    </row>
    <row r="55" spans="1:9">
      <c r="B55" s="53">
        <v>43103</v>
      </c>
      <c r="C55" s="49">
        <f t="shared" si="1"/>
        <v>300.29598770199141</v>
      </c>
      <c r="E55" s="49">
        <f t="shared" si="2"/>
        <v>100.13613183988438</v>
      </c>
      <c r="F55" s="49">
        <f t="shared" si="0"/>
        <v>100.14801817675217</v>
      </c>
    </row>
    <row r="56" spans="1:9">
      <c r="B56" s="53">
        <v>43104</v>
      </c>
      <c r="C56" s="49">
        <f t="shared" si="1"/>
        <v>400.493393942502</v>
      </c>
      <c r="E56" s="49">
        <f t="shared" si="2"/>
        <v>100.18155028934548</v>
      </c>
      <c r="F56" s="49">
        <f t="shared" si="0"/>
        <v>100.19740624051057</v>
      </c>
    </row>
    <row r="57" spans="1:9">
      <c r="B57" s="53">
        <v>43105</v>
      </c>
      <c r="C57" s="49">
        <f t="shared" si="1"/>
        <v>500.74021260252846</v>
      </c>
      <c r="E57" s="49">
        <f t="shared" si="2"/>
        <v>100.2269893391185</v>
      </c>
      <c r="F57" s="49">
        <f t="shared" si="0"/>
        <v>100.24681866002643</v>
      </c>
    </row>
    <row r="58" spans="1:9">
      <c r="B58" s="53">
        <v>43106</v>
      </c>
      <c r="C58" s="49">
        <f t="shared" si="1"/>
        <v>601.0364680498393</v>
      </c>
      <c r="E58" s="49">
        <f t="shared" si="2"/>
        <v>100.27244899854708</v>
      </c>
      <c r="F58" s="49">
        <f t="shared" si="0"/>
        <v>100.29625544731083</v>
      </c>
    </row>
    <row r="59" spans="1:9">
      <c r="B59" s="53">
        <v>43107</v>
      </c>
      <c r="C59" s="49">
        <f t="shared" si="1"/>
        <v>701.38218466422006</v>
      </c>
      <c r="E59" s="49">
        <f t="shared" si="2"/>
        <v>100.31792927697907</v>
      </c>
      <c r="F59" s="49">
        <f t="shared" si="0"/>
        <v>100.34571661438073</v>
      </c>
    </row>
    <row r="60" spans="1:9">
      <c r="B60" s="53">
        <v>43108</v>
      </c>
      <c r="C60" s="49">
        <f t="shared" si="1"/>
        <v>801.77738683747907</v>
      </c>
      <c r="E60" s="49">
        <f t="shared" si="2"/>
        <v>100.36343018376658</v>
      </c>
      <c r="F60" s="49">
        <f t="shared" si="0"/>
        <v>100.39520217325907</v>
      </c>
    </row>
    <row r="61" spans="1:9">
      <c r="B61" s="53">
        <v>43109</v>
      </c>
      <c r="C61" s="49">
        <f t="shared" si="1"/>
        <v>902.22209897345374</v>
      </c>
      <c r="E61" s="49">
        <f t="shared" si="2"/>
        <v>100.40895172826595</v>
      </c>
      <c r="F61" s="49">
        <f t="shared" si="0"/>
        <v>100.44471213597464</v>
      </c>
    </row>
    <row r="62" spans="1:9">
      <c r="B62" s="53">
        <v>43110</v>
      </c>
      <c r="C62" s="49">
        <f t="shared" si="1"/>
        <v>1002.716345488016</v>
      </c>
      <c r="E62" s="49">
        <f t="shared" si="2"/>
        <v>100.45449391983776</v>
      </c>
      <c r="F62" s="49">
        <f t="shared" si="0"/>
        <v>100.49424651456225</v>
      </c>
    </row>
    <row r="63" spans="1:9">
      <c r="B63" s="53">
        <v>43111</v>
      </c>
      <c r="C63" s="49">
        <f t="shared" si="1"/>
        <v>1103.2601508090786</v>
      </c>
      <c r="E63" s="49">
        <f t="shared" si="2"/>
        <v>100.50005676784684</v>
      </c>
      <c r="F63" s="49">
        <f t="shared" si="0"/>
        <v>100.54380532106258</v>
      </c>
    </row>
    <row r="64" spans="1:9">
      <c r="B64" s="53">
        <v>43112</v>
      </c>
      <c r="C64" s="49">
        <f t="shared" si="1"/>
        <v>1203.8535393766008</v>
      </c>
      <c r="E64" s="49">
        <f t="shared" si="2"/>
        <v>100.54564028166227</v>
      </c>
      <c r="F64" s="49">
        <f t="shared" si="0"/>
        <v>100.59338856752228</v>
      </c>
    </row>
    <row r="65" spans="2:6">
      <c r="B65" s="53">
        <v>43113</v>
      </c>
      <c r="C65" s="49">
        <f t="shared" si="1"/>
        <v>1304.4965356425948</v>
      </c>
      <c r="E65" s="49">
        <f t="shared" si="2"/>
        <v>100.59124447065739</v>
      </c>
      <c r="F65" s="49">
        <f t="shared" si="0"/>
        <v>100.64299626599394</v>
      </c>
    </row>
    <row r="66" spans="2:6">
      <c r="B66" s="53">
        <v>43114</v>
      </c>
      <c r="C66" s="49">
        <f t="shared" si="1"/>
        <v>1405.189164071131</v>
      </c>
      <c r="E66" s="49">
        <f t="shared" si="2"/>
        <v>100.63686934420977</v>
      </c>
      <c r="F66" s="49">
        <f t="shared" si="0"/>
        <v>100.69262842853608</v>
      </c>
    </row>
    <row r="67" spans="2:6">
      <c r="B67" s="53">
        <v>43115</v>
      </c>
      <c r="C67" s="49">
        <f t="shared" si="1"/>
        <v>1505.9314491383443</v>
      </c>
      <c r="E67" s="49">
        <f t="shared" si="2"/>
        <v>100.68251491170125</v>
      </c>
      <c r="F67" s="49">
        <f t="shared" si="0"/>
        <v>100.74228506721317</v>
      </c>
    </row>
    <row r="68" spans="2:6">
      <c r="B68" s="53">
        <v>43116</v>
      </c>
      <c r="C68" s="49">
        <f t="shared" si="1"/>
        <v>1606.72341533244</v>
      </c>
      <c r="E68" s="49">
        <f t="shared" si="2"/>
        <v>100.7281811825179</v>
      </c>
      <c r="F68" s="49">
        <f t="shared" si="0"/>
        <v>100.79196619409564</v>
      </c>
    </row>
    <row r="69" spans="2:6">
      <c r="B69" s="53">
        <v>43117</v>
      </c>
      <c r="C69" s="49">
        <f t="shared" si="1"/>
        <v>1707.5650871536998</v>
      </c>
      <c r="E69" s="49">
        <f t="shared" si="2"/>
        <v>100.77386816605009</v>
      </c>
      <c r="F69" s="49">
        <f t="shared" si="0"/>
        <v>100.84167182125985</v>
      </c>
    </row>
    <row r="70" spans="2:6">
      <c r="B70" s="53">
        <v>43118</v>
      </c>
      <c r="C70" s="49">
        <f t="shared" si="1"/>
        <v>1808.456489114488</v>
      </c>
      <c r="E70" s="49">
        <f t="shared" si="2"/>
        <v>100.81957587169242</v>
      </c>
      <c r="F70" s="49">
        <f t="shared" si="0"/>
        <v>100.89140196078814</v>
      </c>
    </row>
    <row r="71" spans="2:6">
      <c r="B71" s="53">
        <v>43119</v>
      </c>
      <c r="C71" s="49">
        <f t="shared" si="1"/>
        <v>1909.3976457392569</v>
      </c>
      <c r="E71" s="49">
        <f t="shared" si="2"/>
        <v>100.86530430884375</v>
      </c>
      <c r="F71" s="49">
        <f t="shared" si="0"/>
        <v>100.94115662476881</v>
      </c>
    </row>
    <row r="72" spans="2:6">
      <c r="B72" s="53">
        <v>43120</v>
      </c>
      <c r="C72" s="49">
        <f t="shared" si="1"/>
        <v>2010.3885815645529</v>
      </c>
      <c r="E72" s="49">
        <f t="shared" si="2"/>
        <v>100.91105348690721</v>
      </c>
      <c r="F72" s="49">
        <f t="shared" si="0"/>
        <v>100.99093582529609</v>
      </c>
    </row>
    <row r="73" spans="2:6">
      <c r="B73" s="53">
        <v>43121</v>
      </c>
      <c r="C73" s="49">
        <f t="shared" si="1"/>
        <v>2111.4293211390232</v>
      </c>
      <c r="E73" s="49">
        <f t="shared" si="2"/>
        <v>100.95682341529019</v>
      </c>
      <c r="F73" s="49">
        <f t="shared" si="0"/>
        <v>101.04073957447021</v>
      </c>
    </row>
    <row r="74" spans="2:6">
      <c r="B74" s="53">
        <v>43122</v>
      </c>
      <c r="C74" s="49">
        <f t="shared" si="1"/>
        <v>2212.5198890234205</v>
      </c>
      <c r="E74" s="49">
        <f t="shared" si="2"/>
        <v>101.00261410340435</v>
      </c>
      <c r="F74" s="49">
        <f t="shared" si="0"/>
        <v>101.09056788439734</v>
      </c>
    </row>
    <row r="75" spans="2:6">
      <c r="B75" s="53">
        <v>43123</v>
      </c>
      <c r="C75" s="49">
        <f t="shared" si="1"/>
        <v>2313.66030979061</v>
      </c>
      <c r="E75" s="49">
        <f t="shared" si="2"/>
        <v>101.04842556066565</v>
      </c>
      <c r="F75" s="49">
        <f t="shared" si="0"/>
        <v>101.14042076718965</v>
      </c>
    </row>
    <row r="76" spans="2:6">
      <c r="B76" s="53">
        <v>43124</v>
      </c>
      <c r="C76" s="49">
        <f t="shared" si="1"/>
        <v>2414.8506080255752</v>
      </c>
      <c r="E76" s="49">
        <f t="shared" si="2"/>
        <v>101.09425779649426</v>
      </c>
      <c r="F76" s="49">
        <f t="shared" si="0"/>
        <v>101.19029823496525</v>
      </c>
    </row>
    <row r="77" spans="2:6">
      <c r="B77" s="53">
        <v>43125</v>
      </c>
      <c r="C77" s="49">
        <f t="shared" si="1"/>
        <v>2516.0908083254235</v>
      </c>
      <c r="E77" s="49">
        <f t="shared" si="2"/>
        <v>101.14011082031466</v>
      </c>
      <c r="F77" s="49">
        <f t="shared" si="0"/>
        <v>101.24020029984825</v>
      </c>
    </row>
    <row r="78" spans="2:6">
      <c r="B78" s="53">
        <v>43126</v>
      </c>
      <c r="C78" s="49">
        <f t="shared" si="1"/>
        <v>2617.3809352993921</v>
      </c>
      <c r="E78" s="49">
        <f t="shared" si="2"/>
        <v>101.18598464155559</v>
      </c>
      <c r="F78" s="49">
        <f t="shared" si="0"/>
        <v>101.29012697396873</v>
      </c>
    </row>
    <row r="79" spans="2:6">
      <c r="B79" s="53">
        <v>43127</v>
      </c>
      <c r="C79" s="49">
        <f t="shared" si="1"/>
        <v>2718.7210135688547</v>
      </c>
      <c r="E79" s="49">
        <f t="shared" si="2"/>
        <v>101.23187926965009</v>
      </c>
      <c r="F79" s="49">
        <f t="shared" si="0"/>
        <v>101.34007826946274</v>
      </c>
    </row>
    <row r="80" spans="2:6">
      <c r="B80" s="53">
        <v>43128</v>
      </c>
      <c r="C80" s="49">
        <f t="shared" si="1"/>
        <v>2820.1110677673269</v>
      </c>
      <c r="E80" s="49">
        <f t="shared" si="2"/>
        <v>101.27779471403547</v>
      </c>
      <c r="F80" s="49">
        <f t="shared" si="0"/>
        <v>101.39005419847233</v>
      </c>
    </row>
    <row r="81" spans="2:6">
      <c r="B81" s="53">
        <v>43129</v>
      </c>
      <c r="C81" s="49">
        <f t="shared" si="1"/>
        <v>2921.5511225404725</v>
      </c>
      <c r="E81" s="49">
        <f t="shared" si="2"/>
        <v>101.32373098415329</v>
      </c>
      <c r="F81" s="49">
        <f t="shared" si="0"/>
        <v>101.44005477314555</v>
      </c>
    </row>
    <row r="82" spans="2:6">
      <c r="B82" s="53">
        <v>43130</v>
      </c>
      <c r="C82" s="49">
        <f t="shared" si="1"/>
        <v>3023.0412025461092</v>
      </c>
      <c r="E82" s="49">
        <f t="shared" si="2"/>
        <v>101.36968808944943</v>
      </c>
      <c r="F82" s="49">
        <f t="shared" si="0"/>
        <v>101.49008000563641</v>
      </c>
    </row>
    <row r="83" spans="2:6">
      <c r="B83" s="53">
        <v>43131</v>
      </c>
      <c r="C83" s="49">
        <f t="shared" si="1"/>
        <v>3125.3750381785335</v>
      </c>
      <c r="E83" s="49">
        <f t="shared" si="2"/>
        <v>101.41566603937403</v>
      </c>
      <c r="F83" s="49">
        <f t="shared" si="0"/>
        <v>102.33383563242445</v>
      </c>
    </row>
    <row r="84" spans="2:6">
      <c r="B84" s="53">
        <v>43132</v>
      </c>
      <c r="C84" s="49">
        <f t="shared" si="1"/>
        <v>102.38430163355825</v>
      </c>
      <c r="E84" s="49">
        <f t="shared" si="2"/>
        <v>101.46166484338154</v>
      </c>
      <c r="F84" s="49">
        <f t="shared" si="0"/>
        <v>102.38430163355825</v>
      </c>
    </row>
    <row r="85" spans="2:6">
      <c r="B85" s="53">
        <v>43133</v>
      </c>
      <c r="C85" s="49">
        <f t="shared" si="1"/>
        <v>204.81909415559332</v>
      </c>
      <c r="E85" s="49">
        <f t="shared" si="2"/>
        <v>101.50768451093067</v>
      </c>
      <c r="F85" s="49">
        <f t="shared" si="0"/>
        <v>102.43479252203507</v>
      </c>
    </row>
    <row r="86" spans="2:6">
      <c r="B86" s="53">
        <v>43134</v>
      </c>
      <c r="C86" s="49">
        <f t="shared" si="1"/>
        <v>307.30440246572141</v>
      </c>
      <c r="E86" s="49">
        <f t="shared" si="2"/>
        <v>101.55372505148445</v>
      </c>
      <c r="F86" s="49">
        <f t="shared" si="0"/>
        <v>102.48530831012812</v>
      </c>
    </row>
    <row r="87" spans="2:6">
      <c r="B87" s="53">
        <v>43135</v>
      </c>
      <c r="C87" s="49">
        <f t="shared" si="1"/>
        <v>409.8402514758381</v>
      </c>
      <c r="E87" s="49">
        <f t="shared" si="2"/>
        <v>101.59978647451017</v>
      </c>
      <c r="F87" s="49">
        <f t="shared" si="0"/>
        <v>102.53584901011668</v>
      </c>
    </row>
    <row r="88" spans="2:6">
      <c r="B88" s="53">
        <v>43136</v>
      </c>
      <c r="C88" s="49">
        <f t="shared" si="1"/>
        <v>512.42666611012419</v>
      </c>
      <c r="E88" s="49">
        <f t="shared" si="2"/>
        <v>101.64586878947944</v>
      </c>
      <c r="F88" s="49">
        <f t="shared" si="0"/>
        <v>102.58641463428604</v>
      </c>
    </row>
    <row r="89" spans="2:6">
      <c r="B89" s="53">
        <v>43137</v>
      </c>
      <c r="C89" s="49">
        <f t="shared" si="1"/>
        <v>615.0636713050518</v>
      </c>
      <c r="E89" s="49">
        <f t="shared" si="2"/>
        <v>101.69197200586817</v>
      </c>
      <c r="F89" s="49">
        <f t="shared" si="0"/>
        <v>102.63700519492761</v>
      </c>
    </row>
    <row r="90" spans="2:6">
      <c r="B90" s="53">
        <v>43138</v>
      </c>
      <c r="C90" s="49">
        <f t="shared" si="1"/>
        <v>717.75129200939057</v>
      </c>
      <c r="E90" s="49">
        <f t="shared" si="2"/>
        <v>101.73809613315653</v>
      </c>
      <c r="F90" s="49">
        <f t="shared" si="0"/>
        <v>102.68762070433881</v>
      </c>
    </row>
    <row r="91" spans="2:6">
      <c r="B91" s="53">
        <v>43139</v>
      </c>
      <c r="C91" s="49">
        <f t="shared" si="1"/>
        <v>820.48955318421372</v>
      </c>
      <c r="E91" s="49">
        <f t="shared" si="2"/>
        <v>101.78424118082904</v>
      </c>
      <c r="F91" s="49">
        <f t="shared" si="0"/>
        <v>102.73826117482314</v>
      </c>
    </row>
    <row r="92" spans="2:6">
      <c r="B92" s="53">
        <v>43140</v>
      </c>
      <c r="C92" s="49">
        <f t="shared" si="1"/>
        <v>923.27847980290392</v>
      </c>
      <c r="E92" s="49">
        <f t="shared" si="2"/>
        <v>101.83040715837448</v>
      </c>
      <c r="F92" s="49">
        <f t="shared" si="0"/>
        <v>102.78892661869017</v>
      </c>
    </row>
    <row r="93" spans="2:6">
      <c r="B93" s="53">
        <v>43141</v>
      </c>
      <c r="C93" s="49">
        <f t="shared" si="1"/>
        <v>1026.1180968511594</v>
      </c>
      <c r="E93" s="49">
        <f t="shared" si="2"/>
        <v>101.87659407528596</v>
      </c>
      <c r="F93" s="49">
        <f t="shared" si="0"/>
        <v>102.83961704825555</v>
      </c>
    </row>
    <row r="94" spans="2:6">
      <c r="B94" s="53">
        <v>43142</v>
      </c>
      <c r="C94" s="49">
        <f t="shared" si="1"/>
        <v>1129.0084293270004</v>
      </c>
      <c r="E94" s="49">
        <f t="shared" si="2"/>
        <v>101.92280194106088</v>
      </c>
      <c r="F94" s="49">
        <f t="shared" si="0"/>
        <v>102.89033247584099</v>
      </c>
    </row>
    <row r="95" spans="2:6">
      <c r="B95" s="53">
        <v>43143</v>
      </c>
      <c r="C95" s="49">
        <f t="shared" si="1"/>
        <v>1231.9495022407746</v>
      </c>
      <c r="E95" s="49">
        <f t="shared" si="2"/>
        <v>101.96903076520096</v>
      </c>
      <c r="F95" s="49">
        <f t="shared" si="0"/>
        <v>102.94107291377428</v>
      </c>
    </row>
    <row r="96" spans="2:6">
      <c r="B96" s="53">
        <v>43144</v>
      </c>
      <c r="C96" s="49">
        <f t="shared" si="1"/>
        <v>1334.9413406151639</v>
      </c>
      <c r="E96" s="49">
        <f t="shared" si="2"/>
        <v>102.01528055721221</v>
      </c>
      <c r="F96" s="49">
        <f t="shared" si="0"/>
        <v>102.99183837438929</v>
      </c>
    </row>
    <row r="97" spans="2:6">
      <c r="B97" s="53">
        <v>43145</v>
      </c>
      <c r="C97" s="49">
        <f t="shared" si="1"/>
        <v>1437.9839694851898</v>
      </c>
      <c r="E97" s="49">
        <f t="shared" si="2"/>
        <v>102.06155132660497</v>
      </c>
      <c r="F97" s="49">
        <f t="shared" si="0"/>
        <v>103.04262887002598</v>
      </c>
    </row>
    <row r="98" spans="2:6">
      <c r="B98" s="53">
        <v>43146</v>
      </c>
      <c r="C98" s="49">
        <f t="shared" si="1"/>
        <v>1541.0774138982201</v>
      </c>
      <c r="E98" s="49">
        <f t="shared" si="2"/>
        <v>102.10784308289391</v>
      </c>
      <c r="F98" s="49">
        <f t="shared" si="0"/>
        <v>103.09344441303037</v>
      </c>
    </row>
    <row r="99" spans="2:6">
      <c r="B99" s="53">
        <v>43147</v>
      </c>
      <c r="C99" s="49">
        <f t="shared" si="1"/>
        <v>1644.2216989139747</v>
      </c>
      <c r="E99" s="49">
        <f t="shared" si="2"/>
        <v>102.15415583559796</v>
      </c>
      <c r="F99" s="49">
        <f t="shared" si="0"/>
        <v>103.1442850157546</v>
      </c>
    </row>
    <row r="100" spans="2:6">
      <c r="B100" s="53">
        <v>43148</v>
      </c>
      <c r="C100" s="49">
        <f t="shared" si="1"/>
        <v>1747.4168496045315</v>
      </c>
      <c r="E100" s="49">
        <f t="shared" si="2"/>
        <v>102.20048959424044</v>
      </c>
      <c r="F100" s="49">
        <f t="shared" si="0"/>
        <v>103.1951506905569</v>
      </c>
    </row>
    <row r="101" spans="2:6">
      <c r="B101" s="53">
        <v>43149</v>
      </c>
      <c r="C101" s="49">
        <f t="shared" si="1"/>
        <v>1850.6628910543332</v>
      </c>
      <c r="E101" s="49">
        <f t="shared" si="2"/>
        <v>102.24684436834892</v>
      </c>
      <c r="F101" s="49">
        <f t="shared" si="0"/>
        <v>103.24604144980155</v>
      </c>
    </row>
    <row r="102" spans="2:6">
      <c r="B102" s="53">
        <v>43150</v>
      </c>
      <c r="C102" s="49">
        <f t="shared" si="1"/>
        <v>1953.9598483601922</v>
      </c>
      <c r="E102" s="49">
        <f t="shared" si="2"/>
        <v>102.29322016745533</v>
      </c>
      <c r="F102" s="49">
        <f t="shared" si="0"/>
        <v>103.29695730585898</v>
      </c>
    </row>
    <row r="103" spans="2:6">
      <c r="B103" s="53">
        <v>43151</v>
      </c>
      <c r="C103" s="49">
        <f t="shared" si="1"/>
        <v>2057.307746631298</v>
      </c>
      <c r="E103" s="49">
        <f t="shared" si="2"/>
        <v>102.33961700109593</v>
      </c>
      <c r="F103" s="49">
        <f t="shared" si="0"/>
        <v>103.34789827110571</v>
      </c>
    </row>
    <row r="104" spans="2:6">
      <c r="B104" s="53">
        <v>43152</v>
      </c>
      <c r="C104" s="49">
        <f t="shared" si="1"/>
        <v>2160.7066109892221</v>
      </c>
      <c r="E104" s="49">
        <f t="shared" si="2"/>
        <v>102.38603487881129</v>
      </c>
      <c r="F104" s="49">
        <f t="shared" si="0"/>
        <v>103.39886435792434</v>
      </c>
    </row>
    <row r="105" spans="2:6">
      <c r="B105" s="53">
        <v>43153</v>
      </c>
      <c r="C105" s="49">
        <f t="shared" si="1"/>
        <v>2264.1564665679257</v>
      </c>
      <c r="E105" s="49">
        <f t="shared" si="2"/>
        <v>102.43247381014629</v>
      </c>
      <c r="F105" s="49">
        <f t="shared" si="0"/>
        <v>103.44985557870359</v>
      </c>
    </row>
    <row r="106" spans="2:6">
      <c r="B106" s="53">
        <v>43154</v>
      </c>
      <c r="C106" s="49">
        <f t="shared" si="1"/>
        <v>2367.657338513764</v>
      </c>
      <c r="E106" s="49">
        <f t="shared" si="2"/>
        <v>102.47893380465017</v>
      </c>
      <c r="F106" s="49">
        <f t="shared" si="0"/>
        <v>103.5008719458383</v>
      </c>
    </row>
    <row r="107" spans="2:6">
      <c r="B107" s="53">
        <v>43155</v>
      </c>
      <c r="C107" s="49">
        <f t="shared" si="1"/>
        <v>2471.2092519854932</v>
      </c>
      <c r="E107" s="49">
        <f t="shared" si="2"/>
        <v>102.52541487187649</v>
      </c>
      <c r="F107" s="49">
        <f t="shared" si="0"/>
        <v>103.55191347172939</v>
      </c>
    </row>
    <row r="108" spans="2:6">
      <c r="B108" s="53">
        <v>43156</v>
      </c>
      <c r="C108" s="49">
        <f t="shared" si="1"/>
        <v>2574.8122321542774</v>
      </c>
      <c r="E108" s="49">
        <f t="shared" si="2"/>
        <v>102.57191702138314</v>
      </c>
      <c r="F108" s="49">
        <f t="shared" si="0"/>
        <v>103.60298016878394</v>
      </c>
    </row>
    <row r="109" spans="2:6">
      <c r="B109" s="53">
        <v>43157</v>
      </c>
      <c r="C109" s="49">
        <f t="shared" si="1"/>
        <v>2678.4663042036923</v>
      </c>
      <c r="E109" s="49">
        <f t="shared" si="2"/>
        <v>102.61844026273235</v>
      </c>
      <c r="F109" s="49">
        <f t="shared" si="0"/>
        <v>103.65407204941512</v>
      </c>
    </row>
    <row r="110" spans="2:6">
      <c r="B110" s="53">
        <v>43158</v>
      </c>
      <c r="C110" s="49">
        <f t="shared" si="1"/>
        <v>2782.1714933297344</v>
      </c>
      <c r="E110" s="49">
        <f t="shared" si="2"/>
        <v>102.66498460549069</v>
      </c>
      <c r="F110" s="49">
        <f t="shared" si="0"/>
        <v>103.70518912604223</v>
      </c>
    </row>
    <row r="111" spans="2:6">
      <c r="B111" s="53">
        <v>43159</v>
      </c>
      <c r="C111" s="49">
        <f t="shared" si="1"/>
        <v>2886.6635414967691</v>
      </c>
      <c r="E111" s="49">
        <f t="shared" si="2"/>
        <v>102.71155005922904</v>
      </c>
      <c r="F111" s="49">
        <f t="shared" si="0"/>
        <v>104.49204816703474</v>
      </c>
    </row>
    <row r="112" spans="2:6">
      <c r="B112" s="53">
        <v>43160</v>
      </c>
      <c r="C112" s="49">
        <f t="shared" si="1"/>
        <v>104.5435784921582</v>
      </c>
      <c r="E112" s="49">
        <f t="shared" si="2"/>
        <v>102.75813663352267</v>
      </c>
      <c r="F112" s="49">
        <f t="shared" si="0"/>
        <v>104.5435784921582</v>
      </c>
    </row>
    <row r="113" spans="2:6">
      <c r="B113" s="53">
        <v>43161</v>
      </c>
      <c r="C113" s="49">
        <f t="shared" si="1"/>
        <v>209.138712721655</v>
      </c>
      <c r="E113" s="49">
        <f t="shared" si="2"/>
        <v>102.80474433795116</v>
      </c>
      <c r="F113" s="49">
        <f t="shared" si="0"/>
        <v>104.59513422949681</v>
      </c>
    </row>
    <row r="114" spans="2:6">
      <c r="B114" s="53">
        <v>43162</v>
      </c>
      <c r="C114" s="49">
        <f t="shared" si="1"/>
        <v>313.78542811323757</v>
      </c>
      <c r="E114" s="49">
        <f t="shared" si="2"/>
        <v>102.85137318209844</v>
      </c>
      <c r="F114" s="49">
        <f t="shared" si="0"/>
        <v>104.64671539158259</v>
      </c>
    </row>
    <row r="115" spans="2:6">
      <c r="B115" s="53">
        <v>43163</v>
      </c>
      <c r="C115" s="49">
        <f t="shared" si="1"/>
        <v>418.48375010419136</v>
      </c>
      <c r="E115" s="49">
        <f t="shared" si="2"/>
        <v>102.89802317555279</v>
      </c>
      <c r="F115" s="49">
        <f t="shared" si="0"/>
        <v>104.69832199095379</v>
      </c>
    </row>
    <row r="116" spans="2:6">
      <c r="B116" s="53">
        <v>43164</v>
      </c>
      <c r="C116" s="49">
        <f t="shared" si="1"/>
        <v>523.23370414434612</v>
      </c>
      <c r="E116" s="49">
        <f t="shared" si="2"/>
        <v>102.94469432790684</v>
      </c>
      <c r="F116" s="49">
        <f t="shared" si="0"/>
        <v>104.7499540401548</v>
      </c>
    </row>
    <row r="117" spans="2:6">
      <c r="B117" s="53">
        <v>43165</v>
      </c>
      <c r="C117" s="49">
        <f t="shared" si="1"/>
        <v>628.03531569608231</v>
      </c>
      <c r="E117" s="49">
        <f t="shared" ref="E117:E180" si="3">E116*((1+$J$10)^(1/365))</f>
        <v>102.99138664875758</v>
      </c>
      <c r="F117" s="49">
        <f t="shared" ref="F117:F180" si="4">IF(EOMONTH(B117,0)=B117,(F116*(1+$J$10/365)+C116)/DAY(B117)*(1+$J$10*DAY(B117)/365),F116*(1+$J$10/365))</f>
        <v>104.80161155173624</v>
      </c>
    </row>
    <row r="118" spans="2:6">
      <c r="B118" s="53">
        <v>43166</v>
      </c>
      <c r="C118" s="49">
        <f t="shared" ref="C118:C181" si="5">IF(DAY(B118)=1, F118, C117+F118)</f>
        <v>732.88861023433719</v>
      </c>
      <c r="E118" s="49">
        <f t="shared" si="3"/>
        <v>103.03810014770633</v>
      </c>
      <c r="F118" s="49">
        <f t="shared" si="4"/>
        <v>104.8532945382549</v>
      </c>
    </row>
    <row r="119" spans="2:6">
      <c r="B119" s="53">
        <v>43167</v>
      </c>
      <c r="C119" s="49">
        <f t="shared" si="5"/>
        <v>837.7936132466109</v>
      </c>
      <c r="E119" s="49">
        <f t="shared" si="3"/>
        <v>103.08483483435879</v>
      </c>
      <c r="F119" s="49">
        <f t="shared" si="4"/>
        <v>104.90500301227377</v>
      </c>
    </row>
    <row r="120" spans="2:6">
      <c r="B120" s="53">
        <v>43168</v>
      </c>
      <c r="C120" s="49">
        <f t="shared" si="5"/>
        <v>942.75035023297289</v>
      </c>
      <c r="E120" s="49">
        <f t="shared" si="3"/>
        <v>103.13159071832499</v>
      </c>
      <c r="F120" s="49">
        <f t="shared" si="4"/>
        <v>104.95673698636202</v>
      </c>
    </row>
    <row r="121" spans="2:6">
      <c r="B121" s="53">
        <v>43169</v>
      </c>
      <c r="C121" s="49">
        <f t="shared" si="5"/>
        <v>1047.758846706068</v>
      </c>
      <c r="E121" s="49">
        <f t="shared" si="3"/>
        <v>103.17836780921934</v>
      </c>
      <c r="F121" s="49">
        <f t="shared" si="4"/>
        <v>105.00849647309502</v>
      </c>
    </row>
    <row r="122" spans="2:6">
      <c r="B122" s="53">
        <v>43170</v>
      </c>
      <c r="C122" s="49">
        <f t="shared" si="5"/>
        <v>1152.8191281911222</v>
      </c>
      <c r="E122" s="49">
        <f t="shared" si="3"/>
        <v>103.22516611666059</v>
      </c>
      <c r="F122" s="49">
        <f t="shared" si="4"/>
        <v>105.06028148505436</v>
      </c>
    </row>
    <row r="123" spans="2:6">
      <c r="B123" s="53">
        <v>43171</v>
      </c>
      <c r="C123" s="49">
        <f t="shared" si="5"/>
        <v>1257.93122022595</v>
      </c>
      <c r="E123" s="49">
        <f t="shared" si="3"/>
        <v>103.27198565027189</v>
      </c>
      <c r="F123" s="49">
        <f t="shared" si="4"/>
        <v>105.11209203482781</v>
      </c>
    </row>
    <row r="124" spans="2:6">
      <c r="B124" s="53">
        <v>43172</v>
      </c>
      <c r="C124" s="49">
        <f t="shared" si="5"/>
        <v>1363.0951483609595</v>
      </c>
      <c r="E124" s="49">
        <f t="shared" si="3"/>
        <v>103.3188264196807</v>
      </c>
      <c r="F124" s="49">
        <f t="shared" si="4"/>
        <v>105.16392813500937</v>
      </c>
    </row>
    <row r="125" spans="2:6">
      <c r="B125" s="53">
        <v>43173</v>
      </c>
      <c r="C125" s="49">
        <f t="shared" si="5"/>
        <v>1468.3109381591587</v>
      </c>
      <c r="E125" s="49">
        <f t="shared" si="3"/>
        <v>103.36568843451892</v>
      </c>
      <c r="F125" s="49">
        <f t="shared" si="4"/>
        <v>105.21578979819924</v>
      </c>
    </row>
    <row r="126" spans="2:6">
      <c r="B126" s="53">
        <v>43174</v>
      </c>
      <c r="C126" s="49">
        <f t="shared" si="5"/>
        <v>1573.5786151961624</v>
      </c>
      <c r="E126" s="49">
        <f t="shared" si="3"/>
        <v>103.41257170442275</v>
      </c>
      <c r="F126" s="49">
        <f t="shared" si="4"/>
        <v>105.26767703700384</v>
      </c>
    </row>
    <row r="127" spans="2:6">
      <c r="B127" s="53">
        <v>43175</v>
      </c>
      <c r="C127" s="49">
        <f t="shared" si="5"/>
        <v>1678.8982050601983</v>
      </c>
      <c r="E127" s="49">
        <f t="shared" si="3"/>
        <v>103.45947623903278</v>
      </c>
      <c r="F127" s="49">
        <f t="shared" si="4"/>
        <v>105.31958986403578</v>
      </c>
    </row>
    <row r="128" spans="2:6">
      <c r="B128" s="53">
        <v>43176</v>
      </c>
      <c r="C128" s="49">
        <f t="shared" si="5"/>
        <v>1784.2697333521123</v>
      </c>
      <c r="E128" s="49">
        <f t="shared" si="3"/>
        <v>103.506402047994</v>
      </c>
      <c r="F128" s="49">
        <f t="shared" si="4"/>
        <v>105.37152829191393</v>
      </c>
    </row>
    <row r="129" spans="2:6">
      <c r="B129" s="53">
        <v>43177</v>
      </c>
      <c r="C129" s="49">
        <f t="shared" si="5"/>
        <v>1889.6932256853756</v>
      </c>
      <c r="E129" s="49">
        <f t="shared" si="3"/>
        <v>103.55334914095575</v>
      </c>
      <c r="F129" s="49">
        <f t="shared" si="4"/>
        <v>105.42349233326337</v>
      </c>
    </row>
    <row r="130" spans="2:6">
      <c r="B130" s="53">
        <v>43178</v>
      </c>
      <c r="C130" s="49">
        <f t="shared" si="5"/>
        <v>1995.168707686091</v>
      </c>
      <c r="E130" s="49">
        <f t="shared" si="3"/>
        <v>103.60031752757173</v>
      </c>
      <c r="F130" s="49">
        <f t="shared" si="4"/>
        <v>105.47548200071539</v>
      </c>
    </row>
    <row r="131" spans="2:6">
      <c r="B131" s="53">
        <v>43179</v>
      </c>
      <c r="C131" s="49">
        <f t="shared" si="5"/>
        <v>2100.6962049929984</v>
      </c>
      <c r="E131" s="49">
        <f t="shared" si="3"/>
        <v>103.64730721750007</v>
      </c>
      <c r="F131" s="49">
        <f t="shared" si="4"/>
        <v>105.52749730690752</v>
      </c>
    </row>
    <row r="132" spans="2:6">
      <c r="B132" s="53">
        <v>43180</v>
      </c>
      <c r="C132" s="49">
        <f t="shared" si="5"/>
        <v>2206.2757432574822</v>
      </c>
      <c r="E132" s="49">
        <f t="shared" si="3"/>
        <v>103.69431822040323</v>
      </c>
      <c r="F132" s="49">
        <f t="shared" si="4"/>
        <v>105.57953826448353</v>
      </c>
    </row>
    <row r="133" spans="2:6">
      <c r="B133" s="53">
        <v>43181</v>
      </c>
      <c r="C133" s="49">
        <f t="shared" si="5"/>
        <v>2311.9073481435757</v>
      </c>
      <c r="E133" s="49">
        <f t="shared" si="3"/>
        <v>103.74135054594808</v>
      </c>
      <c r="F133" s="49">
        <f t="shared" si="4"/>
        <v>105.63160488609341</v>
      </c>
    </row>
    <row r="134" spans="2:6">
      <c r="B134" s="53">
        <v>43182</v>
      </c>
      <c r="C134" s="49">
        <f t="shared" si="5"/>
        <v>2417.5910453279694</v>
      </c>
      <c r="E134" s="49">
        <f t="shared" si="3"/>
        <v>103.78840420380587</v>
      </c>
      <c r="F134" s="49">
        <f t="shared" si="4"/>
        <v>105.68369718439341</v>
      </c>
    </row>
    <row r="135" spans="2:6">
      <c r="B135" s="53">
        <v>43183</v>
      </c>
      <c r="C135" s="49">
        <f t="shared" si="5"/>
        <v>2523.3268605000153</v>
      </c>
      <c r="E135" s="49">
        <f t="shared" si="3"/>
        <v>103.83547920365223</v>
      </c>
      <c r="F135" s="49">
        <f t="shared" si="4"/>
        <v>105.73581517204599</v>
      </c>
    </row>
    <row r="136" spans="2:6">
      <c r="B136" s="53">
        <v>43184</v>
      </c>
      <c r="C136" s="49">
        <f t="shared" si="5"/>
        <v>2629.114819361735</v>
      </c>
      <c r="E136" s="49">
        <f t="shared" si="3"/>
        <v>103.88257555516718</v>
      </c>
      <c r="F136" s="49">
        <f t="shared" si="4"/>
        <v>105.78795886171987</v>
      </c>
    </row>
    <row r="137" spans="2:6">
      <c r="B137" s="53">
        <v>43185</v>
      </c>
      <c r="C137" s="49">
        <f t="shared" si="5"/>
        <v>2734.9549476278253</v>
      </c>
      <c r="E137" s="49">
        <f t="shared" si="3"/>
        <v>103.92969326803515</v>
      </c>
      <c r="F137" s="49">
        <f t="shared" si="4"/>
        <v>105.84012826609003</v>
      </c>
    </row>
    <row r="138" spans="2:6">
      <c r="B138" s="53">
        <v>43186</v>
      </c>
      <c r="C138" s="49">
        <f t="shared" si="5"/>
        <v>2840.8472710256628</v>
      </c>
      <c r="E138" s="49">
        <f t="shared" si="3"/>
        <v>103.97683235194494</v>
      </c>
      <c r="F138" s="49">
        <f t="shared" si="4"/>
        <v>105.8923233978377</v>
      </c>
    </row>
    <row r="139" spans="2:6">
      <c r="B139" s="53">
        <v>43187</v>
      </c>
      <c r="C139" s="49">
        <f t="shared" si="5"/>
        <v>2946.791815295313</v>
      </c>
      <c r="E139" s="49">
        <f t="shared" si="3"/>
        <v>104.02399281658973</v>
      </c>
      <c r="F139" s="49">
        <f t="shared" si="4"/>
        <v>105.94454426965034</v>
      </c>
    </row>
    <row r="140" spans="2:6">
      <c r="B140" s="53">
        <v>43188</v>
      </c>
      <c r="C140" s="49">
        <f t="shared" si="5"/>
        <v>3052.7886061895347</v>
      </c>
      <c r="E140" s="49">
        <f t="shared" si="3"/>
        <v>104.07117467166714</v>
      </c>
      <c r="F140" s="49">
        <f t="shared" si="4"/>
        <v>105.99679089422168</v>
      </c>
    </row>
    <row r="141" spans="2:6">
      <c r="B141" s="53">
        <v>43189</v>
      </c>
      <c r="C141" s="49">
        <f t="shared" si="5"/>
        <v>3158.8376694737863</v>
      </c>
      <c r="E141" s="49">
        <f t="shared" si="3"/>
        <v>104.11837792687915</v>
      </c>
      <c r="F141" s="49">
        <f t="shared" si="4"/>
        <v>106.0490632842517</v>
      </c>
    </row>
    <row r="142" spans="2:6">
      <c r="B142" s="53">
        <v>43190</v>
      </c>
      <c r="C142" s="49">
        <f t="shared" si="5"/>
        <v>3265.7683902939934</v>
      </c>
      <c r="E142" s="49">
        <f t="shared" si="3"/>
        <v>104.16560259193216</v>
      </c>
      <c r="F142" s="49">
        <f t="shared" si="4"/>
        <v>106.9307208202071</v>
      </c>
    </row>
    <row r="143" spans="2:6">
      <c r="B143" s="53">
        <v>43191</v>
      </c>
      <c r="C143" s="49">
        <f t="shared" si="5"/>
        <v>106.9834537784198</v>
      </c>
      <c r="E143" s="49">
        <f t="shared" si="3"/>
        <v>104.21284867653696</v>
      </c>
      <c r="F143" s="49">
        <f t="shared" si="4"/>
        <v>106.9834537784198</v>
      </c>
    </row>
    <row r="144" spans="2:6">
      <c r="B144" s="53">
        <v>43192</v>
      </c>
      <c r="C144" s="49">
        <f t="shared" si="5"/>
        <v>214.01966652034676</v>
      </c>
      <c r="E144" s="49">
        <f t="shared" si="3"/>
        <v>104.26011619040878</v>
      </c>
      <c r="F144" s="49">
        <f t="shared" si="4"/>
        <v>107.03621274192696</v>
      </c>
    </row>
    <row r="145" spans="2:6">
      <c r="B145" s="53">
        <v>43193</v>
      </c>
      <c r="C145" s="49">
        <f t="shared" si="5"/>
        <v>321.10866424389985</v>
      </c>
      <c r="E145" s="49">
        <f t="shared" si="3"/>
        <v>104.3074051432672</v>
      </c>
      <c r="F145" s="49">
        <f t="shared" si="4"/>
        <v>107.08899772355312</v>
      </c>
    </row>
    <row r="146" spans="2:6">
      <c r="B146" s="53">
        <v>43194</v>
      </c>
      <c r="C146" s="49">
        <f t="shared" si="5"/>
        <v>428.25047298002897</v>
      </c>
      <c r="E146" s="49">
        <f t="shared" si="3"/>
        <v>104.35471554483627</v>
      </c>
      <c r="F146" s="49">
        <f t="shared" si="4"/>
        <v>107.14180873612912</v>
      </c>
    </row>
    <row r="147" spans="2:6">
      <c r="B147" s="53">
        <v>43195</v>
      </c>
      <c r="C147" s="49">
        <f t="shared" si="5"/>
        <v>535.44511877252114</v>
      </c>
      <c r="E147" s="49">
        <f t="shared" si="3"/>
        <v>104.40204740484438</v>
      </c>
      <c r="F147" s="49">
        <f t="shared" si="4"/>
        <v>107.19464579249214</v>
      </c>
    </row>
    <row r="148" spans="2:6">
      <c r="B148" s="53">
        <v>43196</v>
      </c>
      <c r="C148" s="49">
        <f t="shared" si="5"/>
        <v>642.69262767800683</v>
      </c>
      <c r="E148" s="49">
        <f t="shared" si="3"/>
        <v>104.4494007330244</v>
      </c>
      <c r="F148" s="49">
        <f t="shared" si="4"/>
        <v>107.2475089054857</v>
      </c>
    </row>
    <row r="149" spans="2:6">
      <c r="B149" s="53">
        <v>43197</v>
      </c>
      <c r="C149" s="49">
        <f t="shared" si="5"/>
        <v>749.99302576596642</v>
      </c>
      <c r="E149" s="49">
        <f t="shared" si="3"/>
        <v>104.49677553911357</v>
      </c>
      <c r="F149" s="49">
        <f t="shared" si="4"/>
        <v>107.30039808795964</v>
      </c>
    </row>
    <row r="150" spans="2:6">
      <c r="B150" s="53">
        <v>43198</v>
      </c>
      <c r="C150" s="49">
        <f t="shared" si="5"/>
        <v>857.34633911873652</v>
      </c>
      <c r="E150" s="49">
        <f t="shared" si="3"/>
        <v>104.54417183285356</v>
      </c>
      <c r="F150" s="49">
        <f t="shared" si="4"/>
        <v>107.35331335277013</v>
      </c>
    </row>
    <row r="151" spans="2:6">
      <c r="B151" s="53">
        <v>43199</v>
      </c>
      <c r="C151" s="49">
        <f t="shared" si="5"/>
        <v>964.75259383151626</v>
      </c>
      <c r="E151" s="49">
        <f t="shared" si="3"/>
        <v>104.59158962399049</v>
      </c>
      <c r="F151" s="49">
        <f t="shared" si="4"/>
        <v>107.40625471277971</v>
      </c>
    </row>
    <row r="152" spans="2:6">
      <c r="B152" s="53">
        <v>43200</v>
      </c>
      <c r="C152" s="49">
        <f t="shared" si="5"/>
        <v>1072.2118160123734</v>
      </c>
      <c r="E152" s="49">
        <f t="shared" si="3"/>
        <v>104.63902892227483</v>
      </c>
      <c r="F152" s="49">
        <f t="shared" si="4"/>
        <v>107.45922218085725</v>
      </c>
    </row>
    <row r="153" spans="2:6">
      <c r="B153" s="53">
        <v>43201</v>
      </c>
      <c r="C153" s="49">
        <f t="shared" si="5"/>
        <v>1179.7240317822514</v>
      </c>
      <c r="E153" s="49">
        <f t="shared" si="3"/>
        <v>104.68648973746154</v>
      </c>
      <c r="F153" s="49">
        <f t="shared" si="4"/>
        <v>107.51221576987795</v>
      </c>
    </row>
    <row r="154" spans="2:6">
      <c r="B154" s="53">
        <v>43202</v>
      </c>
      <c r="C154" s="49">
        <f t="shared" si="5"/>
        <v>1287.2892672749747</v>
      </c>
      <c r="E154" s="49">
        <f t="shared" si="3"/>
        <v>104.73397207930996</v>
      </c>
      <c r="F154" s="49">
        <f t="shared" si="4"/>
        <v>107.56523549272337</v>
      </c>
    </row>
    <row r="155" spans="2:6">
      <c r="B155" s="53">
        <v>43203</v>
      </c>
      <c r="C155" s="49">
        <f t="shared" si="5"/>
        <v>1394.907548637256</v>
      </c>
      <c r="E155" s="49">
        <f t="shared" si="3"/>
        <v>104.78147595758389</v>
      </c>
      <c r="F155" s="49">
        <f t="shared" si="4"/>
        <v>107.61828136228142</v>
      </c>
    </row>
    <row r="156" spans="2:6">
      <c r="B156" s="53">
        <v>43204</v>
      </c>
      <c r="C156" s="49">
        <f t="shared" si="5"/>
        <v>1502.5789020287025</v>
      </c>
      <c r="E156" s="49">
        <f t="shared" si="3"/>
        <v>104.82900138205153</v>
      </c>
      <c r="F156" s="49">
        <f t="shared" si="4"/>
        <v>107.67135339144639</v>
      </c>
    </row>
    <row r="157" spans="2:6">
      <c r="B157" s="53">
        <v>43205</v>
      </c>
      <c r="C157" s="49">
        <f t="shared" si="5"/>
        <v>1610.3033536218213</v>
      </c>
      <c r="E157" s="49">
        <f t="shared" si="3"/>
        <v>104.87654836248554</v>
      </c>
      <c r="F157" s="49">
        <f t="shared" si="4"/>
        <v>107.72445159311889</v>
      </c>
    </row>
    <row r="158" spans="2:6">
      <c r="B158" s="53">
        <v>43206</v>
      </c>
      <c r="C158" s="49">
        <f t="shared" si="5"/>
        <v>1718.0809296020273</v>
      </c>
      <c r="E158" s="49">
        <f t="shared" si="3"/>
        <v>104.92411690866297</v>
      </c>
      <c r="F158" s="49">
        <f t="shared" si="4"/>
        <v>107.7775759802059</v>
      </c>
    </row>
    <row r="159" spans="2:6">
      <c r="B159" s="53">
        <v>43207</v>
      </c>
      <c r="C159" s="49">
        <f t="shared" si="5"/>
        <v>1825.9116561676481</v>
      </c>
      <c r="E159" s="49">
        <f t="shared" si="3"/>
        <v>104.97170703036535</v>
      </c>
      <c r="F159" s="49">
        <f t="shared" si="4"/>
        <v>107.83072656562079</v>
      </c>
    </row>
    <row r="160" spans="2:6">
      <c r="B160" s="53">
        <v>43208</v>
      </c>
      <c r="C160" s="49">
        <f t="shared" si="5"/>
        <v>1933.7955595299313</v>
      </c>
      <c r="E160" s="49">
        <f t="shared" si="3"/>
        <v>105.01931873737863</v>
      </c>
      <c r="F160" s="49">
        <f t="shared" si="4"/>
        <v>107.88390336228329</v>
      </c>
    </row>
    <row r="161" spans="2:6">
      <c r="B161" s="53">
        <v>43209</v>
      </c>
      <c r="C161" s="49">
        <f t="shared" si="5"/>
        <v>2041.7326659130508</v>
      </c>
      <c r="E161" s="49">
        <f t="shared" si="3"/>
        <v>105.06695203949317</v>
      </c>
      <c r="F161" s="49">
        <f t="shared" si="4"/>
        <v>107.93710638311948</v>
      </c>
    </row>
    <row r="162" spans="2:6">
      <c r="B162" s="53">
        <v>43210</v>
      </c>
      <c r="C162" s="49">
        <f t="shared" si="5"/>
        <v>2149.7230015541127</v>
      </c>
      <c r="E162" s="49">
        <f t="shared" si="3"/>
        <v>105.11460694650383</v>
      </c>
      <c r="F162" s="49">
        <f t="shared" si="4"/>
        <v>107.99033564106185</v>
      </c>
    </row>
    <row r="163" spans="2:6">
      <c r="B163" s="53">
        <v>43211</v>
      </c>
      <c r="C163" s="49">
        <f t="shared" si="5"/>
        <v>2257.7665927031617</v>
      </c>
      <c r="E163" s="49">
        <f t="shared" si="3"/>
        <v>105.16228346820986</v>
      </c>
      <c r="F163" s="49">
        <f t="shared" si="4"/>
        <v>108.04359114904922</v>
      </c>
    </row>
    <row r="164" spans="2:6">
      <c r="B164" s="53">
        <v>43212</v>
      </c>
      <c r="C164" s="49">
        <f t="shared" si="5"/>
        <v>2365.8634656231884</v>
      </c>
      <c r="E164" s="49">
        <f t="shared" si="3"/>
        <v>105.20998161441499</v>
      </c>
      <c r="F164" s="49">
        <f t="shared" si="4"/>
        <v>108.09687292002683</v>
      </c>
    </row>
    <row r="165" spans="2:6">
      <c r="B165" s="53">
        <v>43213</v>
      </c>
      <c r="C165" s="49">
        <f t="shared" si="5"/>
        <v>2474.0136465901346</v>
      </c>
      <c r="E165" s="49">
        <f t="shared" si="3"/>
        <v>105.25770139492735</v>
      </c>
      <c r="F165" s="49">
        <f t="shared" si="4"/>
        <v>108.15018096694629</v>
      </c>
    </row>
    <row r="166" spans="2:6">
      <c r="B166" s="53">
        <v>43214</v>
      </c>
      <c r="C166" s="49">
        <f t="shared" si="5"/>
        <v>2582.2171618929001</v>
      </c>
      <c r="E166" s="49">
        <f t="shared" si="3"/>
        <v>105.30544281955957</v>
      </c>
      <c r="F166" s="49">
        <f t="shared" si="4"/>
        <v>108.20351530276561</v>
      </c>
    </row>
    <row r="167" spans="2:6">
      <c r="B167" s="53">
        <v>43215</v>
      </c>
      <c r="C167" s="49">
        <f t="shared" si="5"/>
        <v>2690.474037833349</v>
      </c>
      <c r="E167" s="49">
        <f t="shared" si="3"/>
        <v>105.35320589812872</v>
      </c>
      <c r="F167" s="49">
        <f t="shared" si="4"/>
        <v>108.25687594044916</v>
      </c>
    </row>
    <row r="168" spans="2:6">
      <c r="B168" s="53">
        <v>43216</v>
      </c>
      <c r="C168" s="49">
        <f t="shared" si="5"/>
        <v>2798.7843007263168</v>
      </c>
      <c r="E168" s="49">
        <f t="shared" si="3"/>
        <v>105.40099064045629</v>
      </c>
      <c r="F168" s="49">
        <f t="shared" si="4"/>
        <v>108.31026289296774</v>
      </c>
    </row>
    <row r="169" spans="2:6">
      <c r="B169" s="53">
        <v>43217</v>
      </c>
      <c r="C169" s="49">
        <f t="shared" si="5"/>
        <v>2907.1479768996155</v>
      </c>
      <c r="E169" s="49">
        <f t="shared" si="3"/>
        <v>105.44879705636825</v>
      </c>
      <c r="F169" s="49">
        <f t="shared" si="4"/>
        <v>108.36367617329851</v>
      </c>
    </row>
    <row r="170" spans="2:6">
      <c r="B170" s="53">
        <v>43218</v>
      </c>
      <c r="C170" s="49">
        <f t="shared" si="5"/>
        <v>3015.5650926940407</v>
      </c>
      <c r="E170" s="49">
        <f t="shared" si="3"/>
        <v>105.49662515569503</v>
      </c>
      <c r="F170" s="49">
        <f t="shared" si="4"/>
        <v>108.41711579442507</v>
      </c>
    </row>
    <row r="171" spans="2:6">
      <c r="B171" s="53">
        <v>43219</v>
      </c>
      <c r="C171" s="49">
        <f t="shared" si="5"/>
        <v>3124.0356744633782</v>
      </c>
      <c r="E171" s="49">
        <f t="shared" si="3"/>
        <v>105.54447494827151</v>
      </c>
      <c r="F171" s="49">
        <f t="shared" si="4"/>
        <v>108.47058176933739</v>
      </c>
    </row>
    <row r="172" spans="2:6">
      <c r="B172" s="53">
        <v>43220</v>
      </c>
      <c r="C172" s="49">
        <f t="shared" si="5"/>
        <v>3233.3818051366165</v>
      </c>
      <c r="E172" s="49">
        <f t="shared" si="3"/>
        <v>105.59234644393705</v>
      </c>
      <c r="F172" s="49">
        <f t="shared" si="4"/>
        <v>109.34613067323849</v>
      </c>
    </row>
    <row r="173" spans="2:6">
      <c r="B173" s="53">
        <v>43221</v>
      </c>
      <c r="C173" s="49">
        <f t="shared" si="5"/>
        <v>109.40005479247461</v>
      </c>
      <c r="E173" s="49">
        <f t="shared" si="3"/>
        <v>105.64023965253543</v>
      </c>
      <c r="F173" s="49">
        <f t="shared" si="4"/>
        <v>109.40005479247461</v>
      </c>
    </row>
    <row r="174" spans="2:6">
      <c r="B174" s="53">
        <v>43222</v>
      </c>
      <c r="C174" s="49">
        <f t="shared" si="5"/>
        <v>218.85406029690165</v>
      </c>
      <c r="E174" s="49">
        <f t="shared" si="3"/>
        <v>105.68815458391492</v>
      </c>
      <c r="F174" s="49">
        <f t="shared" si="4"/>
        <v>109.45400550442706</v>
      </c>
    </row>
    <row r="175" spans="2:6">
      <c r="B175" s="53">
        <v>43223</v>
      </c>
      <c r="C175" s="49">
        <f t="shared" si="5"/>
        <v>328.36204311911172</v>
      </c>
      <c r="E175" s="49">
        <f t="shared" si="3"/>
        <v>105.73609124792829</v>
      </c>
      <c r="F175" s="49">
        <f t="shared" si="4"/>
        <v>109.50798282221007</v>
      </c>
    </row>
    <row r="176" spans="2:6">
      <c r="B176" s="53">
        <v>43224</v>
      </c>
      <c r="C176" s="49">
        <f t="shared" si="5"/>
        <v>437.92402987805599</v>
      </c>
      <c r="E176" s="49">
        <f t="shared" si="3"/>
        <v>105.78404965443271</v>
      </c>
      <c r="F176" s="49">
        <f t="shared" si="4"/>
        <v>109.5619867589443</v>
      </c>
    </row>
    <row r="177" spans="2:6">
      <c r="B177" s="53">
        <v>43225</v>
      </c>
      <c r="C177" s="49">
        <f t="shared" si="5"/>
        <v>547.54004720581293</v>
      </c>
      <c r="E177" s="49">
        <f t="shared" si="3"/>
        <v>105.83202981328986</v>
      </c>
      <c r="F177" s="49">
        <f t="shared" si="4"/>
        <v>109.61601732775694</v>
      </c>
    </row>
    <row r="178" spans="2:6">
      <c r="B178" s="53">
        <v>43226</v>
      </c>
      <c r="C178" s="49">
        <f t="shared" si="5"/>
        <v>657.21012174759448</v>
      </c>
      <c r="E178" s="49">
        <f t="shared" si="3"/>
        <v>105.88003173436593</v>
      </c>
      <c r="F178" s="49">
        <f t="shared" si="4"/>
        <v>109.67007454178159</v>
      </c>
    </row>
    <row r="179" spans="2:6">
      <c r="B179" s="53">
        <v>43227</v>
      </c>
      <c r="C179" s="49">
        <f t="shared" si="5"/>
        <v>766.93428016175289</v>
      </c>
      <c r="E179" s="49">
        <f t="shared" si="3"/>
        <v>105.9280554275315</v>
      </c>
      <c r="F179" s="49">
        <f t="shared" si="4"/>
        <v>109.72415841415835</v>
      </c>
    </row>
    <row r="180" spans="2:6">
      <c r="B180" s="53">
        <v>43228</v>
      </c>
      <c r="C180" s="49">
        <f t="shared" si="5"/>
        <v>876.71254911978667</v>
      </c>
      <c r="E180" s="49">
        <f t="shared" si="3"/>
        <v>105.9761009026617</v>
      </c>
      <c r="F180" s="49">
        <f t="shared" si="4"/>
        <v>109.77826895803383</v>
      </c>
    </row>
    <row r="181" spans="2:6">
      <c r="B181" s="53">
        <v>43229</v>
      </c>
      <c r="C181" s="49">
        <f t="shared" si="5"/>
        <v>986.54495530634779</v>
      </c>
      <c r="E181" s="49">
        <f t="shared" ref="E181:E244" si="6">E180*((1+$J$10)^(1/365))</f>
        <v>106.0241681696361</v>
      </c>
      <c r="F181" s="49">
        <f t="shared" ref="F181:F244" si="7">IF(EOMONTH(B181,0)=B181,(F180*(1+$J$10/365)+C180)/DAY(B181)*(1+$J$10*DAY(B181)/365),F180*(1+$J$10/365))</f>
        <v>109.83240618656109</v>
      </c>
    </row>
    <row r="182" spans="2:6">
      <c r="B182" s="53">
        <v>43230</v>
      </c>
      <c r="C182" s="49">
        <f t="shared" ref="C182:C245" si="8">IF(DAY(B182)=1, F182, C181+F182)</f>
        <v>1096.4315254192475</v>
      </c>
      <c r="E182" s="49">
        <f t="shared" si="6"/>
        <v>106.07225723833876</v>
      </c>
      <c r="F182" s="49">
        <f t="shared" si="7"/>
        <v>109.88657011289966</v>
      </c>
    </row>
    <row r="183" spans="2:6">
      <c r="B183" s="53">
        <v>43231</v>
      </c>
      <c r="C183" s="49">
        <f t="shared" si="8"/>
        <v>1206.372286169463</v>
      </c>
      <c r="E183" s="49">
        <f t="shared" si="6"/>
        <v>106.12036811865823</v>
      </c>
      <c r="F183" s="49">
        <f t="shared" si="7"/>
        <v>109.94076075021562</v>
      </c>
    </row>
    <row r="184" spans="2:6">
      <c r="B184" s="53">
        <v>43232</v>
      </c>
      <c r="C184" s="49">
        <f t="shared" si="8"/>
        <v>1316.3672642811446</v>
      </c>
      <c r="E184" s="49">
        <f t="shared" si="6"/>
        <v>106.16850082048755</v>
      </c>
      <c r="F184" s="49">
        <f t="shared" si="7"/>
        <v>109.99497811168148</v>
      </c>
    </row>
    <row r="185" spans="2:6">
      <c r="B185" s="53">
        <v>43233</v>
      </c>
      <c r="C185" s="49">
        <f t="shared" si="8"/>
        <v>1426.4164864916208</v>
      </c>
      <c r="E185" s="49">
        <f t="shared" si="6"/>
        <v>106.21665535372422</v>
      </c>
      <c r="F185" s="49">
        <f t="shared" si="7"/>
        <v>110.04922221047627</v>
      </c>
    </row>
    <row r="186" spans="2:6">
      <c r="B186" s="53">
        <v>43234</v>
      </c>
      <c r="C186" s="49">
        <f t="shared" si="8"/>
        <v>1536.5199795514063</v>
      </c>
      <c r="E186" s="49">
        <f t="shared" si="6"/>
        <v>106.26483172827025</v>
      </c>
      <c r="F186" s="49">
        <f t="shared" si="7"/>
        <v>110.10349305978555</v>
      </c>
    </row>
    <row r="187" spans="2:6">
      <c r="B187" s="53">
        <v>43235</v>
      </c>
      <c r="C187" s="49">
        <f t="shared" si="8"/>
        <v>1646.6777702242077</v>
      </c>
      <c r="E187" s="49">
        <f t="shared" si="6"/>
        <v>106.31302995403215</v>
      </c>
      <c r="F187" s="49">
        <f t="shared" si="7"/>
        <v>110.15779067280133</v>
      </c>
    </row>
    <row r="188" spans="2:6">
      <c r="B188" s="53">
        <v>43236</v>
      </c>
      <c r="C188" s="49">
        <f t="shared" si="8"/>
        <v>1756.8898852869299</v>
      </c>
      <c r="E188" s="49">
        <f t="shared" si="6"/>
        <v>106.36125004092089</v>
      </c>
      <c r="F188" s="49">
        <f t="shared" si="7"/>
        <v>110.21211506272216</v>
      </c>
    </row>
    <row r="189" spans="2:6">
      <c r="B189" s="53">
        <v>43237</v>
      </c>
      <c r="C189" s="49">
        <f t="shared" si="8"/>
        <v>1867.156351529683</v>
      </c>
      <c r="E189" s="49">
        <f t="shared" si="6"/>
        <v>106.40949199885199</v>
      </c>
      <c r="F189" s="49">
        <f t="shared" si="7"/>
        <v>110.2664662427531</v>
      </c>
    </row>
    <row r="190" spans="2:6">
      <c r="B190" s="53">
        <v>43238</v>
      </c>
      <c r="C190" s="49">
        <f t="shared" si="8"/>
        <v>1977.4771957557887</v>
      </c>
      <c r="E190" s="49">
        <f t="shared" si="6"/>
        <v>106.45775583774541</v>
      </c>
      <c r="F190" s="49">
        <f t="shared" si="7"/>
        <v>110.32084422610569</v>
      </c>
    </row>
    <row r="191" spans="2:6">
      <c r="B191" s="53">
        <v>43239</v>
      </c>
      <c r="C191" s="49">
        <f t="shared" si="8"/>
        <v>2087.8524447817867</v>
      </c>
      <c r="E191" s="49">
        <f t="shared" si="6"/>
        <v>106.50604156752564</v>
      </c>
      <c r="F191" s="49">
        <f t="shared" si="7"/>
        <v>110.37524902599802</v>
      </c>
    </row>
    <row r="192" spans="2:6">
      <c r="B192" s="53">
        <v>43240</v>
      </c>
      <c r="C192" s="49">
        <f t="shared" si="8"/>
        <v>2198.2821254374412</v>
      </c>
      <c r="E192" s="49">
        <f t="shared" si="6"/>
        <v>106.55434919812167</v>
      </c>
      <c r="F192" s="49">
        <f t="shared" si="7"/>
        <v>110.42968065565468</v>
      </c>
    </row>
    <row r="193" spans="2:6">
      <c r="B193" s="53">
        <v>43241</v>
      </c>
      <c r="C193" s="49">
        <f t="shared" si="8"/>
        <v>2308.7662645657479</v>
      </c>
      <c r="E193" s="49">
        <f t="shared" si="6"/>
        <v>106.60267873946698</v>
      </c>
      <c r="F193" s="49">
        <f t="shared" si="7"/>
        <v>110.48413912830678</v>
      </c>
    </row>
    <row r="194" spans="2:6">
      <c r="B194" s="53">
        <v>43242</v>
      </c>
      <c r="C194" s="49">
        <f t="shared" si="8"/>
        <v>2419.3048890229397</v>
      </c>
      <c r="E194" s="49">
        <f t="shared" si="6"/>
        <v>106.65103020149957</v>
      </c>
      <c r="F194" s="49">
        <f t="shared" si="7"/>
        <v>110.53862445719197</v>
      </c>
    </row>
    <row r="195" spans="2:6">
      <c r="B195" s="53">
        <v>43243</v>
      </c>
      <c r="C195" s="49">
        <f t="shared" si="8"/>
        <v>2529.8980256784944</v>
      </c>
      <c r="E195" s="49">
        <f t="shared" si="6"/>
        <v>106.69940359416192</v>
      </c>
      <c r="F195" s="49">
        <f t="shared" si="7"/>
        <v>110.59313665555442</v>
      </c>
    </row>
    <row r="196" spans="2:6">
      <c r="B196" s="53">
        <v>43244</v>
      </c>
      <c r="C196" s="49">
        <f t="shared" si="8"/>
        <v>2640.5457014151393</v>
      </c>
      <c r="E196" s="49">
        <f t="shared" si="6"/>
        <v>106.74779892740106</v>
      </c>
      <c r="F196" s="49">
        <f t="shared" si="7"/>
        <v>110.64767573664483</v>
      </c>
    </row>
    <row r="197" spans="2:6">
      <c r="B197" s="53">
        <v>43245</v>
      </c>
      <c r="C197" s="49">
        <f t="shared" si="8"/>
        <v>2751.2479431288598</v>
      </c>
      <c r="E197" s="49">
        <f t="shared" si="6"/>
        <v>106.79621621116853</v>
      </c>
      <c r="F197" s="49">
        <f t="shared" si="7"/>
        <v>110.70224171372044</v>
      </c>
    </row>
    <row r="198" spans="2:6">
      <c r="B198" s="53">
        <v>43246</v>
      </c>
      <c r="C198" s="49">
        <f t="shared" si="8"/>
        <v>2862.0047777289046</v>
      </c>
      <c r="E198" s="49">
        <f t="shared" si="6"/>
        <v>106.84465545542034</v>
      </c>
      <c r="F198" s="49">
        <f t="shared" si="7"/>
        <v>110.75683460004501</v>
      </c>
    </row>
    <row r="199" spans="2:6">
      <c r="B199" s="53">
        <v>43247</v>
      </c>
      <c r="C199" s="49">
        <f t="shared" si="8"/>
        <v>2972.8162321377936</v>
      </c>
      <c r="E199" s="49">
        <f t="shared" si="6"/>
        <v>106.89311667011704</v>
      </c>
      <c r="F199" s="49">
        <f t="shared" si="7"/>
        <v>110.81145440888886</v>
      </c>
    </row>
    <row r="200" spans="2:6">
      <c r="B200" s="53">
        <v>43248</v>
      </c>
      <c r="C200" s="49">
        <f t="shared" si="8"/>
        <v>3083.6823332913223</v>
      </c>
      <c r="E200" s="49">
        <f t="shared" si="6"/>
        <v>106.94159986522371</v>
      </c>
      <c r="F200" s="49">
        <f t="shared" si="7"/>
        <v>110.86610115352886</v>
      </c>
    </row>
    <row r="201" spans="2:6">
      <c r="B201" s="53">
        <v>43249</v>
      </c>
      <c r="C201" s="49">
        <f t="shared" si="8"/>
        <v>3194.6031081385709</v>
      </c>
      <c r="E201" s="49">
        <f t="shared" si="6"/>
        <v>106.99010505070994</v>
      </c>
      <c r="F201" s="49">
        <f t="shared" si="7"/>
        <v>110.92077484724841</v>
      </c>
    </row>
    <row r="202" spans="2:6">
      <c r="B202" s="53">
        <v>43250</v>
      </c>
      <c r="C202" s="49">
        <f t="shared" si="8"/>
        <v>3305.5785836419082</v>
      </c>
      <c r="E202" s="49">
        <f t="shared" si="6"/>
        <v>107.03863223654984</v>
      </c>
      <c r="F202" s="49">
        <f t="shared" si="7"/>
        <v>110.97547550333746</v>
      </c>
    </row>
    <row r="203" spans="2:6">
      <c r="B203" s="53">
        <v>43251</v>
      </c>
      <c r="C203" s="49">
        <f t="shared" si="8"/>
        <v>3417.4766732754761</v>
      </c>
      <c r="E203" s="49">
        <f t="shared" si="6"/>
        <v>107.08718143272205</v>
      </c>
      <c r="F203" s="49">
        <f t="shared" si="7"/>
        <v>111.89808963356791</v>
      </c>
    </row>
    <row r="204" spans="2:6">
      <c r="B204" s="53">
        <v>43252</v>
      </c>
      <c r="C204" s="49">
        <f t="shared" si="8"/>
        <v>111.95327225311323</v>
      </c>
      <c r="E204" s="49">
        <f t="shared" si="6"/>
        <v>107.13575264920972</v>
      </c>
      <c r="F204" s="49">
        <f t="shared" si="7"/>
        <v>111.95327225311323</v>
      </c>
    </row>
    <row r="205" spans="2:6">
      <c r="B205" s="53">
        <v>43253</v>
      </c>
      <c r="C205" s="49">
        <f t="shared" si="8"/>
        <v>223.96175433911839</v>
      </c>
      <c r="E205" s="49">
        <f t="shared" si="6"/>
        <v>107.18434589600055</v>
      </c>
      <c r="F205" s="49">
        <f t="shared" si="7"/>
        <v>112.00848208600517</v>
      </c>
    </row>
    <row r="206" spans="2:6">
      <c r="B206" s="53">
        <v>43254</v>
      </c>
      <c r="C206" s="49">
        <f t="shared" si="8"/>
        <v>336.02547348478242</v>
      </c>
      <c r="E206" s="49">
        <f t="shared" si="6"/>
        <v>107.23296118308676</v>
      </c>
      <c r="F206" s="49">
        <f t="shared" si="7"/>
        <v>112.06371914566402</v>
      </c>
    </row>
    <row r="207" spans="2:6">
      <c r="B207" s="53">
        <v>43255</v>
      </c>
      <c r="C207" s="49">
        <f t="shared" si="8"/>
        <v>448.1444569302991</v>
      </c>
      <c r="E207" s="49">
        <f t="shared" si="6"/>
        <v>107.28159852046508</v>
      </c>
      <c r="F207" s="49">
        <f t="shared" si="7"/>
        <v>112.11898344551668</v>
      </c>
    </row>
    <row r="208" spans="2:6">
      <c r="B208" s="53">
        <v>43256</v>
      </c>
      <c r="C208" s="49">
        <f t="shared" si="8"/>
        <v>560.31873192929572</v>
      </c>
      <c r="E208" s="49">
        <f t="shared" si="6"/>
        <v>107.33025791813682</v>
      </c>
      <c r="F208" s="49">
        <f t="shared" si="7"/>
        <v>112.17427499899665</v>
      </c>
    </row>
    <row r="209" spans="2:6">
      <c r="B209" s="53">
        <v>43257</v>
      </c>
      <c r="C209" s="49">
        <f t="shared" si="8"/>
        <v>672.54832574883983</v>
      </c>
      <c r="E209" s="49">
        <f t="shared" si="6"/>
        <v>107.3789393861078</v>
      </c>
      <c r="F209" s="49">
        <f t="shared" si="7"/>
        <v>112.22959381954411</v>
      </c>
    </row>
    <row r="210" spans="2:6">
      <c r="B210" s="53">
        <v>43258</v>
      </c>
      <c r="C210" s="49">
        <f t="shared" si="8"/>
        <v>784.83326566944561</v>
      </c>
      <c r="E210" s="49">
        <f t="shared" si="6"/>
        <v>107.42764293438837</v>
      </c>
      <c r="F210" s="49">
        <f t="shared" si="7"/>
        <v>112.28493992060579</v>
      </c>
    </row>
    <row r="211" spans="2:6">
      <c r="B211" s="53">
        <v>43259</v>
      </c>
      <c r="C211" s="49">
        <f t="shared" si="8"/>
        <v>897.17357898508078</v>
      </c>
      <c r="E211" s="49">
        <f t="shared" si="6"/>
        <v>107.47636857299345</v>
      </c>
      <c r="F211" s="49">
        <f t="shared" si="7"/>
        <v>112.34031331563513</v>
      </c>
    </row>
    <row r="212" spans="2:6">
      <c r="B212" s="53">
        <v>43260</v>
      </c>
      <c r="C212" s="49">
        <f t="shared" si="8"/>
        <v>1009.5692930031729</v>
      </c>
      <c r="E212" s="49">
        <f t="shared" si="6"/>
        <v>107.52511631194245</v>
      </c>
      <c r="F212" s="49">
        <f t="shared" si="7"/>
        <v>112.39571401809215</v>
      </c>
    </row>
    <row r="213" spans="2:6">
      <c r="B213" s="53">
        <v>43261</v>
      </c>
      <c r="C213" s="49">
        <f t="shared" si="8"/>
        <v>1122.0204350446165</v>
      </c>
      <c r="E213" s="49">
        <f t="shared" si="6"/>
        <v>107.5738861612594</v>
      </c>
      <c r="F213" s="49">
        <f t="shared" si="7"/>
        <v>112.45114204144353</v>
      </c>
    </row>
    <row r="214" spans="2:6">
      <c r="B214" s="53">
        <v>43262</v>
      </c>
      <c r="C214" s="49">
        <f t="shared" si="8"/>
        <v>1234.527032443779</v>
      </c>
      <c r="E214" s="49">
        <f t="shared" si="6"/>
        <v>107.62267813097279</v>
      </c>
      <c r="F214" s="49">
        <f t="shared" si="7"/>
        <v>112.5065973991626</v>
      </c>
    </row>
    <row r="215" spans="2:6">
      <c r="B215" s="53">
        <v>43263</v>
      </c>
      <c r="C215" s="49">
        <f t="shared" si="8"/>
        <v>1347.0891125485084</v>
      </c>
      <c r="E215" s="49">
        <f t="shared" si="6"/>
        <v>107.67149223111574</v>
      </c>
      <c r="F215" s="49">
        <f t="shared" si="7"/>
        <v>112.5620801047293</v>
      </c>
    </row>
    <row r="216" spans="2:6">
      <c r="B216" s="53">
        <v>43264</v>
      </c>
      <c r="C216" s="49">
        <f t="shared" si="8"/>
        <v>1459.7067027201388</v>
      </c>
      <c r="E216" s="49">
        <f t="shared" si="6"/>
        <v>107.72032847172585</v>
      </c>
      <c r="F216" s="49">
        <f t="shared" si="7"/>
        <v>112.61759017163027</v>
      </c>
    </row>
    <row r="217" spans="2:6">
      <c r="B217" s="53">
        <v>43265</v>
      </c>
      <c r="C217" s="49">
        <f t="shared" si="8"/>
        <v>1572.3798303334975</v>
      </c>
      <c r="E217" s="49">
        <f t="shared" si="6"/>
        <v>107.76918686284533</v>
      </c>
      <c r="F217" s="49">
        <f t="shared" si="7"/>
        <v>112.67312761335874</v>
      </c>
    </row>
    <row r="218" spans="2:6">
      <c r="B218" s="53">
        <v>43266</v>
      </c>
      <c r="C218" s="49">
        <f t="shared" si="8"/>
        <v>1685.1085227769122</v>
      </c>
      <c r="E218" s="49">
        <f t="shared" si="6"/>
        <v>107.81806741452093</v>
      </c>
      <c r="F218" s="49">
        <f t="shared" si="7"/>
        <v>112.72869244341464</v>
      </c>
    </row>
    <row r="219" spans="2:6">
      <c r="B219" s="53">
        <v>43267</v>
      </c>
      <c r="C219" s="49">
        <f t="shared" si="8"/>
        <v>1797.8928074522169</v>
      </c>
      <c r="E219" s="49">
        <f t="shared" si="6"/>
        <v>107.86697013680391</v>
      </c>
      <c r="F219" s="49">
        <f t="shared" si="7"/>
        <v>112.78428467530455</v>
      </c>
    </row>
    <row r="220" spans="2:6">
      <c r="B220" s="53">
        <v>43268</v>
      </c>
      <c r="C220" s="49">
        <f t="shared" si="8"/>
        <v>1910.7327117747586</v>
      </c>
      <c r="E220" s="49">
        <f t="shared" si="6"/>
        <v>107.91589503975017</v>
      </c>
      <c r="F220" s="49">
        <f t="shared" si="7"/>
        <v>112.83990432254168</v>
      </c>
    </row>
    <row r="221" spans="2:6">
      <c r="B221" s="53">
        <v>43269</v>
      </c>
      <c r="C221" s="49">
        <f t="shared" si="8"/>
        <v>2023.6282631734045</v>
      </c>
      <c r="E221" s="49">
        <f t="shared" si="6"/>
        <v>107.96484213342011</v>
      </c>
      <c r="F221" s="49">
        <f t="shared" si="7"/>
        <v>112.89555139864595</v>
      </c>
    </row>
    <row r="222" spans="2:6">
      <c r="B222" s="53">
        <v>43270</v>
      </c>
      <c r="C222" s="49">
        <f t="shared" si="8"/>
        <v>2136.5794890905486</v>
      </c>
      <c r="E222" s="49">
        <f t="shared" si="6"/>
        <v>108.01381142787869</v>
      </c>
      <c r="F222" s="49">
        <f t="shared" si="7"/>
        <v>112.95122591714392</v>
      </c>
    </row>
    <row r="223" spans="2:6">
      <c r="B223" s="53">
        <v>43271</v>
      </c>
      <c r="C223" s="49">
        <f t="shared" si="8"/>
        <v>2249.5864169821175</v>
      </c>
      <c r="E223" s="49">
        <f t="shared" si="6"/>
        <v>108.06280293319548</v>
      </c>
      <c r="F223" s="49">
        <f t="shared" si="7"/>
        <v>113.00692789156881</v>
      </c>
    </row>
    <row r="224" spans="2:6">
      <c r="B224" s="53">
        <v>43272</v>
      </c>
      <c r="C224" s="49">
        <f t="shared" si="8"/>
        <v>2362.6490743175782</v>
      </c>
      <c r="E224" s="49">
        <f t="shared" si="6"/>
        <v>108.1118166594446</v>
      </c>
      <c r="F224" s="49">
        <f t="shared" si="7"/>
        <v>113.06265733546054</v>
      </c>
    </row>
    <row r="225" spans="2:6">
      <c r="B225" s="53">
        <v>43273</v>
      </c>
      <c r="C225" s="49">
        <f t="shared" si="8"/>
        <v>2475.7674885799438</v>
      </c>
      <c r="E225" s="49">
        <f t="shared" si="6"/>
        <v>108.16085261670472</v>
      </c>
      <c r="F225" s="49">
        <f t="shared" si="7"/>
        <v>113.1184142623657</v>
      </c>
    </row>
    <row r="226" spans="2:6">
      <c r="B226" s="53">
        <v>43274</v>
      </c>
      <c r="C226" s="49">
        <f t="shared" si="8"/>
        <v>2588.9416872657812</v>
      </c>
      <c r="E226" s="49">
        <f t="shared" si="6"/>
        <v>108.20991081505909</v>
      </c>
      <c r="F226" s="49">
        <f t="shared" si="7"/>
        <v>113.17419868583755</v>
      </c>
    </row>
    <row r="227" spans="2:6">
      <c r="B227" s="53">
        <v>43275</v>
      </c>
      <c r="C227" s="49">
        <f t="shared" si="8"/>
        <v>2702.1716978852173</v>
      </c>
      <c r="E227" s="49">
        <f t="shared" si="6"/>
        <v>108.25899126459554</v>
      </c>
      <c r="F227" s="49">
        <f t="shared" si="7"/>
        <v>113.23001061943604</v>
      </c>
    </row>
    <row r="228" spans="2:6">
      <c r="B228" s="53">
        <v>43276</v>
      </c>
      <c r="C228" s="49">
        <f t="shared" si="8"/>
        <v>2815.4575479619452</v>
      </c>
      <c r="E228" s="49">
        <f t="shared" si="6"/>
        <v>108.30809397540648</v>
      </c>
      <c r="F228" s="49">
        <f t="shared" si="7"/>
        <v>113.28585007672783</v>
      </c>
    </row>
    <row r="229" spans="2:6">
      <c r="B229" s="53">
        <v>43277</v>
      </c>
      <c r="C229" s="49">
        <f t="shared" si="8"/>
        <v>2928.7992650332317</v>
      </c>
      <c r="E229" s="49">
        <f t="shared" si="6"/>
        <v>108.35721895758888</v>
      </c>
      <c r="F229" s="49">
        <f t="shared" si="7"/>
        <v>113.34171707128621</v>
      </c>
    </row>
    <row r="230" spans="2:6">
      <c r="B230" s="53">
        <v>43278</v>
      </c>
      <c r="C230" s="49">
        <f t="shared" si="8"/>
        <v>3042.1968766499231</v>
      </c>
      <c r="E230" s="49">
        <f t="shared" si="6"/>
        <v>108.40636622124431</v>
      </c>
      <c r="F230" s="49">
        <f t="shared" si="7"/>
        <v>113.39761161669122</v>
      </c>
    </row>
    <row r="231" spans="2:6">
      <c r="B231" s="53">
        <v>43279</v>
      </c>
      <c r="C231" s="49">
        <f t="shared" si="8"/>
        <v>3155.6504103764528</v>
      </c>
      <c r="E231" s="49">
        <f t="shared" si="6"/>
        <v>108.45553577647891</v>
      </c>
      <c r="F231" s="49">
        <f t="shared" si="7"/>
        <v>113.45353372652959</v>
      </c>
    </row>
    <row r="232" spans="2:6">
      <c r="B232" s="53">
        <v>43280</v>
      </c>
      <c r="C232" s="49">
        <f t="shared" si="8"/>
        <v>3269.1598937908475</v>
      </c>
      <c r="E232" s="49">
        <f t="shared" si="6"/>
        <v>108.50472763340341</v>
      </c>
      <c r="F232" s="49">
        <f t="shared" si="7"/>
        <v>113.50948341439472</v>
      </c>
    </row>
    <row r="233" spans="2:6">
      <c r="B233" s="53">
        <v>43281</v>
      </c>
      <c r="C233" s="49">
        <f t="shared" si="8"/>
        <v>3383.5855989325046</v>
      </c>
      <c r="E233" s="49">
        <f t="shared" si="6"/>
        <v>108.55394180213311</v>
      </c>
      <c r="F233" s="49">
        <f t="shared" si="7"/>
        <v>114.42570514165713</v>
      </c>
    </row>
    <row r="234" spans="2:6">
      <c r="B234" s="53">
        <v>43282</v>
      </c>
      <c r="C234" s="49">
        <f t="shared" si="8"/>
        <v>114.4821342565215</v>
      </c>
      <c r="E234" s="49">
        <f t="shared" si="6"/>
        <v>108.60317829278792</v>
      </c>
      <c r="F234" s="49">
        <f t="shared" si="7"/>
        <v>114.4821342565215</v>
      </c>
    </row>
    <row r="235" spans="2:6">
      <c r="B235" s="53">
        <v>43283</v>
      </c>
      <c r="C235" s="49">
        <f t="shared" si="8"/>
        <v>229.02072545596403</v>
      </c>
      <c r="E235" s="49">
        <f t="shared" si="6"/>
        <v>108.65243711549232</v>
      </c>
      <c r="F235" s="49">
        <f t="shared" si="7"/>
        <v>114.53859119944252</v>
      </c>
    </row>
    <row r="236" spans="2:6">
      <c r="B236" s="53">
        <v>43284</v>
      </c>
      <c r="C236" s="49">
        <f t="shared" si="8"/>
        <v>343.61580144010765</v>
      </c>
      <c r="E236" s="49">
        <f t="shared" si="6"/>
        <v>108.70171828037539</v>
      </c>
      <c r="F236" s="49">
        <f t="shared" si="7"/>
        <v>114.59507598414362</v>
      </c>
    </row>
    <row r="237" spans="2:6">
      <c r="B237" s="53">
        <v>43285</v>
      </c>
      <c r="C237" s="49">
        <f t="shared" si="8"/>
        <v>458.26739006446263</v>
      </c>
      <c r="E237" s="49">
        <f t="shared" si="6"/>
        <v>108.75102179757081</v>
      </c>
      <c r="F237" s="49">
        <f t="shared" si="7"/>
        <v>114.65158862435497</v>
      </c>
    </row>
    <row r="238" spans="2:6">
      <c r="B238" s="53">
        <v>43286</v>
      </c>
      <c r="C238" s="49">
        <f t="shared" si="8"/>
        <v>572.97551919827617</v>
      </c>
      <c r="E238" s="49">
        <f t="shared" si="6"/>
        <v>108.80034767721686</v>
      </c>
      <c r="F238" s="49">
        <f t="shared" si="7"/>
        <v>114.70812913381356</v>
      </c>
    </row>
    <row r="239" spans="2:6">
      <c r="B239" s="53">
        <v>43287</v>
      </c>
      <c r="C239" s="49">
        <f t="shared" si="8"/>
        <v>687.74021672453932</v>
      </c>
      <c r="E239" s="49">
        <f t="shared" si="6"/>
        <v>108.8496959294564</v>
      </c>
      <c r="F239" s="49">
        <f t="shared" si="7"/>
        <v>114.76469752626311</v>
      </c>
    </row>
    <row r="240" spans="2:6">
      <c r="B240" s="53">
        <v>43288</v>
      </c>
      <c r="C240" s="49">
        <f t="shared" si="8"/>
        <v>802.56151053999349</v>
      </c>
      <c r="E240" s="49">
        <f t="shared" si="6"/>
        <v>108.89906656443691</v>
      </c>
      <c r="F240" s="49">
        <f t="shared" si="7"/>
        <v>114.82129381545414</v>
      </c>
    </row>
    <row r="241" spans="2:6">
      <c r="B241" s="53">
        <v>43289</v>
      </c>
      <c r="C241" s="49">
        <f t="shared" si="8"/>
        <v>917.4394285551374</v>
      </c>
      <c r="E241" s="49">
        <f t="shared" si="6"/>
        <v>108.94845959231046</v>
      </c>
      <c r="F241" s="49">
        <f t="shared" si="7"/>
        <v>114.87791801514395</v>
      </c>
    </row>
    <row r="242" spans="2:6">
      <c r="B242" s="53">
        <v>43290</v>
      </c>
      <c r="C242" s="49">
        <f t="shared" si="8"/>
        <v>1032.3739986942339</v>
      </c>
      <c r="E242" s="49">
        <f t="shared" si="6"/>
        <v>108.99787502323373</v>
      </c>
      <c r="F242" s="49">
        <f t="shared" si="7"/>
        <v>114.93457013909662</v>
      </c>
    </row>
    <row r="243" spans="2:6">
      <c r="B243" s="53">
        <v>43291</v>
      </c>
      <c r="C243" s="49">
        <f t="shared" si="8"/>
        <v>1147.3652488953169</v>
      </c>
      <c r="E243" s="49">
        <f t="shared" si="6"/>
        <v>109.04731286736801</v>
      </c>
      <c r="F243" s="49">
        <f t="shared" si="7"/>
        <v>114.99125020108302</v>
      </c>
    </row>
    <row r="244" spans="2:6">
      <c r="B244" s="53">
        <v>43292</v>
      </c>
      <c r="C244" s="49">
        <f t="shared" si="8"/>
        <v>1262.4132071101976</v>
      </c>
      <c r="E244" s="49">
        <f t="shared" si="6"/>
        <v>109.09677313487917</v>
      </c>
      <c r="F244" s="49">
        <f t="shared" si="7"/>
        <v>115.04795821488081</v>
      </c>
    </row>
    <row r="245" spans="2:6">
      <c r="B245" s="53">
        <v>43293</v>
      </c>
      <c r="C245" s="49">
        <f t="shared" si="8"/>
        <v>1377.5179013044722</v>
      </c>
      <c r="E245" s="49">
        <f t="shared" ref="E245:E308" si="9">E244*((1+$J$10)^(1/365))</f>
        <v>109.14625583593775</v>
      </c>
      <c r="F245" s="49">
        <f t="shared" ref="F245:F308" si="10">IF(EOMONTH(B245,0)=B245,(F244*(1+$J$10/365)+C244)/DAY(B245)*(1+$J$10*DAY(B245)/365),F244*(1+$J$10/365))</f>
        <v>115.10469419427444</v>
      </c>
    </row>
    <row r="246" spans="2:6">
      <c r="B246" s="53">
        <v>43294</v>
      </c>
      <c r="C246" s="49">
        <f t="shared" ref="C246:C309" si="11">IF(DAY(B246)=1, F246, C245+F246)</f>
        <v>1492.6793594575274</v>
      </c>
      <c r="E246" s="49">
        <f t="shared" si="9"/>
        <v>109.19576098071884</v>
      </c>
      <c r="F246" s="49">
        <f t="shared" si="10"/>
        <v>115.16145815305518</v>
      </c>
    </row>
    <row r="247" spans="2:6">
      <c r="B247" s="53">
        <v>43295</v>
      </c>
      <c r="C247" s="49">
        <f t="shared" si="11"/>
        <v>1607.8976095625485</v>
      </c>
      <c r="E247" s="49">
        <f t="shared" si="9"/>
        <v>109.24528857940219</v>
      </c>
      <c r="F247" s="49">
        <f t="shared" si="10"/>
        <v>115.21825010502107</v>
      </c>
    </row>
    <row r="248" spans="2:6">
      <c r="B248" s="53">
        <v>43296</v>
      </c>
      <c r="C248" s="49">
        <f t="shared" si="11"/>
        <v>1723.1726796265255</v>
      </c>
      <c r="E248" s="49">
        <f t="shared" si="9"/>
        <v>109.29483864217214</v>
      </c>
      <c r="F248" s="49">
        <f t="shared" si="10"/>
        <v>115.27507006397697</v>
      </c>
    </row>
    <row r="249" spans="2:6">
      <c r="B249" s="53">
        <v>43297</v>
      </c>
      <c r="C249" s="49">
        <f t="shared" si="11"/>
        <v>1838.50459767026</v>
      </c>
      <c r="E249" s="49">
        <f t="shared" si="9"/>
        <v>109.34441117921766</v>
      </c>
      <c r="F249" s="49">
        <f t="shared" si="10"/>
        <v>115.33191804373455</v>
      </c>
    </row>
    <row r="250" spans="2:6">
      <c r="B250" s="53">
        <v>43298</v>
      </c>
      <c r="C250" s="49">
        <f t="shared" si="11"/>
        <v>1953.8933917283723</v>
      </c>
      <c r="E250" s="49">
        <f t="shared" si="9"/>
        <v>109.39400620073235</v>
      </c>
      <c r="F250" s="49">
        <f t="shared" si="10"/>
        <v>115.38879405811228</v>
      </c>
    </row>
    <row r="251" spans="2:6">
      <c r="B251" s="53">
        <v>43299</v>
      </c>
      <c r="C251" s="49">
        <f t="shared" si="11"/>
        <v>2069.3390898493076</v>
      </c>
      <c r="E251" s="49">
        <f t="shared" si="9"/>
        <v>109.44362371691442</v>
      </c>
      <c r="F251" s="49">
        <f t="shared" si="10"/>
        <v>115.44569812093546</v>
      </c>
    </row>
    <row r="252" spans="2:6">
      <c r="B252" s="53">
        <v>43300</v>
      </c>
      <c r="C252" s="49">
        <f t="shared" si="11"/>
        <v>2184.8417200953436</v>
      </c>
      <c r="E252" s="49">
        <f t="shared" si="9"/>
        <v>109.4932637379667</v>
      </c>
      <c r="F252" s="49">
        <f t="shared" si="10"/>
        <v>115.50263024603619</v>
      </c>
    </row>
    <row r="253" spans="2:6">
      <c r="B253" s="53">
        <v>43301</v>
      </c>
      <c r="C253" s="49">
        <f t="shared" si="11"/>
        <v>2300.401310542597</v>
      </c>
      <c r="E253" s="49">
        <f t="shared" si="9"/>
        <v>109.54292627409666</v>
      </c>
      <c r="F253" s="49">
        <f t="shared" si="10"/>
        <v>115.55959044725341</v>
      </c>
    </row>
    <row r="254" spans="2:6">
      <c r="B254" s="53">
        <v>43302</v>
      </c>
      <c r="C254" s="49">
        <f t="shared" si="11"/>
        <v>2416.01788928103</v>
      </c>
      <c r="E254" s="49">
        <f t="shared" si="9"/>
        <v>109.59261133551641</v>
      </c>
      <c r="F254" s="49">
        <f t="shared" si="10"/>
        <v>115.61657873843288</v>
      </c>
    </row>
    <row r="255" spans="2:6">
      <c r="B255" s="53">
        <v>43303</v>
      </c>
      <c r="C255" s="49">
        <f t="shared" si="11"/>
        <v>2531.6914844144571</v>
      </c>
      <c r="E255" s="49">
        <f t="shared" si="9"/>
        <v>109.64231893244266</v>
      </c>
      <c r="F255" s="49">
        <f t="shared" si="10"/>
        <v>115.67359513342717</v>
      </c>
    </row>
    <row r="256" spans="2:6">
      <c r="B256" s="53">
        <v>43304</v>
      </c>
      <c r="C256" s="49">
        <f t="shared" si="11"/>
        <v>2647.422124060553</v>
      </c>
      <c r="E256" s="49">
        <f t="shared" si="9"/>
        <v>109.69204907509679</v>
      </c>
      <c r="F256" s="49">
        <f t="shared" si="10"/>
        <v>115.73063964609571</v>
      </c>
    </row>
    <row r="257" spans="2:6">
      <c r="B257" s="53">
        <v>43305</v>
      </c>
      <c r="C257" s="49">
        <f t="shared" si="11"/>
        <v>2763.2098363508576</v>
      </c>
      <c r="E257" s="49">
        <f t="shared" si="9"/>
        <v>109.74180177370479</v>
      </c>
      <c r="F257" s="49">
        <f t="shared" si="10"/>
        <v>115.78771229030474</v>
      </c>
    </row>
    <row r="258" spans="2:6">
      <c r="B258" s="53">
        <v>43306</v>
      </c>
      <c r="C258" s="49">
        <f t="shared" si="11"/>
        <v>2879.054649430785</v>
      </c>
      <c r="E258" s="49">
        <f t="shared" si="9"/>
        <v>109.79157703849731</v>
      </c>
      <c r="F258" s="49">
        <f t="shared" si="10"/>
        <v>115.84481307992735</v>
      </c>
    </row>
    <row r="259" spans="2:6">
      <c r="B259" s="53">
        <v>43307</v>
      </c>
      <c r="C259" s="49">
        <f t="shared" si="11"/>
        <v>2994.9565914596287</v>
      </c>
      <c r="E259" s="49">
        <f t="shared" si="9"/>
        <v>109.8413748797096</v>
      </c>
      <c r="F259" s="49">
        <f t="shared" si="10"/>
        <v>115.90194202884348</v>
      </c>
    </row>
    <row r="260" spans="2:6">
      <c r="B260" s="53">
        <v>43308</v>
      </c>
      <c r="C260" s="49">
        <f t="shared" si="11"/>
        <v>3110.9156906105686</v>
      </c>
      <c r="E260" s="49">
        <f t="shared" si="9"/>
        <v>109.89119530758161</v>
      </c>
      <c r="F260" s="49">
        <f t="shared" si="10"/>
        <v>115.95909915093989</v>
      </c>
    </row>
    <row r="261" spans="2:6">
      <c r="B261" s="53">
        <v>43309</v>
      </c>
      <c r="C261" s="49">
        <f t="shared" si="11"/>
        <v>3226.9319750706786</v>
      </c>
      <c r="E261" s="49">
        <f t="shared" si="9"/>
        <v>109.94103833235789</v>
      </c>
      <c r="F261" s="49">
        <f t="shared" si="10"/>
        <v>116.01628446011021</v>
      </c>
    </row>
    <row r="262" spans="2:6">
      <c r="B262" s="53">
        <v>43310</v>
      </c>
      <c r="C262" s="49">
        <f t="shared" si="11"/>
        <v>3343.0054730409333</v>
      </c>
      <c r="E262" s="49">
        <f t="shared" si="9"/>
        <v>109.99090396428765</v>
      </c>
      <c r="F262" s="49">
        <f t="shared" si="10"/>
        <v>116.07349797025492</v>
      </c>
    </row>
    <row r="263" spans="2:6">
      <c r="B263" s="53">
        <v>43311</v>
      </c>
      <c r="C263" s="49">
        <f t="shared" si="11"/>
        <v>3459.1362127362145</v>
      </c>
      <c r="E263" s="49">
        <f t="shared" si="9"/>
        <v>110.04079221362477</v>
      </c>
      <c r="F263" s="49">
        <f t="shared" si="10"/>
        <v>116.13073969528135</v>
      </c>
    </row>
    <row r="264" spans="2:6">
      <c r="B264" s="53">
        <v>43312</v>
      </c>
      <c r="C264" s="49">
        <f t="shared" si="11"/>
        <v>3576.2324257571204</v>
      </c>
      <c r="E264" s="49">
        <f t="shared" si="9"/>
        <v>110.09070309062774</v>
      </c>
      <c r="F264" s="49">
        <f t="shared" si="10"/>
        <v>117.09621302090598</v>
      </c>
    </row>
    <row r="265" spans="2:6">
      <c r="B265" s="53">
        <v>43313</v>
      </c>
      <c r="C265" s="49">
        <f t="shared" si="11"/>
        <v>117.15395909856012</v>
      </c>
      <c r="E265" s="49">
        <f t="shared" si="9"/>
        <v>110.14063660555972</v>
      </c>
      <c r="F265" s="49">
        <f t="shared" si="10"/>
        <v>117.15395909856012</v>
      </c>
    </row>
    <row r="266" spans="2:6">
      <c r="B266" s="53">
        <v>43314</v>
      </c>
      <c r="C266" s="49">
        <f t="shared" si="11"/>
        <v>234.36569275229215</v>
      </c>
      <c r="E266" s="49">
        <f t="shared" si="9"/>
        <v>110.19059276868855</v>
      </c>
      <c r="F266" s="49">
        <f t="shared" si="10"/>
        <v>117.21173365373201</v>
      </c>
    </row>
    <row r="267" spans="2:6">
      <c r="B267" s="53">
        <v>43315</v>
      </c>
      <c r="C267" s="49">
        <f t="shared" si="11"/>
        <v>351.63522945275747</v>
      </c>
      <c r="E267" s="49">
        <f t="shared" si="9"/>
        <v>110.24057159028668</v>
      </c>
      <c r="F267" s="49">
        <f t="shared" si="10"/>
        <v>117.26953670046535</v>
      </c>
    </row>
    <row r="268" spans="2:6">
      <c r="B268" s="53">
        <v>43316</v>
      </c>
      <c r="C268" s="49">
        <f t="shared" si="11"/>
        <v>468.96259770556827</v>
      </c>
      <c r="E268" s="49">
        <f t="shared" si="9"/>
        <v>110.29057308063126</v>
      </c>
      <c r="F268" s="49">
        <f t="shared" si="10"/>
        <v>117.32736825281079</v>
      </c>
    </row>
    <row r="269" spans="2:6">
      <c r="B269" s="53">
        <v>43317</v>
      </c>
      <c r="C269" s="49">
        <f t="shared" si="11"/>
        <v>586.34782603039412</v>
      </c>
      <c r="E269" s="49">
        <f t="shared" si="9"/>
        <v>110.34059725000408</v>
      </c>
      <c r="F269" s="49">
        <f t="shared" si="10"/>
        <v>117.38522832482587</v>
      </c>
    </row>
    <row r="270" spans="2:6">
      <c r="B270" s="53">
        <v>43318</v>
      </c>
      <c r="C270" s="49">
        <f t="shared" si="11"/>
        <v>703.79094296096923</v>
      </c>
      <c r="E270" s="49">
        <f t="shared" si="9"/>
        <v>110.3906441086916</v>
      </c>
      <c r="F270" s="49">
        <f t="shared" si="10"/>
        <v>117.4431169305751</v>
      </c>
    </row>
    <row r="271" spans="2:6">
      <c r="B271" s="53">
        <v>43319</v>
      </c>
      <c r="C271" s="49">
        <f t="shared" si="11"/>
        <v>821.29197704509909</v>
      </c>
      <c r="E271" s="49">
        <f t="shared" si="9"/>
        <v>110.44071366698496</v>
      </c>
      <c r="F271" s="49">
        <f t="shared" si="10"/>
        <v>117.5010340841299</v>
      </c>
    </row>
    <row r="272" spans="2:6">
      <c r="B272" s="53">
        <v>43320</v>
      </c>
      <c r="C272" s="49">
        <f t="shared" si="11"/>
        <v>938.85095684466773</v>
      </c>
      <c r="E272" s="49">
        <f t="shared" si="9"/>
        <v>110.49080593517994</v>
      </c>
      <c r="F272" s="49">
        <f t="shared" si="10"/>
        <v>117.55897979956865</v>
      </c>
    </row>
    <row r="273" spans="2:6">
      <c r="B273" s="53">
        <v>43321</v>
      </c>
      <c r="C273" s="49">
        <f t="shared" si="11"/>
        <v>1056.4679109356443</v>
      </c>
      <c r="E273" s="49">
        <f t="shared" si="9"/>
        <v>110.54092092357699</v>
      </c>
      <c r="F273" s="49">
        <f t="shared" si="10"/>
        <v>117.61695409097665</v>
      </c>
    </row>
    <row r="274" spans="2:6">
      <c r="B274" s="53">
        <v>43322</v>
      </c>
      <c r="C274" s="49">
        <f t="shared" si="11"/>
        <v>1174.1428679080905</v>
      </c>
      <c r="E274" s="49">
        <f t="shared" si="9"/>
        <v>110.59105864248127</v>
      </c>
      <c r="F274" s="49">
        <f t="shared" si="10"/>
        <v>117.67495697244617</v>
      </c>
    </row>
    <row r="275" spans="2:6">
      <c r="B275" s="53">
        <v>43323</v>
      </c>
      <c r="C275" s="49">
        <f t="shared" si="11"/>
        <v>1291.8758563661668</v>
      </c>
      <c r="E275" s="49">
        <f t="shared" si="9"/>
        <v>110.64121910220258</v>
      </c>
      <c r="F275" s="49">
        <f t="shared" si="10"/>
        <v>117.73298845807642</v>
      </c>
    </row>
    <row r="276" spans="2:6">
      <c r="B276" s="53">
        <v>43324</v>
      </c>
      <c r="C276" s="49">
        <f t="shared" si="11"/>
        <v>1409.6669049281404</v>
      </c>
      <c r="E276" s="49">
        <f t="shared" si="9"/>
        <v>110.69140231305541</v>
      </c>
      <c r="F276" s="49">
        <f t="shared" si="10"/>
        <v>117.79104856197355</v>
      </c>
    </row>
    <row r="277" spans="2:6">
      <c r="B277" s="53">
        <v>43325</v>
      </c>
      <c r="C277" s="49">
        <f t="shared" si="11"/>
        <v>1527.5160422263912</v>
      </c>
      <c r="E277" s="49">
        <f t="shared" si="9"/>
        <v>110.74160828535891</v>
      </c>
      <c r="F277" s="49">
        <f t="shared" si="10"/>
        <v>117.8491372982507</v>
      </c>
    </row>
    <row r="278" spans="2:6">
      <c r="B278" s="53">
        <v>43326</v>
      </c>
      <c r="C278" s="49">
        <f t="shared" si="11"/>
        <v>1645.4232969074192</v>
      </c>
      <c r="E278" s="49">
        <f t="shared" si="9"/>
        <v>110.79183702943693</v>
      </c>
      <c r="F278" s="49">
        <f t="shared" si="10"/>
        <v>117.90725468102791</v>
      </c>
    </row>
    <row r="279" spans="2:6">
      <c r="B279" s="53">
        <v>43327</v>
      </c>
      <c r="C279" s="49">
        <f t="shared" si="11"/>
        <v>1763.3886976318513</v>
      </c>
      <c r="E279" s="49">
        <f t="shared" si="9"/>
        <v>110.84208855561801</v>
      </c>
      <c r="F279" s="49">
        <f t="shared" si="10"/>
        <v>117.96540072443224</v>
      </c>
    </row>
    <row r="280" spans="2:6">
      <c r="B280" s="53">
        <v>43328</v>
      </c>
      <c r="C280" s="49">
        <f t="shared" si="11"/>
        <v>1881.4122730744491</v>
      </c>
      <c r="E280" s="49">
        <f t="shared" si="9"/>
        <v>110.89236287423533</v>
      </c>
      <c r="F280" s="49">
        <f t="shared" si="10"/>
        <v>118.02357544259772</v>
      </c>
    </row>
    <row r="281" spans="2:6">
      <c r="B281" s="53">
        <v>43329</v>
      </c>
      <c r="C281" s="49">
        <f t="shared" si="11"/>
        <v>1999.4940519241145</v>
      </c>
      <c r="E281" s="49">
        <f t="shared" si="9"/>
        <v>110.94265999562683</v>
      </c>
      <c r="F281" s="49">
        <f t="shared" si="10"/>
        <v>118.0817788496653</v>
      </c>
    </row>
    <row r="282" spans="2:6">
      <c r="B282" s="53">
        <v>43330</v>
      </c>
      <c r="C282" s="49">
        <f t="shared" si="11"/>
        <v>2117.6340628838975</v>
      </c>
      <c r="E282" s="49">
        <f t="shared" si="9"/>
        <v>110.99297993013506</v>
      </c>
      <c r="F282" s="49">
        <f t="shared" si="10"/>
        <v>118.14001095978294</v>
      </c>
    </row>
    <row r="283" spans="2:6">
      <c r="B283" s="53">
        <v>43331</v>
      </c>
      <c r="C283" s="49">
        <f t="shared" si="11"/>
        <v>2235.8323346710031</v>
      </c>
      <c r="E283" s="49">
        <f t="shared" si="9"/>
        <v>111.04332268810732</v>
      </c>
      <c r="F283" s="49">
        <f t="shared" si="10"/>
        <v>118.19827178710557</v>
      </c>
    </row>
    <row r="284" spans="2:6">
      <c r="B284" s="53">
        <v>43332</v>
      </c>
      <c r="C284" s="49">
        <f t="shared" si="11"/>
        <v>2354.0888960167981</v>
      </c>
      <c r="E284" s="49">
        <f t="shared" si="9"/>
        <v>111.09368827989557</v>
      </c>
      <c r="F284" s="49">
        <f t="shared" si="10"/>
        <v>118.25656134579511</v>
      </c>
    </row>
    <row r="285" spans="2:6">
      <c r="B285" s="53">
        <v>43333</v>
      </c>
      <c r="C285" s="49">
        <f t="shared" si="11"/>
        <v>2472.4037756668185</v>
      </c>
      <c r="E285" s="49">
        <f t="shared" si="9"/>
        <v>111.14407671585649</v>
      </c>
      <c r="F285" s="49">
        <f t="shared" si="10"/>
        <v>118.31487965002043</v>
      </c>
    </row>
    <row r="286" spans="2:6">
      <c r="B286" s="53">
        <v>43334</v>
      </c>
      <c r="C286" s="49">
        <f t="shared" si="11"/>
        <v>2590.7770023807761</v>
      </c>
      <c r="E286" s="49">
        <f t="shared" si="9"/>
        <v>111.19448800635142</v>
      </c>
      <c r="F286" s="49">
        <f t="shared" si="10"/>
        <v>118.37322671395742</v>
      </c>
    </row>
    <row r="287" spans="2:6">
      <c r="B287" s="53">
        <v>43335</v>
      </c>
      <c r="C287" s="49">
        <f t="shared" si="11"/>
        <v>2709.2086049325653</v>
      </c>
      <c r="E287" s="49">
        <f t="shared" si="9"/>
        <v>111.24492216174643</v>
      </c>
      <c r="F287" s="49">
        <f t="shared" si="10"/>
        <v>118.43160255178896</v>
      </c>
    </row>
    <row r="288" spans="2:6">
      <c r="B288" s="53">
        <v>43336</v>
      </c>
      <c r="C288" s="49">
        <f t="shared" si="11"/>
        <v>2827.69861211027</v>
      </c>
      <c r="E288" s="49">
        <f t="shared" si="9"/>
        <v>111.2953791924123</v>
      </c>
      <c r="F288" s="49">
        <f t="shared" si="10"/>
        <v>118.49000717770491</v>
      </c>
    </row>
    <row r="289" spans="2:6">
      <c r="B289" s="53">
        <v>43337</v>
      </c>
      <c r="C289" s="49">
        <f t="shared" si="11"/>
        <v>2946.2470527161722</v>
      </c>
      <c r="E289" s="49">
        <f t="shared" si="9"/>
        <v>111.34585910872448</v>
      </c>
      <c r="F289" s="49">
        <f t="shared" si="10"/>
        <v>118.54844060590213</v>
      </c>
    </row>
    <row r="290" spans="2:6">
      <c r="B290" s="53">
        <v>43338</v>
      </c>
      <c r="C290" s="49">
        <f t="shared" si="11"/>
        <v>3064.8539555667567</v>
      </c>
      <c r="E290" s="49">
        <f t="shared" si="9"/>
        <v>111.39636192106317</v>
      </c>
      <c r="F290" s="49">
        <f t="shared" si="10"/>
        <v>118.60690285058449</v>
      </c>
    </row>
    <row r="291" spans="2:6">
      <c r="B291" s="53">
        <v>43339</v>
      </c>
      <c r="C291" s="49">
        <f t="shared" si="11"/>
        <v>3183.5193494927194</v>
      </c>
      <c r="E291" s="49">
        <f t="shared" si="9"/>
        <v>111.44688763981324</v>
      </c>
      <c r="F291" s="49">
        <f t="shared" si="10"/>
        <v>118.66539392596286</v>
      </c>
    </row>
    <row r="292" spans="2:6">
      <c r="B292" s="53">
        <v>43340</v>
      </c>
      <c r="C292" s="49">
        <f t="shared" si="11"/>
        <v>3302.2432633389744</v>
      </c>
      <c r="E292" s="49">
        <f t="shared" si="9"/>
        <v>111.49743627536428</v>
      </c>
      <c r="F292" s="49">
        <f t="shared" si="10"/>
        <v>118.72391384625512</v>
      </c>
    </row>
    <row r="293" spans="2:6">
      <c r="B293" s="53">
        <v>43341</v>
      </c>
      <c r="C293" s="49">
        <f t="shared" si="11"/>
        <v>3421.0257259646605</v>
      </c>
      <c r="E293" s="49">
        <f t="shared" si="9"/>
        <v>111.54800783811059</v>
      </c>
      <c r="F293" s="49">
        <f t="shared" si="10"/>
        <v>118.78246262568615</v>
      </c>
    </row>
    <row r="294" spans="2:6">
      <c r="B294" s="53">
        <v>43342</v>
      </c>
      <c r="C294" s="49">
        <f t="shared" si="11"/>
        <v>3539.8667662431485</v>
      </c>
      <c r="E294" s="49">
        <f t="shared" si="9"/>
        <v>111.5986023384512</v>
      </c>
      <c r="F294" s="49">
        <f t="shared" si="10"/>
        <v>118.84104027848785</v>
      </c>
    </row>
    <row r="295" spans="2:6">
      <c r="B295" s="53">
        <v>43343</v>
      </c>
      <c r="C295" s="49">
        <f t="shared" si="11"/>
        <v>3659.695812407756</v>
      </c>
      <c r="E295" s="49">
        <f t="shared" si="9"/>
        <v>111.64921978678986</v>
      </c>
      <c r="F295" s="49">
        <f t="shared" si="10"/>
        <v>119.82904616460748</v>
      </c>
    </row>
    <row r="296" spans="2:6">
      <c r="B296" s="53">
        <v>43344</v>
      </c>
      <c r="C296" s="49">
        <f t="shared" si="11"/>
        <v>119.88813994079824</v>
      </c>
      <c r="E296" s="49">
        <f t="shared" si="9"/>
        <v>111.699860193535</v>
      </c>
      <c r="F296" s="49">
        <f t="shared" si="10"/>
        <v>119.88813994079824</v>
      </c>
    </row>
    <row r="297" spans="2:6">
      <c r="B297" s="53">
        <v>43345</v>
      </c>
      <c r="C297" s="49">
        <f t="shared" si="11"/>
        <v>239.83540279992343</v>
      </c>
      <c r="E297" s="49">
        <f t="shared" si="9"/>
        <v>111.75052356909981</v>
      </c>
      <c r="F297" s="49">
        <f t="shared" si="10"/>
        <v>119.9472628591252</v>
      </c>
    </row>
    <row r="298" spans="2:6">
      <c r="B298" s="53">
        <v>43346</v>
      </c>
      <c r="C298" s="49">
        <f t="shared" si="11"/>
        <v>359.84181773388326</v>
      </c>
      <c r="E298" s="49">
        <f t="shared" si="9"/>
        <v>111.80120992390219</v>
      </c>
      <c r="F298" s="49">
        <f t="shared" si="10"/>
        <v>120.00641493395985</v>
      </c>
    </row>
    <row r="299" spans="2:6">
      <c r="B299" s="53">
        <v>43347</v>
      </c>
      <c r="C299" s="49">
        <f t="shared" si="11"/>
        <v>479.90741391356397</v>
      </c>
      <c r="E299" s="49">
        <f t="shared" si="9"/>
        <v>111.85191926836475</v>
      </c>
      <c r="F299" s="49">
        <f t="shared" si="10"/>
        <v>120.0655961796807</v>
      </c>
    </row>
    <row r="300" spans="2:6">
      <c r="B300" s="53">
        <v>43348</v>
      </c>
      <c r="C300" s="49">
        <f t="shared" si="11"/>
        <v>600.03222052423735</v>
      </c>
      <c r="E300" s="49">
        <f t="shared" si="9"/>
        <v>111.90265161291487</v>
      </c>
      <c r="F300" s="49">
        <f t="shared" si="10"/>
        <v>120.12480661067342</v>
      </c>
    </row>
    <row r="301" spans="2:6">
      <c r="B301" s="53">
        <v>43349</v>
      </c>
      <c r="C301" s="49">
        <f t="shared" si="11"/>
        <v>720.21626676556809</v>
      </c>
      <c r="E301" s="49">
        <f t="shared" si="9"/>
        <v>111.95340696798461</v>
      </c>
      <c r="F301" s="49">
        <f t="shared" si="10"/>
        <v>120.18404624133073</v>
      </c>
    </row>
    <row r="302" spans="2:6">
      <c r="B302" s="53">
        <v>43350</v>
      </c>
      <c r="C302" s="49">
        <f t="shared" si="11"/>
        <v>840.45958185162056</v>
      </c>
      <c r="E302" s="49">
        <f t="shared" si="9"/>
        <v>112.00418534401078</v>
      </c>
      <c r="F302" s="49">
        <f t="shared" si="10"/>
        <v>120.24331508605249</v>
      </c>
    </row>
    <row r="303" spans="2:6">
      <c r="B303" s="53">
        <v>43351</v>
      </c>
      <c r="C303" s="49">
        <f t="shared" si="11"/>
        <v>960.76219501086621</v>
      </c>
      <c r="E303" s="49">
        <f t="shared" si="9"/>
        <v>112.05498675143494</v>
      </c>
      <c r="F303" s="49">
        <f t="shared" si="10"/>
        <v>120.30261315924561</v>
      </c>
    </row>
    <row r="304" spans="2:6">
      <c r="B304" s="53">
        <v>43352</v>
      </c>
      <c r="C304" s="49">
        <f t="shared" si="11"/>
        <v>1081.1241354861904</v>
      </c>
      <c r="E304" s="49">
        <f t="shared" si="9"/>
        <v>112.10581120070337</v>
      </c>
      <c r="F304" s="49">
        <f t="shared" si="10"/>
        <v>120.36194047532415</v>
      </c>
    </row>
    <row r="305" spans="2:6">
      <c r="B305" s="53">
        <v>43353</v>
      </c>
      <c r="C305" s="49">
        <f t="shared" si="11"/>
        <v>1201.5454325348996</v>
      </c>
      <c r="E305" s="49">
        <f t="shared" si="9"/>
        <v>112.15665870226709</v>
      </c>
      <c r="F305" s="49">
        <f t="shared" si="10"/>
        <v>120.42129704870923</v>
      </c>
    </row>
    <row r="306" spans="2:6">
      <c r="B306" s="53">
        <v>43354</v>
      </c>
      <c r="C306" s="49">
        <f t="shared" si="11"/>
        <v>1322.0261154287289</v>
      </c>
      <c r="E306" s="49">
        <f t="shared" si="9"/>
        <v>112.20752926658187</v>
      </c>
      <c r="F306" s="49">
        <f t="shared" si="10"/>
        <v>120.48068289382914</v>
      </c>
    </row>
    <row r="307" spans="2:6">
      <c r="B307" s="53">
        <v>43355</v>
      </c>
      <c r="C307" s="49">
        <f t="shared" si="11"/>
        <v>1442.5662134538481</v>
      </c>
      <c r="E307" s="49">
        <f t="shared" si="9"/>
        <v>112.2584229041082</v>
      </c>
      <c r="F307" s="49">
        <f t="shared" si="10"/>
        <v>120.54009802511925</v>
      </c>
    </row>
    <row r="308" spans="2:6">
      <c r="B308" s="53">
        <v>43356</v>
      </c>
      <c r="C308" s="49">
        <f t="shared" si="11"/>
        <v>1563.1657559108703</v>
      </c>
      <c r="E308" s="49">
        <f t="shared" si="9"/>
        <v>112.30933962531134</v>
      </c>
      <c r="F308" s="49">
        <f t="shared" si="10"/>
        <v>120.59954245702205</v>
      </c>
    </row>
    <row r="309" spans="2:6">
      <c r="B309" s="53">
        <v>43357</v>
      </c>
      <c r="C309" s="49">
        <f t="shared" si="11"/>
        <v>1683.8247721148575</v>
      </c>
      <c r="E309" s="49">
        <f t="shared" ref="E309:E372" si="12">E308*((1+$J$10)^(1/365))</f>
        <v>112.36027944066127</v>
      </c>
      <c r="F309" s="49">
        <f t="shared" ref="F309:F372" si="13">IF(EOMONTH(B309,0)=B309,(F308*(1+$J$10/365)+C308)/DAY(B309)*(1+$J$10*DAY(B309)/365),F308*(1+$J$10/365))</f>
        <v>120.65901620398716</v>
      </c>
    </row>
    <row r="310" spans="2:6">
      <c r="B310" s="53">
        <v>43358</v>
      </c>
      <c r="C310" s="49">
        <f t="shared" ref="C310:C373" si="14">IF(DAY(B310)=1, F310, C309+F310)</f>
        <v>1804.5432913953289</v>
      </c>
      <c r="E310" s="49">
        <f t="shared" si="12"/>
        <v>112.41124236063276</v>
      </c>
      <c r="F310" s="49">
        <f t="shared" si="13"/>
        <v>120.71851928047133</v>
      </c>
    </row>
    <row r="311" spans="2:6">
      <c r="B311" s="53">
        <v>43359</v>
      </c>
      <c r="C311" s="49">
        <f t="shared" si="14"/>
        <v>1925.3213430962674</v>
      </c>
      <c r="E311" s="49">
        <f t="shared" si="12"/>
        <v>112.46222839570528</v>
      </c>
      <c r="F311" s="49">
        <f t="shared" si="13"/>
        <v>120.77805170093841</v>
      </c>
    </row>
    <row r="312" spans="2:6">
      <c r="B312" s="53">
        <v>43360</v>
      </c>
      <c r="C312" s="49">
        <f t="shared" si="14"/>
        <v>2046.1589565761267</v>
      </c>
      <c r="E312" s="49">
        <f t="shared" si="12"/>
        <v>112.51323755636309</v>
      </c>
      <c r="F312" s="49">
        <f t="shared" si="13"/>
        <v>120.83761347985941</v>
      </c>
    </row>
    <row r="313" spans="2:6">
      <c r="B313" s="53">
        <v>43361</v>
      </c>
      <c r="C313" s="49">
        <f t="shared" si="14"/>
        <v>2167.0561612078391</v>
      </c>
      <c r="E313" s="49">
        <f t="shared" si="12"/>
        <v>112.5642698530952</v>
      </c>
      <c r="F313" s="49">
        <f t="shared" si="13"/>
        <v>120.8972046317125</v>
      </c>
    </row>
    <row r="314" spans="2:6">
      <c r="B314" s="53">
        <v>43362</v>
      </c>
      <c r="C314" s="49">
        <f t="shared" si="14"/>
        <v>2288.012986378822</v>
      </c>
      <c r="E314" s="49">
        <f t="shared" si="12"/>
        <v>112.61532529639535</v>
      </c>
      <c r="F314" s="49">
        <f t="shared" si="13"/>
        <v>120.95682517098292</v>
      </c>
    </row>
    <row r="315" spans="2:6">
      <c r="B315" s="53">
        <v>43363</v>
      </c>
      <c r="C315" s="49">
        <f t="shared" si="14"/>
        <v>2409.0294614909853</v>
      </c>
      <c r="E315" s="49">
        <f t="shared" si="12"/>
        <v>112.66640389676208</v>
      </c>
      <c r="F315" s="49">
        <f t="shared" si="13"/>
        <v>121.01647511216314</v>
      </c>
    </row>
    <row r="316" spans="2:6">
      <c r="B316" s="53">
        <v>43364</v>
      </c>
      <c r="C316" s="49">
        <f t="shared" si="14"/>
        <v>2530.1056159607379</v>
      </c>
      <c r="E316" s="49">
        <f t="shared" si="12"/>
        <v>112.71750566469865</v>
      </c>
      <c r="F316" s="49">
        <f t="shared" si="13"/>
        <v>121.07615446975269</v>
      </c>
    </row>
    <row r="317" spans="2:6">
      <c r="B317" s="53">
        <v>43365</v>
      </c>
      <c r="C317" s="49">
        <f t="shared" si="14"/>
        <v>2651.2414792189961</v>
      </c>
      <c r="E317" s="49">
        <f t="shared" si="12"/>
        <v>112.76863061071313</v>
      </c>
      <c r="F317" s="49">
        <f t="shared" si="13"/>
        <v>121.13586325825833</v>
      </c>
    </row>
    <row r="318" spans="2:6">
      <c r="B318" s="53">
        <v>43366</v>
      </c>
      <c r="C318" s="49">
        <f t="shared" si="14"/>
        <v>2772.43708071119</v>
      </c>
      <c r="E318" s="49">
        <f t="shared" si="12"/>
        <v>112.81977874531832</v>
      </c>
      <c r="F318" s="49">
        <f t="shared" si="13"/>
        <v>121.1956014921939</v>
      </c>
    </row>
    <row r="319" spans="2:6">
      <c r="B319" s="53">
        <v>43367</v>
      </c>
      <c r="C319" s="49">
        <f t="shared" si="14"/>
        <v>2893.6924498972703</v>
      </c>
      <c r="E319" s="49">
        <f t="shared" si="12"/>
        <v>112.8709500790318</v>
      </c>
      <c r="F319" s="49">
        <f t="shared" si="13"/>
        <v>121.25536918608046</v>
      </c>
    </row>
    <row r="320" spans="2:6">
      <c r="B320" s="53">
        <v>43368</v>
      </c>
      <c r="C320" s="49">
        <f t="shared" si="14"/>
        <v>3015.0076162517166</v>
      </c>
      <c r="E320" s="49">
        <f t="shared" si="12"/>
        <v>112.92214462237592</v>
      </c>
      <c r="F320" s="49">
        <f t="shared" si="13"/>
        <v>121.31516635444619</v>
      </c>
    </row>
    <row r="321" spans="2:6">
      <c r="B321" s="53">
        <v>43369</v>
      </c>
      <c r="C321" s="49">
        <f t="shared" si="14"/>
        <v>3136.3826092635431</v>
      </c>
      <c r="E321" s="49">
        <f t="shared" si="12"/>
        <v>112.97336238587782</v>
      </c>
      <c r="F321" s="49">
        <f t="shared" si="13"/>
        <v>121.37499301182646</v>
      </c>
    </row>
    <row r="322" spans="2:6">
      <c r="B322" s="53">
        <v>43370</v>
      </c>
      <c r="C322" s="49">
        <f t="shared" si="14"/>
        <v>3257.8174584363069</v>
      </c>
      <c r="E322" s="49">
        <f t="shared" si="12"/>
        <v>113.02460338006938</v>
      </c>
      <c r="F322" s="49">
        <f t="shared" si="13"/>
        <v>121.4348491727638</v>
      </c>
    </row>
    <row r="323" spans="2:6">
      <c r="B323" s="53">
        <v>43371</v>
      </c>
      <c r="C323" s="49">
        <f t="shared" si="14"/>
        <v>3379.3121932881149</v>
      </c>
      <c r="E323" s="49">
        <f t="shared" si="12"/>
        <v>113.07586761548728</v>
      </c>
      <c r="F323" s="49">
        <f t="shared" si="13"/>
        <v>121.49473485180791</v>
      </c>
    </row>
    <row r="324" spans="2:6">
      <c r="B324" s="53">
        <v>43372</v>
      </c>
      <c r="C324" s="49">
        <f t="shared" si="14"/>
        <v>3500.8668433516305</v>
      </c>
      <c r="E324" s="49">
        <f t="shared" si="12"/>
        <v>113.12715510267297</v>
      </c>
      <c r="F324" s="49">
        <f t="shared" si="13"/>
        <v>121.55465006351565</v>
      </c>
    </row>
    <row r="325" spans="2:6">
      <c r="B325" s="53">
        <v>43373</v>
      </c>
      <c r="C325" s="49">
        <f t="shared" si="14"/>
        <v>3623.402653826487</v>
      </c>
      <c r="E325" s="49">
        <f t="shared" si="12"/>
        <v>113.17846585217271</v>
      </c>
      <c r="F325" s="49">
        <f t="shared" si="13"/>
        <v>122.5358104748566</v>
      </c>
    </row>
    <row r="326" spans="2:6">
      <c r="B326" s="53">
        <v>43374</v>
      </c>
      <c r="C326" s="49">
        <f t="shared" si="14"/>
        <v>122.59623909372091</v>
      </c>
      <c r="E326" s="49">
        <f t="shared" si="12"/>
        <v>113.22979987453749</v>
      </c>
      <c r="F326" s="49">
        <f t="shared" si="13"/>
        <v>122.59623909372091</v>
      </c>
    </row>
    <row r="327" spans="2:6">
      <c r="B327" s="53">
        <v>43375</v>
      </c>
      <c r="C327" s="49">
        <f t="shared" si="14"/>
        <v>245.25293660672094</v>
      </c>
      <c r="E327" s="49">
        <f t="shared" si="12"/>
        <v>113.28115718032312</v>
      </c>
      <c r="F327" s="49">
        <f t="shared" si="13"/>
        <v>122.65669751300001</v>
      </c>
    </row>
    <row r="328" spans="2:6">
      <c r="B328" s="53">
        <v>43376</v>
      </c>
      <c r="C328" s="49">
        <f t="shared" si="14"/>
        <v>367.97012235411091</v>
      </c>
      <c r="E328" s="49">
        <f t="shared" si="12"/>
        <v>113.33253778009021</v>
      </c>
      <c r="F328" s="49">
        <f t="shared" si="13"/>
        <v>122.71718574738998</v>
      </c>
    </row>
    <row r="329" spans="2:6">
      <c r="B329" s="53">
        <v>43377</v>
      </c>
      <c r="C329" s="49">
        <f t="shared" si="14"/>
        <v>490.74782616570508</v>
      </c>
      <c r="E329" s="49">
        <f t="shared" si="12"/>
        <v>113.38394168440412</v>
      </c>
      <c r="F329" s="49">
        <f t="shared" si="13"/>
        <v>122.77770381159417</v>
      </c>
    </row>
    <row r="330" spans="2:6">
      <c r="B330" s="53">
        <v>43378</v>
      </c>
      <c r="C330" s="49">
        <f t="shared" si="14"/>
        <v>613.58607788602831</v>
      </c>
      <c r="E330" s="49">
        <f t="shared" si="12"/>
        <v>113.43536890383504</v>
      </c>
      <c r="F330" s="49">
        <f t="shared" si="13"/>
        <v>122.83825172032317</v>
      </c>
    </row>
    <row r="331" spans="2:6">
      <c r="B331" s="53">
        <v>43379</v>
      </c>
      <c r="C331" s="49">
        <f t="shared" si="14"/>
        <v>736.48490737432314</v>
      </c>
      <c r="E331" s="49">
        <f t="shared" si="12"/>
        <v>113.48681944895793</v>
      </c>
      <c r="F331" s="49">
        <f t="shared" si="13"/>
        <v>122.89882948829484</v>
      </c>
    </row>
    <row r="332" spans="2:6">
      <c r="B332" s="53">
        <v>43380</v>
      </c>
      <c r="C332" s="49">
        <f t="shared" si="14"/>
        <v>859.44434450455742</v>
      </c>
      <c r="E332" s="49">
        <f t="shared" si="12"/>
        <v>113.53829333035256</v>
      </c>
      <c r="F332" s="49">
        <f t="shared" si="13"/>
        <v>122.95943713023426</v>
      </c>
    </row>
    <row r="333" spans="2:6">
      <c r="B333" s="53">
        <v>43381</v>
      </c>
      <c r="C333" s="49">
        <f t="shared" si="14"/>
        <v>982.46441916543131</v>
      </c>
      <c r="E333" s="49">
        <f t="shared" si="12"/>
        <v>113.58979055860348</v>
      </c>
      <c r="F333" s="49">
        <f t="shared" si="13"/>
        <v>123.02007466087383</v>
      </c>
    </row>
    <row r="334" spans="2:6">
      <c r="B334" s="53">
        <v>43382</v>
      </c>
      <c r="C334" s="49">
        <f t="shared" si="14"/>
        <v>1105.5451612603845</v>
      </c>
      <c r="E334" s="49">
        <f t="shared" si="12"/>
        <v>113.64131114430008</v>
      </c>
      <c r="F334" s="49">
        <f t="shared" si="13"/>
        <v>123.08074209495317</v>
      </c>
    </row>
    <row r="335" spans="2:6">
      <c r="B335" s="53">
        <v>43383</v>
      </c>
      <c r="C335" s="49">
        <f t="shared" si="14"/>
        <v>1228.6866007076037</v>
      </c>
      <c r="E335" s="49">
        <f t="shared" si="12"/>
        <v>113.6928550980365</v>
      </c>
      <c r="F335" s="49">
        <f t="shared" si="13"/>
        <v>123.14143944721917</v>
      </c>
    </row>
    <row r="336" spans="2:6">
      <c r="B336" s="53">
        <v>43384</v>
      </c>
      <c r="C336" s="49">
        <f t="shared" si="14"/>
        <v>1351.8887674400298</v>
      </c>
      <c r="E336" s="49">
        <f t="shared" si="12"/>
        <v>113.74442243041173</v>
      </c>
      <c r="F336" s="49">
        <f t="shared" si="13"/>
        <v>123.20216673242602</v>
      </c>
    </row>
    <row r="337" spans="2:6">
      <c r="B337" s="53">
        <v>43385</v>
      </c>
      <c r="C337" s="49">
        <f t="shared" si="14"/>
        <v>1475.151691405365</v>
      </c>
      <c r="E337" s="49">
        <f t="shared" si="12"/>
        <v>113.79601315202956</v>
      </c>
      <c r="F337" s="49">
        <f t="shared" si="13"/>
        <v>123.26292396533516</v>
      </c>
    </row>
    <row r="338" spans="2:6">
      <c r="B338" s="53">
        <v>43386</v>
      </c>
      <c r="C338" s="49">
        <f t="shared" si="14"/>
        <v>1598.4754025660802</v>
      </c>
      <c r="E338" s="49">
        <f t="shared" si="12"/>
        <v>113.84762727349856</v>
      </c>
      <c r="F338" s="49">
        <f t="shared" si="13"/>
        <v>123.32371116071532</v>
      </c>
    </row>
    <row r="339" spans="2:6">
      <c r="B339" s="53">
        <v>43387</v>
      </c>
      <c r="C339" s="49">
        <f t="shared" si="14"/>
        <v>1721.8599308994228</v>
      </c>
      <c r="E339" s="49">
        <f t="shared" si="12"/>
        <v>113.89926480543214</v>
      </c>
      <c r="F339" s="49">
        <f t="shared" si="13"/>
        <v>123.38452833334252</v>
      </c>
    </row>
    <row r="340" spans="2:6">
      <c r="B340" s="53">
        <v>43388</v>
      </c>
      <c r="C340" s="49">
        <f t="shared" si="14"/>
        <v>1845.3053063974228</v>
      </c>
      <c r="E340" s="49">
        <f t="shared" si="12"/>
        <v>113.95092575844851</v>
      </c>
      <c r="F340" s="49">
        <f t="shared" si="13"/>
        <v>123.44537549800005</v>
      </c>
    </row>
    <row r="341" spans="2:6">
      <c r="B341" s="53">
        <v>43389</v>
      </c>
      <c r="C341" s="49">
        <f t="shared" si="14"/>
        <v>1968.8115590669013</v>
      </c>
      <c r="E341" s="49">
        <f t="shared" si="12"/>
        <v>114.0026101431707</v>
      </c>
      <c r="F341" s="49">
        <f t="shared" si="13"/>
        <v>123.50625266947851</v>
      </c>
    </row>
    <row r="342" spans="2:6">
      <c r="B342" s="53">
        <v>43390</v>
      </c>
      <c r="C342" s="49">
        <f t="shared" si="14"/>
        <v>2092.3787189294771</v>
      </c>
      <c r="E342" s="49">
        <f t="shared" si="12"/>
        <v>114.05431797022656</v>
      </c>
      <c r="F342" s="49">
        <f t="shared" si="13"/>
        <v>123.56715986257579</v>
      </c>
    </row>
    <row r="343" spans="2:6">
      <c r="B343" s="53">
        <v>43391</v>
      </c>
      <c r="C343" s="49">
        <f t="shared" si="14"/>
        <v>2216.0068160215742</v>
      </c>
      <c r="E343" s="49">
        <f t="shared" si="12"/>
        <v>114.10604925024877</v>
      </c>
      <c r="F343" s="49">
        <f t="shared" si="13"/>
        <v>123.62809709209706</v>
      </c>
    </row>
    <row r="344" spans="2:6">
      <c r="B344" s="53">
        <v>43392</v>
      </c>
      <c r="C344" s="49">
        <f t="shared" si="14"/>
        <v>2339.695880394429</v>
      </c>
      <c r="E344" s="49">
        <f t="shared" si="12"/>
        <v>114.15780399387482</v>
      </c>
      <c r="F344" s="49">
        <f t="shared" si="13"/>
        <v>123.68906437285482</v>
      </c>
    </row>
    <row r="345" spans="2:6">
      <c r="B345" s="53">
        <v>43393</v>
      </c>
      <c r="C345" s="49">
        <f t="shared" si="14"/>
        <v>2463.4459421140978</v>
      </c>
      <c r="E345" s="49">
        <f t="shared" si="12"/>
        <v>114.20958221174702</v>
      </c>
      <c r="F345" s="49">
        <f t="shared" si="13"/>
        <v>123.75006171966882</v>
      </c>
    </row>
    <row r="346" spans="2:6">
      <c r="B346" s="53">
        <v>43394</v>
      </c>
      <c r="C346" s="49">
        <f t="shared" si="14"/>
        <v>2587.2570312614639</v>
      </c>
      <c r="E346" s="49">
        <f t="shared" si="12"/>
        <v>114.26138391451252</v>
      </c>
      <c r="F346" s="49">
        <f t="shared" si="13"/>
        <v>123.81108914736619</v>
      </c>
    </row>
    <row r="347" spans="2:6">
      <c r="B347" s="53">
        <v>43395</v>
      </c>
      <c r="C347" s="49">
        <f t="shared" si="14"/>
        <v>2711.1291779322451</v>
      </c>
      <c r="E347" s="49">
        <f t="shared" si="12"/>
        <v>114.3132091128233</v>
      </c>
      <c r="F347" s="49">
        <f t="shared" si="13"/>
        <v>123.87214667078133</v>
      </c>
    </row>
    <row r="348" spans="2:6">
      <c r="B348" s="53">
        <v>43396</v>
      </c>
      <c r="C348" s="49">
        <f t="shared" si="14"/>
        <v>2835.0624122370009</v>
      </c>
      <c r="E348" s="49">
        <f t="shared" si="12"/>
        <v>114.36505781733615</v>
      </c>
      <c r="F348" s="49">
        <f t="shared" si="13"/>
        <v>123.93323430475597</v>
      </c>
    </row>
    <row r="349" spans="2:6">
      <c r="B349" s="53">
        <v>43397</v>
      </c>
      <c r="C349" s="49">
        <f t="shared" si="14"/>
        <v>2959.05676430114</v>
      </c>
      <c r="E349" s="49">
        <f t="shared" si="12"/>
        <v>114.41693003871272</v>
      </c>
      <c r="F349" s="49">
        <f t="shared" si="13"/>
        <v>123.99435206413914</v>
      </c>
    </row>
    <row r="350" spans="2:6">
      <c r="B350" s="53">
        <v>43398</v>
      </c>
      <c r="C350" s="49">
        <f t="shared" si="14"/>
        <v>3083.112264264927</v>
      </c>
      <c r="E350" s="49">
        <f t="shared" si="12"/>
        <v>114.46882578761948</v>
      </c>
      <c r="F350" s="49">
        <f t="shared" si="13"/>
        <v>124.0554999637872</v>
      </c>
    </row>
    <row r="351" spans="2:6">
      <c r="B351" s="53">
        <v>43399</v>
      </c>
      <c r="C351" s="49">
        <f t="shared" si="14"/>
        <v>3207.2289422834911</v>
      </c>
      <c r="E351" s="49">
        <f t="shared" si="12"/>
        <v>114.52074507472774</v>
      </c>
      <c r="F351" s="49">
        <f t="shared" si="13"/>
        <v>124.11667801856386</v>
      </c>
    </row>
    <row r="352" spans="2:6">
      <c r="B352" s="53">
        <v>43400</v>
      </c>
      <c r="C352" s="49">
        <f t="shared" si="14"/>
        <v>3331.4068285268313</v>
      </c>
      <c r="E352" s="49">
        <f t="shared" si="12"/>
        <v>114.57268791071365</v>
      </c>
      <c r="F352" s="49">
        <f t="shared" si="13"/>
        <v>124.17788624334014</v>
      </c>
    </row>
    <row r="353" spans="2:6">
      <c r="B353" s="53">
        <v>43401</v>
      </c>
      <c r="C353" s="49">
        <f t="shared" si="14"/>
        <v>3455.6459531798255</v>
      </c>
      <c r="E353" s="49">
        <f t="shared" si="12"/>
        <v>114.62465430625822</v>
      </c>
      <c r="F353" s="49">
        <f t="shared" si="13"/>
        <v>124.23912465299439</v>
      </c>
    </row>
    <row r="354" spans="2:6">
      <c r="B354" s="53">
        <v>43402</v>
      </c>
      <c r="C354" s="49">
        <f t="shared" si="14"/>
        <v>3579.9463464422379</v>
      </c>
      <c r="E354" s="49">
        <f t="shared" si="12"/>
        <v>114.67664427204728</v>
      </c>
      <c r="F354" s="49">
        <f t="shared" si="13"/>
        <v>124.3003932624123</v>
      </c>
    </row>
    <row r="355" spans="2:6">
      <c r="B355" s="53">
        <v>43403</v>
      </c>
      <c r="C355" s="49">
        <f t="shared" si="14"/>
        <v>3704.3080385287249</v>
      </c>
      <c r="E355" s="49">
        <f t="shared" si="12"/>
        <v>114.72865781877152</v>
      </c>
      <c r="F355" s="49">
        <f t="shared" si="13"/>
        <v>124.36169208648691</v>
      </c>
    </row>
    <row r="356" spans="2:6">
      <c r="B356" s="53">
        <v>43404</v>
      </c>
      <c r="C356" s="49">
        <f t="shared" si="14"/>
        <v>3829.7036334109239</v>
      </c>
      <c r="E356" s="49">
        <f t="shared" si="12"/>
        <v>114.78069495712647</v>
      </c>
      <c r="F356" s="49">
        <f t="shared" si="13"/>
        <v>125.39559488219885</v>
      </c>
    </row>
    <row r="357" spans="2:6">
      <c r="B357" s="53">
        <v>43405</v>
      </c>
      <c r="C357" s="49">
        <f t="shared" si="14"/>
        <v>125.45743380570239</v>
      </c>
      <c r="E357" s="49">
        <f t="shared" si="12"/>
        <v>114.83275569781252</v>
      </c>
      <c r="F357" s="49">
        <f t="shared" si="13"/>
        <v>125.45743380570239</v>
      </c>
    </row>
    <row r="358" spans="2:6">
      <c r="B358" s="53">
        <v>43406</v>
      </c>
      <c r="C358" s="49">
        <f t="shared" si="14"/>
        <v>250.9767370308158</v>
      </c>
      <c r="E358" s="49">
        <f t="shared" si="12"/>
        <v>114.88484005153489</v>
      </c>
      <c r="F358" s="49">
        <f t="shared" si="13"/>
        <v>125.51930322511342</v>
      </c>
    </row>
    <row r="359" spans="2:6">
      <c r="B359" s="53">
        <v>43407</v>
      </c>
      <c r="C359" s="49">
        <f t="shared" si="14"/>
        <v>376.55794018628683</v>
      </c>
      <c r="E359" s="49">
        <f t="shared" si="12"/>
        <v>114.9369480290037</v>
      </c>
      <c r="F359" s="49">
        <f t="shared" si="13"/>
        <v>125.581203155471</v>
      </c>
    </row>
    <row r="360" spans="2:6">
      <c r="B360" s="53">
        <v>43408</v>
      </c>
      <c r="C360" s="49">
        <f t="shared" si="14"/>
        <v>502.2010737981085</v>
      </c>
      <c r="E360" s="49">
        <f t="shared" si="12"/>
        <v>114.98907964093389</v>
      </c>
      <c r="F360" s="49">
        <f t="shared" si="13"/>
        <v>125.64313361182164</v>
      </c>
    </row>
    <row r="361" spans="2:6">
      <c r="B361" s="53">
        <v>43409</v>
      </c>
      <c r="C361" s="49">
        <f t="shared" si="14"/>
        <v>627.90616840732775</v>
      </c>
      <c r="E361" s="49">
        <f t="shared" si="12"/>
        <v>115.04123489804529</v>
      </c>
      <c r="F361" s="49">
        <f t="shared" si="13"/>
        <v>125.70509460921924</v>
      </c>
    </row>
    <row r="362" spans="2:6">
      <c r="B362" s="53">
        <v>43410</v>
      </c>
      <c r="C362" s="49">
        <f t="shared" si="14"/>
        <v>753.6732545700529</v>
      </c>
      <c r="E362" s="49">
        <f t="shared" si="12"/>
        <v>115.09341381106255</v>
      </c>
      <c r="F362" s="49">
        <f t="shared" si="13"/>
        <v>125.76708616272516</v>
      </c>
    </row>
    <row r="363" spans="2:6">
      <c r="B363" s="53">
        <v>43411</v>
      </c>
      <c r="C363" s="49">
        <f t="shared" si="14"/>
        <v>879.50236285746109</v>
      </c>
      <c r="E363" s="49">
        <f t="shared" si="12"/>
        <v>115.14561639071522</v>
      </c>
      <c r="F363" s="49">
        <f t="shared" si="13"/>
        <v>125.82910828740815</v>
      </c>
    </row>
    <row r="364" spans="2:6">
      <c r="B364" s="53">
        <v>43412</v>
      </c>
      <c r="C364" s="49">
        <f t="shared" si="14"/>
        <v>1005.3935238558055</v>
      </c>
      <c r="E364" s="49">
        <f t="shared" si="12"/>
        <v>115.19784264773772</v>
      </c>
      <c r="F364" s="49">
        <f t="shared" si="13"/>
        <v>125.8911609983444</v>
      </c>
    </row>
    <row r="365" spans="2:6">
      <c r="B365" s="53">
        <v>43413</v>
      </c>
      <c r="C365" s="49">
        <f t="shared" si="14"/>
        <v>1131.3467681664231</v>
      </c>
      <c r="E365" s="49">
        <f t="shared" si="12"/>
        <v>115.25009259286931</v>
      </c>
      <c r="F365" s="49">
        <f t="shared" si="13"/>
        <v>125.95324431061756</v>
      </c>
    </row>
    <row r="366" spans="2:6">
      <c r="B366" s="53">
        <v>43414</v>
      </c>
      <c r="C366" s="49">
        <f t="shared" si="14"/>
        <v>1257.3621264057417</v>
      </c>
      <c r="E366" s="49">
        <f t="shared" si="12"/>
        <v>115.30236623685413</v>
      </c>
      <c r="F366" s="49">
        <f t="shared" si="13"/>
        <v>126.01535823931869</v>
      </c>
    </row>
    <row r="367" spans="2:6">
      <c r="B367" s="53">
        <v>43415</v>
      </c>
      <c r="C367" s="49">
        <f t="shared" si="14"/>
        <v>1383.4396292052879</v>
      </c>
      <c r="E367" s="49">
        <f t="shared" si="12"/>
        <v>115.35466359044121</v>
      </c>
      <c r="F367" s="49">
        <f t="shared" si="13"/>
        <v>126.07750279954629</v>
      </c>
    </row>
    <row r="368" spans="2:6">
      <c r="B368" s="53">
        <v>43416</v>
      </c>
      <c r="C368" s="49">
        <f t="shared" si="14"/>
        <v>1509.5793072116942</v>
      </c>
      <c r="E368" s="49">
        <f t="shared" si="12"/>
        <v>115.40698466438444</v>
      </c>
      <c r="F368" s="49">
        <f t="shared" si="13"/>
        <v>126.13967800640634</v>
      </c>
    </row>
    <row r="369" spans="2:6">
      <c r="B369" s="53">
        <v>43417</v>
      </c>
      <c r="C369" s="49">
        <f t="shared" si="14"/>
        <v>1635.7811910867065</v>
      </c>
      <c r="E369" s="49">
        <f t="shared" si="12"/>
        <v>115.45932946944259</v>
      </c>
      <c r="F369" s="49">
        <f t="shared" si="13"/>
        <v>126.20188387501224</v>
      </c>
    </row>
    <row r="370" spans="2:6">
      <c r="B370" s="53">
        <v>43418</v>
      </c>
      <c r="C370" s="49">
        <f t="shared" si="14"/>
        <v>1762.0453115071914</v>
      </c>
      <c r="E370" s="49">
        <f t="shared" si="12"/>
        <v>115.51169801637933</v>
      </c>
      <c r="F370" s="49">
        <f t="shared" si="13"/>
        <v>126.26412042048484</v>
      </c>
    </row>
    <row r="371" spans="2:6">
      <c r="B371" s="53">
        <v>43419</v>
      </c>
      <c r="C371" s="49">
        <f t="shared" si="14"/>
        <v>1888.3716991651438</v>
      </c>
      <c r="E371" s="49">
        <f t="shared" si="12"/>
        <v>115.56409031596317</v>
      </c>
      <c r="F371" s="49">
        <f t="shared" si="13"/>
        <v>126.32638765795248</v>
      </c>
    </row>
    <row r="372" spans="2:6">
      <c r="B372" s="53">
        <v>43420</v>
      </c>
      <c r="C372" s="49">
        <f t="shared" si="14"/>
        <v>2014.7603847676946</v>
      </c>
      <c r="E372" s="49">
        <f t="shared" si="12"/>
        <v>115.61650637896753</v>
      </c>
      <c r="F372" s="49">
        <f t="shared" si="13"/>
        <v>126.38868560255092</v>
      </c>
    </row>
    <row r="373" spans="2:6">
      <c r="B373" s="53">
        <v>43421</v>
      </c>
      <c r="C373" s="49">
        <f t="shared" si="14"/>
        <v>2141.2113990371181</v>
      </c>
      <c r="E373" s="49">
        <f t="shared" ref="E373:E417" si="15">E372*((1+$J$10)^(1/365))</f>
        <v>115.66894621617072</v>
      </c>
      <c r="F373" s="49">
        <f t="shared" ref="F373:F417" si="16">IF(EOMONTH(B373,0)=B373,(F372*(1+$J$10/365)+C372)/DAY(B373)*(1+$J$10*DAY(B373)/365),F372*(1+$J$10/365))</f>
        <v>126.45101426942341</v>
      </c>
    </row>
    <row r="374" spans="2:6">
      <c r="B374" s="53">
        <v>43422</v>
      </c>
      <c r="C374" s="49">
        <f t="shared" ref="C374:C417" si="17">IF(DAY(B374)=1, F374, C373+F374)</f>
        <v>2267.7247727108388</v>
      </c>
      <c r="E374" s="49">
        <f t="shared" si="15"/>
        <v>115.72140983835594</v>
      </c>
      <c r="F374" s="49">
        <f t="shared" si="16"/>
        <v>126.51337367372066</v>
      </c>
    </row>
    <row r="375" spans="2:6">
      <c r="B375" s="53">
        <v>43423</v>
      </c>
      <c r="C375" s="49">
        <f t="shared" si="17"/>
        <v>2394.3005365414397</v>
      </c>
      <c r="E375" s="49">
        <f t="shared" si="15"/>
        <v>115.77389725631127</v>
      </c>
      <c r="F375" s="49">
        <f t="shared" si="16"/>
        <v>126.57576383060085</v>
      </c>
    </row>
    <row r="376" spans="2:6">
      <c r="B376" s="53">
        <v>43424</v>
      </c>
      <c r="C376" s="49">
        <f t="shared" si="17"/>
        <v>2520.9387212966694</v>
      </c>
      <c r="E376" s="49">
        <f t="shared" si="15"/>
        <v>115.82640848082968</v>
      </c>
      <c r="F376" s="49">
        <f t="shared" si="16"/>
        <v>126.63818475522963</v>
      </c>
    </row>
    <row r="377" spans="2:6">
      <c r="B377" s="53">
        <v>43425</v>
      </c>
      <c r="C377" s="49">
        <f t="shared" si="17"/>
        <v>2647.6393577594495</v>
      </c>
      <c r="E377" s="49">
        <f t="shared" si="15"/>
        <v>115.87894352270905</v>
      </c>
      <c r="F377" s="49">
        <f t="shared" si="16"/>
        <v>126.70063646278015</v>
      </c>
    </row>
    <row r="378" spans="2:6">
      <c r="B378" s="53">
        <v>43426</v>
      </c>
      <c r="C378" s="49">
        <f t="shared" si="17"/>
        <v>2774.4024767278825</v>
      </c>
      <c r="E378" s="49">
        <f t="shared" si="15"/>
        <v>115.93150239275215</v>
      </c>
      <c r="F378" s="49">
        <f t="shared" si="16"/>
        <v>126.76311896843303</v>
      </c>
    </row>
    <row r="379" spans="2:6">
      <c r="B379" s="53">
        <v>43427</v>
      </c>
      <c r="C379" s="49">
        <f t="shared" si="17"/>
        <v>2901.2281090152587</v>
      </c>
      <c r="E379" s="49">
        <f t="shared" si="15"/>
        <v>115.98408510176665</v>
      </c>
      <c r="F379" s="49">
        <f t="shared" si="16"/>
        <v>126.82563228737637</v>
      </c>
    </row>
    <row r="380" spans="2:6">
      <c r="B380" s="53">
        <v>43428</v>
      </c>
      <c r="C380" s="49">
        <f t="shared" si="17"/>
        <v>3028.1162854500644</v>
      </c>
      <c r="E380" s="49">
        <f t="shared" si="15"/>
        <v>116.03669166056511</v>
      </c>
      <c r="F380" s="49">
        <f t="shared" si="16"/>
        <v>126.88817643480576</v>
      </c>
    </row>
    <row r="381" spans="2:6">
      <c r="B381" s="53">
        <v>43429</v>
      </c>
      <c r="C381" s="49">
        <f t="shared" si="17"/>
        <v>3155.0670368759888</v>
      </c>
      <c r="E381" s="49">
        <f t="shared" si="15"/>
        <v>116.08932207996502</v>
      </c>
      <c r="F381" s="49">
        <f t="shared" si="16"/>
        <v>126.9507514259243</v>
      </c>
    </row>
    <row r="382" spans="2:6">
      <c r="B382" s="53">
        <v>43430</v>
      </c>
      <c r="C382" s="49">
        <f t="shared" si="17"/>
        <v>3282.0803941519316</v>
      </c>
      <c r="E382" s="49">
        <f t="shared" si="15"/>
        <v>116.14197637078875</v>
      </c>
      <c r="F382" s="49">
        <f t="shared" si="16"/>
        <v>127.01335727594255</v>
      </c>
    </row>
    <row r="383" spans="2:6">
      <c r="B383" s="53">
        <v>43431</v>
      </c>
      <c r="C383" s="49">
        <f t="shared" si="17"/>
        <v>3409.1563881520101</v>
      </c>
      <c r="E383" s="49">
        <f t="shared" si="15"/>
        <v>116.19465454386361</v>
      </c>
      <c r="F383" s="49">
        <f t="shared" si="16"/>
        <v>127.07599400007864</v>
      </c>
    </row>
    <row r="384" spans="2:6">
      <c r="B384" s="53">
        <v>43432</v>
      </c>
      <c r="C384" s="49">
        <f t="shared" si="17"/>
        <v>3536.2950497655684</v>
      </c>
      <c r="E384" s="49">
        <f t="shared" si="15"/>
        <v>116.24735661002178</v>
      </c>
      <c r="F384" s="49">
        <f t="shared" si="16"/>
        <v>127.13866161355813</v>
      </c>
    </row>
    <row r="385" spans="2:6">
      <c r="B385" s="53">
        <v>43433</v>
      </c>
      <c r="C385" s="49">
        <f t="shared" si="17"/>
        <v>3663.4964098971823</v>
      </c>
      <c r="E385" s="49">
        <f t="shared" si="15"/>
        <v>116.30008258010039</v>
      </c>
      <c r="F385" s="49">
        <f t="shared" si="16"/>
        <v>127.20136013161412</v>
      </c>
    </row>
    <row r="386" spans="2:6">
      <c r="B386" s="53">
        <v>43434</v>
      </c>
      <c r="C386" s="49">
        <f t="shared" si="17"/>
        <v>3791.7245093494612</v>
      </c>
      <c r="E386" s="49">
        <f t="shared" si="15"/>
        <v>116.35283246494147</v>
      </c>
      <c r="F386" s="49">
        <f t="shared" si="16"/>
        <v>128.22809945227894</v>
      </c>
    </row>
    <row r="387" spans="2:6">
      <c r="B387" s="53">
        <v>43435</v>
      </c>
      <c r="C387" s="49">
        <f t="shared" si="17"/>
        <v>128.29133522735128</v>
      </c>
      <c r="E387" s="49">
        <f t="shared" si="15"/>
        <v>116.40560627539197</v>
      </c>
      <c r="F387" s="49">
        <f t="shared" si="16"/>
        <v>128.29133522735128</v>
      </c>
    </row>
    <row r="388" spans="2:6">
      <c r="B388" s="53">
        <v>43436</v>
      </c>
      <c r="C388" s="49">
        <f t="shared" si="17"/>
        <v>256.6459374145407</v>
      </c>
      <c r="E388" s="49">
        <f t="shared" si="15"/>
        <v>116.45840402230375</v>
      </c>
      <c r="F388" s="49">
        <f t="shared" si="16"/>
        <v>128.35460218718941</v>
      </c>
    </row>
    <row r="389" spans="2:6">
      <c r="B389" s="53">
        <v>43437</v>
      </c>
      <c r="C389" s="49">
        <f t="shared" si="17"/>
        <v>385.06383776171288</v>
      </c>
      <c r="E389" s="49">
        <f t="shared" si="15"/>
        <v>116.5112257165336</v>
      </c>
      <c r="F389" s="49">
        <f t="shared" si="16"/>
        <v>128.41790034717215</v>
      </c>
    </row>
    <row r="390" spans="2:6">
      <c r="B390" s="53">
        <v>43438</v>
      </c>
      <c r="C390" s="49">
        <f t="shared" si="17"/>
        <v>513.54506748439871</v>
      </c>
      <c r="E390" s="49">
        <f t="shared" si="15"/>
        <v>116.56407136894325</v>
      </c>
      <c r="F390" s="49">
        <f t="shared" si="16"/>
        <v>128.48122972268581</v>
      </c>
    </row>
    <row r="391" spans="2:6">
      <c r="B391" s="53">
        <v>43439</v>
      </c>
      <c r="C391" s="49">
        <f t="shared" si="17"/>
        <v>642.0896578135231</v>
      </c>
      <c r="E391" s="49">
        <f t="shared" si="15"/>
        <v>116.61694099039931</v>
      </c>
      <c r="F391" s="49">
        <f t="shared" si="16"/>
        <v>128.54459032912439</v>
      </c>
    </row>
    <row r="392" spans="2:6">
      <c r="B392" s="53">
        <v>43440</v>
      </c>
      <c r="C392" s="49">
        <f t="shared" si="17"/>
        <v>770.6976399954126</v>
      </c>
      <c r="E392" s="49">
        <f t="shared" si="15"/>
        <v>116.66983459177338</v>
      </c>
      <c r="F392" s="49">
        <f t="shared" si="16"/>
        <v>128.60798218188944</v>
      </c>
    </row>
    <row r="393" spans="2:6">
      <c r="B393" s="53">
        <v>43441</v>
      </c>
      <c r="C393" s="49">
        <f t="shared" si="17"/>
        <v>899.36904529180265</v>
      </c>
      <c r="E393" s="49">
        <f t="shared" si="15"/>
        <v>116.72275218394195</v>
      </c>
      <c r="F393" s="49">
        <f t="shared" si="16"/>
        <v>128.67140529639011</v>
      </c>
    </row>
    <row r="394" spans="2:6">
      <c r="B394" s="53">
        <v>43442</v>
      </c>
      <c r="C394" s="49">
        <f t="shared" si="17"/>
        <v>1028.1039049798458</v>
      </c>
      <c r="E394" s="49">
        <f t="shared" si="15"/>
        <v>116.77569377778644</v>
      </c>
      <c r="F394" s="49">
        <f t="shared" si="16"/>
        <v>128.73485968804312</v>
      </c>
    </row>
    <row r="395" spans="2:6">
      <c r="B395" s="53">
        <v>43443</v>
      </c>
      <c r="C395" s="49">
        <f t="shared" si="17"/>
        <v>1156.9022503521187</v>
      </c>
      <c r="E395" s="49">
        <f t="shared" si="15"/>
        <v>116.82865938419324</v>
      </c>
      <c r="F395" s="49">
        <f t="shared" si="16"/>
        <v>128.79834537227285</v>
      </c>
    </row>
    <row r="396" spans="2:6">
      <c r="B396" s="53">
        <v>43444</v>
      </c>
      <c r="C396" s="49">
        <f t="shared" si="17"/>
        <v>1285.7641127166298</v>
      </c>
      <c r="E396" s="49">
        <f t="shared" si="15"/>
        <v>116.88164901405365</v>
      </c>
      <c r="F396" s="49">
        <f t="shared" si="16"/>
        <v>128.86186236451124</v>
      </c>
    </row>
    <row r="397" spans="2:6">
      <c r="B397" s="53">
        <v>43445</v>
      </c>
      <c r="C397" s="49">
        <f t="shared" si="17"/>
        <v>1414.6895233968276</v>
      </c>
      <c r="E397" s="49">
        <f t="shared" si="15"/>
        <v>116.9346626782639</v>
      </c>
      <c r="F397" s="49">
        <f t="shared" si="16"/>
        <v>128.92541068019784</v>
      </c>
    </row>
    <row r="398" spans="2:6">
      <c r="B398" s="53">
        <v>43446</v>
      </c>
      <c r="C398" s="49">
        <f t="shared" si="17"/>
        <v>1543.6785137316074</v>
      </c>
      <c r="E398" s="49">
        <f t="shared" si="15"/>
        <v>116.98770038772521</v>
      </c>
      <c r="F398" s="49">
        <f t="shared" si="16"/>
        <v>128.98899033477986</v>
      </c>
    </row>
    <row r="399" spans="2:6">
      <c r="B399" s="53">
        <v>43447</v>
      </c>
      <c r="C399" s="49">
        <f t="shared" si="17"/>
        <v>1672.7311150753194</v>
      </c>
      <c r="E399" s="49">
        <f t="shared" si="15"/>
        <v>117.04076215334369</v>
      </c>
      <c r="F399" s="49">
        <f t="shared" si="16"/>
        <v>129.05260134371207</v>
      </c>
    </row>
    <row r="400" spans="2:6">
      <c r="B400" s="53">
        <v>43448</v>
      </c>
      <c r="C400" s="49">
        <f t="shared" si="17"/>
        <v>1801.8473587977762</v>
      </c>
      <c r="E400" s="49">
        <f t="shared" si="15"/>
        <v>117.09384798603044</v>
      </c>
      <c r="F400" s="49">
        <f t="shared" si="16"/>
        <v>129.11624372245691</v>
      </c>
    </row>
    <row r="401" spans="2:6">
      <c r="B401" s="53">
        <v>43449</v>
      </c>
      <c r="C401" s="49">
        <f t="shared" si="17"/>
        <v>1931.0272762842606</v>
      </c>
      <c r="E401" s="49">
        <f t="shared" si="15"/>
        <v>117.14695789670147</v>
      </c>
      <c r="F401" s="49">
        <f t="shared" si="16"/>
        <v>129.17991748648441</v>
      </c>
    </row>
    <row r="402" spans="2:6">
      <c r="B402" s="53">
        <v>43450</v>
      </c>
      <c r="C402" s="49">
        <f t="shared" si="17"/>
        <v>2060.2708989355328</v>
      </c>
      <c r="E402" s="49">
        <f t="shared" si="15"/>
        <v>117.20009189627775</v>
      </c>
      <c r="F402" s="49">
        <f t="shared" si="16"/>
        <v>129.24362265127226</v>
      </c>
    </row>
    <row r="403" spans="2:6">
      <c r="B403" s="53">
        <v>43451</v>
      </c>
      <c r="C403" s="49">
        <f t="shared" si="17"/>
        <v>2189.5782581678386</v>
      </c>
      <c r="E403" s="49">
        <f t="shared" si="15"/>
        <v>117.25324999568525</v>
      </c>
      <c r="F403" s="49">
        <f t="shared" si="16"/>
        <v>129.30735923230577</v>
      </c>
    </row>
    <row r="404" spans="2:6">
      <c r="B404" s="53">
        <v>43452</v>
      </c>
      <c r="C404" s="49">
        <f t="shared" si="17"/>
        <v>2318.9493854129164</v>
      </c>
      <c r="E404" s="49">
        <f t="shared" si="15"/>
        <v>117.30643220585483</v>
      </c>
      <c r="F404" s="49">
        <f t="shared" si="16"/>
        <v>129.37112724507787</v>
      </c>
    </row>
    <row r="405" spans="2:6">
      <c r="B405" s="53">
        <v>43453</v>
      </c>
      <c r="C405" s="49">
        <f t="shared" si="17"/>
        <v>2448.3843121180057</v>
      </c>
      <c r="E405" s="49">
        <f t="shared" si="15"/>
        <v>117.35963853772236</v>
      </c>
      <c r="F405" s="49">
        <f t="shared" si="16"/>
        <v>129.43492670508914</v>
      </c>
    </row>
    <row r="406" spans="2:6">
      <c r="B406" s="53">
        <v>43454</v>
      </c>
      <c r="C406" s="49">
        <f t="shared" si="17"/>
        <v>2577.8830697458534</v>
      </c>
      <c r="E406" s="49">
        <f t="shared" si="15"/>
        <v>117.41286900222863</v>
      </c>
      <c r="F406" s="49">
        <f t="shared" si="16"/>
        <v>129.49875762784782</v>
      </c>
    </row>
    <row r="407" spans="2:6">
      <c r="B407" s="53">
        <v>43455</v>
      </c>
      <c r="C407" s="49">
        <f t="shared" si="17"/>
        <v>2707.4456897747232</v>
      </c>
      <c r="E407" s="49">
        <f t="shared" si="15"/>
        <v>117.46612361031941</v>
      </c>
      <c r="F407" s="49">
        <f t="shared" si="16"/>
        <v>129.56262002886979</v>
      </c>
    </row>
    <row r="408" spans="2:6">
      <c r="B408" s="53">
        <v>43456</v>
      </c>
      <c r="C408" s="49">
        <f t="shared" si="17"/>
        <v>2837.0722036984016</v>
      </c>
      <c r="E408" s="49">
        <f t="shared" si="15"/>
        <v>117.51940237294544</v>
      </c>
      <c r="F408" s="49">
        <f t="shared" si="16"/>
        <v>129.62651392367854</v>
      </c>
    </row>
    <row r="409" spans="2:6">
      <c r="B409" s="53">
        <v>43457</v>
      </c>
      <c r="C409" s="49">
        <f t="shared" si="17"/>
        <v>2966.7626430262071</v>
      </c>
      <c r="E409" s="49">
        <f t="shared" si="15"/>
        <v>117.57270530106241</v>
      </c>
      <c r="F409" s="49">
        <f t="shared" si="16"/>
        <v>129.69043932780528</v>
      </c>
    </row>
    <row r="410" spans="2:6">
      <c r="B410" s="53">
        <v>43458</v>
      </c>
      <c r="C410" s="49">
        <f t="shared" si="17"/>
        <v>3096.5170392829959</v>
      </c>
      <c r="E410" s="49">
        <f t="shared" si="15"/>
        <v>117.62603240563101</v>
      </c>
      <c r="F410" s="49">
        <f t="shared" si="16"/>
        <v>129.75439625678885</v>
      </c>
    </row>
    <row r="411" spans="2:6">
      <c r="B411" s="53">
        <v>43459</v>
      </c>
      <c r="C411" s="49">
        <f t="shared" si="17"/>
        <v>3226.3354240091717</v>
      </c>
      <c r="E411" s="49">
        <f t="shared" si="15"/>
        <v>117.67938369761687</v>
      </c>
      <c r="F411" s="49">
        <f t="shared" si="16"/>
        <v>129.81838472617576</v>
      </c>
    </row>
    <row r="412" spans="2:6">
      <c r="B412" s="53">
        <v>43460</v>
      </c>
      <c r="C412" s="49">
        <f t="shared" si="17"/>
        <v>3356.2178287606916</v>
      </c>
      <c r="E412" s="49">
        <f t="shared" si="15"/>
        <v>117.73275918799061</v>
      </c>
      <c r="F412" s="49">
        <f t="shared" si="16"/>
        <v>129.88240475152017</v>
      </c>
    </row>
    <row r="413" spans="2:6">
      <c r="B413" s="53">
        <v>43461</v>
      </c>
      <c r="C413" s="49">
        <f t="shared" si="17"/>
        <v>3486.1642851090755</v>
      </c>
      <c r="E413" s="49">
        <f t="shared" si="15"/>
        <v>117.78615888772781</v>
      </c>
      <c r="F413" s="49">
        <f t="shared" si="16"/>
        <v>129.94645634838392</v>
      </c>
    </row>
    <row r="414" spans="2:6">
      <c r="B414" s="53">
        <v>43462</v>
      </c>
      <c r="C414" s="49">
        <f t="shared" si="17"/>
        <v>3616.1748246414122</v>
      </c>
      <c r="E414" s="49">
        <f t="shared" si="15"/>
        <v>117.83958280780905</v>
      </c>
      <c r="F414" s="49">
        <f t="shared" si="16"/>
        <v>130.01053953233654</v>
      </c>
    </row>
    <row r="415" spans="2:6">
      <c r="B415" s="53">
        <v>43463</v>
      </c>
      <c r="C415" s="49">
        <f t="shared" si="17"/>
        <v>3746.2494789603675</v>
      </c>
      <c r="E415" s="49">
        <f t="shared" si="15"/>
        <v>117.89303095921989</v>
      </c>
      <c r="F415" s="49">
        <f t="shared" si="16"/>
        <v>130.07465431895523</v>
      </c>
    </row>
    <row r="416" spans="2:6">
      <c r="B416" s="53">
        <v>43464</v>
      </c>
      <c r="C416" s="49">
        <f t="shared" si="17"/>
        <v>3876.3882796841922</v>
      </c>
      <c r="E416" s="49">
        <f t="shared" si="15"/>
        <v>117.94650335295083</v>
      </c>
      <c r="F416" s="49">
        <f t="shared" si="16"/>
        <v>130.13880072382486</v>
      </c>
    </row>
    <row r="417" spans="2:6">
      <c r="B417" s="53">
        <v>43465</v>
      </c>
      <c r="C417" s="49">
        <f t="shared" si="17"/>
        <v>4007.6090122122691</v>
      </c>
      <c r="E417" s="49">
        <f t="shared" si="15"/>
        <v>117.99999999999741</v>
      </c>
      <c r="F417" s="49">
        <f t="shared" si="16"/>
        <v>131.22073252807681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A9E9D-5750-574B-B2C8-C9B4E04660E8}">
  <dimension ref="A1:H308"/>
  <sheetViews>
    <sheetView workbookViewId="0"/>
  </sheetViews>
  <sheetFormatPr defaultColWidth="10.75" defaultRowHeight="15.75"/>
  <cols>
    <col min="1" max="1" width="4.5" style="22" customWidth="1"/>
    <col min="2" max="2" width="26.75" style="23" customWidth="1"/>
    <col min="3" max="3" width="27.5" style="22" customWidth="1"/>
    <col min="4" max="4" width="44" style="22" customWidth="1"/>
    <col min="5" max="5" width="14.25" style="22" customWidth="1"/>
    <col min="6" max="16384" width="10.75" style="22"/>
  </cols>
  <sheetData>
    <row r="1" spans="1:8" s="20" customFormat="1"/>
    <row r="2" spans="1:8" s="20" customFormat="1"/>
    <row r="3" spans="1:8" s="20" customFormat="1"/>
    <row r="4" spans="1:8" s="20" customFormat="1">
      <c r="E4" s="21"/>
    </row>
    <row r="5" spans="1:8" s="20" customFormat="1" ht="16.5" thickBot="1">
      <c r="E5" s="21"/>
    </row>
    <row r="6" spans="1:8" s="20" customFormat="1" ht="24" thickBot="1">
      <c r="A6" s="22"/>
      <c r="E6" s="33" t="s">
        <v>29</v>
      </c>
      <c r="F6" s="34">
        <v>0.12</v>
      </c>
    </row>
    <row r="7" spans="1:8" s="20" customFormat="1" ht="19.149999999999999" customHeight="1" thickBot="1">
      <c r="A7" s="22"/>
      <c r="E7" s="24" t="s">
        <v>30</v>
      </c>
      <c r="F7" s="31">
        <v>1</v>
      </c>
      <c r="G7" s="29" t="s">
        <v>0</v>
      </c>
      <c r="H7" s="35" t="s">
        <v>31</v>
      </c>
    </row>
    <row r="9" spans="1:8" ht="21">
      <c r="B9" s="30" t="s">
        <v>32</v>
      </c>
      <c r="D9" s="24"/>
      <c r="G9" s="25"/>
    </row>
    <row r="10" spans="1:8" ht="21">
      <c r="B10" s="30"/>
      <c r="D10" s="24"/>
      <c r="G10" s="25"/>
    </row>
    <row r="11" spans="1:8" ht="21">
      <c r="C11" s="30" t="s">
        <v>36</v>
      </c>
    </row>
    <row r="13" spans="1:8" ht="42">
      <c r="D13" s="32" t="s">
        <v>37</v>
      </c>
    </row>
    <row r="16" spans="1:8" ht="48">
      <c r="B16" s="37" t="s">
        <v>33</v>
      </c>
      <c r="C16" s="37" t="s">
        <v>34</v>
      </c>
      <c r="D16" s="37" t="s">
        <v>35</v>
      </c>
      <c r="E16" s="36" t="s">
        <v>28</v>
      </c>
    </row>
    <row r="17" spans="1:5">
      <c r="A17" s="26"/>
      <c r="B17" s="27">
        <v>12</v>
      </c>
      <c r="C17" s="28">
        <f t="shared" ref="C17:C80" si="0">(1+$F$6)^(B17/$F$7)-1</f>
        <v>2.8959759925469788</v>
      </c>
      <c r="D17" s="28">
        <f>LN(1+C17)</f>
        <v>1.3599442236840389</v>
      </c>
      <c r="E17" s="38">
        <f>C17-D17</f>
        <v>1.5360317688629399</v>
      </c>
    </row>
    <row r="18" spans="1:5">
      <c r="B18" s="27">
        <f>B17*0.975</f>
        <v>11.7</v>
      </c>
      <c r="C18" s="28">
        <f t="shared" si="0"/>
        <v>2.7657446281281324</v>
      </c>
      <c r="D18" s="28">
        <f t="shared" ref="D18:D81" si="1">LN(1+C18)</f>
        <v>1.3259456180919382</v>
      </c>
      <c r="E18" s="38">
        <f t="shared" ref="E18:E81" si="2">C18-D18</f>
        <v>1.4397990100361941</v>
      </c>
    </row>
    <row r="19" spans="1:5">
      <c r="B19" s="27">
        <f t="shared" ref="B19:B82" si="3">B18*0.975</f>
        <v>11.407499999999999</v>
      </c>
      <c r="C19" s="28">
        <f t="shared" si="0"/>
        <v>2.6429616015733024</v>
      </c>
      <c r="D19" s="28">
        <f t="shared" si="1"/>
        <v>1.2927969776396397</v>
      </c>
      <c r="E19" s="38">
        <f t="shared" si="2"/>
        <v>1.3501646239336627</v>
      </c>
    </row>
    <row r="20" spans="1:5">
      <c r="B20" s="27">
        <f t="shared" si="3"/>
        <v>11.122312499999998</v>
      </c>
      <c r="C20" s="28">
        <f t="shared" si="0"/>
        <v>2.5271037021835907</v>
      </c>
      <c r="D20" s="28">
        <f t="shared" si="1"/>
        <v>1.2604770531986484</v>
      </c>
      <c r="E20" s="38">
        <f t="shared" si="2"/>
        <v>1.2666266489849423</v>
      </c>
    </row>
    <row r="21" spans="1:5">
      <c r="B21" s="27">
        <f t="shared" si="3"/>
        <v>10.844254687499998</v>
      </c>
      <c r="C21" s="28">
        <f t="shared" si="0"/>
        <v>2.4176908291387904</v>
      </c>
      <c r="D21" s="28">
        <f t="shared" si="1"/>
        <v>1.2289651268686823</v>
      </c>
      <c r="E21" s="38">
        <f t="shared" si="2"/>
        <v>1.1887257022701081</v>
      </c>
    </row>
    <row r="22" spans="1:5">
      <c r="B22" s="27">
        <f t="shared" si="3"/>
        <v>10.573148320312498</v>
      </c>
      <c r="C22" s="28">
        <f t="shared" si="0"/>
        <v>2.3142819660958813</v>
      </c>
      <c r="D22" s="28">
        <f t="shared" si="1"/>
        <v>1.1982409986969653</v>
      </c>
      <c r="E22" s="38">
        <f t="shared" si="2"/>
        <v>1.116040967398916</v>
      </c>
    </row>
    <row r="23" spans="1:5">
      <c r="B23" s="27">
        <f t="shared" si="3"/>
        <v>10.308819612304685</v>
      </c>
      <c r="C23" s="28">
        <f t="shared" si="0"/>
        <v>2.2164715722503185</v>
      </c>
      <c r="D23" s="28">
        <f t="shared" si="1"/>
        <v>1.1682849737295411</v>
      </c>
      <c r="E23" s="38">
        <f t="shared" si="2"/>
        <v>1.0481865985207774</v>
      </c>
    </row>
    <row r="24" spans="1:5">
      <c r="B24" s="27">
        <f t="shared" si="3"/>
        <v>10.051099121997067</v>
      </c>
      <c r="C24" s="28">
        <f t="shared" si="0"/>
        <v>2.1238863428528711</v>
      </c>
      <c r="D24" s="28">
        <f t="shared" si="1"/>
        <v>1.1390778493863025</v>
      </c>
      <c r="E24" s="38">
        <f t="shared" si="2"/>
        <v>0.98480849346656862</v>
      </c>
    </row>
    <row r="25" spans="1:5">
      <c r="B25" s="27">
        <f t="shared" si="3"/>
        <v>9.7998216439471406</v>
      </c>
      <c r="C25" s="28">
        <f t="shared" si="0"/>
        <v>2.0361822978978994</v>
      </c>
      <c r="D25" s="28">
        <f t="shared" si="1"/>
        <v>1.1106009031516448</v>
      </c>
      <c r="E25" s="38">
        <f t="shared" si="2"/>
        <v>0.92558139474625456</v>
      </c>
    </row>
    <row r="26" spans="1:5">
      <c r="B26" s="27">
        <f t="shared" si="3"/>
        <v>9.5548261028484625</v>
      </c>
      <c r="C26" s="28">
        <f t="shared" si="0"/>
        <v>1.9530421626770789</v>
      </c>
      <c r="D26" s="28">
        <f t="shared" si="1"/>
        <v>1.0828358805728537</v>
      </c>
      <c r="E26" s="38">
        <f t="shared" si="2"/>
        <v>0.87020628210422513</v>
      </c>
    </row>
    <row r="27" spans="1:5">
      <c r="B27" s="27">
        <f t="shared" si="3"/>
        <v>9.3159554502772508</v>
      </c>
      <c r="C27" s="28">
        <f t="shared" si="0"/>
        <v>1.8741730082286248</v>
      </c>
      <c r="D27" s="28">
        <f t="shared" si="1"/>
        <v>1.0557649835585325</v>
      </c>
      <c r="E27" s="38">
        <f t="shared" si="2"/>
        <v>0.81840802467009222</v>
      </c>
    </row>
    <row r="28" spans="1:5">
      <c r="B28" s="27">
        <f t="shared" si="3"/>
        <v>9.0830565640203194</v>
      </c>
      <c r="C28" s="28">
        <f t="shared" si="0"/>
        <v>1.7993041234940432</v>
      </c>
      <c r="D28" s="28">
        <f t="shared" si="1"/>
        <v>1.0293708589695691</v>
      </c>
      <c r="E28" s="38">
        <f t="shared" si="2"/>
        <v>0.76993326452447408</v>
      </c>
    </row>
    <row r="29" spans="1:5">
      <c r="B29" s="27">
        <f t="shared" si="3"/>
        <v>8.8559801499198105</v>
      </c>
      <c r="C29" s="28">
        <f t="shared" si="0"/>
        <v>1.7281850942975265</v>
      </c>
      <c r="D29" s="28">
        <f t="shared" si="1"/>
        <v>1.0036365874953299</v>
      </c>
      <c r="E29" s="38">
        <f t="shared" si="2"/>
        <v>0.72454850680219662</v>
      </c>
    </row>
    <row r="30" spans="1:5">
      <c r="B30" s="27">
        <f t="shared" si="3"/>
        <v>8.6345806461718144</v>
      </c>
      <c r="C30" s="28">
        <f t="shared" si="0"/>
        <v>1.6605840671517709</v>
      </c>
      <c r="D30" s="28">
        <f t="shared" si="1"/>
        <v>0.97854567280794646</v>
      </c>
      <c r="E30" s="38">
        <f t="shared" si="2"/>
        <v>0.68203839434382441</v>
      </c>
    </row>
    <row r="31" spans="1:5">
      <c r="B31" s="27">
        <f t="shared" si="3"/>
        <v>8.4187161300175184</v>
      </c>
      <c r="C31" s="28">
        <f t="shared" si="0"/>
        <v>1.5962861784235085</v>
      </c>
      <c r="D31" s="28">
        <f t="shared" si="1"/>
        <v>0.9540820309877478</v>
      </c>
      <c r="E31" s="38">
        <f t="shared" si="2"/>
        <v>0.64220414743576071</v>
      </c>
    </row>
    <row r="32" spans="1:5">
      <c r="B32" s="27">
        <f t="shared" si="3"/>
        <v>8.2082482267670809</v>
      </c>
      <c r="C32" s="28">
        <f t="shared" si="0"/>
        <v>1.5350921316098831</v>
      </c>
      <c r="D32" s="28">
        <f t="shared" si="1"/>
        <v>0.93022998021305414</v>
      </c>
      <c r="E32" s="38">
        <f t="shared" si="2"/>
        <v>0.60486215139682897</v>
      </c>
    </row>
    <row r="33" spans="2:5">
      <c r="B33" s="27">
        <f t="shared" si="3"/>
        <v>8.0030420210979045</v>
      </c>
      <c r="C33" s="28">
        <f t="shared" si="0"/>
        <v>1.4768169074238182</v>
      </c>
      <c r="D33" s="28">
        <f t="shared" si="1"/>
        <v>0.90697423070772776</v>
      </c>
      <c r="E33" s="38">
        <f t="shared" si="2"/>
        <v>0.56984267671609046</v>
      </c>
    </row>
    <row r="34" spans="2:5">
      <c r="B34" s="27">
        <f t="shared" si="3"/>
        <v>7.8029659705704564</v>
      </c>
      <c r="C34" s="28">
        <f t="shared" si="0"/>
        <v>1.4212885930979096</v>
      </c>
      <c r="D34" s="28">
        <f t="shared" si="1"/>
        <v>0.88429987494003448</v>
      </c>
      <c r="E34" s="38">
        <f t="shared" si="2"/>
        <v>0.53698871815787508</v>
      </c>
    </row>
    <row r="35" spans="2:5">
      <c r="B35" s="27">
        <f t="shared" si="3"/>
        <v>7.607891821306195</v>
      </c>
      <c r="C35" s="28">
        <f t="shared" si="0"/>
        <v>1.3683473188224742</v>
      </c>
      <c r="D35" s="28">
        <f t="shared" si="1"/>
        <v>0.86219237806653382</v>
      </c>
      <c r="E35" s="38">
        <f t="shared" si="2"/>
        <v>0.50615494075594036</v>
      </c>
    </row>
    <row r="36" spans="2:5">
      <c r="B36" s="27">
        <f t="shared" si="3"/>
        <v>7.4176945257735403</v>
      </c>
      <c r="C36" s="28">
        <f t="shared" si="0"/>
        <v>1.3178442905604162</v>
      </c>
      <c r="D36" s="28">
        <f t="shared" si="1"/>
        <v>0.84063756861487038</v>
      </c>
      <c r="E36" s="38">
        <f t="shared" si="2"/>
        <v>0.47720672194554581</v>
      </c>
    </row>
    <row r="37" spans="2:5">
      <c r="B37" s="27">
        <f t="shared" si="3"/>
        <v>7.2322521626292016</v>
      </c>
      <c r="C37" s="28">
        <f t="shared" si="0"/>
        <v>1.2696409096522165</v>
      </c>
      <c r="D37" s="28">
        <f>LN(1+C37)</f>
        <v>0.81962162939949856</v>
      </c>
      <c r="E37" s="38">
        <f t="shared" si="2"/>
        <v>0.45001928025271798</v>
      </c>
    </row>
    <row r="38" spans="2:5">
      <c r="B38" s="27">
        <f t="shared" si="3"/>
        <v>7.0514458585634712</v>
      </c>
      <c r="C38" s="28">
        <f t="shared" si="0"/>
        <v>1.2236079706582088</v>
      </c>
      <c r="D38" s="28">
        <f t="shared" si="1"/>
        <v>0.79913108866451099</v>
      </c>
      <c r="E38" s="38">
        <f t="shared" si="2"/>
        <v>0.42447688199369782</v>
      </c>
    </row>
    <row r="39" spans="2:5">
      <c r="B39" s="27">
        <f t="shared" si="3"/>
        <v>6.8751597120993839</v>
      </c>
      <c r="C39" s="28">
        <f t="shared" si="0"/>
        <v>1.1796249297994619</v>
      </c>
      <c r="D39" s="28">
        <f t="shared" si="1"/>
        <v>0.77915281144789816</v>
      </c>
      <c r="E39" s="38">
        <f t="shared" si="2"/>
        <v>0.40047211835156371</v>
      </c>
    </row>
    <row r="40" spans="2:5">
      <c r="B40" s="27">
        <f t="shared" si="3"/>
        <v>6.7032807192968988</v>
      </c>
      <c r="C40" s="28">
        <f t="shared" si="0"/>
        <v>1.1375792371677473</v>
      </c>
      <c r="D40" s="28">
        <f t="shared" si="1"/>
        <v>0.75967399116170076</v>
      </c>
      <c r="E40" s="38">
        <f t="shared" si="2"/>
        <v>0.37790524600604658</v>
      </c>
    </row>
    <row r="41" spans="2:5">
      <c r="B41" s="27">
        <f t="shared" si="3"/>
        <v>6.5356987013144758</v>
      </c>
      <c r="C41" s="28">
        <f t="shared" si="0"/>
        <v>1.0973657265921548</v>
      </c>
      <c r="D41" s="28">
        <f t="shared" si="1"/>
        <v>0.74068214138265831</v>
      </c>
      <c r="E41" s="38">
        <f t="shared" si="2"/>
        <v>0.3566835852094965</v>
      </c>
    </row>
    <row r="42" spans="2:5">
      <c r="B42" s="27">
        <f t="shared" si="3"/>
        <v>6.3723062337816136</v>
      </c>
      <c r="C42" s="28">
        <f t="shared" si="0"/>
        <v>1.0588860576860468</v>
      </c>
      <c r="D42" s="28">
        <f t="shared" si="1"/>
        <v>0.72216508784809175</v>
      </c>
      <c r="E42" s="38">
        <f t="shared" si="2"/>
        <v>0.33672096983795508</v>
      </c>
    </row>
    <row r="43" spans="2:5">
      <c r="B43" s="27">
        <f t="shared" si="3"/>
        <v>6.2129985779370731</v>
      </c>
      <c r="C43" s="28">
        <f t="shared" si="0"/>
        <v>1.0220482051630033</v>
      </c>
      <c r="D43" s="28">
        <f t="shared" si="1"/>
        <v>0.70411096065188938</v>
      </c>
      <c r="E43" s="38">
        <f t="shared" si="2"/>
        <v>0.31793724451111394</v>
      </c>
    </row>
    <row r="44" spans="2:5">
      <c r="B44" s="27">
        <f t="shared" si="3"/>
        <v>6.057673613488646</v>
      </c>
      <c r="C44" s="28">
        <f t="shared" si="0"/>
        <v>0.98676599101266871</v>
      </c>
      <c r="D44" s="28">
        <f t="shared" si="1"/>
        <v>0.6865081866355921</v>
      </c>
      <c r="E44" s="38">
        <f t="shared" si="2"/>
        <v>0.30025780437707661</v>
      </c>
    </row>
    <row r="45" spans="2:5">
      <c r="B45" s="27">
        <f t="shared" si="3"/>
        <v>5.90623177315143</v>
      </c>
      <c r="C45" s="28">
        <f t="shared" si="0"/>
        <v>0.95295865557441917</v>
      </c>
      <c r="D45" s="28">
        <f t="shared" si="1"/>
        <v>0.66934548196970234</v>
      </c>
      <c r="E45" s="38">
        <f t="shared" si="2"/>
        <v>0.28361317360471683</v>
      </c>
    </row>
    <row r="46" spans="2:5">
      <c r="B46" s="27">
        <f t="shared" si="3"/>
        <v>5.7585759788226438</v>
      </c>
      <c r="C46" s="28">
        <f t="shared" si="0"/>
        <v>0.92055046394499729</v>
      </c>
      <c r="D46" s="28">
        <f t="shared" si="1"/>
        <v>0.65261184492045976</v>
      </c>
      <c r="E46" s="38">
        <f t="shared" si="2"/>
        <v>0.26793861902453753</v>
      </c>
    </row>
    <row r="47" spans="2:5">
      <c r="B47" s="27">
        <f t="shared" si="3"/>
        <v>5.6146115793520774</v>
      </c>
      <c r="C47" s="28">
        <f t="shared" si="0"/>
        <v>0.88947034451140583</v>
      </c>
      <c r="D47" s="28">
        <f t="shared" si="1"/>
        <v>0.63629654879744824</v>
      </c>
      <c r="E47" s="38">
        <f t="shared" si="2"/>
        <v>0.25317379571395759</v>
      </c>
    </row>
    <row r="48" spans="2:5">
      <c r="B48" s="27">
        <f t="shared" si="3"/>
        <v>5.4742462898682751</v>
      </c>
      <c r="C48" s="28">
        <f t="shared" si="0"/>
        <v>0.85965155671737281</v>
      </c>
      <c r="D48" s="28">
        <f t="shared" si="1"/>
        <v>0.62038913507751192</v>
      </c>
      <c r="E48" s="38">
        <f t="shared" si="2"/>
        <v>0.23926242163986089</v>
      </c>
    </row>
    <row r="49" spans="2:5">
      <c r="B49" s="27">
        <f t="shared" si="3"/>
        <v>5.337390132621568</v>
      </c>
      <c r="C49" s="28">
        <f t="shared" si="0"/>
        <v>0.83103138545500355</v>
      </c>
      <c r="D49" s="28">
        <f t="shared" si="1"/>
        <v>0.60487940670057416</v>
      </c>
      <c r="E49" s="38">
        <f t="shared" si="2"/>
        <v>0.22615197875442938</v>
      </c>
    </row>
    <row r="50" spans="2:5">
      <c r="B50" s="27">
        <f t="shared" si="3"/>
        <v>5.2039553793060289</v>
      </c>
      <c r="C50" s="28">
        <f t="shared" si="0"/>
        <v>0.80355085972660945</v>
      </c>
      <c r="D50" s="28">
        <f t="shared" si="1"/>
        <v>0.58975742153305977</v>
      </c>
      <c r="E50" s="38">
        <f t="shared" si="2"/>
        <v>0.21379343819354968</v>
      </c>
    </row>
    <row r="51" spans="2:5">
      <c r="B51" s="27">
        <f t="shared" si="3"/>
        <v>5.073856494823378</v>
      </c>
      <c r="C51" s="28">
        <f t="shared" si="0"/>
        <v>0.77715449344857057</v>
      </c>
      <c r="D51" s="28">
        <f t="shared" si="1"/>
        <v>0.57501348599473323</v>
      </c>
      <c r="E51" s="38">
        <f t="shared" si="2"/>
        <v>0.20214100745383734</v>
      </c>
    </row>
    <row r="52" spans="2:5">
      <c r="B52" s="27">
        <f t="shared" si="3"/>
        <v>4.9470100824527936</v>
      </c>
      <c r="C52" s="28">
        <f t="shared" si="0"/>
        <v>0.75179004647237746</v>
      </c>
      <c r="D52" s="28">
        <f t="shared" si="1"/>
        <v>0.56063814884486496</v>
      </c>
      <c r="E52" s="38">
        <f t="shared" si="2"/>
        <v>0.1911518976275125</v>
      </c>
    </row>
    <row r="53" spans="2:5">
      <c r="B53" s="27">
        <f t="shared" si="3"/>
        <v>4.8233348303914738</v>
      </c>
      <c r="C53" s="28">
        <f t="shared" si="0"/>
        <v>0.72740830408035739</v>
      </c>
      <c r="D53" s="28">
        <f t="shared" si="1"/>
        <v>0.54662219512374333</v>
      </c>
      <c r="E53" s="38">
        <f t="shared" si="2"/>
        <v>0.18078610895661407</v>
      </c>
    </row>
    <row r="54" spans="2:5">
      <c r="B54" s="27">
        <f t="shared" si="3"/>
        <v>4.7027514596316866</v>
      </c>
      <c r="C54" s="28">
        <f t="shared" si="0"/>
        <v>0.70396287337730978</v>
      </c>
      <c r="D54" s="28">
        <f t="shared" si="1"/>
        <v>0.5329566402456497</v>
      </c>
      <c r="E54" s="38">
        <f t="shared" si="2"/>
        <v>0.17100623313166008</v>
      </c>
    </row>
    <row r="55" spans="2:5">
      <c r="B55" s="27">
        <f t="shared" si="3"/>
        <v>4.5851826731408947</v>
      </c>
      <c r="C55" s="28">
        <f t="shared" si="0"/>
        <v>0.68140999514639122</v>
      </c>
      <c r="D55" s="28">
        <f t="shared" si="1"/>
        <v>0.51963272423950846</v>
      </c>
      <c r="E55" s="38">
        <f t="shared" si="2"/>
        <v>0.16177727090688276</v>
      </c>
    </row>
    <row r="56" spans="2:5">
      <c r="B56" s="27">
        <f t="shared" si="3"/>
        <v>4.470553106312372</v>
      </c>
      <c r="C56" s="28">
        <f t="shared" si="0"/>
        <v>0.65970836986992243</v>
      </c>
      <c r="D56" s="28">
        <f t="shared" si="1"/>
        <v>0.50664190613352067</v>
      </c>
      <c r="E56" s="38">
        <f t="shared" si="2"/>
        <v>0.15306646373640176</v>
      </c>
    </row>
    <row r="57" spans="2:5">
      <c r="B57" s="27">
        <f t="shared" si="3"/>
        <v>4.3587892786545623</v>
      </c>
      <c r="C57" s="28">
        <f t="shared" si="0"/>
        <v>0.63881899673490539</v>
      </c>
      <c r="D57" s="28">
        <f t="shared" si="1"/>
        <v>0.49397585848018266</v>
      </c>
      <c r="E57" s="38">
        <f t="shared" si="2"/>
        <v>0.14484313825472273</v>
      </c>
    </row>
    <row r="58" spans="2:5">
      <c r="B58" s="27">
        <f t="shared" si="3"/>
        <v>4.2498195466881983</v>
      </c>
      <c r="C58" s="28">
        <f t="shared" si="0"/>
        <v>0.61870502455036824</v>
      </c>
      <c r="D58" s="28">
        <f t="shared" si="1"/>
        <v>0.48162646201817805</v>
      </c>
      <c r="E58" s="38">
        <f t="shared" si="2"/>
        <v>0.1370785625321902</v>
      </c>
    </row>
    <row r="59" spans="2:5">
      <c r="B59" s="27">
        <f t="shared" si="3"/>
        <v>4.1435740580209934</v>
      </c>
      <c r="C59" s="28">
        <f t="shared" si="0"/>
        <v>0.59933161360044118</v>
      </c>
      <c r="D59" s="28">
        <f t="shared" si="1"/>
        <v>0.46958580046772364</v>
      </c>
      <c r="E59" s="38">
        <f t="shared" si="2"/>
        <v>0.12974581313271755</v>
      </c>
    </row>
    <row r="60" spans="2:5">
      <c r="B60" s="27">
        <f t="shared" si="3"/>
        <v>4.0399847065704684</v>
      </c>
      <c r="C60" s="28">
        <f t="shared" si="0"/>
        <v>0.58066580754441799</v>
      </c>
      <c r="D60" s="28">
        <f t="shared" si="1"/>
        <v>0.45784615545603058</v>
      </c>
      <c r="E60" s="38">
        <f t="shared" si="2"/>
        <v>0.12281965208838741</v>
      </c>
    </row>
    <row r="61" spans="2:5">
      <c r="B61" s="27">
        <f t="shared" si="3"/>
        <v>3.9389850889062066</v>
      </c>
      <c r="C61" s="28">
        <f t="shared" si="0"/>
        <v>0.56267641455396178</v>
      </c>
      <c r="D61" s="28">
        <f t="shared" si="1"/>
        <v>0.44640000156962972</v>
      </c>
      <c r="E61" s="38">
        <f t="shared" si="2"/>
        <v>0.11627641298433206</v>
      </c>
    </row>
    <row r="62" spans="2:5">
      <c r="B62" s="27">
        <f t="shared" si="3"/>
        <v>3.8405104616835515</v>
      </c>
      <c r="C62" s="28">
        <f t="shared" si="0"/>
        <v>0.54533389694894474</v>
      </c>
      <c r="D62" s="28">
        <f t="shared" si="1"/>
        <v>0.43524000153038911</v>
      </c>
      <c r="E62" s="38">
        <f t="shared" si="2"/>
        <v>0.11009389541855563</v>
      </c>
    </row>
    <row r="63" spans="2:5">
      <c r="B63" s="27">
        <f t="shared" si="3"/>
        <v>3.7444977001414625</v>
      </c>
      <c r="C63" s="28">
        <f t="shared" si="0"/>
        <v>0.52861026865794747</v>
      </c>
      <c r="D63" s="28">
        <f t="shared" si="1"/>
        <v>0.42435900149212935</v>
      </c>
      <c r="E63" s="38">
        <f t="shared" si="2"/>
        <v>0.10425126716581812</v>
      </c>
    </row>
    <row r="64" spans="2:5">
      <c r="B64" s="27">
        <f t="shared" si="3"/>
        <v>3.6508852576379258</v>
      </c>
      <c r="C64" s="28">
        <f t="shared" si="0"/>
        <v>0.51247899988788759</v>
      </c>
      <c r="D64" s="28">
        <f t="shared" si="1"/>
        <v>0.41375002645482611</v>
      </c>
      <c r="E64" s="38">
        <f t="shared" si="2"/>
        <v>9.8728973433061473E-2</v>
      </c>
    </row>
    <row r="65" spans="2:5">
      <c r="B65" s="27">
        <f t="shared" si="3"/>
        <v>3.5596131261969775</v>
      </c>
      <c r="C65" s="28">
        <f t="shared" si="0"/>
        <v>0.49691492844019436</v>
      </c>
      <c r="D65" s="28">
        <f t="shared" si="1"/>
        <v>0.40340627579345539</v>
      </c>
      <c r="E65" s="38">
        <f t="shared" si="2"/>
        <v>9.3508652646738966E-2</v>
      </c>
    </row>
    <row r="66" spans="2:5">
      <c r="B66" s="27">
        <f t="shared" si="3"/>
        <v>3.470622798042053</v>
      </c>
      <c r="C66" s="28">
        <f t="shared" si="0"/>
        <v>0.48189417715898308</v>
      </c>
      <c r="D66" s="28">
        <f t="shared" si="1"/>
        <v>0.39332111889861898</v>
      </c>
      <c r="E66" s="38">
        <f t="shared" si="2"/>
        <v>8.8573058260364101E-2</v>
      </c>
    </row>
    <row r="67" spans="2:5">
      <c r="B67" s="27">
        <f t="shared" si="3"/>
        <v>3.3838572280910015</v>
      </c>
      <c r="C67" s="28">
        <f t="shared" si="0"/>
        <v>0.46739407704026292</v>
      </c>
      <c r="D67" s="28">
        <f t="shared" si="1"/>
        <v>0.38348809092615349</v>
      </c>
      <c r="E67" s="38">
        <f t="shared" si="2"/>
        <v>8.3905986114109432E-2</v>
      </c>
    </row>
    <row r="68" spans="2:5">
      <c r="B68" s="27">
        <f t="shared" si="3"/>
        <v>3.2992607973887265</v>
      </c>
      <c r="C68" s="28">
        <f t="shared" si="0"/>
        <v>0.45339309557081053</v>
      </c>
      <c r="D68" s="28">
        <f t="shared" si="1"/>
        <v>0.3739008886529997</v>
      </c>
      <c r="E68" s="38">
        <f t="shared" si="2"/>
        <v>7.9492206917810837E-2</v>
      </c>
    </row>
    <row r="69" spans="2:5">
      <c r="B69" s="27">
        <f t="shared" si="3"/>
        <v>3.216779277454008</v>
      </c>
      <c r="C69" s="28">
        <f t="shared" si="0"/>
        <v>0.43987076990132556</v>
      </c>
      <c r="D69" s="28">
        <f t="shared" si="1"/>
        <v>0.36455336643667469</v>
      </c>
      <c r="E69" s="38">
        <f t="shared" si="2"/>
        <v>7.5317403464650878E-2</v>
      </c>
    </row>
    <row r="70" spans="2:5">
      <c r="B70" s="27">
        <f t="shared" si="3"/>
        <v>3.1363597955176576</v>
      </c>
      <c r="C70" s="28">
        <f t="shared" si="0"/>
        <v>0.42680764449122099</v>
      </c>
      <c r="D70" s="28">
        <f t="shared" si="1"/>
        <v>0.3554395322757577</v>
      </c>
      <c r="E70" s="38">
        <f t="shared" si="2"/>
        <v>7.1368112215463297E-2</v>
      </c>
    </row>
    <row r="71" spans="2:5">
      <c r="B71" s="27">
        <f t="shared" si="3"/>
        <v>3.0579508006297162</v>
      </c>
      <c r="C71" s="28">
        <f t="shared" si="0"/>
        <v>0.41418521289220145</v>
      </c>
      <c r="D71" s="28">
        <f t="shared" si="1"/>
        <v>0.34655354396886373</v>
      </c>
      <c r="E71" s="38">
        <f t="shared" si="2"/>
        <v>6.7631668923337718E-2</v>
      </c>
    </row>
    <row r="72" spans="2:5">
      <c r="B72" s="27">
        <f t="shared" si="3"/>
        <v>2.9815020306139735</v>
      </c>
      <c r="C72" s="28">
        <f t="shared" si="0"/>
        <v>0.40198586336492759</v>
      </c>
      <c r="D72" s="28">
        <f t="shared" si="1"/>
        <v>0.33788970536964219</v>
      </c>
      <c r="E72" s="38">
        <f t="shared" si="2"/>
        <v>6.4096157995285397E-2</v>
      </c>
    </row>
    <row r="73" spans="2:5">
      <c r="B73" s="27">
        <f t="shared" si="3"/>
        <v>2.9069644798486243</v>
      </c>
      <c r="C73" s="28">
        <f t="shared" si="0"/>
        <v>0.39019282804781241</v>
      </c>
      <c r="D73" s="28">
        <f t="shared" si="1"/>
        <v>0.32944246273540118</v>
      </c>
      <c r="E73" s="38">
        <f t="shared" si="2"/>
        <v>6.0750365312411236E-2</v>
      </c>
    </row>
    <row r="74" spans="2:5">
      <c r="B74" s="27">
        <f t="shared" si="3"/>
        <v>2.8342903678524087</v>
      </c>
      <c r="C74" s="28">
        <f t="shared" si="0"/>
        <v>0.37879013541957152</v>
      </c>
      <c r="D74" s="28">
        <f t="shared" si="1"/>
        <v>0.32120640116701615</v>
      </c>
      <c r="E74" s="38">
        <f t="shared" si="2"/>
        <v>5.7583734252555363E-2</v>
      </c>
    </row>
    <row r="75" spans="2:5">
      <c r="B75" s="27">
        <f t="shared" si="3"/>
        <v>2.7634331086560984</v>
      </c>
      <c r="C75" s="28">
        <f t="shared" si="0"/>
        <v>0.36776256581775435</v>
      </c>
      <c r="D75" s="28">
        <f t="shared" si="1"/>
        <v>0.31317624113784082</v>
      </c>
      <c r="E75" s="38">
        <f t="shared" si="2"/>
        <v>5.4586324679913534E-2</v>
      </c>
    </row>
    <row r="76" spans="2:5">
      <c r="B76" s="27">
        <f t="shared" si="3"/>
        <v>2.694347280939696</v>
      </c>
      <c r="C76" s="28">
        <f t="shared" si="0"/>
        <v>0.3570956097943101</v>
      </c>
      <c r="D76" s="28">
        <f t="shared" si="1"/>
        <v>0.3053468351093947</v>
      </c>
      <c r="E76" s="38">
        <f t="shared" si="2"/>
        <v>5.17487746849154E-2</v>
      </c>
    </row>
    <row r="77" spans="2:5">
      <c r="B77" s="27">
        <f t="shared" si="3"/>
        <v>2.6269885989162036</v>
      </c>
      <c r="C77" s="28">
        <f t="shared" si="0"/>
        <v>0.34677542910645598</v>
      </c>
      <c r="D77" s="28">
        <f t="shared" si="1"/>
        <v>0.29771316423165994</v>
      </c>
      <c r="E77" s="38">
        <f t="shared" si="2"/>
        <v>4.9062264874796035E-2</v>
      </c>
    </row>
    <row r="78" spans="2:5">
      <c r="B78" s="27">
        <f t="shared" si="3"/>
        <v>2.5613138839432983</v>
      </c>
      <c r="C78" s="28">
        <f t="shared" si="0"/>
        <v>0.33678882015684453</v>
      </c>
      <c r="D78" s="28">
        <f t="shared" si="1"/>
        <v>0.29027033512586842</v>
      </c>
      <c r="E78" s="38">
        <f t="shared" si="2"/>
        <v>4.6518485030976109E-2</v>
      </c>
    </row>
    <row r="79" spans="2:5">
      <c r="B79" s="27">
        <f t="shared" si="3"/>
        <v>2.4972810368447158</v>
      </c>
      <c r="C79" s="28">
        <f t="shared" si="0"/>
        <v>0.32712317971145111</v>
      </c>
      <c r="D79" s="28">
        <f t="shared" si="1"/>
        <v>0.2830135767477216</v>
      </c>
      <c r="E79" s="38">
        <f t="shared" si="2"/>
        <v>4.4109602963729511E-2</v>
      </c>
    </row>
    <row r="80" spans="2:5">
      <c r="B80" s="27">
        <f t="shared" si="3"/>
        <v>2.4348490109235978</v>
      </c>
      <c r="C80" s="28">
        <f t="shared" si="0"/>
        <v>0.3177664727367846</v>
      </c>
      <c r="D80" s="28">
        <f t="shared" si="1"/>
        <v>0.27593823732902856</v>
      </c>
      <c r="E80" s="38">
        <f t="shared" si="2"/>
        <v>4.1828235407756043E-2</v>
      </c>
    </row>
    <row r="81" spans="2:5">
      <c r="B81" s="27">
        <f t="shared" si="3"/>
        <v>2.3739777856505078</v>
      </c>
      <c r="C81" s="28">
        <f t="shared" ref="C81:C144" si="4">(1+$F$6)^(B81/$F$7)-1</f>
        <v>0.30870720221012804</v>
      </c>
      <c r="D81" s="28">
        <f t="shared" si="1"/>
        <v>0.26903978139580281</v>
      </c>
      <c r="E81" s="38">
        <f t="shared" si="2"/>
        <v>3.9667420814325227E-2</v>
      </c>
    </row>
    <row r="82" spans="2:5">
      <c r="B82" s="27">
        <f t="shared" si="3"/>
        <v>2.3146283410092452</v>
      </c>
      <c r="C82" s="28">
        <f t="shared" si="4"/>
        <v>0.29993438076760648</v>
      </c>
      <c r="D82" s="28">
        <f t="shared" ref="D82:D111" si="5">LN(1+C82)</f>
        <v>0.26231378686090773</v>
      </c>
      <c r="E82" s="38">
        <f t="shared" ref="E82:E145" si="6">C82-D82</f>
        <v>3.7620593906698752E-2</v>
      </c>
    </row>
    <row r="83" spans="2:5">
      <c r="B83" s="27">
        <f t="shared" ref="B83:B111" si="7">B82*0.975</f>
        <v>2.2567626324840142</v>
      </c>
      <c r="C83" s="28">
        <f t="shared" si="4"/>
        <v>0.29143750406505631</v>
      </c>
      <c r="D83" s="28">
        <f t="shared" si="5"/>
        <v>0.25575594218938519</v>
      </c>
      <c r="E83" s="38">
        <f t="shared" si="6"/>
        <v>3.5681561875671119E-2</v>
      </c>
    </row>
    <row r="84" spans="2:5">
      <c r="B84" s="27">
        <f t="shared" si="7"/>
        <v>2.200343566671914</v>
      </c>
      <c r="C84" s="28">
        <f t="shared" si="4"/>
        <v>0.2832065257360159</v>
      </c>
      <c r="D84" s="28">
        <f t="shared" si="5"/>
        <v>0.24936204363465056</v>
      </c>
      <c r="E84" s="38">
        <f t="shared" si="6"/>
        <v>3.3844482101365342E-2</v>
      </c>
    </row>
    <row r="85" spans="2:5">
      <c r="B85" s="27">
        <f t="shared" si="7"/>
        <v>2.145334977505116</v>
      </c>
      <c r="C85" s="28">
        <f t="shared" si="4"/>
        <v>0.27523183383975081</v>
      </c>
      <c r="D85" s="28">
        <f t="shared" si="5"/>
        <v>0.2431279925437842</v>
      </c>
      <c r="E85" s="38">
        <f t="shared" si="6"/>
        <v>3.2103841295966606E-2</v>
      </c>
    </row>
    <row r="86" spans="2:5">
      <c r="B86" s="27">
        <f t="shared" si="7"/>
        <v>2.091701603067488</v>
      </c>
      <c r="C86" s="28">
        <f t="shared" si="4"/>
        <v>0.26750422870011192</v>
      </c>
      <c r="D86" s="28">
        <f t="shared" si="5"/>
        <v>0.2370497927301897</v>
      </c>
      <c r="E86" s="38">
        <f t="shared" si="6"/>
        <v>3.0454435969922228E-2</v>
      </c>
    </row>
    <row r="87" spans="2:5">
      <c r="B87" s="27">
        <f t="shared" si="7"/>
        <v>2.0394090629908006</v>
      </c>
      <c r="C87" s="28">
        <f t="shared" si="4"/>
        <v>0.26001490204329336</v>
      </c>
      <c r="D87" s="28">
        <f t="shared" si="5"/>
        <v>0.23112354791193479</v>
      </c>
      <c r="E87" s="38">
        <f t="shared" si="6"/>
        <v>2.8891354131358571E-2</v>
      </c>
    </row>
    <row r="88" spans="2:5">
      <c r="B88" s="27">
        <f t="shared" si="7"/>
        <v>1.9884238364160305</v>
      </c>
      <c r="C88" s="28">
        <f t="shared" si="4"/>
        <v>0.25275541734924278</v>
      </c>
      <c r="D88" s="28">
        <f t="shared" si="5"/>
        <v>0.22534545921413643</v>
      </c>
      <c r="E88" s="38">
        <f t="shared" si="6"/>
        <v>2.7409958135106355E-2</v>
      </c>
    </row>
    <row r="89" spans="2:5">
      <c r="B89" s="27">
        <f t="shared" si="7"/>
        <v>1.9387132405056298</v>
      </c>
      <c r="C89" s="28">
        <f t="shared" si="4"/>
        <v>0.24571769133762311</v>
      </c>
      <c r="D89" s="28">
        <f t="shared" si="5"/>
        <v>0.21971182273378309</v>
      </c>
      <c r="E89" s="38">
        <f t="shared" si="6"/>
        <v>2.6005868603840021E-2</v>
      </c>
    </row>
    <row r="90" spans="2:5">
      <c r="B90" s="27">
        <f t="shared" si="7"/>
        <v>1.890245409492989</v>
      </c>
      <c r="C90" s="28">
        <f t="shared" si="4"/>
        <v>0.23889397651490873</v>
      </c>
      <c r="D90" s="28">
        <f t="shared" si="5"/>
        <v>0.2142190271654385</v>
      </c>
      <c r="E90" s="38">
        <f t="shared" si="6"/>
        <v>2.4674949349470232E-2</v>
      </c>
    </row>
    <row r="91" spans="2:5">
      <c r="B91" s="27">
        <f t="shared" si="7"/>
        <v>1.8429892742556642</v>
      </c>
      <c r="C91" s="28">
        <f t="shared" si="4"/>
        <v>0.23227684471442145</v>
      </c>
      <c r="D91" s="28">
        <f t="shared" si="5"/>
        <v>0.20886355148630245</v>
      </c>
      <c r="E91" s="38">
        <f t="shared" si="6"/>
        <v>2.3413293228118998E-2</v>
      </c>
    </row>
    <row r="92" spans="2:5">
      <c r="B92" s="27">
        <f t="shared" si="7"/>
        <v>1.7969145423992725</v>
      </c>
      <c r="C92" s="28">
        <f t="shared" si="4"/>
        <v>0.2258591715659386</v>
      </c>
      <c r="D92" s="28">
        <f t="shared" si="5"/>
        <v>0.20364196269914492</v>
      </c>
      <c r="E92" s="38">
        <f t="shared" si="6"/>
        <v>2.2217208866793681E-2</v>
      </c>
    </row>
    <row r="93" spans="2:5">
      <c r="B93" s="27">
        <f t="shared" si="7"/>
        <v>1.7519916788392906</v>
      </c>
      <c r="C93" s="28">
        <f t="shared" si="4"/>
        <v>0.2196341218359581</v>
      </c>
      <c r="D93" s="28">
        <f t="shared" si="5"/>
        <v>0.19855091363166624</v>
      </c>
      <c r="E93" s="38">
        <f t="shared" si="6"/>
        <v>2.1083208204291853E-2</v>
      </c>
    </row>
    <row r="94" spans="2:5">
      <c r="B94" s="27">
        <f t="shared" si="7"/>
        <v>1.7081918868683084</v>
      </c>
      <c r="C94" s="28">
        <f t="shared" si="4"/>
        <v>0.21359513558382215</v>
      </c>
      <c r="D94" s="28">
        <f t="shared" si="5"/>
        <v>0.19358714079087463</v>
      </c>
      <c r="E94" s="38">
        <f t="shared" si="6"/>
        <v>2.0007994792947514E-2</v>
      </c>
    </row>
    <row r="95" spans="2:5">
      <c r="B95" s="27">
        <f t="shared" si="7"/>
        <v>1.6654870896966005</v>
      </c>
      <c r="C95" s="28">
        <f t="shared" si="4"/>
        <v>0.20773591508269429</v>
      </c>
      <c r="D95" s="28">
        <f t="shared" si="5"/>
        <v>0.18874746227110281</v>
      </c>
      <c r="E95" s="38">
        <f t="shared" si="6"/>
        <v>1.8988452811591477E-2</v>
      </c>
    </row>
    <row r="96" spans="2:5">
      <c r="B96" s="27">
        <f t="shared" si="7"/>
        <v>1.6238499124541854</v>
      </c>
      <c r="C96" s="28">
        <f t="shared" si="4"/>
        <v>0.20205041245790567</v>
      </c>
      <c r="D96" s="28">
        <f t="shared" si="5"/>
        <v>0.18402877571432522</v>
      </c>
      <c r="E96" s="38">
        <f t="shared" si="6"/>
        <v>1.8021636743580455E-2</v>
      </c>
    </row>
    <row r="97" spans="2:5">
      <c r="B97" s="27">
        <f t="shared" si="7"/>
        <v>1.5832536646428308</v>
      </c>
      <c r="C97" s="28">
        <f t="shared" si="4"/>
        <v>0.19653281799843136</v>
      </c>
      <c r="D97" s="28">
        <f t="shared" si="5"/>
        <v>0.17942805632146699</v>
      </c>
      <c r="E97" s="38">
        <f t="shared" si="6"/>
        <v>1.710476167696437E-2</v>
      </c>
    </row>
    <row r="98" spans="2:5">
      <c r="B98" s="27">
        <f t="shared" si="7"/>
        <v>1.5436723230267599</v>
      </c>
      <c r="C98" s="28">
        <f t="shared" si="4"/>
        <v>0.19117754910026719</v>
      </c>
      <c r="D98" s="28">
        <f t="shared" si="5"/>
        <v>0.17494235491343044</v>
      </c>
      <c r="E98" s="38">
        <f t="shared" si="6"/>
        <v>1.6235194186836749E-2</v>
      </c>
    </row>
    <row r="99" spans="2:5">
      <c r="B99" s="27">
        <f t="shared" si="7"/>
        <v>1.5050805149510909</v>
      </c>
      <c r="C99" s="28">
        <f t="shared" si="4"/>
        <v>0.18597923980326159</v>
      </c>
      <c r="D99" s="28">
        <f t="shared" si="5"/>
        <v>0.17056879604059463</v>
      </c>
      <c r="E99" s="38">
        <f t="shared" si="6"/>
        <v>1.5410443762666953E-2</v>
      </c>
    </row>
    <row r="100" spans="2:5">
      <c r="B100" s="27">
        <f t="shared" si="7"/>
        <v>1.4674535020773136</v>
      </c>
      <c r="C100" s="28">
        <f t="shared" si="4"/>
        <v>0.18093273088554129</v>
      </c>
      <c r="D100" s="28">
        <f t="shared" si="5"/>
        <v>0.16630457613957966</v>
      </c>
      <c r="E100" s="38">
        <f t="shared" si="6"/>
        <v>1.462815474596163E-2</v>
      </c>
    </row>
    <row r="101" spans="2:5">
      <c r="B101" s="27">
        <f t="shared" si="7"/>
        <v>1.4307671645253808</v>
      </c>
      <c r="C101" s="28">
        <f t="shared" si="4"/>
        <v>0.17603306048205458</v>
      </c>
      <c r="D101" s="28">
        <f t="shared" si="5"/>
        <v>0.16214696173609022</v>
      </c>
      <c r="E101" s="38">
        <f t="shared" si="6"/>
        <v>1.3886098745964359E-2</v>
      </c>
    </row>
    <row r="102" spans="2:5">
      <c r="B102" s="27">
        <f t="shared" si="7"/>
        <v>1.3949979854122463</v>
      </c>
      <c r="C102" s="28">
        <f t="shared" si="4"/>
        <v>0.17127545519597809</v>
      </c>
      <c r="D102" s="28">
        <f t="shared" si="5"/>
        <v>0.15809328769268796</v>
      </c>
      <c r="E102" s="38">
        <f t="shared" si="6"/>
        <v>1.3182167503290126E-2</v>
      </c>
    </row>
    <row r="103" spans="2:5">
      <c r="B103" s="27">
        <f t="shared" si="7"/>
        <v>1.36012303577694</v>
      </c>
      <c r="C103" s="28">
        <f t="shared" si="4"/>
        <v>0.16665532167379249</v>
      </c>
      <c r="D103" s="28">
        <f t="shared" si="5"/>
        <v>0.15414095550037074</v>
      </c>
      <c r="E103" s="38">
        <f t="shared" si="6"/>
        <v>1.2514366173421748E-2</v>
      </c>
    </row>
    <row r="104" spans="2:5">
      <c r="B104" s="27">
        <f t="shared" si="7"/>
        <v>1.3261199598825164</v>
      </c>
      <c r="C104" s="28">
        <f t="shared" si="4"/>
        <v>0.16216823861673713</v>
      </c>
      <c r="D104" s="28">
        <f t="shared" si="5"/>
        <v>0.15028743161286143</v>
      </c>
      <c r="E104" s="38">
        <f t="shared" si="6"/>
        <v>1.1880807003875699E-2</v>
      </c>
    </row>
    <row r="105" spans="2:5">
      <c r="B105" s="27">
        <f t="shared" si="7"/>
        <v>1.2929669608854535</v>
      </c>
      <c r="C105" s="28">
        <f t="shared" si="4"/>
        <v>0.1578099492031324</v>
      </c>
      <c r="D105" s="28">
        <f t="shared" si="5"/>
        <v>0.14653024582253996</v>
      </c>
      <c r="E105" s="38">
        <f t="shared" si="6"/>
        <v>1.1279703380592448E-2</v>
      </c>
    </row>
    <row r="106" spans="2:5">
      <c r="B106" s="27">
        <f t="shared" si="7"/>
        <v>1.2606427868633172</v>
      </c>
      <c r="C106" s="28">
        <f t="shared" si="4"/>
        <v>0.15357635389770374</v>
      </c>
      <c r="D106" s="28">
        <f t="shared" si="5"/>
        <v>0.14286698967697645</v>
      </c>
      <c r="E106" s="38">
        <f t="shared" si="6"/>
        <v>1.0709364220727297E-2</v>
      </c>
    </row>
    <row r="107" spans="2:5">
      <c r="B107" s="27">
        <f t="shared" si="7"/>
        <v>1.2291267171917342</v>
      </c>
      <c r="C107" s="28">
        <f t="shared" si="4"/>
        <v>0.14946350362557714</v>
      </c>
      <c r="D107" s="28">
        <f t="shared" si="5"/>
        <v>0.13929531493505212</v>
      </c>
      <c r="E107" s="38">
        <f t="shared" si="6"/>
        <v>1.0168188690525021E-2</v>
      </c>
    </row>
    <row r="108" spans="2:5">
      <c r="B108" s="27">
        <f t="shared" si="7"/>
        <v>1.1983985492619409</v>
      </c>
      <c r="C108" s="28">
        <f t="shared" si="4"/>
        <v>0.14546759329003467</v>
      </c>
      <c r="D108" s="28">
        <f t="shared" si="5"/>
        <v>0.13581293206167577</v>
      </c>
      <c r="E108" s="38">
        <f t="shared" si="6"/>
        <v>9.6546612283588962E-3</v>
      </c>
    </row>
    <row r="109" spans="2:5">
      <c r="B109" s="27">
        <f t="shared" si="7"/>
        <v>1.1684385855303923</v>
      </c>
      <c r="C109" s="28">
        <f t="shared" si="4"/>
        <v>0.14158495561445261</v>
      </c>
      <c r="D109" s="28">
        <f t="shared" si="5"/>
        <v>0.13241760876013378</v>
      </c>
      <c r="E109" s="38">
        <f t="shared" si="6"/>
        <v>9.1673468543188308E-3</v>
      </c>
    </row>
    <row r="110" spans="2:5">
      <c r="B110" s="27">
        <f t="shared" si="7"/>
        <v>1.1392276208921324</v>
      </c>
      <c r="C110" s="28">
        <f t="shared" si="4"/>
        <v>0.13781205529007057</v>
      </c>
      <c r="D110" s="28">
        <f t="shared" si="5"/>
        <v>0.12910716854113041</v>
      </c>
      <c r="E110" s="38">
        <f t="shared" si="6"/>
        <v>8.7048867489401549E-3</v>
      </c>
    </row>
    <row r="111" spans="2:5">
      <c r="B111" s="27">
        <f t="shared" si="7"/>
        <v>1.110746930369829</v>
      </c>
      <c r="C111" s="28">
        <f t="shared" si="4"/>
        <v>0.13414548341239452</v>
      </c>
      <c r="D111" s="28">
        <f t="shared" si="5"/>
        <v>0.12587948932760212</v>
      </c>
      <c r="E111" s="38">
        <f t="shared" si="6"/>
        <v>8.2659940847923941E-3</v>
      </c>
    </row>
    <row r="112" spans="2:5">
      <c r="B112" s="27">
        <f t="shared" ref="B112:B116" si="8">B111*0.975</f>
        <v>1.0829782571105833</v>
      </c>
      <c r="C112" s="28">
        <f t="shared" si="4"/>
        <v>0.13058195219010704</v>
      </c>
      <c r="D112" s="28">
        <f t="shared" ref="D112:D116" si="9">LN(1+C112)</f>
        <v>0.12273250209441211</v>
      </c>
      <c r="E112" s="38">
        <f t="shared" si="6"/>
        <v>7.849450095694932E-3</v>
      </c>
    </row>
    <row r="113" spans="2:5">
      <c r="B113" s="27">
        <f t="shared" si="8"/>
        <v>1.0559038006828187</v>
      </c>
      <c r="C113" s="28">
        <f t="shared" si="4"/>
        <v>0.12711828991135277</v>
      </c>
      <c r="D113" s="28">
        <f t="shared" si="9"/>
        <v>0.11966418954205187</v>
      </c>
      <c r="E113" s="38">
        <f t="shared" si="6"/>
        <v>7.4541003693009006E-3</v>
      </c>
    </row>
    <row r="114" spans="2:5">
      <c r="B114" s="27">
        <f t="shared" si="8"/>
        <v>1.0295062056657482</v>
      </c>
      <c r="C114" s="28">
        <f t="shared" si="4"/>
        <v>0.1237514361532015</v>
      </c>
      <c r="D114" s="28">
        <f t="shared" si="9"/>
        <v>0.11667258480350058</v>
      </c>
      <c r="E114" s="38">
        <f t="shared" si="6"/>
        <v>7.0788513497009181E-3</v>
      </c>
    </row>
    <row r="115" spans="2:5">
      <c r="B115" s="27">
        <f t="shared" si="8"/>
        <v>1.0037685505241045</v>
      </c>
      <c r="C115" s="28">
        <f t="shared" si="4"/>
        <v>0.12047843722095752</v>
      </c>
      <c r="D115" s="28">
        <f t="shared" si="9"/>
        <v>0.11375577018341312</v>
      </c>
      <c r="E115" s="38">
        <f t="shared" si="6"/>
        <v>6.7226670375443998E-3</v>
      </c>
    </row>
    <row r="116" spans="2:5">
      <c r="B116" s="27">
        <f t="shared" si="8"/>
        <v>0.97867433676100191</v>
      </c>
      <c r="C116" s="28">
        <f t="shared" si="4"/>
        <v>0.11729644180479326</v>
      </c>
      <c r="D116" s="28">
        <f t="shared" si="9"/>
        <v>0.11091187592882767</v>
      </c>
      <c r="E116" s="38">
        <f t="shared" si="6"/>
        <v>6.3845658759655866E-3</v>
      </c>
    </row>
    <row r="117" spans="2:5">
      <c r="B117" s="27">
        <f t="shared" ref="B117:B133" si="10">B116*0.975</f>
        <v>0.95420747834197683</v>
      </c>
      <c r="C117" s="28">
        <f t="shared" si="4"/>
        <v>0.11420269684194517</v>
      </c>
      <c r="D117" s="28">
        <f t="shared" ref="D117:D133" si="11">LN(1+C117)</f>
        <v>0.10813907903060697</v>
      </c>
      <c r="E117" s="38">
        <f t="shared" si="6"/>
        <v>6.0636178113381983E-3</v>
      </c>
    </row>
    <row r="118" spans="2:5">
      <c r="B118" s="27">
        <f t="shared" si="10"/>
        <v>0.93035229138342734</v>
      </c>
      <c r="C118" s="28">
        <f t="shared" si="4"/>
        <v>0.11119454357341074</v>
      </c>
      <c r="D118" s="28">
        <f t="shared" si="11"/>
        <v>0.1054356020548419</v>
      </c>
      <c r="E118" s="38">
        <f t="shared" si="6"/>
        <v>5.7589415185688442E-3</v>
      </c>
    </row>
    <row r="119" spans="2:5">
      <c r="B119" s="27">
        <f t="shared" si="10"/>
        <v>0.90709348409884161</v>
      </c>
      <c r="C119" s="28">
        <f t="shared" si="4"/>
        <v>0.10826941378475174</v>
      </c>
      <c r="D119" s="28">
        <f t="shared" si="11"/>
        <v>0.10279971200347079</v>
      </c>
      <c r="E119" s="38">
        <f t="shared" si="6"/>
        <v>5.4697017812809501E-3</v>
      </c>
    </row>
    <row r="120" spans="2:5">
      <c r="B120" s="27">
        <f t="shared" si="10"/>
        <v>0.8844161469963705</v>
      </c>
      <c r="C120" s="28">
        <f t="shared" si="4"/>
        <v>0.10542482622122296</v>
      </c>
      <c r="D120" s="28">
        <f t="shared" si="11"/>
        <v>0.10022971920338394</v>
      </c>
      <c r="E120" s="38">
        <f t="shared" si="6"/>
        <v>5.1951070178390124E-3</v>
      </c>
    </row>
    <row r="121" spans="2:5">
      <c r="B121" s="27">
        <f t="shared" si="10"/>
        <v>0.86230574332146126</v>
      </c>
      <c r="C121" s="28">
        <f t="shared" si="4"/>
        <v>0.10265838316802123</v>
      </c>
      <c r="D121" s="28">
        <f t="shared" si="11"/>
        <v>9.7723976223299439E-2</v>
      </c>
      <c r="E121" s="38">
        <f t="shared" si="6"/>
        <v>4.9344069447217892E-3</v>
      </c>
    </row>
    <row r="122" spans="2:5">
      <c r="B122" s="27">
        <f t="shared" si="10"/>
        <v>0.84074809973842468</v>
      </c>
      <c r="C122" s="28">
        <f t="shared" si="4"/>
        <v>9.9967767186992518E-2</v>
      </c>
      <c r="D122" s="28">
        <f t="shared" si="11"/>
        <v>9.5280876817717006E-2</v>
      </c>
      <c r="E122" s="38">
        <f t="shared" si="6"/>
        <v>4.6868903692755121E-3</v>
      </c>
    </row>
    <row r="123" spans="2:5">
      <c r="B123" s="27">
        <f t="shared" si="10"/>
        <v>0.81972939724496408</v>
      </c>
      <c r="C123" s="28">
        <f t="shared" si="4"/>
        <v>9.7350738001640069E-2</v>
      </c>
      <c r="D123" s="28">
        <f t="shared" si="11"/>
        <v>9.2898854897274036E-2</v>
      </c>
      <c r="E123" s="38">
        <f t="shared" si="6"/>
        <v>4.4518831043660334E-3</v>
      </c>
    </row>
    <row r="124" spans="2:5">
      <c r="B124" s="27">
        <f t="shared" si="10"/>
        <v>0.79923616231383998</v>
      </c>
      <c r="C124" s="28">
        <f t="shared" si="4"/>
        <v>9.4805129522747222E-2</v>
      </c>
      <c r="D124" s="28">
        <f t="shared" si="11"/>
        <v>9.0576383524842249E-2</v>
      </c>
      <c r="E124" s="38">
        <f t="shared" si="6"/>
        <v>4.228745997904973E-3</v>
      </c>
    </row>
    <row r="125" spans="2:5">
      <c r="B125" s="27">
        <f t="shared" si="10"/>
        <v>0.77925525825599395</v>
      </c>
      <c r="C125" s="28">
        <f t="shared" si="4"/>
        <v>9.2328847007372428E-2</v>
      </c>
      <c r="D125" s="28">
        <f t="shared" si="11"/>
        <v>8.8311973936721189E-2</v>
      </c>
      <c r="E125" s="38">
        <f t="shared" si="6"/>
        <v>4.016873070651239E-3</v>
      </c>
    </row>
    <row r="126" spans="2:5">
      <c r="B126" s="27">
        <f t="shared" si="10"/>
        <v>0.75977387679959407</v>
      </c>
      <c r="C126" s="28">
        <f t="shared" si="4"/>
        <v>8.9919864344392364E-2</v>
      </c>
      <c r="D126" s="28">
        <f t="shared" si="11"/>
        <v>8.6104174588303106E-2</v>
      </c>
      <c r="E126" s="38">
        <f t="shared" si="6"/>
        <v>3.8156897560892578E-3</v>
      </c>
    </row>
    <row r="127" spans="2:5">
      <c r="B127" s="27">
        <f t="shared" si="10"/>
        <v>0.74077952987960416</v>
      </c>
      <c r="C127" s="28">
        <f t="shared" si="4"/>
        <v>8.7576221460153203E-2</v>
      </c>
      <c r="D127" s="28">
        <f t="shared" si="11"/>
        <v>8.3951570223595451E-2</v>
      </c>
      <c r="E127" s="38">
        <f t="shared" si="6"/>
        <v>3.6246512365577521E-3</v>
      </c>
    </row>
    <row r="128" spans="2:5">
      <c r="B128" s="27">
        <f t="shared" si="10"/>
        <v>0.72226004163261404</v>
      </c>
      <c r="C128" s="28">
        <f t="shared" si="4"/>
        <v>8.5296021838158653E-2</v>
      </c>
      <c r="D128" s="28">
        <f t="shared" si="11"/>
        <v>8.1852780968005689E-2</v>
      </c>
      <c r="E128" s="38">
        <f t="shared" si="6"/>
        <v>3.4432408701529638E-3</v>
      </c>
    </row>
    <row r="129" spans="2:5">
      <c r="B129" s="27">
        <f t="shared" si="10"/>
        <v>0.70420354059179868</v>
      </c>
      <c r="C129" s="28">
        <f t="shared" si="4"/>
        <v>8.3077430147063147E-2</v>
      </c>
      <c r="D129" s="28">
        <f t="shared" si="11"/>
        <v>7.9806461443805474E-2</v>
      </c>
      <c r="E129" s="38">
        <f t="shared" si="6"/>
        <v>3.2709687032576734E-3</v>
      </c>
    </row>
    <row r="130" spans="2:5">
      <c r="B130" s="27">
        <f t="shared" si="10"/>
        <v>0.68659845207700365</v>
      </c>
      <c r="C130" s="28">
        <f t="shared" si="4"/>
        <v>8.091866997156405E-2</v>
      </c>
      <c r="D130" s="28">
        <f t="shared" si="11"/>
        <v>7.7811299907710324E-2</v>
      </c>
      <c r="E130" s="38">
        <f t="shared" si="6"/>
        <v>3.107370063853726E-3</v>
      </c>
    </row>
    <row r="131" spans="2:5">
      <c r="B131" s="27">
        <f t="shared" si="10"/>
        <v>0.66943349077507852</v>
      </c>
      <c r="C131" s="28">
        <f t="shared" si="4"/>
        <v>7.881802164108076E-2</v>
      </c>
      <c r="D131" s="28">
        <f t="shared" si="11"/>
        <v>7.5866017410017639E-2</v>
      </c>
      <c r="E131" s="38">
        <f t="shared" si="6"/>
        <v>2.9520042310631212E-3</v>
      </c>
    </row>
    <row r="132" spans="2:5">
      <c r="B132" s="27">
        <f t="shared" si="10"/>
        <v>0.65269765350570152</v>
      </c>
      <c r="C132" s="28">
        <f t="shared" si="4"/>
        <v>7.6773820151399219E-2</v>
      </c>
      <c r="D132" s="28">
        <f t="shared" si="11"/>
        <v>7.3969366974767123E-2</v>
      </c>
      <c r="E132" s="38">
        <f t="shared" si="6"/>
        <v>2.8044531766320963E-3</v>
      </c>
    </row>
    <row r="133" spans="2:5">
      <c r="B133" s="27">
        <f t="shared" si="10"/>
        <v>0.63638021216805896</v>
      </c>
      <c r="C133" s="28">
        <f t="shared" si="4"/>
        <v>7.478445317472282E-2</v>
      </c>
      <c r="D133" s="28">
        <f t="shared" si="11"/>
        <v>7.212013280039789E-2</v>
      </c>
      <c r="E133" s="38">
        <f t="shared" si="6"/>
        <v>2.66432037432493E-3</v>
      </c>
    </row>
    <row r="134" spans="2:5">
      <c r="B134" s="27">
        <f t="shared" ref="B134:B179" si="12">B133*0.975</f>
        <v>0.62047070686385741</v>
      </c>
      <c r="C134" s="28">
        <f t="shared" si="4"/>
        <v>7.2848359153818709E-2</v>
      </c>
      <c r="D134" s="28">
        <f t="shared" ref="D134:D179" si="13">LN(1+C134)</f>
        <v>7.0317129480387944E-2</v>
      </c>
      <c r="E134" s="38">
        <f t="shared" si="6"/>
        <v>2.5312296734307654E-3</v>
      </c>
    </row>
    <row r="135" spans="2:5">
      <c r="B135" s="27">
        <f t="shared" si="12"/>
        <v>0.60495893919226096</v>
      </c>
      <c r="C135" s="28">
        <f t="shared" si="4"/>
        <v>7.0964025476187409E-2</v>
      </c>
      <c r="D135" s="28">
        <f t="shared" si="13"/>
        <v>6.8559201243378193E-2</v>
      </c>
      <c r="E135" s="38">
        <f t="shared" si="6"/>
        <v>2.4048242328092162E-3</v>
      </c>
    </row>
    <row r="136" spans="2:5">
      <c r="B136" s="27">
        <f t="shared" si="12"/>
        <v>0.58983496571245442</v>
      </c>
      <c r="C136" s="28">
        <f t="shared" si="4"/>
        <v>6.9129986724401959E-2</v>
      </c>
      <c r="D136" s="28">
        <f t="shared" si="13"/>
        <v>6.6845221212293748E-2</v>
      </c>
      <c r="E136" s="38">
        <f t="shared" si="6"/>
        <v>2.2847655121082111E-3</v>
      </c>
    </row>
    <row r="137" spans="2:5">
      <c r="B137" s="27">
        <f t="shared" si="12"/>
        <v>0.57508909156964305</v>
      </c>
      <c r="C137" s="28">
        <f t="shared" si="4"/>
        <v>6.7344822998970155E-2</v>
      </c>
      <c r="D137" s="28">
        <f t="shared" si="13"/>
        <v>6.5174090681986416E-2</v>
      </c>
      <c r="E137" s="38">
        <f t="shared" si="6"/>
        <v>2.1707323169837395E-3</v>
      </c>
    </row>
    <row r="138" spans="2:5">
      <c r="B138" s="27">
        <f t="shared" si="12"/>
        <v>0.56071186428040198</v>
      </c>
      <c r="C138" s="28">
        <f t="shared" si="4"/>
        <v>6.5607158310270863E-2</v>
      </c>
      <c r="D138" s="28">
        <f t="shared" si="13"/>
        <v>6.354473841493688E-2</v>
      </c>
      <c r="E138" s="38">
        <f t="shared" si="6"/>
        <v>2.0624198953339834E-3</v>
      </c>
    </row>
    <row r="139" spans="2:5">
      <c r="B139" s="27">
        <f t="shared" si="12"/>
        <v>0.5466940676733919</v>
      </c>
      <c r="C139" s="28">
        <f t="shared" si="4"/>
        <v>6.3915659036296812E-2</v>
      </c>
      <c r="D139" s="28">
        <f t="shared" si="13"/>
        <v>6.1956119954563411E-2</v>
      </c>
      <c r="E139" s="38">
        <f t="shared" si="6"/>
        <v>1.959539081733401E-3</v>
      </c>
    </row>
    <row r="140" spans="2:5">
      <c r="B140" s="27">
        <f t="shared" si="12"/>
        <v>0.53302671598155704</v>
      </c>
      <c r="C140" s="28">
        <f t="shared" si="4"/>
        <v>6.2269032443112993E-2</v>
      </c>
      <c r="D140" s="28">
        <f t="shared" si="13"/>
        <v>6.0407216955699318E-2</v>
      </c>
      <c r="E140" s="38">
        <f t="shared" si="6"/>
        <v>1.8618154874136747E-3</v>
      </c>
    </row>
    <row r="141" spans="2:5">
      <c r="B141" s="27">
        <f t="shared" si="12"/>
        <v>0.51970104808201811</v>
      </c>
      <c r="C141" s="28">
        <f t="shared" si="4"/>
        <v>6.0666025265097456E-2</v>
      </c>
      <c r="D141" s="28">
        <f t="shared" si="13"/>
        <v>5.8897036531806793E-2</v>
      </c>
      <c r="E141" s="38">
        <f t="shared" si="6"/>
        <v>1.7689887332906634E-3</v>
      </c>
    </row>
    <row r="142" spans="2:5">
      <c r="B142" s="27">
        <f t="shared" si="12"/>
        <v>0.50670852187996762</v>
      </c>
      <c r="C142" s="28">
        <f t="shared" si="4"/>
        <v>5.9105422342191183E-2</v>
      </c>
      <c r="D142" s="28">
        <f t="shared" si="13"/>
        <v>5.7424610618511576E-2</v>
      </c>
      <c r="E142" s="38">
        <f t="shared" si="6"/>
        <v>1.6808117236796066E-3</v>
      </c>
    </row>
    <row r="143" spans="2:5">
      <c r="B143" s="27">
        <f t="shared" si="12"/>
        <v>0.49404080883296841</v>
      </c>
      <c r="C143" s="28">
        <f t="shared" si="4"/>
        <v>5.7586045311523781E-2</v>
      </c>
      <c r="D143" s="28">
        <f t="shared" si="13"/>
        <v>5.5988995353048764E-2</v>
      </c>
      <c r="E143" s="38">
        <f t="shared" si="6"/>
        <v>1.5970499584750178E-3</v>
      </c>
    </row>
    <row r="144" spans="2:5">
      <c r="B144" s="27">
        <f t="shared" si="12"/>
        <v>0.48168978861214418</v>
      </c>
      <c r="C144" s="28">
        <f t="shared" si="4"/>
        <v>5.6106751350920581E-2</v>
      </c>
      <c r="D144" s="28">
        <f t="shared" si="13"/>
        <v>5.4589270469222614E-2</v>
      </c>
      <c r="E144" s="38">
        <f t="shared" si="6"/>
        <v>1.5174808816979662E-3</v>
      </c>
    </row>
    <row r="145" spans="2:5">
      <c r="B145" s="27">
        <f t="shared" si="12"/>
        <v>0.46964754389684055</v>
      </c>
      <c r="C145" s="28">
        <f t="shared" ref="C145:C208" si="14">(1+$F$6)^(B145/$F$7)-1</f>
        <v>5.4666431971924334E-2</v>
      </c>
      <c r="D145" s="28">
        <f t="shared" si="13"/>
        <v>5.3224538707492018E-2</v>
      </c>
      <c r="E145" s="38">
        <f t="shared" si="6"/>
        <v>1.441893264432316E-3</v>
      </c>
    </row>
    <row r="146" spans="2:5">
      <c r="B146" s="27">
        <f t="shared" si="12"/>
        <v>0.45790635529941953</v>
      </c>
      <c r="C146" s="28">
        <f t="shared" si="14"/>
        <v>5.3264011860088001E-2</v>
      </c>
      <c r="D146" s="28">
        <f t="shared" si="13"/>
        <v>5.1893925239804697E-2</v>
      </c>
      <c r="E146" s="38">
        <f t="shared" ref="E146:E209" si="15">C146-D146</f>
        <v>1.3700866202833034E-3</v>
      </c>
    </row>
    <row r="147" spans="2:5">
      <c r="B147" s="27">
        <f t="shared" si="12"/>
        <v>0.44645869641693403</v>
      </c>
      <c r="C147" s="28">
        <f t="shared" si="14"/>
        <v>5.1898447760406308E-2</v>
      </c>
      <c r="D147" s="28">
        <f t="shared" si="13"/>
        <v>5.0596577108809625E-2</v>
      </c>
      <c r="E147" s="38">
        <f t="shared" si="15"/>
        <v>1.301870651596683E-3</v>
      </c>
    </row>
    <row r="148" spans="2:5">
      <c r="B148" s="27">
        <f t="shared" si="12"/>
        <v>0.43529722900651069</v>
      </c>
      <c r="C148" s="28">
        <f t="shared" si="14"/>
        <v>5.0568727405865266E-2</v>
      </c>
      <c r="D148" s="28">
        <f t="shared" si="13"/>
        <v>4.9331662681089378E-2</v>
      </c>
      <c r="E148" s="38">
        <f t="shared" si="15"/>
        <v>1.2370647247758881E-3</v>
      </c>
    </row>
    <row r="149" spans="2:5">
      <c r="B149" s="27">
        <f t="shared" si="12"/>
        <v>0.42441479828134793</v>
      </c>
      <c r="C149" s="28">
        <f t="shared" si="14"/>
        <v>4.9273868487189842E-2</v>
      </c>
      <c r="D149" s="28">
        <f t="shared" si="13"/>
        <v>4.8098371114062219E-2</v>
      </c>
      <c r="E149" s="38">
        <f t="shared" si="15"/>
        <v>1.1754973731276236E-3</v>
      </c>
    </row>
    <row r="150" spans="2:5">
      <c r="B150" s="27">
        <f t="shared" si="12"/>
        <v>0.41380442832431424</v>
      </c>
      <c r="C150" s="28">
        <f t="shared" si="14"/>
        <v>4.8012917661964361E-2</v>
      </c>
      <c r="D150" s="28">
        <f t="shared" si="13"/>
        <v>4.6895911836210516E-2</v>
      </c>
      <c r="E150" s="38">
        <f t="shared" si="15"/>
        <v>1.1170058257538446E-3</v>
      </c>
    </row>
    <row r="151" spans="2:5">
      <c r="B151" s="27">
        <f t="shared" si="12"/>
        <v>0.4034593176162064</v>
      </c>
      <c r="C151" s="28">
        <f t="shared" si="14"/>
        <v>4.6784949601396342E-2</v>
      </c>
      <c r="D151" s="28">
        <f t="shared" si="13"/>
        <v>4.5723514040305328E-2</v>
      </c>
      <c r="E151" s="38">
        <f t="shared" si="15"/>
        <v>1.0614355610910134E-3</v>
      </c>
    </row>
    <row r="152" spans="2:5">
      <c r="B152" s="27">
        <f t="shared" si="12"/>
        <v>0.39337283467580125</v>
      </c>
      <c r="C152" s="28">
        <f t="shared" si="14"/>
        <v>4.5589066073072226E-2</v>
      </c>
      <c r="D152" s="28">
        <f t="shared" si="13"/>
        <v>4.4580426189297605E-2</v>
      </c>
      <c r="E152" s="38">
        <f t="shared" si="15"/>
        <v>1.0086398837746216E-3</v>
      </c>
    </row>
    <row r="153" spans="2:5">
      <c r="B153" s="27">
        <f t="shared" si="12"/>
        <v>0.38353851380890619</v>
      </c>
      <c r="C153" s="28">
        <f t="shared" si="14"/>
        <v>4.4424395058146215E-2</v>
      </c>
      <c r="D153" s="28">
        <f t="shared" si="13"/>
        <v>4.3465915534565185E-2</v>
      </c>
      <c r="E153" s="38">
        <f t="shared" si="15"/>
        <v>9.5847952358103089E-4</v>
      </c>
    </row>
    <row r="154" spans="2:5">
      <c r="B154" s="27">
        <f t="shared" si="12"/>
        <v>0.3739500509636835</v>
      </c>
      <c r="C154" s="28">
        <f t="shared" si="14"/>
        <v>4.3290089901467876E-2</v>
      </c>
      <c r="D154" s="28">
        <f t="shared" si="13"/>
        <v>4.2379267646201035E-2</v>
      </c>
      <c r="E154" s="38">
        <f t="shared" si="15"/>
        <v>9.1082225526684102E-4</v>
      </c>
    </row>
    <row r="155" spans="2:5">
      <c r="B155" s="27">
        <f t="shared" si="12"/>
        <v>0.36460129968959143</v>
      </c>
      <c r="C155" s="28">
        <f t="shared" si="14"/>
        <v>4.2185328493237861E-2</v>
      </c>
      <c r="D155" s="28">
        <f t="shared" si="13"/>
        <v>4.1319785955046165E-2</v>
      </c>
      <c r="E155" s="38">
        <f t="shared" si="15"/>
        <v>8.6554253819169646E-4</v>
      </c>
    </row>
    <row r="156" spans="2:5">
      <c r="B156" s="27">
        <f t="shared" si="12"/>
        <v>0.35548626719735166</v>
      </c>
      <c r="C156" s="28">
        <f t="shared" si="14"/>
        <v>4.1109312480841265E-2</v>
      </c>
      <c r="D156" s="28">
        <f t="shared" si="13"/>
        <v>4.0286791306169967E-2</v>
      </c>
      <c r="E156" s="38">
        <f t="shared" si="15"/>
        <v>8.2252117467129793E-4</v>
      </c>
    </row>
    <row r="157" spans="2:5">
      <c r="B157" s="27">
        <f t="shared" si="12"/>
        <v>0.34659911051741787</v>
      </c>
      <c r="C157" s="28">
        <f t="shared" si="14"/>
        <v>4.0061266509581195E-2</v>
      </c>
      <c r="D157" s="28">
        <f t="shared" si="13"/>
        <v>3.9279621523515718E-2</v>
      </c>
      <c r="E157" s="38">
        <f t="shared" si="15"/>
        <v>7.8164498606547728E-4</v>
      </c>
    </row>
    <row r="158" spans="2:5">
      <c r="B158" s="27">
        <f t="shared" si="12"/>
        <v>0.33793413275448242</v>
      </c>
      <c r="C158" s="28">
        <f t="shared" si="14"/>
        <v>3.9040437491088209E-2</v>
      </c>
      <c r="D158" s="28">
        <f t="shared" si="13"/>
        <v>3.8297630985427794E-2</v>
      </c>
      <c r="E158" s="38">
        <f t="shared" si="15"/>
        <v>7.4280650566041495E-4</v>
      </c>
    </row>
    <row r="159" spans="2:5">
      <c r="B159" s="27">
        <f t="shared" si="12"/>
        <v>0.32948577943562035</v>
      </c>
      <c r="C159" s="28">
        <f t="shared" si="14"/>
        <v>3.8046093898247868E-2</v>
      </c>
      <c r="D159" s="28">
        <f t="shared" si="13"/>
        <v>3.7340190210792178E-2</v>
      </c>
      <c r="E159" s="38">
        <f t="shared" si="15"/>
        <v>7.0590368745569038E-4</v>
      </c>
    </row>
    <row r="160" spans="2:5">
      <c r="B160" s="27">
        <f t="shared" si="12"/>
        <v>0.32124863494972983</v>
      </c>
      <c r="C160" s="28">
        <f t="shared" si="14"/>
        <v>3.7077525085537522E-2</v>
      </c>
      <c r="D160" s="28">
        <f t="shared" si="13"/>
        <v>3.6406685455522302E-2</v>
      </c>
      <c r="E160" s="38">
        <f t="shared" si="15"/>
        <v>6.7083963001522001E-4</v>
      </c>
    </row>
    <row r="161" spans="2:5">
      <c r="B161" s="27">
        <f t="shared" si="12"/>
        <v>0.31321741907598655</v>
      </c>
      <c r="C161" s="28">
        <f t="shared" si="14"/>
        <v>3.6134040633721165E-2</v>
      </c>
      <c r="D161" s="28">
        <f t="shared" si="13"/>
        <v>3.5496518319134328E-2</v>
      </c>
      <c r="E161" s="38">
        <f t="shared" si="15"/>
        <v>6.3752231458683722E-4</v>
      </c>
    </row>
    <row r="162" spans="2:5">
      <c r="B162" s="27">
        <f t="shared" si="12"/>
        <v>0.30538698359908689</v>
      </c>
      <c r="C162" s="28">
        <f t="shared" si="14"/>
        <v>3.5214969717894506E-2</v>
      </c>
      <c r="D162" s="28">
        <f t="shared" si="13"/>
        <v>3.4609105361155981E-2</v>
      </c>
      <c r="E162" s="38">
        <f t="shared" si="15"/>
        <v>6.0586435673852523E-4</v>
      </c>
    </row>
    <row r="163" spans="2:5">
      <c r="B163" s="27">
        <f t="shared" si="12"/>
        <v>0.29775230900910971</v>
      </c>
      <c r="C163" s="28">
        <f t="shared" si="14"/>
        <v>3.4319660497927007E-2</v>
      </c>
      <c r="D163" s="28">
        <f t="shared" si="13"/>
        <v>3.3743877727127058E-2</v>
      </c>
      <c r="E163" s="38">
        <f t="shared" si="15"/>
        <v>5.7578277079994855E-4</v>
      </c>
    </row>
    <row r="164" spans="2:5">
      <c r="B164" s="27">
        <f t="shared" si="12"/>
        <v>0.29030850128388197</v>
      </c>
      <c r="C164" s="28">
        <f t="shared" si="14"/>
        <v>3.3447479530385182E-2</v>
      </c>
      <c r="D164" s="28">
        <f t="shared" si="13"/>
        <v>3.2900280783948757E-2</v>
      </c>
      <c r="E164" s="38">
        <f t="shared" si="15"/>
        <v>5.471987464364253E-4</v>
      </c>
    </row>
    <row r="165" spans="2:5">
      <c r="B165" s="27">
        <f t="shared" si="12"/>
        <v>0.28305078875178491</v>
      </c>
      <c r="C165" s="28">
        <f t="shared" si="14"/>
        <v>3.2597811201068749E-2</v>
      </c>
      <c r="D165" s="28">
        <f t="shared" si="13"/>
        <v>3.2077773764350045E-2</v>
      </c>
      <c r="E165" s="38">
        <f t="shared" si="15"/>
        <v>5.2003743671870384E-4</v>
      </c>
    </row>
    <row r="166" spans="2:5">
      <c r="B166" s="27">
        <f t="shared" si="12"/>
        <v>0.27597451903299031</v>
      </c>
      <c r="C166" s="28">
        <f t="shared" si="14"/>
        <v>3.1770057177327615E-2</v>
      </c>
      <c r="D166" s="28">
        <f t="shared" si="13"/>
        <v>3.1275829420241368E-2</v>
      </c>
      <c r="E166" s="38">
        <f t="shared" si="15"/>
        <v>4.9422775708624772E-4</v>
      </c>
    </row>
    <row r="167" spans="2:5">
      <c r="B167" s="27">
        <f t="shared" si="12"/>
        <v>0.26907515605716553</v>
      </c>
      <c r="C167" s="28">
        <f t="shared" si="14"/>
        <v>3.0963635879369233E-2</v>
      </c>
      <c r="D167" s="28">
        <f t="shared" si="13"/>
        <v>3.0493933684735238E-2</v>
      </c>
      <c r="E167" s="38">
        <f t="shared" si="15"/>
        <v>4.6970219463399535E-4</v>
      </c>
    </row>
    <row r="168" spans="2:5">
      <c r="B168" s="27">
        <f t="shared" si="12"/>
        <v>0.26234827715573639</v>
      </c>
      <c r="C168" s="28">
        <f t="shared" si="14"/>
        <v>3.017798196980026E-2</v>
      </c>
      <c r="D168" s="28">
        <f t="shared" si="13"/>
        <v>2.973158534261694E-2</v>
      </c>
      <c r="E168" s="38">
        <f t="shared" si="15"/>
        <v>4.4639662718332085E-4</v>
      </c>
    </row>
    <row r="169" spans="2:5">
      <c r="B169" s="27">
        <f t="shared" si="12"/>
        <v>0.25578957022684295</v>
      </c>
      <c r="C169" s="28">
        <f t="shared" si="14"/>
        <v>2.9412545860677985E-2</v>
      </c>
      <c r="D169" s="28">
        <f t="shared" si="13"/>
        <v>2.8988295709051561E-2</v>
      </c>
      <c r="E169" s="38">
        <f t="shared" si="15"/>
        <v>4.2425015162642424E-4</v>
      </c>
    </row>
    <row r="170" spans="2:5">
      <c r="B170" s="27">
        <f t="shared" si="12"/>
        <v>0.24939483097117188</v>
      </c>
      <c r="C170" s="28">
        <f t="shared" si="14"/>
        <v>2.8666793237386301E-2</v>
      </c>
      <c r="D170" s="28">
        <f t="shared" si="13"/>
        <v>2.8263588316325233E-2</v>
      </c>
      <c r="E170" s="38">
        <f t="shared" si="15"/>
        <v>4.0320492106106845E-4</v>
      </c>
    </row>
    <row r="171" spans="2:5">
      <c r="B171" s="27">
        <f t="shared" si="12"/>
        <v>0.24315996019689257</v>
      </c>
      <c r="C171" s="28">
        <f t="shared" si="14"/>
        <v>2.7940204598675189E-2</v>
      </c>
      <c r="D171" s="28">
        <f t="shared" si="13"/>
        <v>2.7556998608417125E-2</v>
      </c>
      <c r="E171" s="38">
        <f t="shared" si="15"/>
        <v>3.8320599025806409E-4</v>
      </c>
    </row>
    <row r="172" spans="2:5">
      <c r="B172" s="27">
        <f t="shared" si="12"/>
        <v>0.23708096119197025</v>
      </c>
      <c r="C172" s="28">
        <f t="shared" si="14"/>
        <v>2.7232274812235113E-2</v>
      </c>
      <c r="D172" s="28">
        <f t="shared" si="13"/>
        <v>2.6868073643206751E-2</v>
      </c>
      <c r="E172" s="38">
        <f t="shared" si="15"/>
        <v>3.6420116902836225E-4</v>
      </c>
    </row>
    <row r="173" spans="2:5">
      <c r="B173" s="27">
        <f t="shared" si="12"/>
        <v>0.231153937162171</v>
      </c>
      <c r="C173" s="28">
        <f t="shared" si="14"/>
        <v>2.6542512685206132E-2</v>
      </c>
      <c r="D173" s="28">
        <f t="shared" si="13"/>
        <v>2.6196371802126535E-2</v>
      </c>
      <c r="E173" s="38">
        <f t="shared" si="15"/>
        <v>3.4614088307959728E-4</v>
      </c>
    </row>
    <row r="174" spans="2:5">
      <c r="B174" s="27">
        <f t="shared" si="12"/>
        <v>0.22537508873311674</v>
      </c>
      <c r="C174" s="28">
        <f t="shared" si="14"/>
        <v>2.587044054904708E-2</v>
      </c>
      <c r="D174" s="28">
        <f t="shared" si="13"/>
        <v>2.5541462507073311E-2</v>
      </c>
      <c r="E174" s="38">
        <f t="shared" si="15"/>
        <v>3.2897804197376881E-4</v>
      </c>
    </row>
    <row r="175" spans="2:5">
      <c r="B175" s="27">
        <f t="shared" si="12"/>
        <v>0.2197407115147888</v>
      </c>
      <c r="C175" s="28">
        <f t="shared" si="14"/>
        <v>2.5215593858214591E-2</v>
      </c>
      <c r="D175" s="28">
        <f t="shared" si="13"/>
        <v>2.4902925944396428E-2</v>
      </c>
      <c r="E175" s="38">
        <f t="shared" si="15"/>
        <v>3.1266791381816261E-4</v>
      </c>
    </row>
    <row r="176" spans="2:5">
      <c r="B176" s="27">
        <f t="shared" si="12"/>
        <v>0.21424719372691908</v>
      </c>
      <c r="C176" s="28">
        <f t="shared" si="14"/>
        <v>2.4577520802127717E-2</v>
      </c>
      <c r="D176" s="28">
        <f t="shared" si="13"/>
        <v>2.4280352795786529E-2</v>
      </c>
      <c r="E176" s="38">
        <f t="shared" si="15"/>
        <v>2.9716800634118842E-4</v>
      </c>
    </row>
    <row r="177" spans="2:5">
      <c r="B177" s="27">
        <f t="shared" si="12"/>
        <v>0.20889101388374609</v>
      </c>
      <c r="C177" s="28">
        <f t="shared" si="14"/>
        <v>2.3955781929914988E-2</v>
      </c>
      <c r="D177" s="28">
        <f t="shared" si="13"/>
        <v>2.3673343975891808E-2</v>
      </c>
      <c r="E177" s="38">
        <f t="shared" si="15"/>
        <v>2.8243795402317987E-4</v>
      </c>
    </row>
    <row r="178" spans="2:5">
      <c r="B178" s="27">
        <f t="shared" si="12"/>
        <v>0.20366873853665243</v>
      </c>
      <c r="C178" s="28">
        <f t="shared" si="14"/>
        <v>2.3349949787464075E-2</v>
      </c>
      <c r="D178" s="28">
        <f t="shared" si="13"/>
        <v>2.3081510376494519E-2</v>
      </c>
      <c r="E178" s="38">
        <f t="shared" si="15"/>
        <v>2.6843941096955579E-4</v>
      </c>
    </row>
    <row r="179" spans="2:5">
      <c r="B179" s="27">
        <f t="shared" si="12"/>
        <v>0.1985770200732361</v>
      </c>
      <c r="C179" s="28">
        <f t="shared" si="14"/>
        <v>2.2759608566312428E-2</v>
      </c>
      <c r="D179" s="28">
        <f t="shared" si="13"/>
        <v>2.250447261708223E-2</v>
      </c>
      <c r="E179" s="38">
        <f t="shared" si="15"/>
        <v>2.55135949230198E-4</v>
      </c>
    </row>
    <row r="180" spans="2:5">
      <c r="B180" s="27">
        <f t="shared" ref="B180:B243" si="16">B179*0.975</f>
        <v>0.1936125945714052</v>
      </c>
      <c r="C180" s="28">
        <f t="shared" si="14"/>
        <v>2.2184353763939679E-2</v>
      </c>
      <c r="D180" s="28">
        <f t="shared" ref="D180:D243" si="17">LN(1+C180)</f>
        <v>2.1941860801655153E-2</v>
      </c>
      <c r="E180" s="38">
        <f t="shared" si="15"/>
        <v>2.4249296228452677E-4</v>
      </c>
    </row>
    <row r="181" spans="2:5">
      <c r="B181" s="27">
        <f t="shared" si="16"/>
        <v>0.18877227970712007</v>
      </c>
      <c r="C181" s="28">
        <f t="shared" si="14"/>
        <v>2.1623791855040153E-2</v>
      </c>
      <c r="D181" s="28">
        <f t="shared" si="17"/>
        <v>2.1393314281613764E-2</v>
      </c>
      <c r="E181" s="38">
        <f t="shared" si="15"/>
        <v>2.3047757342638947E-4</v>
      </c>
    </row>
    <row r="182" spans="2:5">
      <c r="B182" s="27">
        <f t="shared" si="16"/>
        <v>0.18405297271444207</v>
      </c>
      <c r="C182" s="28">
        <f t="shared" si="14"/>
        <v>2.1077539973370252E-2</v>
      </c>
      <c r="D182" s="28">
        <f t="shared" si="17"/>
        <v>2.0858481424573368E-2</v>
      </c>
      <c r="E182" s="38">
        <f t="shared" si="15"/>
        <v>2.1905854879688408E-4</v>
      </c>
    </row>
    <row r="183" spans="2:5">
      <c r="B183" s="27">
        <f t="shared" si="16"/>
        <v>0.17945164839658101</v>
      </c>
      <c r="C183" s="28">
        <f t="shared" si="14"/>
        <v>2.0545225603785466E-2</v>
      </c>
      <c r="D183" s="28">
        <f t="shared" si="17"/>
        <v>2.0337019388959099E-2</v>
      </c>
      <c r="E183" s="38">
        <f t="shared" si="15"/>
        <v>2.0820621482636748E-4</v>
      </c>
    </row>
    <row r="184" spans="2:5">
      <c r="B184" s="27">
        <f t="shared" si="16"/>
        <v>0.17496535718666648</v>
      </c>
      <c r="C184" s="28">
        <f t="shared" si="14"/>
        <v>2.0026486284094425E-2</v>
      </c>
      <c r="D184" s="28">
        <f t="shared" si="17"/>
        <v>1.982859390423504E-2</v>
      </c>
      <c r="E184" s="38">
        <f t="shared" si="15"/>
        <v>1.9789237985938513E-4</v>
      </c>
    </row>
    <row r="185" spans="2:5">
      <c r="B185" s="27">
        <f t="shared" si="16"/>
        <v>0.1705912232569998</v>
      </c>
      <c r="C185" s="28">
        <f t="shared" si="14"/>
        <v>1.9520969316377368E-2</v>
      </c>
      <c r="D185" s="28">
        <f t="shared" si="17"/>
        <v>1.9332879056629219E-2</v>
      </c>
      <c r="E185" s="38">
        <f t="shared" si="15"/>
        <v>1.8809025974814847E-4</v>
      </c>
    </row>
    <row r="186" spans="2:5">
      <c r="B186" s="27">
        <f t="shared" si="16"/>
        <v>0.16632644267557481</v>
      </c>
      <c r="C186" s="28">
        <f t="shared" si="14"/>
        <v>1.9028331487424666E-2</v>
      </c>
      <c r="D186" s="28">
        <f t="shared" si="17"/>
        <v>1.8849557080213464E-2</v>
      </c>
      <c r="E186" s="38">
        <f t="shared" si="15"/>
        <v>1.7877440721120186E-4</v>
      </c>
    </row>
    <row r="187" spans="2:5">
      <c r="B187" s="27">
        <f t="shared" si="16"/>
        <v>0.16216828160868543</v>
      </c>
      <c r="C187" s="28">
        <f t="shared" si="14"/>
        <v>1.8548238797972738E-2</v>
      </c>
      <c r="D187" s="28">
        <f t="shared" si="17"/>
        <v>1.8378318153208093E-2</v>
      </c>
      <c r="E187" s="38">
        <f t="shared" si="15"/>
        <v>1.6992064476464494E-4</v>
      </c>
    </row>
    <row r="188" spans="2:5">
      <c r="B188" s="27">
        <f t="shared" si="16"/>
        <v>0.15811407456846829</v>
      </c>
      <c r="C188" s="28">
        <f t="shared" si="14"/>
        <v>1.8080366200421194E-2</v>
      </c>
      <c r="D188" s="28">
        <f t="shared" si="17"/>
        <v>1.7918860199377933E-2</v>
      </c>
      <c r="E188" s="38">
        <f t="shared" si="15"/>
        <v>1.6150600104326146E-4</v>
      </c>
    </row>
    <row r="189" spans="2:5">
      <c r="B189" s="27">
        <f t="shared" si="16"/>
        <v>0.15416122270425658</v>
      </c>
      <c r="C189" s="28">
        <f t="shared" si="14"/>
        <v>1.7624397344731868E-2</v>
      </c>
      <c r="D189" s="28">
        <f t="shared" si="17"/>
        <v>1.7470888694393564E-2</v>
      </c>
      <c r="E189" s="38">
        <f t="shared" si="15"/>
        <v>1.5350865033830416E-4</v>
      </c>
    </row>
    <row r="190" spans="2:5">
      <c r="B190" s="27">
        <f t="shared" si="16"/>
        <v>0.15030719213665017</v>
      </c>
      <c r="C190" s="28">
        <f t="shared" si="14"/>
        <v>1.7180024332221544E-2</v>
      </c>
      <c r="D190" s="28">
        <f t="shared" si="17"/>
        <v>1.7034116477033706E-2</v>
      </c>
      <c r="E190" s="38">
        <f t="shared" si="15"/>
        <v>1.4590785518783789E-4</v>
      </c>
    </row>
    <row r="191" spans="2:5">
      <c r="B191" s="27">
        <f t="shared" si="16"/>
        <v>0.14654951233323391</v>
      </c>
      <c r="C191" s="28">
        <f t="shared" si="14"/>
        <v>1.6746947476971696E-2</v>
      </c>
      <c r="D191" s="28">
        <f t="shared" si="17"/>
        <v>1.6608263565107844E-2</v>
      </c>
      <c r="E191" s="38">
        <f t="shared" si="15"/>
        <v>1.3868391186385234E-4</v>
      </c>
    </row>
    <row r="192" spans="2:5">
      <c r="B192" s="27">
        <f t="shared" si="16"/>
        <v>0.14288577452490306</v>
      </c>
      <c r="C192" s="28">
        <f t="shared" si="14"/>
        <v>1.6324875074588796E-2</v>
      </c>
      <c r="D192" s="28">
        <f t="shared" si="17"/>
        <v>1.6193056975980228E-2</v>
      </c>
      <c r="E192" s="38">
        <f t="shared" si="15"/>
        <v>1.3181809860856805E-4</v>
      </c>
    </row>
    <row r="193" spans="2:5">
      <c r="B193" s="27">
        <f t="shared" si="16"/>
        <v>0.13931363016178047</v>
      </c>
      <c r="C193" s="28">
        <f t="shared" si="14"/>
        <v>1.5913523178060496E-2</v>
      </c>
      <c r="D193" s="28">
        <f t="shared" si="17"/>
        <v>1.5788230551580577E-2</v>
      </c>
      <c r="E193" s="38">
        <f t="shared" si="15"/>
        <v>1.2529262647991909E-4</v>
      </c>
    </row>
    <row r="194" spans="2:5">
      <c r="B194" s="27">
        <f t="shared" si="16"/>
        <v>0.13583078940773596</v>
      </c>
      <c r="C194" s="28">
        <f t="shared" si="14"/>
        <v>1.5512615380464556E-2</v>
      </c>
      <c r="D194" s="28">
        <f t="shared" si="17"/>
        <v>1.5393524787791111E-2</v>
      </c>
      <c r="E194" s="38">
        <f t="shared" si="15"/>
        <v>1.1909059267344556E-4</v>
      </c>
    </row>
    <row r="195" spans="2:5">
      <c r="B195" s="27">
        <f t="shared" si="16"/>
        <v>0.13243501967254256</v>
      </c>
      <c r="C195" s="28">
        <f t="shared" si="14"/>
        <v>1.5121882604290926E-2</v>
      </c>
      <c r="D195" s="28">
        <f t="shared" si="17"/>
        <v>1.5008686668096297E-2</v>
      </c>
      <c r="E195" s="38">
        <f t="shared" si="15"/>
        <v>1.1319593619462873E-4</v>
      </c>
    </row>
    <row r="196" spans="2:5">
      <c r="B196" s="27">
        <f t="shared" si="16"/>
        <v>0.12912414418072898</v>
      </c>
      <c r="C196" s="28">
        <f t="shared" si="14"/>
        <v>1.4741062897156265E-2</v>
      </c>
      <c r="D196" s="28">
        <f t="shared" si="17"/>
        <v>1.4633469501393956E-2</v>
      </c>
      <c r="E196" s="38">
        <f t="shared" si="15"/>
        <v>1.0759339576230965E-4</v>
      </c>
    </row>
    <row r="197" spans="2:5">
      <c r="B197" s="27">
        <f t="shared" si="16"/>
        <v>0.12589604057621076</v>
      </c>
      <c r="C197" s="28">
        <f t="shared" si="14"/>
        <v>1.4369901233688864E-2</v>
      </c>
      <c r="D197" s="28">
        <f t="shared" si="17"/>
        <v>1.4267632763859034E-2</v>
      </c>
      <c r="E197" s="38">
        <f t="shared" si="15"/>
        <v>1.022684698298304E-4</v>
      </c>
    </row>
    <row r="198" spans="2:5">
      <c r="B198" s="27">
        <f t="shared" si="16"/>
        <v>0.12274863956180548</v>
      </c>
      <c r="C198" s="28">
        <f t="shared" si="14"/>
        <v>1.4008149323379016E-2</v>
      </c>
      <c r="D198" s="28">
        <f t="shared" si="17"/>
        <v>1.3910941944762542E-2</v>
      </c>
      <c r="E198" s="38">
        <f t="shared" si="15"/>
        <v>9.7207378616473439E-5</v>
      </c>
    </row>
    <row r="199" spans="2:5">
      <c r="B199" s="27">
        <f t="shared" si="16"/>
        <v>0.11967992357276035</v>
      </c>
      <c r="C199" s="28">
        <f t="shared" si="14"/>
        <v>1.3655565424190774E-2</v>
      </c>
      <c r="D199" s="28">
        <f t="shared" si="17"/>
        <v>1.3563168396143526E-2</v>
      </c>
      <c r="E199" s="38">
        <f t="shared" si="15"/>
        <v>9.2397028047247823E-5</v>
      </c>
    </row>
    <row r="200" spans="2:5">
      <c r="B200" s="27">
        <f t="shared" si="16"/>
        <v>0.11668792548344134</v>
      </c>
      <c r="C200" s="28">
        <f t="shared" si="14"/>
        <v>1.3311914161744376E-2</v>
      </c>
      <c r="D200" s="28">
        <f t="shared" si="17"/>
        <v>1.3224089186240072E-2</v>
      </c>
      <c r="E200" s="38">
        <f t="shared" si="15"/>
        <v>8.7824975504304306E-5</v>
      </c>
    </row>
    <row r="201" spans="2:5">
      <c r="B201" s="27">
        <f t="shared" si="16"/>
        <v>0.11377072734635531</v>
      </c>
      <c r="C201" s="28">
        <f t="shared" si="14"/>
        <v>1.2976966353882124E-2</v>
      </c>
      <c r="D201" s="28">
        <f t="shared" si="17"/>
        <v>1.2893486956583881E-2</v>
      </c>
      <c r="E201" s="38">
        <f t="shared" si="15"/>
        <v>8.3479397298243802E-5</v>
      </c>
    </row>
    <row r="202" spans="2:5">
      <c r="B202" s="27">
        <f t="shared" si="16"/>
        <v>0.11092645916269642</v>
      </c>
      <c r="C202" s="28">
        <f t="shared" si="14"/>
        <v>1.2650498840441671E-2</v>
      </c>
      <c r="D202" s="28">
        <f t="shared" si="17"/>
        <v>1.2571149782669393E-2</v>
      </c>
      <c r="E202" s="38">
        <f t="shared" si="15"/>
        <v>7.9349057772277673E-5</v>
      </c>
    </row>
    <row r="203" spans="2:5">
      <c r="B203" s="27">
        <f t="shared" si="16"/>
        <v>0.10815329768362901</v>
      </c>
      <c r="C203" s="28">
        <f t="shared" si="14"/>
        <v>1.2332294318059267E-2</v>
      </c>
      <c r="D203" s="28">
        <f t="shared" si="17"/>
        <v>1.2256871038102682E-2</v>
      </c>
      <c r="E203" s="38">
        <f t="shared" si="15"/>
        <v>7.5423279956585501E-5</v>
      </c>
    </row>
    <row r="204" spans="2:5">
      <c r="B204" s="27">
        <f t="shared" si="16"/>
        <v>0.10544946524153828</v>
      </c>
      <c r="C204" s="28">
        <f t="shared" si="14"/>
        <v>1.2022141179844681E-2</v>
      </c>
      <c r="D204" s="28">
        <f t="shared" si="17"/>
        <v>1.195044926215009E-2</v>
      </c>
      <c r="E204" s="38">
        <f t="shared" si="15"/>
        <v>7.169191769459092E-5</v>
      </c>
    </row>
    <row r="205" spans="2:5">
      <c r="B205" s="27">
        <f t="shared" si="16"/>
        <v>0.10281322861049982</v>
      </c>
      <c r="C205" s="28">
        <f t="shared" si="14"/>
        <v>1.171983335976301E-2</v>
      </c>
      <c r="D205" s="28">
        <f t="shared" si="17"/>
        <v>1.1651688030596283E-2</v>
      </c>
      <c r="E205" s="38">
        <f t="shared" si="15"/>
        <v>6.814532916672722E-5</v>
      </c>
    </row>
    <row r="206" spans="2:5">
      <c r="B206" s="27">
        <f t="shared" si="16"/>
        <v>0.10024289789523733</v>
      </c>
      <c r="C206" s="28">
        <f t="shared" si="14"/>
        <v>1.142517018157263E-2</v>
      </c>
      <c r="D206" s="28">
        <f t="shared" si="17"/>
        <v>1.1360395829831492E-2</v>
      </c>
      <c r="E206" s="38">
        <f t="shared" si="15"/>
        <v>6.4774351741138034E-5</v>
      </c>
    </row>
    <row r="207" spans="2:5">
      <c r="B207" s="27">
        <f t="shared" si="16"/>
        <v>9.773682544785639E-2</v>
      </c>
      <c r="C207" s="28">
        <f t="shared" si="14"/>
        <v>1.1137956212170064E-2</v>
      </c>
      <c r="D207" s="28">
        <f t="shared" si="17"/>
        <v>1.1076385934085723E-2</v>
      </c>
      <c r="E207" s="38">
        <f t="shared" si="15"/>
        <v>6.1570278084340652E-5</v>
      </c>
    </row>
    <row r="208" spans="2:5">
      <c r="B208" s="27">
        <f t="shared" si="16"/>
        <v>9.5293404811659974E-2</v>
      </c>
      <c r="C208" s="28">
        <f t="shared" si="14"/>
        <v>1.0858001119201877E-2</v>
      </c>
      <c r="D208" s="28">
        <f t="shared" si="17"/>
        <v>1.0799476285733548E-2</v>
      </c>
      <c r="E208" s="38">
        <f t="shared" si="15"/>
        <v>5.8524833468328111E-5</v>
      </c>
    </row>
    <row r="209" spans="2:5">
      <c r="B209" s="27">
        <f t="shared" si="16"/>
        <v>9.2911069691368475E-2</v>
      </c>
      <c r="C209" s="28">
        <f t="shared" ref="C209:C272" si="18">(1+$F$6)^(B209/$F$7)-1</f>
        <v>1.0585119532803944E-2</v>
      </c>
      <c r="D209" s="28">
        <f t="shared" si="17"/>
        <v>1.0529489378590188E-2</v>
      </c>
      <c r="E209" s="38">
        <f t="shared" si="15"/>
        <v>5.563015421375557E-5</v>
      </c>
    </row>
    <row r="210" spans="2:5">
      <c r="B210" s="27">
        <f t="shared" si="16"/>
        <v>9.0588292949084256E-2</v>
      </c>
      <c r="C210" s="28">
        <f t="shared" si="18"/>
        <v>1.0319130911337293E-2</v>
      </c>
      <c r="D210" s="28">
        <f t="shared" si="17"/>
        <v>1.0266252144125328E-2</v>
      </c>
      <c r="E210" s="38">
        <f t="shared" ref="E210:E273" si="19">C210-D210</f>
        <v>5.2878767211965091E-5</v>
      </c>
    </row>
    <row r="211" spans="2:5">
      <c r="B211" s="27">
        <f t="shared" si="16"/>
        <v>8.8323585625357151E-2</v>
      </c>
      <c r="C211" s="28">
        <f t="shared" si="18"/>
        <v>1.0059859410993743E-2</v>
      </c>
      <c r="D211" s="28">
        <f t="shared" si="17"/>
        <v>1.0009595840522188E-2</v>
      </c>
      <c r="E211" s="38">
        <f t="shared" si="19"/>
        <v>5.0263570471555455E-5</v>
      </c>
    </row>
    <row r="212" spans="2:5">
      <c r="B212" s="27">
        <f t="shared" si="16"/>
        <v>8.611549598472322E-2</v>
      </c>
      <c r="C212" s="28">
        <f t="shared" si="18"/>
        <v>9.8071337591469909E-3</v>
      </c>
      <c r="D212" s="28">
        <f t="shared" si="17"/>
        <v>9.7593559445091228E-3</v>
      </c>
      <c r="E212" s="38">
        <f t="shared" si="19"/>
        <v>4.7777814637868163E-5</v>
      </c>
    </row>
    <row r="213" spans="2:5">
      <c r="B213" s="27">
        <f t="shared" si="16"/>
        <v>8.3962608585105139E-2</v>
      </c>
      <c r="C213" s="28">
        <f t="shared" si="18"/>
        <v>9.5607871313330151E-3</v>
      </c>
      <c r="D213" s="28">
        <f t="shared" si="17"/>
        <v>9.5153720458965394E-3</v>
      </c>
      <c r="E213" s="38">
        <f t="shared" si="19"/>
        <v>4.5415085436475641E-5</v>
      </c>
    </row>
    <row r="214" spans="2:5">
      <c r="B214" s="27">
        <f t="shared" si="16"/>
        <v>8.1863543370477507E-2</v>
      </c>
      <c r="C214" s="28">
        <f t="shared" si="18"/>
        <v>9.3206570317432291E-3</v>
      </c>
      <c r="D214" s="28">
        <f t="shared" si="17"/>
        <v>9.2774877447490568E-3</v>
      </c>
      <c r="E214" s="38">
        <f t="shared" si="19"/>
        <v>4.3169286994172371E-5</v>
      </c>
    </row>
    <row r="215" spans="2:5">
      <c r="B215" s="27">
        <f t="shared" si="16"/>
        <v>7.981695478621556E-2</v>
      </c>
      <c r="C215" s="28">
        <f t="shared" si="18"/>
        <v>9.086585177123796E-3</v>
      </c>
      <c r="D215" s="28">
        <f t="shared" si="17"/>
        <v>9.0455505511303925E-3</v>
      </c>
      <c r="E215" s="38">
        <f t="shared" si="19"/>
        <v>4.1034625993403503E-5</v>
      </c>
    </row>
    <row r="216" spans="2:5">
      <c r="B216" s="27">
        <f t="shared" si="16"/>
        <v>7.7821530916560175E-2</v>
      </c>
      <c r="C216" s="28">
        <f t="shared" si="18"/>
        <v>8.8584173839703073E-3</v>
      </c>
      <c r="D216" s="28">
        <f t="shared" si="17"/>
        <v>8.8194117873521341E-3</v>
      </c>
      <c r="E216" s="38">
        <f t="shared" si="19"/>
        <v>3.9005596618173211E-5</v>
      </c>
    </row>
    <row r="217" spans="2:5">
      <c r="B217" s="27">
        <f t="shared" si="16"/>
        <v>7.5875992643646167E-2</v>
      </c>
      <c r="C217" s="28">
        <f t="shared" si="18"/>
        <v>8.6360034589201273E-3</v>
      </c>
      <c r="D217" s="28">
        <f t="shared" si="17"/>
        <v>8.5989264926683573E-3</v>
      </c>
      <c r="E217" s="38">
        <f t="shared" si="19"/>
        <v>3.7076966251770038E-5</v>
      </c>
    </row>
    <row r="218" spans="2:5">
      <c r="B218" s="27">
        <f t="shared" si="16"/>
        <v>7.3979092827555007E-2</v>
      </c>
      <c r="C218" s="28">
        <f t="shared" si="18"/>
        <v>8.4191970922400383E-3</v>
      </c>
      <c r="D218" s="28">
        <f t="shared" si="17"/>
        <v>8.3839533303515356E-3</v>
      </c>
      <c r="E218" s="38">
        <f t="shared" si="19"/>
        <v>3.5243761888502714E-5</v>
      </c>
    </row>
    <row r="219" spans="2:5">
      <c r="B219" s="27">
        <f t="shared" si="16"/>
        <v>7.2129615506866127E-2</v>
      </c>
      <c r="C219" s="28">
        <f t="shared" si="18"/>
        <v>8.2078557543163733E-3</v>
      </c>
      <c r="D219" s="28">
        <f t="shared" si="17"/>
        <v>8.1743544970927402E-3</v>
      </c>
      <c r="E219" s="38">
        <f t="shared" si="19"/>
        <v>3.3501257223633035E-5</v>
      </c>
    </row>
    <row r="220" spans="2:5">
      <c r="B220" s="27">
        <f t="shared" si="16"/>
        <v>7.032637511919447E-2</v>
      </c>
      <c r="C220" s="28">
        <f t="shared" si="18"/>
        <v>8.0018405950530447E-3</v>
      </c>
      <c r="D220" s="28">
        <f t="shared" si="17"/>
        <v>7.9699956346655585E-3</v>
      </c>
      <c r="E220" s="38">
        <f t="shared" si="19"/>
        <v>3.1844960387486174E-5</v>
      </c>
    </row>
    <row r="221" spans="2:5">
      <c r="B221" s="27">
        <f t="shared" si="16"/>
        <v>6.8568215741214605E-2</v>
      </c>
      <c r="C221" s="28">
        <f t="shared" si="18"/>
        <v>7.801016346090206E-3</v>
      </c>
      <c r="D221" s="28">
        <f t="shared" si="17"/>
        <v>7.7707457437987716E-3</v>
      </c>
      <c r="E221" s="38">
        <f t="shared" si="19"/>
        <v>3.0270602291434384E-5</v>
      </c>
    </row>
    <row r="222" spans="2:5">
      <c r="B222" s="27">
        <f t="shared" si="16"/>
        <v>6.6854010347684234E-2</v>
      </c>
      <c r="C222" s="28">
        <f t="shared" si="18"/>
        <v>7.6052512257589466E-3</v>
      </c>
      <c r="D222" s="28">
        <f t="shared" si="17"/>
        <v>7.5764771002038477E-3</v>
      </c>
      <c r="E222" s="38">
        <f t="shared" si="19"/>
        <v>2.8774125555098944E-5</v>
      </c>
    </row>
    <row r="223" spans="2:5">
      <c r="B223" s="27">
        <f t="shared" si="16"/>
        <v>6.5182660088992123E-2</v>
      </c>
      <c r="C223" s="28">
        <f t="shared" si="18"/>
        <v>7.414416846684313E-3</v>
      </c>
      <c r="D223" s="28">
        <f t="shared" si="17"/>
        <v>7.3870651726987129E-3</v>
      </c>
      <c r="E223" s="38">
        <f t="shared" si="19"/>
        <v>2.7351673985600081E-5</v>
      </c>
    </row>
    <row r="224" spans="2:5">
      <c r="B224" s="27">
        <f t="shared" si="16"/>
        <v>6.355309358676732E-2</v>
      </c>
      <c r="C224" s="28">
        <f t="shared" si="18"/>
        <v>7.2283881259624927E-3</v>
      </c>
      <c r="D224" s="28">
        <f t="shared" si="17"/>
        <v>7.2023885433812277E-3</v>
      </c>
      <c r="E224" s="38">
        <f t="shared" si="19"/>
        <v>2.5999582581264988E-5</v>
      </c>
    </row>
    <row r="225" spans="2:5">
      <c r="B225" s="27">
        <f t="shared" si="16"/>
        <v>6.1964266247098138E-2</v>
      </c>
      <c r="C225" s="28">
        <f t="shared" si="18"/>
        <v>7.0470431978302273E-3</v>
      </c>
      <c r="D225" s="28">
        <f t="shared" si="17"/>
        <v>7.0223288297967344E-3</v>
      </c>
      <c r="E225" s="38">
        <f t="shared" si="19"/>
        <v>2.4714368033492903E-5</v>
      </c>
    </row>
    <row r="226" spans="2:5">
      <c r="B226" s="27">
        <f t="shared" si="16"/>
        <v>6.0415159590920683E-2</v>
      </c>
      <c r="C226" s="28">
        <f t="shared" si="18"/>
        <v>6.870263328753623E-3</v>
      </c>
      <c r="D226" s="28">
        <f t="shared" si="17"/>
        <v>6.8467706090517754E-3</v>
      </c>
      <c r="E226" s="38">
        <f t="shared" si="19"/>
        <v>2.3492719701847554E-5</v>
      </c>
    </row>
    <row r="227" spans="2:5">
      <c r="B227" s="27">
        <f t="shared" si="16"/>
        <v>5.8904780601147663E-2</v>
      </c>
      <c r="C227" s="28">
        <f t="shared" si="18"/>
        <v>6.6979328348641953E-3</v>
      </c>
      <c r="D227" s="28">
        <f t="shared" si="17"/>
        <v>6.6756013438254757E-3</v>
      </c>
      <c r="E227" s="38">
        <f t="shared" si="19"/>
        <v>2.2331491038719668E-5</v>
      </c>
    </row>
    <row r="228" spans="2:5">
      <c r="B228" s="27">
        <f t="shared" si="16"/>
        <v>5.7432161086118969E-2</v>
      </c>
      <c r="C228" s="28">
        <f t="shared" si="18"/>
        <v>6.5299390016708703E-3</v>
      </c>
      <c r="D228" s="28">
        <f t="shared" si="17"/>
        <v>6.5087113102298318E-3</v>
      </c>
      <c r="E228" s="38">
        <f t="shared" si="19"/>
        <v>2.1227691441038504E-5</v>
      </c>
    </row>
    <row r="229" spans="2:5">
      <c r="B229" s="27">
        <f t="shared" si="16"/>
        <v>5.5996357058965995E-2</v>
      </c>
      <c r="C229" s="28">
        <f t="shared" si="18"/>
        <v>6.3661720059817739E-3</v>
      </c>
      <c r="D229" s="28">
        <f t="shared" si="17"/>
        <v>6.3459935274740656E-3</v>
      </c>
      <c r="E229" s="38">
        <f t="shared" si="19"/>
        <v>2.017847850770832E-5</v>
      </c>
    </row>
    <row r="230" spans="2:5">
      <c r="B230" s="27">
        <f t="shared" si="16"/>
        <v>5.4596448132491843E-2</v>
      </c>
      <c r="C230" s="28">
        <f t="shared" si="18"/>
        <v>6.2065248399698625E-3</v>
      </c>
      <c r="D230" s="28">
        <f t="shared" si="17"/>
        <v>6.1873436892873872E-3</v>
      </c>
      <c r="E230" s="38">
        <f t="shared" si="19"/>
        <v>1.9181150682475237E-5</v>
      </c>
    </row>
    <row r="231" spans="2:5">
      <c r="B231" s="27">
        <f t="shared" si="16"/>
        <v>5.3231536929179549E-2</v>
      </c>
      <c r="C231" s="28">
        <f t="shared" si="18"/>
        <v>6.0508932373180002E-3</v>
      </c>
      <c r="D231" s="28">
        <f t="shared" si="17"/>
        <v>6.0326600970550528E-3</v>
      </c>
      <c r="E231" s="38">
        <f t="shared" si="19"/>
        <v>1.8233140262947402E-5</v>
      </c>
    </row>
    <row r="232" spans="2:5">
      <c r="B232" s="27">
        <f t="shared" si="16"/>
        <v>5.1900748505950056E-2</v>
      </c>
      <c r="C232" s="28">
        <f t="shared" si="18"/>
        <v>5.8991756013861973E-3</v>
      </c>
      <c r="D232" s="28">
        <f t="shared" si="17"/>
        <v>5.8818435946286773E-3</v>
      </c>
      <c r="E232" s="38">
        <f t="shared" si="19"/>
        <v>1.7332006757520002E-5</v>
      </c>
    </row>
    <row r="233" spans="2:5">
      <c r="B233" s="27">
        <f t="shared" si="16"/>
        <v>5.0603229793301306E-2</v>
      </c>
      <c r="C233" s="28">
        <f t="shared" si="18"/>
        <v>5.7512729353357273E-3</v>
      </c>
      <c r="D233" s="28">
        <f t="shared" si="17"/>
        <v>5.7347975047629578E-3</v>
      </c>
      <c r="E233" s="38">
        <f t="shared" si="19"/>
        <v>1.6475430572769449E-5</v>
      </c>
    </row>
    <row r="234" spans="2:5">
      <c r="B234" s="27">
        <f t="shared" si="16"/>
        <v>4.9338149048468775E-2</v>
      </c>
      <c r="C234" s="28">
        <f t="shared" si="18"/>
        <v>5.6070887741588304E-3</v>
      </c>
      <c r="D234" s="28">
        <f t="shared" si="17"/>
        <v>5.5914275671439589E-3</v>
      </c>
      <c r="E234" s="38">
        <f t="shared" si="19"/>
        <v>1.5661207014871538E-5</v>
      </c>
    </row>
    <row r="235" spans="2:5">
      <c r="B235" s="27">
        <f t="shared" si="16"/>
        <v>4.8104695322257057E-2</v>
      </c>
      <c r="C235" s="28">
        <f t="shared" si="18"/>
        <v>5.4665291185547193E-3</v>
      </c>
      <c r="D235" s="28">
        <f t="shared" si="17"/>
        <v>5.4516418779653854E-3</v>
      </c>
      <c r="E235" s="38">
        <f t="shared" si="19"/>
        <v>1.4887240589333932E-5</v>
      </c>
    </row>
    <row r="236" spans="2:5">
      <c r="B236" s="27">
        <f t="shared" si="16"/>
        <v>4.6902077939200627E-2</v>
      </c>
      <c r="C236" s="28">
        <f t="shared" si="18"/>
        <v>5.3295023706003697E-3</v>
      </c>
      <c r="D236" s="28">
        <f t="shared" si="17"/>
        <v>5.3153508310162037E-3</v>
      </c>
      <c r="E236" s="38">
        <f t="shared" si="19"/>
        <v>1.4151539584165984E-5</v>
      </c>
    </row>
    <row r="237" spans="2:5">
      <c r="B237" s="27">
        <f t="shared" si="16"/>
        <v>4.572952599072061E-2</v>
      </c>
      <c r="C237" s="28">
        <f t="shared" si="18"/>
        <v>5.1959192711632518E-3</v>
      </c>
      <c r="D237" s="28">
        <f t="shared" si="17"/>
        <v>5.1824670602408961E-3</v>
      </c>
      <c r="E237" s="38">
        <f t="shared" si="19"/>
        <v>1.3452210922355705E-5</v>
      </c>
    </row>
    <row r="238" spans="2:5">
      <c r="B238" s="27">
        <f t="shared" si="16"/>
        <v>4.4586287840952595E-2</v>
      </c>
      <c r="C238" s="28">
        <f t="shared" si="18"/>
        <v>5.0656928390049316E-3</v>
      </c>
      <c r="D238" s="28">
        <f t="shared" si="17"/>
        <v>5.0529053837347331E-3</v>
      </c>
      <c r="E238" s="38">
        <f t="shared" si="19"/>
        <v>1.2787455270198492E-5</v>
      </c>
    </row>
    <row r="239" spans="2:5">
      <c r="B239" s="27">
        <f t="shared" si="16"/>
        <v>4.3471630644928781E-2</v>
      </c>
      <c r="C239" s="28">
        <f t="shared" si="18"/>
        <v>4.9387383115302441E-3</v>
      </c>
      <c r="D239" s="28">
        <f t="shared" si="17"/>
        <v>4.926582749141495E-3</v>
      </c>
      <c r="E239" s="38">
        <f t="shared" si="19"/>
        <v>1.215556238874909E-5</v>
      </c>
    </row>
    <row r="240" spans="2:5">
      <c r="B240" s="27">
        <f t="shared" si="16"/>
        <v>4.2384839878805564E-2</v>
      </c>
      <c r="C240" s="28">
        <f t="shared" si="18"/>
        <v>4.8149730871291929E-3</v>
      </c>
      <c r="D240" s="28">
        <f t="shared" si="17"/>
        <v>4.8034181804129479E-3</v>
      </c>
      <c r="E240" s="38">
        <f t="shared" si="19"/>
        <v>1.1554906716245046E-5</v>
      </c>
    </row>
    <row r="241" spans="2:5">
      <c r="B241" s="27">
        <f t="shared" si="16"/>
        <v>4.1325218881835421E-2</v>
      </c>
      <c r="C241" s="28">
        <f t="shared" si="18"/>
        <v>4.6943166690724958E-3</v>
      </c>
      <c r="D241" s="28">
        <f t="shared" si="17"/>
        <v>4.6833327259024797E-3</v>
      </c>
      <c r="E241" s="38">
        <f t="shared" si="19"/>
        <v>1.0983943170016046E-5</v>
      </c>
    </row>
    <row r="242" spans="2:5">
      <c r="B242" s="27">
        <f t="shared" si="16"/>
        <v>4.0292088409789532E-2</v>
      </c>
      <c r="C242" s="28">
        <f t="shared" si="18"/>
        <v>4.5766906109119265E-3</v>
      </c>
      <c r="D242" s="28">
        <f t="shared" si="17"/>
        <v>4.5662494077549918E-3</v>
      </c>
      <c r="E242" s="38">
        <f t="shared" si="19"/>
        <v>1.0441203156934774E-5</v>
      </c>
    </row>
    <row r="243" spans="2:5">
      <c r="B243" s="27">
        <f t="shared" si="16"/>
        <v>3.9284786199544793E-2</v>
      </c>
      <c r="C243" s="28">
        <f t="shared" si="18"/>
        <v>4.4620184633430426E-3</v>
      </c>
      <c r="D243" s="28">
        <f t="shared" si="17"/>
        <v>4.4520931725610426E-3</v>
      </c>
      <c r="E243" s="38">
        <f t="shared" si="19"/>
        <v>9.9252907820000791E-6</v>
      </c>
    </row>
    <row r="244" spans="2:5">
      <c r="B244" s="27">
        <f t="shared" ref="B244:B307" si="20">B243*0.975</f>
        <v>3.830266654455617E-2</v>
      </c>
      <c r="C244" s="28">
        <f t="shared" si="18"/>
        <v>4.3502257224923291E-3</v>
      </c>
      <c r="D244" s="28">
        <f t="shared" ref="D244:D307" si="21">LN(1+C244)</f>
        <v>4.340790843247103E-3</v>
      </c>
      <c r="E244" s="38">
        <f t="shared" si="19"/>
        <v>9.4348792452261104E-6</v>
      </c>
    </row>
    <row r="245" spans="2:5">
      <c r="B245" s="27">
        <f t="shared" si="20"/>
        <v>3.7345099880942263E-2</v>
      </c>
      <c r="C245" s="28">
        <f t="shared" si="18"/>
        <v>4.2412397795832391E-3</v>
      </c>
      <c r="D245" s="28">
        <f t="shared" si="21"/>
        <v>4.2322710721658255E-3</v>
      </c>
      <c r="E245" s="38">
        <f t="shared" si="19"/>
        <v>8.9687074174135337E-6</v>
      </c>
    </row>
    <row r="246" spans="2:5">
      <c r="B246" s="27">
        <f t="shared" si="20"/>
        <v>3.6411472383918703E-2</v>
      </c>
      <c r="C246" s="28">
        <f t="shared" si="18"/>
        <v>4.134989871947603E-3</v>
      </c>
      <c r="D246" s="28">
        <f t="shared" si="21"/>
        <v>4.1264642953616664E-3</v>
      </c>
      <c r="E246" s="38">
        <f t="shared" si="19"/>
        <v>8.5255765859366603E-6</v>
      </c>
    </row>
    <row r="247" spans="2:5">
      <c r="B247" s="27">
        <f t="shared" si="20"/>
        <v>3.5501185574320734E-2</v>
      </c>
      <c r="C247" s="28">
        <f t="shared" si="18"/>
        <v>4.0314070353397735E-3</v>
      </c>
      <c r="D247" s="28">
        <f t="shared" si="21"/>
        <v>4.0233026879777194E-3</v>
      </c>
      <c r="E247" s="38">
        <f t="shared" si="19"/>
        <v>8.1043473620541484E-6</v>
      </c>
    </row>
    <row r="248" spans="2:5">
      <c r="B248" s="27">
        <f t="shared" si="20"/>
        <v>3.4613655934962718E-2</v>
      </c>
      <c r="C248" s="28">
        <f t="shared" si="18"/>
        <v>3.9304240575199767E-3</v>
      </c>
      <c r="D248" s="28">
        <f t="shared" si="21"/>
        <v>3.9227201207782504E-3</v>
      </c>
      <c r="E248" s="38">
        <f t="shared" si="19"/>
        <v>7.7039367417262514E-6</v>
      </c>
    </row>
    <row r="249" spans="2:5">
      <c r="B249" s="27">
        <f t="shared" si="20"/>
        <v>3.374831453658865E-2</v>
      </c>
      <c r="C249" s="28">
        <f t="shared" si="18"/>
        <v>3.831975433071122E-3</v>
      </c>
      <c r="D249" s="28">
        <f t="shared" si="21"/>
        <v>3.8246521177588357E-3</v>
      </c>
      <c r="E249" s="38">
        <f t="shared" si="19"/>
        <v>7.3233153122863152E-6</v>
      </c>
    </row>
    <row r="250" spans="2:5">
      <c r="B250" s="27">
        <f t="shared" si="20"/>
        <v>3.2904606673173936E-2</v>
      </c>
      <c r="C250" s="28">
        <f t="shared" si="18"/>
        <v>3.7359973194126539E-3</v>
      </c>
      <c r="D250" s="28">
        <f t="shared" si="21"/>
        <v>3.7290358148149307E-3</v>
      </c>
      <c r="E250" s="38">
        <f t="shared" si="19"/>
        <v>6.9615045977231872E-6</v>
      </c>
    </row>
    <row r="251" spans="2:5">
      <c r="B251" s="27">
        <f t="shared" si="20"/>
        <v>3.2081991506344588E-2</v>
      </c>
      <c r="C251" s="28">
        <f t="shared" si="18"/>
        <v>3.6424274939801382E-3</v>
      </c>
      <c r="D251" s="28">
        <f t="shared" si="21"/>
        <v>3.6358099194444726E-3</v>
      </c>
      <c r="E251" s="38">
        <f t="shared" si="19"/>
        <v>6.6175745356655651E-6</v>
      </c>
    </row>
    <row r="252" spans="2:5">
      <c r="B252" s="27">
        <f t="shared" si="20"/>
        <v>3.127994171868597E-2</v>
      </c>
      <c r="C252" s="28">
        <f t="shared" si="18"/>
        <v>3.5512053125379417E-3</v>
      </c>
      <c r="D252" s="28">
        <f t="shared" si="21"/>
        <v>3.5449146714584046E-3</v>
      </c>
      <c r="E252" s="38">
        <f t="shared" si="19"/>
        <v>6.2906410795370536E-6</v>
      </c>
    </row>
    <row r="253" spans="2:5">
      <c r="B253" s="27">
        <f t="shared" si="20"/>
        <v>3.0497943175718821E-2</v>
      </c>
      <c r="C253" s="28">
        <f t="shared" si="18"/>
        <v>3.4622716685914767E-3</v>
      </c>
      <c r="D253" s="28">
        <f t="shared" si="21"/>
        <v>3.4562918046718372E-3</v>
      </c>
      <c r="E253" s="38">
        <f t="shared" si="19"/>
        <v>5.9798639196395262E-6</v>
      </c>
    </row>
    <row r="254" spans="2:5">
      <c r="B254" s="27">
        <f t="shared" si="20"/>
        <v>2.9735494596325851E-2</v>
      </c>
      <c r="C254" s="28">
        <f t="shared" si="18"/>
        <v>3.3755689538723654E-3</v>
      </c>
      <c r="D254" s="28">
        <f t="shared" si="21"/>
        <v>3.3698845095550939E-3</v>
      </c>
      <c r="E254" s="38">
        <f t="shared" si="19"/>
        <v>5.684444317271501E-6</v>
      </c>
    </row>
    <row r="255" spans="2:5">
      <c r="B255" s="27">
        <f t="shared" si="20"/>
        <v>2.8992107231417704E-2</v>
      </c>
      <c r="C255" s="28">
        <f t="shared" si="18"/>
        <v>3.2910410198625506E-3</v>
      </c>
      <c r="D255" s="28">
        <f t="shared" si="21"/>
        <v>3.2856373968163052E-3</v>
      </c>
      <c r="E255" s="38">
        <f t="shared" si="19"/>
        <v>5.403623046245417E-6</v>
      </c>
    </row>
    <row r="256" spans="2:5">
      <c r="B256" s="27">
        <f t="shared" si="20"/>
        <v>2.8267304550632262E-2</v>
      </c>
      <c r="C256" s="28">
        <f t="shared" si="18"/>
        <v>3.2086331403322621E-3</v>
      </c>
      <c r="D256" s="28">
        <f t="shared" si="21"/>
        <v>3.2034964618957804E-3</v>
      </c>
      <c r="E256" s="38">
        <f t="shared" si="19"/>
        <v>5.1366784364816759E-6</v>
      </c>
    </row>
    <row r="257" spans="2:5">
      <c r="B257" s="27">
        <f t="shared" si="20"/>
        <v>2.7560621936866456E-2</v>
      </c>
      <c r="C257" s="28">
        <f t="shared" si="18"/>
        <v>3.1282919748629734E-3</v>
      </c>
      <c r="D257" s="28">
        <f t="shared" si="21"/>
        <v>3.1234090503483723E-3</v>
      </c>
      <c r="E257" s="38">
        <f t="shared" si="19"/>
        <v>4.8829245146010496E-6</v>
      </c>
    </row>
    <row r="258" spans="2:5">
      <c r="B258" s="27">
        <f t="shared" si="20"/>
        <v>2.6871606388444793E-2</v>
      </c>
      <c r="C258" s="28">
        <f t="shared" si="18"/>
        <v>3.0499655333264819E-3</v>
      </c>
      <c r="D258" s="28">
        <f t="shared" si="21"/>
        <v>3.0453238240897881E-3</v>
      </c>
      <c r="E258" s="38">
        <f t="shared" si="19"/>
        <v>4.6417092366937869E-6</v>
      </c>
    </row>
    <row r="259" spans="2:5">
      <c r="B259" s="27">
        <f t="shared" si="20"/>
        <v>2.6199816228733672E-2</v>
      </c>
      <c r="C259" s="28">
        <f t="shared" si="18"/>
        <v>2.9736031412961328E-3</v>
      </c>
      <c r="D259" s="28">
        <f t="shared" si="21"/>
        <v>2.9691907284874405E-3</v>
      </c>
      <c r="E259" s="38">
        <f t="shared" si="19"/>
        <v>4.4124128086922565E-6</v>
      </c>
    </row>
    <row r="260" spans="2:5">
      <c r="B260" s="27">
        <f t="shared" si="20"/>
        <v>2.5544820823015329E-2</v>
      </c>
      <c r="C260" s="28">
        <f t="shared" si="18"/>
        <v>2.8991554063653169E-3</v>
      </c>
      <c r="D260" s="28">
        <f t="shared" si="21"/>
        <v>2.8949609602753196E-3</v>
      </c>
      <c r="E260" s="38">
        <f t="shared" si="19"/>
        <v>4.1944460899973057E-6</v>
      </c>
    </row>
    <row r="261" spans="2:5">
      <c r="B261" s="27">
        <f t="shared" si="20"/>
        <v>2.4906200302439944E-2</v>
      </c>
      <c r="C261" s="28">
        <f t="shared" si="18"/>
        <v>2.8265741853445991E-3</v>
      </c>
      <c r="D261" s="28">
        <f t="shared" si="21"/>
        <v>2.8225869362683842E-3</v>
      </c>
      <c r="E261" s="38">
        <f t="shared" si="19"/>
        <v>3.9872490762149493E-6</v>
      </c>
    </row>
    <row r="262" spans="2:5">
      <c r="B262" s="27">
        <f t="shared" si="20"/>
        <v>2.4283545294878944E-2</v>
      </c>
      <c r="C262" s="28">
        <f t="shared" si="18"/>
        <v>2.7558125523188259E-3</v>
      </c>
      <c r="D262" s="28">
        <f t="shared" si="21"/>
        <v>2.7520222628617348E-3</v>
      </c>
      <c r="E262" s="38">
        <f t="shared" si="19"/>
        <v>3.7902894570911519E-6</v>
      </c>
    </row>
    <row r="263" spans="2:5">
      <c r="B263" s="27">
        <f t="shared" si="20"/>
        <v>2.3676456662506971E-2</v>
      </c>
      <c r="C263" s="28">
        <f t="shared" si="18"/>
        <v>2.6868247675360113E-3</v>
      </c>
      <c r="D263" s="28">
        <f t="shared" si="21"/>
        <v>2.6832217062901188E-3</v>
      </c>
      <c r="E263" s="38">
        <f t="shared" si="19"/>
        <v>3.6030612458924985E-6</v>
      </c>
    </row>
    <row r="264" spans="2:5">
      <c r="B264" s="27">
        <f t="shared" si="20"/>
        <v>2.3084545245944298E-2</v>
      </c>
      <c r="C264" s="28">
        <f t="shared" si="18"/>
        <v>2.6195662471095726E-3</v>
      </c>
      <c r="D264" s="28">
        <f t="shared" si="21"/>
        <v>2.6161411636328666E-3</v>
      </c>
      <c r="E264" s="38">
        <f t="shared" si="19"/>
        <v>3.4250834767060589E-6</v>
      </c>
    </row>
    <row r="265" spans="2:5">
      <c r="B265" s="27">
        <f t="shared" si="20"/>
        <v>2.2507431614795691E-2</v>
      </c>
      <c r="C265" s="28">
        <f t="shared" si="18"/>
        <v>2.5539935335083808E-3</v>
      </c>
      <c r="D265" s="28">
        <f t="shared" si="21"/>
        <v>2.5507376345421072E-3</v>
      </c>
      <c r="E265" s="38">
        <f t="shared" si="19"/>
        <v>3.2558989662735682E-6</v>
      </c>
    </row>
    <row r="266" spans="2:5">
      <c r="B266" s="27">
        <f t="shared" si="20"/>
        <v>2.19447458244258E-2</v>
      </c>
      <c r="C266" s="28">
        <f t="shared" si="18"/>
        <v>2.4900642668157502E-3</v>
      </c>
      <c r="D266" s="28">
        <f t="shared" si="21"/>
        <v>2.4869691936785891E-3</v>
      </c>
      <c r="E266" s="38">
        <f t="shared" si="19"/>
        <v>3.0950731371610918E-6</v>
      </c>
    </row>
    <row r="267" spans="2:5">
      <c r="B267" s="27">
        <f t="shared" si="20"/>
        <v>2.1396127178815155E-2</v>
      </c>
      <c r="C267" s="28">
        <f t="shared" si="18"/>
        <v>2.4277371567358319E-3</v>
      </c>
      <c r="D267" s="28">
        <f t="shared" si="21"/>
        <v>2.4247949638366057E-3</v>
      </c>
      <c r="E267" s="38">
        <f t="shared" si="19"/>
        <v>2.9421928992262418E-6</v>
      </c>
    </row>
    <row r="268" spans="2:5">
      <c r="B268" s="27">
        <f t="shared" si="20"/>
        <v>2.0861223999344775E-2</v>
      </c>
      <c r="C268" s="28">
        <f t="shared" si="18"/>
        <v>2.3669719553272017E-3</v>
      </c>
      <c r="D268" s="28">
        <f t="shared" si="21"/>
        <v>2.3641750897407171E-3</v>
      </c>
      <c r="E268" s="38">
        <f t="shared" si="19"/>
        <v>2.7968655864846551E-6</v>
      </c>
    </row>
    <row r="269" spans="2:5">
      <c r="B269" s="27">
        <f t="shared" si="20"/>
        <v>2.0339693399361154E-2</v>
      </c>
      <c r="C269" s="28">
        <f t="shared" si="18"/>
        <v>2.3077294304436613E-3</v>
      </c>
      <c r="D269" s="28">
        <f t="shared" si="21"/>
        <v>2.3050707124970338E-3</v>
      </c>
      <c r="E269" s="38">
        <f t="shared" si="19"/>
        <v>2.6587179466274966E-6</v>
      </c>
    </row>
    <row r="270" spans="2:5">
      <c r="B270" s="27">
        <f t="shared" si="20"/>
        <v>1.9831201064377125E-2</v>
      </c>
      <c r="C270" s="28">
        <f t="shared" si="18"/>
        <v>2.2499713398653753E-3</v>
      </c>
      <c r="D270" s="28">
        <f t="shared" si="21"/>
        <v>2.2474439446847879E-3</v>
      </c>
      <c r="E270" s="38">
        <f t="shared" si="19"/>
        <v>2.5273951805874703E-6</v>
      </c>
    </row>
    <row r="271" spans="2:5">
      <c r="B271" s="27">
        <f t="shared" si="20"/>
        <v>1.9335421037767697E-2</v>
      </c>
      <c r="C271" s="28">
        <f t="shared" si="18"/>
        <v>2.1936604060972531E-3</v>
      </c>
      <c r="D271" s="28">
        <f t="shared" si="21"/>
        <v>2.1912578460676004E-3</v>
      </c>
      <c r="E271" s="38">
        <f t="shared" si="19"/>
        <v>2.4025600296527332E-6</v>
      </c>
    </row>
    <row r="272" spans="2:5">
      <c r="B272" s="27">
        <f t="shared" si="20"/>
        <v>1.8852035511823503E-2</v>
      </c>
      <c r="C272" s="28">
        <f t="shared" si="18"/>
        <v>2.1387602918236936E-3</v>
      </c>
      <c r="D272" s="28">
        <f t="shared" si="21"/>
        <v>2.1364763999158964E-3</v>
      </c>
      <c r="E272" s="38">
        <f t="shared" si="19"/>
        <v>2.2838919077972433E-6</v>
      </c>
    </row>
    <row r="273" spans="2:5">
      <c r="B273" s="27">
        <f t="shared" si="20"/>
        <v>1.8380734624027915E-2</v>
      </c>
      <c r="C273" s="28">
        <f t="shared" ref="C273:C308" si="22">(1+$F$6)^(B273/$F$7)-1</f>
        <v>2.0852355759950481E-3</v>
      </c>
      <c r="D273" s="28">
        <f t="shared" si="21"/>
        <v>2.0830644899180874E-3</v>
      </c>
      <c r="E273" s="38">
        <f t="shared" si="19"/>
        <v>2.1710860769606939E-6</v>
      </c>
    </row>
    <row r="274" spans="2:5">
      <c r="B274" s="27">
        <f t="shared" si="20"/>
        <v>1.7921216258427217E-2</v>
      </c>
      <c r="C274" s="28">
        <f t="shared" si="22"/>
        <v>2.0330517305331419E-3</v>
      </c>
      <c r="D274" s="28">
        <f t="shared" si="21"/>
        <v>2.030987877669982E-3</v>
      </c>
      <c r="E274" s="38">
        <f t="shared" ref="E274:E308" si="23">C274-D274</f>
        <v>2.0638528631599339E-6</v>
      </c>
    </row>
    <row r="275" spans="2:5">
      <c r="B275" s="27">
        <f t="shared" si="20"/>
        <v>1.7473185851966538E-2</v>
      </c>
      <c r="C275" s="28">
        <f t="shared" si="22"/>
        <v>1.9821750976396491E-3</v>
      </c>
      <c r="D275" s="28">
        <f t="shared" si="21"/>
        <v>1.9802131807282351E-3</v>
      </c>
      <c r="E275" s="38">
        <f t="shared" si="23"/>
        <v>1.9619169114139592E-6</v>
      </c>
    </row>
    <row r="276" spans="2:5">
      <c r="B276" s="27">
        <f t="shared" si="20"/>
        <v>1.7036356205667375E-2</v>
      </c>
      <c r="C276" s="28">
        <f t="shared" si="22"/>
        <v>1.9325728676875542E-3</v>
      </c>
      <c r="D276" s="28">
        <f t="shared" si="21"/>
        <v>1.9307078512100122E-3</v>
      </c>
      <c r="E276" s="38">
        <f t="shared" si="23"/>
        <v>1.8650164775419701E-6</v>
      </c>
    </row>
    <row r="277" spans="2:5">
      <c r="B277" s="27">
        <f t="shared" si="20"/>
        <v>1.6610447300525688E-2</v>
      </c>
      <c r="C277" s="28">
        <f t="shared" si="22"/>
        <v>1.8842130576848248E-3</v>
      </c>
      <c r="D277" s="28">
        <f t="shared" si="21"/>
        <v>1.8824401549298001E-3</v>
      </c>
      <c r="E277" s="38">
        <f t="shared" si="23"/>
        <v>1.7729027550247422E-6</v>
      </c>
    </row>
    <row r="278" spans="2:5">
      <c r="B278" s="27">
        <f t="shared" si="20"/>
        <v>1.6195186118012544E-2</v>
      </c>
      <c r="C278" s="28">
        <f t="shared" si="22"/>
        <v>1.837064490291862E-3</v>
      </c>
      <c r="D278" s="28">
        <f t="shared" si="21"/>
        <v>1.8353791510566848E-3</v>
      </c>
      <c r="E278" s="38">
        <f t="shared" si="23"/>
        <v>1.6853392351772432E-6</v>
      </c>
    </row>
    <row r="279" spans="2:5">
      <c r="B279" s="27">
        <f t="shared" si="20"/>
        <v>1.5790306465062229E-2</v>
      </c>
      <c r="C279" s="28">
        <f t="shared" si="22"/>
        <v>1.791096773379186E-3</v>
      </c>
      <c r="D279" s="28">
        <f t="shared" si="21"/>
        <v>1.789494672280194E-3</v>
      </c>
      <c r="E279" s="38">
        <f t="shared" si="23"/>
        <v>1.6021010989920956E-6</v>
      </c>
    </row>
    <row r="280" spans="2:5">
      <c r="B280" s="27">
        <f t="shared" si="20"/>
        <v>1.5395548803435672E-2</v>
      </c>
      <c r="C280" s="28">
        <f t="shared" si="22"/>
        <v>1.7462802801122557E-3</v>
      </c>
      <c r="D280" s="28">
        <f t="shared" si="21"/>
        <v>1.7447573054731773E-3</v>
      </c>
      <c r="E280" s="38">
        <f t="shared" si="23"/>
        <v>1.5229746390783231E-6</v>
      </c>
    </row>
    <row r="281" spans="2:5">
      <c r="B281" s="27">
        <f t="shared" si="20"/>
        <v>1.5010660083349781E-2</v>
      </c>
      <c r="C281" s="28">
        <f t="shared" si="22"/>
        <v>1.7025861295465461E-3</v>
      </c>
      <c r="D281" s="28">
        <f t="shared" si="21"/>
        <v>1.7011383728363382E-3</v>
      </c>
      <c r="E281" s="38">
        <f t="shared" si="23"/>
        <v>1.4477567102078558E-6</v>
      </c>
    </row>
    <row r="282" spans="2:5">
      <c r="B282" s="27">
        <f t="shared" si="20"/>
        <v>1.4635393581266035E-2</v>
      </c>
      <c r="C282" s="28">
        <f t="shared" si="22"/>
        <v>1.6599861677224492E-3</v>
      </c>
      <c r="D282" s="28">
        <f t="shared" si="21"/>
        <v>1.6586099135153995E-3</v>
      </c>
      <c r="E282" s="38">
        <f t="shared" si="23"/>
        <v>1.3762542070497059E-6</v>
      </c>
    </row>
    <row r="283" spans="2:5">
      <c r="B283" s="27">
        <f t="shared" si="20"/>
        <v>1.4269508741734384E-2</v>
      </c>
      <c r="C283" s="28">
        <f t="shared" si="22"/>
        <v>1.6184529492453414E-3</v>
      </c>
      <c r="D283" s="28">
        <f t="shared" si="21"/>
        <v>1.617144665677594E-3</v>
      </c>
      <c r="E283" s="38">
        <f t="shared" si="23"/>
        <v>1.3082835677474033E-6</v>
      </c>
    </row>
    <row r="284" spans="2:5">
      <c r="B284" s="27">
        <f t="shared" si="20"/>
        <v>1.3912771023191025E-2</v>
      </c>
      <c r="C284" s="28">
        <f t="shared" si="22"/>
        <v>1.5779597193377182E-3</v>
      </c>
      <c r="D284" s="28">
        <f t="shared" si="21"/>
        <v>1.5767160490356591E-3</v>
      </c>
      <c r="E284" s="38">
        <f t="shared" si="23"/>
        <v>1.2436703020590311E-6</v>
      </c>
    </row>
    <row r="285" spans="2:5">
      <c r="B285" s="27">
        <f t="shared" si="20"/>
        <v>1.3564951747611249E-2</v>
      </c>
      <c r="C285" s="28">
        <f t="shared" si="22"/>
        <v>1.5384803963525151E-3</v>
      </c>
      <c r="D285" s="28">
        <f t="shared" si="21"/>
        <v>1.5372981478096726E-3</v>
      </c>
      <c r="E285" s="38">
        <f t="shared" si="23"/>
        <v>1.1822485428425195E-6</v>
      </c>
    </row>
    <row r="286" spans="2:5">
      <c r="B286" s="27">
        <f t="shared" si="20"/>
        <v>1.3225827953920967E-2</v>
      </c>
      <c r="C286" s="28">
        <f t="shared" si="22"/>
        <v>1.4999895547342934E-3</v>
      </c>
      <c r="D286" s="28">
        <f t="shared" si="21"/>
        <v>1.4988656941145628E-3</v>
      </c>
      <c r="E286" s="38">
        <f t="shared" si="23"/>
        <v>1.1238606197306548E-6</v>
      </c>
    </row>
    <row r="287" spans="2:5">
      <c r="B287" s="27">
        <f t="shared" si="20"/>
        <v>1.2895182255072943E-2</v>
      </c>
      <c r="C287" s="28">
        <f t="shared" si="22"/>
        <v>1.4624624084154103E-3</v>
      </c>
      <c r="D287" s="28">
        <f t="shared" si="21"/>
        <v>1.4613940517615143E-3</v>
      </c>
      <c r="E287" s="38">
        <f t="shared" si="23"/>
        <v>1.0683566538959889E-6</v>
      </c>
    </row>
    <row r="288" spans="2:5">
      <c r="B288" s="27">
        <f t="shared" si="20"/>
        <v>1.2572802698696119E-2</v>
      </c>
      <c r="C288" s="28">
        <f t="shared" si="22"/>
        <v>1.4258747946405137E-3</v>
      </c>
      <c r="D288" s="28">
        <f t="shared" si="21"/>
        <v>1.424859200467648E-3</v>
      </c>
      <c r="E288" s="38">
        <f t="shared" si="23"/>
        <v>1.0155941728656834E-6</v>
      </c>
    </row>
    <row r="289" spans="2:5">
      <c r="B289" s="27">
        <f t="shared" si="20"/>
        <v>1.2258482631228716E-2</v>
      </c>
      <c r="C289" s="28">
        <f t="shared" si="22"/>
        <v>1.390203158200265E-3</v>
      </c>
      <c r="D289" s="28">
        <f t="shared" si="21"/>
        <v>1.3892377204558816E-3</v>
      </c>
      <c r="E289" s="38">
        <f t="shared" si="23"/>
        <v>9.6543774438339995E-7</v>
      </c>
    </row>
    <row r="290" spans="2:5">
      <c r="B290" s="27">
        <f t="shared" si="20"/>
        <v>1.1952020565447998E-2</v>
      </c>
      <c r="C290" s="28">
        <f t="shared" si="22"/>
        <v>1.3554245360729578E-3</v>
      </c>
      <c r="D290" s="28">
        <f t="shared" si="21"/>
        <v>1.3545067774445685E-3</v>
      </c>
      <c r="E290" s="38">
        <f t="shared" si="23"/>
        <v>9.1775862838929315E-7</v>
      </c>
    </row>
    <row r="291" spans="2:5">
      <c r="B291" s="27">
        <f t="shared" si="20"/>
        <v>1.1653220051311797E-2</v>
      </c>
      <c r="C291" s="28">
        <f t="shared" si="22"/>
        <v>1.3215165424544928E-3</v>
      </c>
      <c r="D291" s="28">
        <f t="shared" si="21"/>
        <v>1.3206441080082848E-3</v>
      </c>
      <c r="E291" s="38">
        <f t="shared" si="23"/>
        <v>8.7243444620802718E-7</v>
      </c>
    </row>
    <row r="292" spans="2:5">
      <c r="B292" s="27">
        <f t="shared" si="20"/>
        <v>1.1361889550029002E-2</v>
      </c>
      <c r="C292" s="28">
        <f t="shared" si="22"/>
        <v>1.2884573541742661E-3</v>
      </c>
      <c r="D292" s="28">
        <f t="shared" si="21"/>
        <v>1.2876280053081628E-3</v>
      </c>
      <c r="E292" s="38">
        <f t="shared" si="23"/>
        <v>8.2934886610325741E-7</v>
      </c>
    </row>
    <row r="293" spans="2:5">
      <c r="B293" s="27">
        <f t="shared" si="20"/>
        <v>1.1077842311278277E-2</v>
      </c>
      <c r="C293" s="28">
        <f t="shared" si="22"/>
        <v>1.2562256964798735E-3</v>
      </c>
      <c r="D293" s="28">
        <f t="shared" si="21"/>
        <v>1.255437305175495E-3</v>
      </c>
      <c r="E293" s="38">
        <f t="shared" si="23"/>
        <v>7.8839130437848709E-7</v>
      </c>
    </row>
    <row r="294" spans="2:5">
      <c r="B294" s="27">
        <f t="shared" si="20"/>
        <v>1.080089625349632E-2</v>
      </c>
      <c r="C294" s="28">
        <f t="shared" si="22"/>
        <v>1.2248008291873003E-3</v>
      </c>
      <c r="D294" s="28">
        <f t="shared" si="21"/>
        <v>1.2240513725460353E-3</v>
      </c>
      <c r="E294" s="38">
        <f t="shared" si="23"/>
        <v>7.4945664126492388E-7</v>
      </c>
    </row>
    <row r="295" spans="2:5">
      <c r="B295" s="27">
        <f t="shared" si="20"/>
        <v>1.0530873847158912E-2</v>
      </c>
      <c r="C295" s="28">
        <f t="shared" si="22"/>
        <v>1.1941625331832739E-3</v>
      </c>
      <c r="D295" s="28">
        <f t="shared" si="21"/>
        <v>1.1934500882324161E-3</v>
      </c>
      <c r="E295" s="38">
        <f t="shared" si="23"/>
        <v>7.1244495085777751E-7</v>
      </c>
    </row>
    <row r="296" spans="2:5">
      <c r="B296" s="27">
        <f t="shared" si="20"/>
        <v>1.0267602000979939E-2</v>
      </c>
      <c r="C296" s="28">
        <f t="shared" si="22"/>
        <v>1.1642910972711196E-3</v>
      </c>
      <c r="D296" s="28">
        <f t="shared" si="21"/>
        <v>1.1636138360267127E-3</v>
      </c>
      <c r="E296" s="38">
        <f t="shared" si="23"/>
        <v>6.7726124440689248E-7</v>
      </c>
    </row>
    <row r="297" spans="2:5">
      <c r="B297" s="27">
        <f t="shared" si="20"/>
        <v>1.001091195095544E-2</v>
      </c>
      <c r="C297" s="28">
        <f t="shared" si="22"/>
        <v>1.135167305352347E-3</v>
      </c>
      <c r="D297" s="28">
        <f t="shared" si="21"/>
        <v>1.1345234901260447E-3</v>
      </c>
      <c r="E297" s="38">
        <f t="shared" si="23"/>
        <v>6.4381522630230399E-7</v>
      </c>
    </row>
    <row r="298" spans="2:5">
      <c r="B298" s="27">
        <f t="shared" si="20"/>
        <v>9.7606391521815536E-3</v>
      </c>
      <c r="C298" s="28">
        <f t="shared" si="22"/>
        <v>1.1067724239348653E-3</v>
      </c>
      <c r="D298" s="28">
        <f t="shared" si="21"/>
        <v>1.1061604028727386E-3</v>
      </c>
      <c r="E298" s="38">
        <f t="shared" si="23"/>
        <v>6.1202106212674724E-7</v>
      </c>
    </row>
    <row r="299" spans="2:5">
      <c r="B299" s="27">
        <f t="shared" si="20"/>
        <v>9.5166231733770142E-3</v>
      </c>
      <c r="C299" s="28">
        <f t="shared" si="22"/>
        <v>1.0790881899591653E-3</v>
      </c>
      <c r="D299" s="28">
        <f t="shared" si="21"/>
        <v>1.0785063928009904E-3</v>
      </c>
      <c r="E299" s="38">
        <f t="shared" si="23"/>
        <v>5.8179715817490568E-7</v>
      </c>
    </row>
    <row r="300" spans="2:5">
      <c r="B300" s="27">
        <f t="shared" si="20"/>
        <v>9.2787075940425883E-3</v>
      </c>
      <c r="C300" s="28">
        <f t="shared" si="22"/>
        <v>1.0520967989329222E-3</v>
      </c>
      <c r="D300" s="28">
        <f t="shared" si="21"/>
        <v>1.0515437329810466E-3</v>
      </c>
      <c r="E300" s="38">
        <f t="shared" si="23"/>
        <v>5.5306595187561321E-7</v>
      </c>
    </row>
    <row r="301" spans="2:5">
      <c r="B301" s="27">
        <f t="shared" si="20"/>
        <v>9.0467399041915236E-3</v>
      </c>
      <c r="C301" s="28">
        <f t="shared" si="22"/>
        <v>1.0257808933689105E-3</v>
      </c>
      <c r="D301" s="28">
        <f t="shared" si="21"/>
        <v>1.025255139656335E-3</v>
      </c>
      <c r="E301" s="38">
        <f t="shared" si="23"/>
        <v>5.2575371257555965E-7</v>
      </c>
    </row>
    <row r="302" spans="2:5">
      <c r="B302" s="27">
        <f t="shared" si="20"/>
        <v>8.8205714065867358E-3</v>
      </c>
      <c r="C302" s="28">
        <f t="shared" si="22"/>
        <v>1.0001235515171292E-3</v>
      </c>
      <c r="D302" s="28">
        <f t="shared" si="21"/>
        <v>9.9962376116495598E-4</v>
      </c>
      <c r="E302" s="38">
        <f t="shared" si="23"/>
        <v>4.9979035217318987E-7</v>
      </c>
    </row>
    <row r="303" spans="2:5">
      <c r="B303" s="27">
        <f t="shared" si="20"/>
        <v>8.6000571214220663E-3</v>
      </c>
      <c r="C303" s="28">
        <f t="shared" si="22"/>
        <v>9.7510827638092046E-4</v>
      </c>
      <c r="D303" s="28">
        <f t="shared" si="21"/>
        <v>9.7463316713580761E-4</v>
      </c>
      <c r="E303" s="38">
        <f t="shared" si="23"/>
        <v>4.7510924511284542E-7</v>
      </c>
    </row>
    <row r="304" spans="2:5">
      <c r="B304" s="27">
        <f t="shared" si="20"/>
        <v>8.3850556933865138E-3</v>
      </c>
      <c r="C304" s="28">
        <f t="shared" si="22"/>
        <v>9.5071898501486451E-4</v>
      </c>
      <c r="D304" s="28">
        <f t="shared" si="21"/>
        <v>9.5026733795758409E-4</v>
      </c>
      <c r="E304" s="38">
        <f t="shared" si="23"/>
        <v>4.5164705728042293E-7</v>
      </c>
    </row>
    <row r="305" spans="2:5">
      <c r="B305" s="27">
        <f t="shared" si="20"/>
        <v>8.1754293010518515E-3</v>
      </c>
      <c r="C305" s="28">
        <f t="shared" si="22"/>
        <v>9.2693999809201344E-4</v>
      </c>
      <c r="D305" s="28">
        <f t="shared" si="21"/>
        <v>9.2651065450865796E-4</v>
      </c>
      <c r="E305" s="38">
        <f t="shared" si="23"/>
        <v>4.2934358335548414E-7</v>
      </c>
    </row>
    <row r="306" spans="2:5">
      <c r="B306" s="27">
        <f t="shared" si="20"/>
        <v>7.9710435685255553E-3</v>
      </c>
      <c r="C306" s="28">
        <f t="shared" si="22"/>
        <v>9.0375602973802316E-4</v>
      </c>
      <c r="D306" s="28">
        <f t="shared" si="21"/>
        <v>9.0334788814581816E-4</v>
      </c>
      <c r="E306" s="38">
        <f t="shared" si="23"/>
        <v>4.0814159220500194E-7</v>
      </c>
    </row>
    <row r="307" spans="2:5">
      <c r="B307" s="27">
        <f t="shared" si="20"/>
        <v>7.7717674793124159E-3</v>
      </c>
      <c r="C307" s="28">
        <f t="shared" si="22"/>
        <v>8.8115217762219089E-4</v>
      </c>
      <c r="D307" s="28">
        <f t="shared" si="21"/>
        <v>8.807641909422707E-4</v>
      </c>
      <c r="E307" s="38">
        <f t="shared" si="23"/>
        <v>3.8798667992018948E-7</v>
      </c>
    </row>
    <row r="308" spans="2:5">
      <c r="B308" s="27">
        <f t="shared" ref="B308" si="24">B307*0.975</f>
        <v>7.5774732923296053E-3</v>
      </c>
      <c r="C308" s="28">
        <f t="shared" si="22"/>
        <v>8.5911391329873688E-4</v>
      </c>
      <c r="D308" s="28">
        <f t="shared" ref="D308" si="25">LN(1+C308)</f>
        <v>8.5874508616862134E-4</v>
      </c>
      <c r="E308" s="38">
        <f t="shared" si="23"/>
        <v>3.6882713011553245E-7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Cheatsheet</vt:lpstr>
      <vt:lpstr>Discrete --&gt; Discrete</vt:lpstr>
      <vt:lpstr>Discrete &lt;--&gt; Continuous</vt:lpstr>
      <vt:lpstr>Continuous --&gt; Continuous</vt:lpstr>
      <vt:lpstr>Practical Example</vt:lpstr>
      <vt:lpstr>Discrete shrinks to continuous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Vestal</dc:creator>
  <cp:lastModifiedBy>Jake</cp:lastModifiedBy>
  <dcterms:created xsi:type="dcterms:W3CDTF">2018-09-05T15:05:56Z</dcterms:created>
  <dcterms:modified xsi:type="dcterms:W3CDTF">2020-08-25T21:44:04Z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PowerLiteLastOptimized">
    <vt:lpwstr>342531</vt:lpwstr>
  </property>
  <property fmtid="{D5CDD505-2E9C-101B-9397-08002B2CF9AE}" pid="3" name="NXPowerLiteSettings">
    <vt:lpwstr>C7000400038000</vt:lpwstr>
  </property>
  <property fmtid="{D5CDD505-2E9C-101B-9397-08002B2CF9AE}" pid="4" name="NXPowerLiteVersion">
    <vt:lpwstr>S8.2.2</vt:lpwstr>
  </property>
</Properties>
</file>