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<sst xmlns="http://schemas.openxmlformats.org/spreadsheetml/2006/main" count="116" uniqueCount="95">
  <si>
    <t>lab 1</t>
  </si>
  <si>
    <t>Intrest Rate</t>
  </si>
  <si>
    <t>Total</t>
  </si>
  <si>
    <t>Time</t>
  </si>
  <si>
    <t>Cash flow</t>
  </si>
  <si>
    <t>NetPresentValue</t>
  </si>
  <si>
    <t>lab2</t>
  </si>
  <si>
    <t>Current Deposited</t>
  </si>
  <si>
    <t>Annual Return(Perpetuity)</t>
  </si>
  <si>
    <t>Opportunity rate of return i)</t>
  </si>
  <si>
    <t>Opportunity rate of return ii)</t>
  </si>
  <si>
    <t>lab3</t>
  </si>
  <si>
    <t>Presentvalue</t>
  </si>
  <si>
    <t>Lab 5</t>
  </si>
  <si>
    <t>Year</t>
  </si>
  <si>
    <t>PV</t>
  </si>
  <si>
    <t>total</t>
  </si>
  <si>
    <t>NPV</t>
  </si>
  <si>
    <t>Lab 4</t>
  </si>
  <si>
    <t>Cash flow(Fv)</t>
  </si>
  <si>
    <t>Annuity</t>
  </si>
  <si>
    <t>LAB 6</t>
  </si>
  <si>
    <t>Intrest</t>
  </si>
  <si>
    <t>Cashflow</t>
  </si>
  <si>
    <t>Internal Rate of Return</t>
  </si>
  <si>
    <t>Lab 7</t>
  </si>
  <si>
    <t>Machine 1</t>
  </si>
  <si>
    <t>Machine 2</t>
  </si>
  <si>
    <t>Machine 3</t>
  </si>
  <si>
    <t>Initial Investment Rate</t>
  </si>
  <si>
    <t>Estimated annual sale</t>
  </si>
  <si>
    <t>Estimated Cost of production</t>
  </si>
  <si>
    <t>Direct materials</t>
  </si>
  <si>
    <t>Direct Labour</t>
  </si>
  <si>
    <t>Factory Overhead</t>
  </si>
  <si>
    <t>Administration Cost</t>
  </si>
  <si>
    <t>Selling and distribution Cost</t>
  </si>
  <si>
    <t>Depreciation</t>
  </si>
  <si>
    <t>Total Cost of Production</t>
  </si>
  <si>
    <t>Other Information</t>
  </si>
  <si>
    <t>Scrap Value</t>
  </si>
  <si>
    <t xml:space="preserve">Economic Life </t>
  </si>
  <si>
    <t>Annual Income before tax</t>
  </si>
  <si>
    <t>Corporate income tax</t>
  </si>
  <si>
    <t>Tax Amount</t>
  </si>
  <si>
    <t>Cash after tax</t>
  </si>
  <si>
    <t>Cash inflow after Tax</t>
  </si>
  <si>
    <t>Payback Period</t>
  </si>
  <si>
    <t>Lab 8</t>
  </si>
  <si>
    <t>CFBT</t>
  </si>
  <si>
    <t>Initial Investment</t>
  </si>
  <si>
    <t>Profit Before tax</t>
  </si>
  <si>
    <t>Rate</t>
  </si>
  <si>
    <t>Tax</t>
  </si>
  <si>
    <t>CFAT</t>
  </si>
  <si>
    <t>Profit after tax</t>
  </si>
  <si>
    <t>Cumulative cashflow</t>
  </si>
  <si>
    <t>Payback period</t>
  </si>
  <si>
    <t>ARR</t>
  </si>
  <si>
    <t>IRR</t>
  </si>
  <si>
    <t>PI</t>
  </si>
  <si>
    <t>LAB 9</t>
  </si>
  <si>
    <t>I=10% of 100</t>
  </si>
  <si>
    <t>B</t>
  </si>
  <si>
    <t>tax rate</t>
  </si>
  <si>
    <t>issue price</t>
  </si>
  <si>
    <t>face value</t>
  </si>
  <si>
    <t>floatation cost</t>
  </si>
  <si>
    <t>net preceeds</t>
  </si>
  <si>
    <t>A</t>
  </si>
  <si>
    <t>annual interest payments</t>
  </si>
  <si>
    <t>sv = 5% of 100</t>
  </si>
  <si>
    <t>after tax interest payments</t>
  </si>
  <si>
    <t>n</t>
  </si>
  <si>
    <t>cost of debt</t>
  </si>
  <si>
    <t>after tax interest payment</t>
  </si>
  <si>
    <t>Kd</t>
  </si>
  <si>
    <t>C</t>
  </si>
  <si>
    <t>LAB 10</t>
  </si>
  <si>
    <t xml:space="preserve">net operating income </t>
  </si>
  <si>
    <t>interest on debt</t>
  </si>
  <si>
    <t>cost of equity</t>
  </si>
  <si>
    <t>additional debt</t>
  </si>
  <si>
    <t>op income from new project</t>
  </si>
  <si>
    <t>earnings available to equity</t>
  </si>
  <si>
    <t>value of equity</t>
  </si>
  <si>
    <t>value of debt</t>
  </si>
  <si>
    <t>WACC</t>
  </si>
  <si>
    <t>new interest on debt</t>
  </si>
  <si>
    <t>new total interest on debt</t>
  </si>
  <si>
    <t>new operating income</t>
  </si>
  <si>
    <t>new earning available to equity</t>
  </si>
  <si>
    <t>new valuue of equtiy</t>
  </si>
  <si>
    <t>new value of debt</t>
  </si>
  <si>
    <t>new WACC</t>
  </si>
</sst>
</file>

<file path=xl/styles.xml><?xml version="1.0" encoding="utf-8"?>
<styleSheet xmlns="http://schemas.openxmlformats.org/spreadsheetml/2006/main" xmlns:xr9="http://schemas.microsoft.com/office/spreadsheetml/2016/revision9">
  <numFmts count="1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₹&quot;\ #,##0.00;[Red]&quot;₹&quot;\ \-#,##0.00"/>
    <numFmt numFmtId="181" formatCode="0_ "/>
    <numFmt numFmtId="182" formatCode="0.0_ "/>
    <numFmt numFmtId="183" formatCode="0.0"/>
    <numFmt numFmtId="184" formatCode="&quot;$&quot;#,##0.00_);[Red]\(&quot;$&quot;#,##0.00\)"/>
    <numFmt numFmtId="185" formatCode="&quot;$&quot;#,##0.0_);[Red]\(&quot;$&quot;#,##0.0\)"/>
    <numFmt numFmtId="186" formatCode="0.000"/>
    <numFmt numFmtId="187" formatCode="0.00000"/>
    <numFmt numFmtId="188" formatCode="0.0000"/>
    <numFmt numFmtId="189" formatCode="0.0%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1" applyNumberFormat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>
      <alignment vertical="center"/>
    </xf>
    <xf numFmtId="180" fontId="0" fillId="0" borderId="0" xfId="0" applyNumberFormat="1" applyFill="1">
      <alignment vertical="center"/>
    </xf>
    <xf numFmtId="180" fontId="0" fillId="0" borderId="0" xfId="0" applyNumberForma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0" fillId="0" borderId="0" xfId="0" applyFont="1" applyFill="1" applyAlignment="1"/>
    <xf numFmtId="0" fontId="0" fillId="0" borderId="0" xfId="0" applyNumberFormat="1" applyFont="1" applyFill="1" applyAlignment="1"/>
    <xf numFmtId="183" fontId="0" fillId="0" borderId="0" xfId="0" applyNumberFormat="1" applyFont="1" applyFill="1" applyAlignment="1"/>
    <xf numFmtId="2" fontId="0" fillId="0" borderId="0" xfId="0" applyNumberFormat="1" applyFont="1" applyFill="1" applyAlignment="1"/>
    <xf numFmtId="0" fontId="1" fillId="0" borderId="0" xfId="0" applyFont="1" applyFill="1" applyAlignment="1"/>
    <xf numFmtId="10" fontId="0" fillId="0" borderId="0" xfId="3" applyNumberFormat="1" applyFont="1" applyFill="1" applyAlignment="1"/>
    <xf numFmtId="184" fontId="0" fillId="0" borderId="0" xfId="0" applyNumberFormat="1" applyFont="1" applyFill="1" applyAlignment="1"/>
    <xf numFmtId="185" fontId="0" fillId="0" borderId="1" xfId="0" applyNumberFormat="1" applyFont="1" applyFill="1" applyBorder="1" applyAlignment="1"/>
    <xf numFmtId="9" fontId="0" fillId="0" borderId="0" xfId="3" applyFont="1" applyFill="1" applyAlignment="1"/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1" fillId="0" borderId="2" xfId="0" applyFont="1" applyFill="1" applyBorder="1" applyAlignment="1"/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0" fillId="0" borderId="6" xfId="0" applyFont="1" applyFill="1" applyBorder="1" applyAlignment="1"/>
    <xf numFmtId="0" fontId="0" fillId="0" borderId="7" xfId="0" applyFont="1" applyFill="1" applyBorder="1" applyAlignment="1"/>
    <xf numFmtId="186" fontId="0" fillId="0" borderId="7" xfId="0" applyNumberFormat="1" applyFont="1" applyFill="1" applyBorder="1" applyAlignment="1"/>
    <xf numFmtId="2" fontId="0" fillId="0" borderId="7" xfId="0" applyNumberFormat="1" applyFont="1" applyFill="1" applyBorder="1" applyAlignment="1"/>
    <xf numFmtId="9" fontId="0" fillId="0" borderId="0" xfId="0" applyNumberFormat="1" applyFont="1" applyFill="1" applyAlignment="1"/>
    <xf numFmtId="187" fontId="0" fillId="0" borderId="0" xfId="0" applyNumberFormat="1" applyFont="1" applyFill="1" applyAlignment="1"/>
    <xf numFmtId="188" fontId="0" fillId="0" borderId="0" xfId="0" applyNumberFormat="1" applyFont="1" applyFill="1" applyAlignment="1"/>
    <xf numFmtId="2" fontId="0" fillId="0" borderId="1" xfId="0" applyNumberFormat="1" applyFont="1" applyFill="1" applyBorder="1" applyAlignment="1"/>
    <xf numFmtId="189" fontId="0" fillId="0" borderId="0" xfId="0" applyNumberFormat="1" applyFont="1" applyFill="1" applyAlignment="1"/>
    <xf numFmtId="10" fontId="0" fillId="0" borderId="1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0"/>
  <sheetViews>
    <sheetView tabSelected="1" zoomScale="115" zoomScaleNormal="115" topLeftCell="A105" workbookViewId="0">
      <selection activeCell="G113" sqref="G113"/>
    </sheetView>
  </sheetViews>
  <sheetFormatPr defaultColWidth="8.88888888888889" defaultRowHeight="14.4"/>
  <cols>
    <col min="1" max="1" width="25.8981481481481" customWidth="1"/>
    <col min="2" max="2" width="15.6203703703704" customWidth="1"/>
    <col min="3" max="3" width="15.2222222222222"/>
    <col min="4" max="4" width="15.2037037037037" customWidth="1"/>
    <col min="5" max="6" width="12.8888888888889"/>
    <col min="7" max="7" width="13.6666666666667"/>
    <col min="8" max="8" width="13.7777777777778" customWidth="1"/>
  </cols>
  <sheetData>
    <row r="1" spans="1:1">
      <c r="A1" s="1" t="s">
        <v>0</v>
      </c>
    </row>
    <row r="2" spans="1:6">
      <c r="A2" s="1" t="s">
        <v>1</v>
      </c>
      <c r="B2" s="1">
        <v>0.1</v>
      </c>
      <c r="C2" s="1"/>
      <c r="D2" s="1"/>
      <c r="E2" s="1"/>
      <c r="F2" s="1" t="s">
        <v>2</v>
      </c>
    </row>
    <row r="3" spans="1:6">
      <c r="A3" s="1" t="s">
        <v>3</v>
      </c>
      <c r="B3" s="1">
        <v>0</v>
      </c>
      <c r="C3" s="1">
        <v>1</v>
      </c>
      <c r="D3" s="1">
        <v>2</v>
      </c>
      <c r="E3" s="1">
        <v>3</v>
      </c>
      <c r="F3" s="1"/>
    </row>
    <row r="4" spans="1:6">
      <c r="A4" s="1" t="s">
        <v>4</v>
      </c>
      <c r="B4" s="1"/>
      <c r="C4" s="1">
        <v>900</v>
      </c>
      <c r="D4" s="1">
        <v>900</v>
      </c>
      <c r="E4" s="1">
        <v>900</v>
      </c>
      <c r="F4" s="1"/>
    </row>
    <row r="5" spans="1:6">
      <c r="A5" s="1" t="s">
        <v>5</v>
      </c>
      <c r="B5" s="1"/>
      <c r="C5" s="2"/>
      <c r="D5" s="2"/>
      <c r="E5" s="2"/>
      <c r="F5" s="2">
        <f>NPV(B2,C4:E4)</f>
        <v>2238.1667918858</v>
      </c>
    </row>
    <row r="6" spans="6:6">
      <c r="F6">
        <v>2500</v>
      </c>
    </row>
    <row r="9" spans="1:1">
      <c r="A9" t="s">
        <v>6</v>
      </c>
    </row>
    <row r="10" spans="1:2">
      <c r="A10" t="s">
        <v>7</v>
      </c>
      <c r="B10">
        <v>16000</v>
      </c>
    </row>
    <row r="11" spans="1:2">
      <c r="A11" t="s">
        <v>8</v>
      </c>
      <c r="B11">
        <v>1800</v>
      </c>
    </row>
    <row r="12" spans="1:3">
      <c r="A12" t="s">
        <v>9</v>
      </c>
      <c r="B12">
        <v>0.12</v>
      </c>
      <c r="C12">
        <f>B11/B12</f>
        <v>15000</v>
      </c>
    </row>
    <row r="13" spans="1:3">
      <c r="A13" t="s">
        <v>10</v>
      </c>
      <c r="B13">
        <v>0.1</v>
      </c>
      <c r="C13">
        <f>B11/B13</f>
        <v>18000</v>
      </c>
    </row>
    <row r="16" spans="1:1">
      <c r="A16" t="s">
        <v>11</v>
      </c>
    </row>
    <row r="17" spans="1:2">
      <c r="A17" t="s">
        <v>1</v>
      </c>
      <c r="B17">
        <f>6/100</f>
        <v>0.06</v>
      </c>
    </row>
    <row r="18" spans="1:5">
      <c r="A18" t="s">
        <v>3</v>
      </c>
      <c r="B18">
        <v>1</v>
      </c>
      <c r="C18">
        <v>2</v>
      </c>
      <c r="D18">
        <v>3</v>
      </c>
      <c r="E18">
        <v>4</v>
      </c>
    </row>
    <row r="19" spans="1:5">
      <c r="A19" t="s">
        <v>4</v>
      </c>
      <c r="B19">
        <v>100</v>
      </c>
      <c r="C19">
        <v>100</v>
      </c>
      <c r="D19">
        <v>100</v>
      </c>
      <c r="E19">
        <v>100</v>
      </c>
    </row>
    <row r="20" spans="1:6">
      <c r="A20" t="s">
        <v>12</v>
      </c>
      <c r="B20" s="3">
        <f>FV(0.06,B18,,B19,0)</f>
        <v>-106</v>
      </c>
      <c r="C20" s="3">
        <f>FV(0.06,C18,,C19,0)</f>
        <v>-112.36</v>
      </c>
      <c r="D20" s="3">
        <f>FV(0.06,D18,,D19,0)</f>
        <v>-119.1016</v>
      </c>
      <c r="E20" s="3">
        <f>FV(0.06,E18,,E19,0)</f>
        <v>-126.247696</v>
      </c>
      <c r="F20" s="3"/>
    </row>
    <row r="21" spans="1:6">
      <c r="A21" t="s">
        <v>2</v>
      </c>
      <c r="B21" s="3"/>
      <c r="F21" s="3">
        <f>SUM(B20:E20)</f>
        <v>-463.709296</v>
      </c>
    </row>
    <row r="25" spans="1:1">
      <c r="A25" t="s">
        <v>13</v>
      </c>
    </row>
    <row r="26" spans="1:2">
      <c r="A26" t="s">
        <v>1</v>
      </c>
      <c r="B26">
        <v>0.1</v>
      </c>
    </row>
    <row r="27" spans="1:7">
      <c r="A27" t="s">
        <v>14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</row>
    <row r="28" spans="1:7">
      <c r="A28" t="s">
        <v>4</v>
      </c>
      <c r="B28">
        <v>-170000</v>
      </c>
      <c r="C28">
        <v>20000</v>
      </c>
      <c r="D28">
        <v>50000</v>
      </c>
      <c r="E28">
        <v>60000</v>
      </c>
      <c r="F28">
        <v>40000</v>
      </c>
      <c r="G28">
        <v>75000</v>
      </c>
    </row>
    <row r="29" spans="1:7">
      <c r="A29" t="s">
        <v>15</v>
      </c>
      <c r="B29" s="3"/>
      <c r="C29" s="3">
        <f>PV(B26,C27,,C28)</f>
        <v>-18181.8181818182</v>
      </c>
      <c r="D29" s="3">
        <f>PV(0.1,D27,,D28)</f>
        <v>-41322.3140495868</v>
      </c>
      <c r="E29" s="3">
        <f>PV(0.1,E27,,E28)</f>
        <v>-45078.8880540946</v>
      </c>
      <c r="F29" s="3">
        <f>PV(0.1,F27,,F28)</f>
        <v>-27320.5382146028</v>
      </c>
      <c r="G29" s="3">
        <f>PV(0.1,G27,,G28)</f>
        <v>-46569.0992294366</v>
      </c>
    </row>
    <row r="30" spans="6:7">
      <c r="F30" t="s">
        <v>16</v>
      </c>
      <c r="G30" s="3">
        <f>SUM(C29:G29)</f>
        <v>-178472.657729539</v>
      </c>
    </row>
    <row r="31" spans="6:7">
      <c r="F31" t="s">
        <v>17</v>
      </c>
      <c r="G31" s="3">
        <f>SUM(G30-B28)</f>
        <v>-8472.65772953906</v>
      </c>
    </row>
    <row r="34" spans="1:1">
      <c r="A34" t="s">
        <v>18</v>
      </c>
    </row>
    <row r="35" spans="1:2">
      <c r="A35" t="s">
        <v>1</v>
      </c>
      <c r="B35">
        <v>0.06</v>
      </c>
    </row>
    <row r="36" spans="1:2">
      <c r="A36" t="s">
        <v>14</v>
      </c>
      <c r="B36">
        <v>10</v>
      </c>
    </row>
    <row r="37" spans="1:2">
      <c r="A37" t="s">
        <v>19</v>
      </c>
      <c r="B37">
        <v>-500000</v>
      </c>
    </row>
    <row r="38" spans="1:2">
      <c r="A38" t="s">
        <v>20</v>
      </c>
      <c r="B38" s="3">
        <f>PMT(B35,B36,,B37)</f>
        <v>37933.9791101919</v>
      </c>
    </row>
    <row r="41" spans="1:1">
      <c r="A41" t="s">
        <v>21</v>
      </c>
    </row>
    <row r="42" spans="1:2">
      <c r="A42" t="s">
        <v>22</v>
      </c>
      <c r="B42">
        <v>0.12</v>
      </c>
    </row>
    <row r="43" spans="1:3">
      <c r="A43" t="s">
        <v>14</v>
      </c>
      <c r="B43" t="s">
        <v>23</v>
      </c>
      <c r="C43" s="4"/>
    </row>
    <row r="44" spans="1:2">
      <c r="A44">
        <v>0</v>
      </c>
      <c r="B44">
        <v>-160000</v>
      </c>
    </row>
    <row r="45" spans="1:2">
      <c r="A45">
        <v>1</v>
      </c>
      <c r="B45">
        <v>40000</v>
      </c>
    </row>
    <row r="46" spans="1:2">
      <c r="A46">
        <v>2</v>
      </c>
      <c r="B46">
        <v>60000</v>
      </c>
    </row>
    <row r="47" spans="1:2">
      <c r="A47">
        <v>3</v>
      </c>
      <c r="B47">
        <v>50000</v>
      </c>
    </row>
    <row r="48" spans="1:2">
      <c r="A48">
        <v>4</v>
      </c>
      <c r="B48">
        <v>50000</v>
      </c>
    </row>
    <row r="49" spans="1:2">
      <c r="A49">
        <v>5</v>
      </c>
      <c r="B49">
        <v>40000</v>
      </c>
    </row>
    <row r="50" spans="1:2">
      <c r="A50" t="s">
        <v>24</v>
      </c>
      <c r="B50" s="5">
        <f>IRR(B44:B49)</f>
        <v>0.153973266487618</v>
      </c>
    </row>
    <row r="54" spans="1:1">
      <c r="A54" t="s">
        <v>25</v>
      </c>
    </row>
    <row r="55" spans="2:4">
      <c r="B55" t="s">
        <v>26</v>
      </c>
      <c r="C55" t="s">
        <v>27</v>
      </c>
      <c r="D55" t="s">
        <v>28</v>
      </c>
    </row>
    <row r="56" spans="1:4">
      <c r="A56" t="s">
        <v>29</v>
      </c>
      <c r="B56">
        <v>300000</v>
      </c>
      <c r="C56">
        <v>300000</v>
      </c>
      <c r="D56">
        <v>300000</v>
      </c>
    </row>
    <row r="57" spans="1:4">
      <c r="A57" t="s">
        <v>30</v>
      </c>
      <c r="B57">
        <v>500000</v>
      </c>
      <c r="C57">
        <v>400000</v>
      </c>
      <c r="D57">
        <v>450000</v>
      </c>
    </row>
    <row r="58" spans="1:1">
      <c r="A58" t="s">
        <v>31</v>
      </c>
    </row>
    <row r="59" spans="1:4">
      <c r="A59" t="s">
        <v>32</v>
      </c>
      <c r="B59">
        <v>40000</v>
      </c>
      <c r="C59">
        <v>50000</v>
      </c>
      <c r="D59">
        <v>48000</v>
      </c>
    </row>
    <row r="60" spans="1:4">
      <c r="A60" t="s">
        <v>33</v>
      </c>
      <c r="B60">
        <v>50000</v>
      </c>
      <c r="C60">
        <v>30000</v>
      </c>
      <c r="D60">
        <v>36000</v>
      </c>
    </row>
    <row r="61" spans="1:4">
      <c r="A61" t="s">
        <v>34</v>
      </c>
      <c r="B61">
        <v>60000</v>
      </c>
      <c r="C61">
        <v>50000</v>
      </c>
      <c r="D61">
        <v>58000</v>
      </c>
    </row>
    <row r="62" spans="1:4">
      <c r="A62" t="s">
        <v>35</v>
      </c>
      <c r="B62">
        <v>20000</v>
      </c>
      <c r="C62">
        <v>10000</v>
      </c>
      <c r="D62">
        <v>15000</v>
      </c>
    </row>
    <row r="63" spans="1:4">
      <c r="A63" t="s">
        <v>36</v>
      </c>
      <c r="B63">
        <v>10000</v>
      </c>
      <c r="C63">
        <v>10000</v>
      </c>
      <c r="D63">
        <v>10000</v>
      </c>
    </row>
    <row r="65" spans="1:4">
      <c r="A65" t="s">
        <v>37</v>
      </c>
      <c r="B65">
        <f>SUM((B56-B68)/B69)</f>
        <v>130000</v>
      </c>
      <c r="C65" s="6">
        <f>SUM((C56-C68)/C69)</f>
        <v>91666.6666666667</v>
      </c>
      <c r="D65">
        <f>SUM((D56-D68)/D69)</f>
        <v>90000</v>
      </c>
    </row>
    <row r="66" spans="1:4">
      <c r="A66" t="s">
        <v>38</v>
      </c>
      <c r="B66" s="7">
        <f>SUM(B59:B65)</f>
        <v>310000</v>
      </c>
      <c r="C66" s="6">
        <f>SUM(C59:C65)</f>
        <v>241666.666666667</v>
      </c>
      <c r="D66" s="7">
        <f>SUM(D59:D65)</f>
        <v>257000</v>
      </c>
    </row>
    <row r="67" spans="1:1">
      <c r="A67" t="s">
        <v>39</v>
      </c>
    </row>
    <row r="68" spans="1:4">
      <c r="A68" t="s">
        <v>40</v>
      </c>
      <c r="B68">
        <v>40000</v>
      </c>
      <c r="C68">
        <v>25000</v>
      </c>
      <c r="D68">
        <v>30000</v>
      </c>
    </row>
    <row r="69" spans="1:4">
      <c r="A69" t="s">
        <v>41</v>
      </c>
      <c r="B69">
        <v>2</v>
      </c>
      <c r="C69">
        <v>3</v>
      </c>
      <c r="D69">
        <v>3</v>
      </c>
    </row>
    <row r="70" spans="1:4">
      <c r="A70" t="s">
        <v>42</v>
      </c>
      <c r="B70">
        <f>SUM(B57-B66)</f>
        <v>190000</v>
      </c>
      <c r="C70" s="6">
        <f>SUM(C57-C66)</f>
        <v>158333.333333333</v>
      </c>
      <c r="D70">
        <f>SUM(D57-D66)</f>
        <v>193000</v>
      </c>
    </row>
    <row r="71" spans="1:4">
      <c r="A71" t="s">
        <v>43</v>
      </c>
      <c r="B71">
        <v>0.3</v>
      </c>
      <c r="C71">
        <v>0.3</v>
      </c>
      <c r="D71">
        <v>0.3</v>
      </c>
    </row>
    <row r="72" spans="1:4">
      <c r="A72" t="s">
        <v>44</v>
      </c>
      <c r="B72">
        <f>SUM(B70*B71)</f>
        <v>57000</v>
      </c>
      <c r="C72" s="6">
        <f>SUM(C70*C71)</f>
        <v>47500</v>
      </c>
      <c r="D72">
        <f>SUM(D70*D71)</f>
        <v>57900</v>
      </c>
    </row>
    <row r="73" spans="1:4">
      <c r="A73" t="s">
        <v>45</v>
      </c>
      <c r="B73">
        <f>B70*(1-B71)</f>
        <v>133000</v>
      </c>
      <c r="C73" s="6">
        <f>C70*(1-C71)</f>
        <v>110833.333333333</v>
      </c>
      <c r="D73">
        <f>SUM(D70*(1-D71))</f>
        <v>135100</v>
      </c>
    </row>
    <row r="74" spans="1:4">
      <c r="A74" t="s">
        <v>46</v>
      </c>
      <c r="B74">
        <f>SUM(B73+B65)</f>
        <v>263000</v>
      </c>
      <c r="C74" s="6">
        <f>SUM(C73+C65)</f>
        <v>202500</v>
      </c>
      <c r="D74">
        <f>SUM(D73+D65)</f>
        <v>225100</v>
      </c>
    </row>
    <row r="75" spans="1:4">
      <c r="A75" t="s">
        <v>47</v>
      </c>
      <c r="B75" s="8">
        <f>B56/B74</f>
        <v>1.14068441064639</v>
      </c>
      <c r="C75" s="8">
        <f>C56/C74</f>
        <v>1.48148148148148</v>
      </c>
      <c r="D75" s="8">
        <f>D56/D74</f>
        <v>1.33274100399822</v>
      </c>
    </row>
    <row r="79" spans="1:1">
      <c r="A79" t="s">
        <v>48</v>
      </c>
    </row>
    <row r="80" spans="1:9">
      <c r="A80" s="9" t="s">
        <v>14</v>
      </c>
      <c r="B80" s="9"/>
      <c r="C80" s="9">
        <v>1</v>
      </c>
      <c r="D80" s="9">
        <v>2</v>
      </c>
      <c r="E80" s="9">
        <v>3</v>
      </c>
      <c r="F80" s="9">
        <v>4</v>
      </c>
      <c r="G80" s="9">
        <v>5</v>
      </c>
      <c r="H80" s="9"/>
      <c r="I80" s="9" t="s">
        <v>16</v>
      </c>
    </row>
    <row r="81" spans="1:9">
      <c r="A81" s="9" t="s">
        <v>49</v>
      </c>
      <c r="B81" s="9"/>
      <c r="C81" s="9">
        <v>10000</v>
      </c>
      <c r="D81" s="9">
        <v>10692</v>
      </c>
      <c r="E81" s="9">
        <v>12769</v>
      </c>
      <c r="F81" s="9">
        <v>13462</v>
      </c>
      <c r="G81" s="9">
        <v>20385</v>
      </c>
      <c r="H81" s="9"/>
      <c r="I81" s="9">
        <f>SUM(C81:G81)</f>
        <v>67308</v>
      </c>
    </row>
    <row r="82" spans="1:9">
      <c r="A82" s="9" t="s">
        <v>50</v>
      </c>
      <c r="B82" s="9"/>
      <c r="C82" s="9">
        <v>50000</v>
      </c>
      <c r="D82" s="9">
        <v>50000</v>
      </c>
      <c r="E82" s="9">
        <v>50000</v>
      </c>
      <c r="F82" s="9">
        <v>50000</v>
      </c>
      <c r="G82" s="9">
        <v>50000</v>
      </c>
      <c r="H82" s="10"/>
      <c r="I82" s="9"/>
    </row>
    <row r="83" spans="1:9">
      <c r="A83" s="9" t="s">
        <v>37</v>
      </c>
      <c r="B83" s="9"/>
      <c r="C83" s="9">
        <f t="shared" ref="C83:G83" si="0">50000/5</f>
        <v>10000</v>
      </c>
      <c r="D83" s="9">
        <f t="shared" si="0"/>
        <v>10000</v>
      </c>
      <c r="E83" s="9">
        <f t="shared" si="0"/>
        <v>10000</v>
      </c>
      <c r="F83" s="9">
        <f t="shared" si="0"/>
        <v>10000</v>
      </c>
      <c r="G83" s="9">
        <f t="shared" si="0"/>
        <v>10000</v>
      </c>
      <c r="H83" s="9"/>
      <c r="I83" s="9"/>
    </row>
    <row r="84" spans="1:9">
      <c r="A84" s="9" t="s">
        <v>51</v>
      </c>
      <c r="B84" s="9"/>
      <c r="C84" s="9">
        <f t="shared" ref="C84:G84" si="1">C81-C83</f>
        <v>0</v>
      </c>
      <c r="D84" s="9">
        <f t="shared" si="1"/>
        <v>692</v>
      </c>
      <c r="E84" s="9">
        <f t="shared" si="1"/>
        <v>2769</v>
      </c>
      <c r="F84" s="9">
        <f t="shared" si="1"/>
        <v>3462</v>
      </c>
      <c r="G84" s="9">
        <f t="shared" si="1"/>
        <v>10385</v>
      </c>
      <c r="H84" s="9"/>
      <c r="I84" s="9"/>
    </row>
    <row r="85" spans="1:9">
      <c r="A85" s="9" t="s">
        <v>52</v>
      </c>
      <c r="B85" s="9"/>
      <c r="C85" s="9">
        <v>0.35</v>
      </c>
      <c r="D85" s="9">
        <v>0.35</v>
      </c>
      <c r="E85" s="9">
        <v>0.35</v>
      </c>
      <c r="F85" s="9">
        <v>0.35</v>
      </c>
      <c r="G85" s="9">
        <v>0.35</v>
      </c>
      <c r="H85" s="9"/>
      <c r="I85" s="9"/>
    </row>
    <row r="86" spans="1:9">
      <c r="A86" s="9" t="s">
        <v>53</v>
      </c>
      <c r="B86" s="9"/>
      <c r="C86" s="9">
        <f t="shared" ref="C86:G86" si="2">C85*C84</f>
        <v>0</v>
      </c>
      <c r="D86" s="9">
        <f t="shared" si="2"/>
        <v>242.2</v>
      </c>
      <c r="E86" s="9">
        <f t="shared" si="2"/>
        <v>969.15</v>
      </c>
      <c r="F86" s="9">
        <f t="shared" si="2"/>
        <v>1211.7</v>
      </c>
      <c r="G86" s="9">
        <f t="shared" si="2"/>
        <v>3634.75</v>
      </c>
      <c r="H86" s="9"/>
      <c r="I86" s="9"/>
    </row>
    <row r="87" spans="1:9">
      <c r="A87" s="9" t="s">
        <v>54</v>
      </c>
      <c r="B87" s="9">
        <v>-50000</v>
      </c>
      <c r="C87" s="9">
        <f t="shared" ref="C87:G87" si="3">C88+C83</f>
        <v>10000</v>
      </c>
      <c r="D87" s="9">
        <f t="shared" si="3"/>
        <v>10449.8</v>
      </c>
      <c r="E87" s="9">
        <f t="shared" si="3"/>
        <v>11799.85</v>
      </c>
      <c r="F87" s="9">
        <f t="shared" si="3"/>
        <v>12250.3</v>
      </c>
      <c r="G87" s="9">
        <f t="shared" si="3"/>
        <v>16750.25</v>
      </c>
      <c r="H87" s="9"/>
      <c r="I87" s="9"/>
    </row>
    <row r="88" spans="1:9">
      <c r="A88" s="9" t="s">
        <v>55</v>
      </c>
      <c r="B88" s="9"/>
      <c r="C88" s="9">
        <f>(C84-C86)</f>
        <v>0</v>
      </c>
      <c r="D88" s="9">
        <f t="shared" ref="D88:G88" si="4">D84-D86</f>
        <v>449.8</v>
      </c>
      <c r="E88" s="9">
        <f t="shared" si="4"/>
        <v>1799.85</v>
      </c>
      <c r="F88" s="9">
        <f t="shared" si="4"/>
        <v>2250.3</v>
      </c>
      <c r="G88" s="9">
        <f t="shared" si="4"/>
        <v>6750.25</v>
      </c>
      <c r="H88" s="9"/>
      <c r="I88" s="9">
        <f>SUM(C88:G88)/5</f>
        <v>2250.04</v>
      </c>
    </row>
    <row r="89" spans="1:9">
      <c r="A89" s="9" t="s">
        <v>4</v>
      </c>
      <c r="B89" s="9">
        <v>-50000</v>
      </c>
      <c r="C89" s="9">
        <f t="shared" ref="C89:G89" si="5">C83+C88</f>
        <v>10000</v>
      </c>
      <c r="D89" s="9">
        <f t="shared" si="5"/>
        <v>10449.8</v>
      </c>
      <c r="E89" s="11">
        <f t="shared" si="5"/>
        <v>11799.85</v>
      </c>
      <c r="F89" s="9">
        <f t="shared" si="5"/>
        <v>12250.3</v>
      </c>
      <c r="G89" s="9">
        <f t="shared" si="5"/>
        <v>16750.25</v>
      </c>
      <c r="H89" s="9"/>
      <c r="I89" s="9"/>
    </row>
    <row r="90" spans="1:9">
      <c r="A90" s="9" t="s">
        <v>56</v>
      </c>
      <c r="B90" s="9">
        <v>-50000</v>
      </c>
      <c r="C90" s="9">
        <f t="shared" ref="C90:G90" si="6">B90+C89</f>
        <v>-40000</v>
      </c>
      <c r="D90" s="9">
        <f t="shared" si="6"/>
        <v>-29550.2</v>
      </c>
      <c r="E90" s="12">
        <f t="shared" si="6"/>
        <v>-17750.35</v>
      </c>
      <c r="F90" s="9">
        <f t="shared" si="6"/>
        <v>-5500.05</v>
      </c>
      <c r="G90" s="9">
        <f t="shared" si="6"/>
        <v>11250.2</v>
      </c>
      <c r="H90" s="9"/>
      <c r="I90" s="9"/>
    </row>
    <row r="91" spans="1:9">
      <c r="A91" s="9"/>
      <c r="B91" s="9"/>
      <c r="C91" s="9"/>
      <c r="D91" s="9"/>
      <c r="E91" s="9"/>
      <c r="F91" s="9"/>
      <c r="G91" s="9"/>
      <c r="H91" s="9"/>
      <c r="I91" s="9"/>
    </row>
    <row r="92" spans="1:9">
      <c r="A92" s="9" t="s">
        <v>57</v>
      </c>
      <c r="B92" s="13"/>
      <c r="C92" s="12">
        <f>4+(5383/G89)</f>
        <v>4.321368337786</v>
      </c>
      <c r="D92" s="9"/>
      <c r="E92" s="9"/>
      <c r="F92" s="9"/>
      <c r="G92" s="9"/>
      <c r="H92" s="9"/>
      <c r="I92" s="9"/>
    </row>
    <row r="93" spans="1:9">
      <c r="A93" s="9" t="s">
        <v>58</v>
      </c>
      <c r="B93" s="13"/>
      <c r="C93" s="12">
        <f>(I88/C82)*100</f>
        <v>4.50008</v>
      </c>
      <c r="D93" s="9"/>
      <c r="E93" s="9"/>
      <c r="F93" s="9"/>
      <c r="G93" s="9"/>
      <c r="H93" s="9"/>
      <c r="I93" s="9"/>
    </row>
    <row r="94" ht="15.15" spans="1:9">
      <c r="A94" s="9" t="s">
        <v>59</v>
      </c>
      <c r="B94" s="13"/>
      <c r="C94" s="14">
        <f>IRR(B87:G87,1)</f>
        <v>0.0658152446690601</v>
      </c>
      <c r="D94" s="9"/>
      <c r="E94" s="9"/>
      <c r="F94" s="9"/>
      <c r="G94" s="9"/>
      <c r="H94" s="9"/>
      <c r="I94" s="9"/>
    </row>
    <row r="95" ht="15.15" spans="1:9">
      <c r="A95" s="9" t="s">
        <v>17</v>
      </c>
      <c r="B95" s="9"/>
      <c r="C95" s="15">
        <f>NPV(0.1,C87:G87)</f>
        <v>45360.2165152653</v>
      </c>
      <c r="D95" s="16">
        <f>C95-50000</f>
        <v>-4639.78348473467</v>
      </c>
      <c r="E95" s="9"/>
      <c r="F95" s="9"/>
      <c r="G95" s="9"/>
      <c r="H95" s="9"/>
      <c r="I95" s="9"/>
    </row>
    <row r="96" spans="1:9">
      <c r="A96" s="9" t="s">
        <v>60</v>
      </c>
      <c r="B96" s="9"/>
      <c r="C96" s="17">
        <f>C95/50000</f>
        <v>0.907204330305307</v>
      </c>
      <c r="D96" s="9"/>
      <c r="E96" s="9"/>
      <c r="F96" s="9"/>
      <c r="G96" s="9"/>
      <c r="H96" s="9"/>
      <c r="I96" s="9"/>
    </row>
    <row r="99" ht="15.15" spans="1:1">
      <c r="A99" t="s">
        <v>61</v>
      </c>
    </row>
    <row r="100" spans="1:5">
      <c r="A100" s="18" t="s">
        <v>62</v>
      </c>
      <c r="B100" s="19">
        <v>10</v>
      </c>
      <c r="C100" s="9"/>
      <c r="D100" s="20" t="s">
        <v>63</v>
      </c>
      <c r="E100" s="19"/>
    </row>
    <row r="101" spans="1:5">
      <c r="A101" s="21" t="s">
        <v>64</v>
      </c>
      <c r="B101" s="22">
        <v>0.35</v>
      </c>
      <c r="C101" s="9"/>
      <c r="D101" s="21" t="s">
        <v>65</v>
      </c>
      <c r="E101" s="22">
        <f>B102*1.1</f>
        <v>110</v>
      </c>
    </row>
    <row r="102" ht="15.15" spans="1:5">
      <c r="A102" s="23" t="s">
        <v>66</v>
      </c>
      <c r="B102" s="24">
        <v>100</v>
      </c>
      <c r="C102" s="9"/>
      <c r="D102" s="21" t="s">
        <v>67</v>
      </c>
      <c r="E102" s="22">
        <f>0.05*E101</f>
        <v>5.5</v>
      </c>
    </row>
    <row r="103" ht="15.15" spans="1:5">
      <c r="A103" s="9"/>
      <c r="B103" s="9"/>
      <c r="C103" s="9"/>
      <c r="D103" s="21" t="s">
        <v>68</v>
      </c>
      <c r="E103" s="22">
        <f>E101-E102</f>
        <v>104.5</v>
      </c>
    </row>
    <row r="104" spans="1:5">
      <c r="A104" s="20" t="s">
        <v>69</v>
      </c>
      <c r="B104" s="19"/>
      <c r="C104" s="9"/>
      <c r="D104" s="21" t="s">
        <v>70</v>
      </c>
      <c r="E104" s="22">
        <f>0.1*B102</f>
        <v>10</v>
      </c>
    </row>
    <row r="105" spans="1:5">
      <c r="A105" s="21" t="s">
        <v>71</v>
      </c>
      <c r="B105" s="22">
        <v>95</v>
      </c>
      <c r="C105" s="9"/>
      <c r="D105" s="21" t="s">
        <v>72</v>
      </c>
      <c r="E105" s="22">
        <f>E104*(1-B101)</f>
        <v>6.5</v>
      </c>
    </row>
    <row r="106" ht="15.15" spans="1:5">
      <c r="A106" s="21" t="s">
        <v>73</v>
      </c>
      <c r="B106" s="22">
        <v>10</v>
      </c>
      <c r="C106" s="9"/>
      <c r="D106" s="23" t="s">
        <v>74</v>
      </c>
      <c r="E106" s="25">
        <f>E105/E103</f>
        <v>0.062200956937799</v>
      </c>
    </row>
    <row r="107" spans="1:5">
      <c r="A107" s="21" t="s">
        <v>75</v>
      </c>
      <c r="B107" s="22">
        <f>B100*(1-B101)</f>
        <v>6.5</v>
      </c>
      <c r="C107" s="9"/>
      <c r="D107" s="9"/>
      <c r="E107" s="9"/>
    </row>
    <row r="108" ht="15.15" spans="1:5">
      <c r="A108" s="23" t="s">
        <v>76</v>
      </c>
      <c r="B108" s="26">
        <f>B107/B105</f>
        <v>0.068421052631579</v>
      </c>
      <c r="C108" s="9"/>
      <c r="D108" s="9"/>
      <c r="E108" s="9"/>
    </row>
    <row r="109" ht="15.15" spans="1:5">
      <c r="A109" s="9"/>
      <c r="B109" s="9"/>
      <c r="C109" s="9"/>
      <c r="D109" s="9"/>
      <c r="E109" s="9"/>
    </row>
    <row r="110" spans="1:5">
      <c r="A110" s="20" t="s">
        <v>77</v>
      </c>
      <c r="B110" s="19"/>
      <c r="C110" s="9"/>
      <c r="D110" s="9"/>
      <c r="E110" s="9"/>
    </row>
    <row r="111" spans="1:5">
      <c r="A111" s="21" t="s">
        <v>65</v>
      </c>
      <c r="B111" s="22">
        <f>B102*0.95</f>
        <v>95</v>
      </c>
      <c r="C111" s="9"/>
      <c r="D111" s="9"/>
      <c r="E111" s="9"/>
    </row>
    <row r="112" spans="1:5">
      <c r="A112" s="21" t="s">
        <v>67</v>
      </c>
      <c r="B112" s="22">
        <f>0.05*B111</f>
        <v>4.75</v>
      </c>
      <c r="C112" s="9"/>
      <c r="D112" s="9"/>
      <c r="E112" s="9"/>
    </row>
    <row r="113" spans="1:5">
      <c r="A113" s="21" t="s">
        <v>68</v>
      </c>
      <c r="B113" s="22">
        <f>B111-B112</f>
        <v>90.25</v>
      </c>
      <c r="C113" s="9"/>
      <c r="D113" s="9"/>
      <c r="E113" s="9"/>
    </row>
    <row r="114" spans="1:5">
      <c r="A114" s="21" t="s">
        <v>70</v>
      </c>
      <c r="B114" s="22">
        <f>0.1*B102</f>
        <v>10</v>
      </c>
      <c r="C114" s="9"/>
      <c r="D114" s="9"/>
      <c r="E114" s="9"/>
    </row>
    <row r="115" spans="1:5">
      <c r="A115" s="21" t="s">
        <v>72</v>
      </c>
      <c r="B115" s="22">
        <f>B114*(1-B101)</f>
        <v>6.5</v>
      </c>
      <c r="C115" s="9"/>
      <c r="D115" s="9"/>
      <c r="E115" s="9"/>
    </row>
    <row r="116" ht="15.15" spans="1:5">
      <c r="A116" s="23" t="s">
        <v>74</v>
      </c>
      <c r="B116" s="25">
        <f>B115/B113</f>
        <v>0.07202216066482</v>
      </c>
      <c r="C116" s="9"/>
      <c r="D116" s="9"/>
      <c r="E116" s="9"/>
    </row>
    <row r="117" spans="1:5">
      <c r="A117" s="9"/>
      <c r="B117" s="9"/>
      <c r="C117" s="9"/>
      <c r="D117" s="9"/>
      <c r="E117" s="9"/>
    </row>
    <row r="118" spans="1:5">
      <c r="A118" s="9"/>
      <c r="B118" s="9"/>
      <c r="C118" s="9"/>
      <c r="D118" s="9"/>
      <c r="E118" s="9"/>
    </row>
    <row r="119" spans="5:5">
      <c r="E119" s="9"/>
    </row>
    <row r="120" spans="1:1">
      <c r="A120" t="s">
        <v>78</v>
      </c>
    </row>
    <row r="121" spans="1:2">
      <c r="A121" s="9" t="s">
        <v>79</v>
      </c>
      <c r="B121" s="9">
        <v>40</v>
      </c>
    </row>
    <row r="122" spans="1:2">
      <c r="A122" s="9" t="s">
        <v>80</v>
      </c>
      <c r="B122" s="9">
        <v>10</v>
      </c>
    </row>
    <row r="123" spans="1:2">
      <c r="A123" s="9" t="s">
        <v>81</v>
      </c>
      <c r="B123" s="27">
        <v>0.18</v>
      </c>
    </row>
    <row r="124" spans="1:2">
      <c r="A124" s="9" t="s">
        <v>74</v>
      </c>
      <c r="B124" s="27">
        <v>0.12</v>
      </c>
    </row>
    <row r="125" spans="1:2">
      <c r="A125" s="9"/>
      <c r="B125" s="9"/>
    </row>
    <row r="126" spans="1:2">
      <c r="A126" s="9" t="s">
        <v>82</v>
      </c>
      <c r="B126" s="9">
        <v>100</v>
      </c>
    </row>
    <row r="127" spans="1:2">
      <c r="A127" s="9" t="s">
        <v>83</v>
      </c>
      <c r="B127" s="9">
        <v>20</v>
      </c>
    </row>
    <row r="128" spans="1:2">
      <c r="A128" s="9"/>
      <c r="B128" s="9"/>
    </row>
    <row r="129" spans="1:2">
      <c r="A129" s="9" t="s">
        <v>84</v>
      </c>
      <c r="B129" s="9">
        <f>B121-B122</f>
        <v>30</v>
      </c>
    </row>
    <row r="130" spans="1:2">
      <c r="A130" s="9" t="s">
        <v>85</v>
      </c>
      <c r="B130" s="28">
        <f>B129/B123</f>
        <v>166.666666666667</v>
      </c>
    </row>
    <row r="131" ht="15.15" spans="1:2">
      <c r="A131" s="9" t="s">
        <v>86</v>
      </c>
      <c r="B131" s="29">
        <f>B122/B124</f>
        <v>83.3333333333333</v>
      </c>
    </row>
    <row r="132" ht="15.15" spans="1:2">
      <c r="A132" s="9" t="s">
        <v>87</v>
      </c>
      <c r="B132" s="30">
        <f>B130/(B130+B131)*B123+B131/(B131+B130)*B124</f>
        <v>0.16</v>
      </c>
    </row>
    <row r="133" spans="1:2">
      <c r="A133" s="9"/>
      <c r="B133" s="9"/>
    </row>
    <row r="134" spans="1:2">
      <c r="A134" s="9" t="s">
        <v>88</v>
      </c>
      <c r="B134" s="12">
        <f>B126*B124</f>
        <v>12</v>
      </c>
    </row>
    <row r="135" spans="1:2">
      <c r="A135" s="9" t="s">
        <v>89</v>
      </c>
      <c r="B135" s="31">
        <f>B122+B134</f>
        <v>22</v>
      </c>
    </row>
    <row r="136" spans="1:2">
      <c r="A136" s="9" t="s">
        <v>90</v>
      </c>
      <c r="B136" s="9">
        <f>B121+B127</f>
        <v>60</v>
      </c>
    </row>
    <row r="137" spans="1:2">
      <c r="A137" s="9" t="s">
        <v>91</v>
      </c>
      <c r="B137" s="31">
        <f>B136-B135</f>
        <v>38</v>
      </c>
    </row>
    <row r="138" spans="1:2">
      <c r="A138" s="9" t="s">
        <v>92</v>
      </c>
      <c r="B138" s="31">
        <f>B137/B123</f>
        <v>211.111111111111</v>
      </c>
    </row>
    <row r="139" ht="15.15" spans="1:2">
      <c r="A139" s="9" t="s">
        <v>93</v>
      </c>
      <c r="B139" s="29">
        <f>B131+B126</f>
        <v>183.333333333333</v>
      </c>
    </row>
    <row r="140" ht="15.15" spans="1:2">
      <c r="A140" s="9" t="s">
        <v>94</v>
      </c>
      <c r="B140" s="32">
        <f>B138/(B138+B139)*B123+B139/(B139+B138)*B124</f>
        <v>0.152112676056338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2024-05-23T08:31:00Z</dcterms:created>
  <dcterms:modified xsi:type="dcterms:W3CDTF">2024-07-24T15:29:59Z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4D779F32685C426CA14643B086A6F2E7_11</vt:lpwstr>
  </property>
  <property fmtid="{D5CDD505-2E9C-101B-9397-08002B2CF9AE}" pid="3" name="KSOProductBuildVer">
    <vt:lpwstr>1033-12.2.0.13472</vt:lpwstr>
  </property>
</Properties>
</file>