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b1b7c2e9dc440ca/Desktop/"/>
    </mc:Choice>
  </mc:AlternateContent>
  <xr:revisionPtr revIDLastSave="25" documentId="11_2E5B4B6943FF01EA9D5BE1D767988A486A27545D" xr6:coauthVersionLast="47" xr6:coauthVersionMax="47" xr10:uidLastSave="{43E0EB62-4A95-44DC-91E4-621513582068}"/>
  <bookViews>
    <workbookView xWindow="-120" yWindow="-120" windowWidth="20730" windowHeight="11040" tabRatio="864" activeTab="5" xr2:uid="{00000000-000D-0000-FFFF-FFFF00000000}"/>
  </bookViews>
  <sheets>
    <sheet name="RESUMEN SUPERFICIES" sheetId="19" r:id="rId1"/>
    <sheet name="SUP. DEPARTAMENTOS" sheetId="20" r:id="rId2"/>
    <sheet name="PRODUCTOS SECUNDARIOS" sheetId="18" r:id="rId3"/>
    <sheet name="INFO CONCON" sheetId="21" r:id="rId4"/>
    <sheet name="INFO COMERCIAL" sheetId="22" r:id="rId5"/>
    <sheet name="Evaluación V0" sheetId="23" r:id="rId6"/>
  </sheets>
  <definedNames>
    <definedName name="_xlnm.Print_Area" localSheetId="0">'RESUMEN SUPERFICIES'!$A$130:$R$207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3" l="1"/>
  <c r="L2" i="23"/>
  <c r="M2" i="23"/>
  <c r="O2" i="23"/>
  <c r="H22" i="23"/>
  <c r="I22" i="23"/>
  <c r="J22" i="23"/>
  <c r="K22" i="23"/>
  <c r="L22" i="23"/>
  <c r="M22" i="23"/>
  <c r="G22" i="23"/>
  <c r="H24" i="23" s="1"/>
  <c r="F157" i="19"/>
  <c r="I157" i="19"/>
  <c r="F158" i="19"/>
  <c r="I158" i="19" s="1"/>
  <c r="F159" i="19"/>
  <c r="I159" i="19"/>
  <c r="F160" i="19"/>
  <c r="I160" i="19"/>
  <c r="F161" i="19"/>
  <c r="I161" i="19"/>
  <c r="F162" i="19"/>
  <c r="I162" i="19" s="1"/>
  <c r="F163" i="19"/>
  <c r="I163" i="19"/>
  <c r="C28" i="23"/>
  <c r="C16" i="23"/>
  <c r="C24" i="23" s="1"/>
  <c r="C30" i="23" s="1"/>
  <c r="H26" i="23" l="1"/>
  <c r="H200" i="18"/>
  <c r="H198" i="18"/>
  <c r="H193" i="18"/>
  <c r="H189" i="18"/>
  <c r="R33" i="18"/>
  <c r="B2" i="18"/>
  <c r="R37" i="18"/>
  <c r="R32" i="18"/>
  <c r="M72" i="18"/>
  <c r="R22" i="18"/>
  <c r="R26" i="18"/>
  <c r="R21" i="18"/>
  <c r="H74" i="18"/>
  <c r="H73" i="18"/>
  <c r="H72" i="18"/>
  <c r="H71" i="18"/>
  <c r="H70" i="18"/>
  <c r="H191" i="18" s="1"/>
  <c r="M41" i="18"/>
  <c r="M20" i="18"/>
  <c r="M18" i="18"/>
  <c r="M39" i="18"/>
  <c r="M35" i="18"/>
  <c r="M31" i="18"/>
  <c r="M27" i="18"/>
  <c r="M23" i="18"/>
  <c r="M21" i="18"/>
  <c r="M19" i="18"/>
  <c r="M17" i="18"/>
  <c r="M15" i="18"/>
  <c r="M13" i="18"/>
  <c r="M9" i="18"/>
  <c r="G53" i="19"/>
  <c r="G54" i="19"/>
  <c r="J76" i="19"/>
  <c r="J57" i="19"/>
  <c r="J56" i="19"/>
  <c r="W142" i="19"/>
  <c r="W141" i="19"/>
  <c r="J55" i="19" s="1"/>
  <c r="V141" i="19"/>
  <c r="J96" i="19" s="1"/>
  <c r="V146" i="19"/>
  <c r="V156" i="19"/>
  <c r="J117" i="19" s="1"/>
  <c r="F22" i="20"/>
  <c r="D22" i="20"/>
  <c r="F21" i="20"/>
  <c r="D21" i="20"/>
  <c r="F20" i="20"/>
  <c r="D20" i="20"/>
  <c r="F19" i="20"/>
  <c r="D19" i="20"/>
  <c r="F18" i="20"/>
  <c r="D18" i="20"/>
  <c r="F17" i="20"/>
  <c r="D17" i="20"/>
  <c r="F16" i="20"/>
  <c r="D16" i="20"/>
  <c r="D15" i="20"/>
  <c r="F14" i="20"/>
  <c r="D14" i="20"/>
  <c r="F13" i="20"/>
  <c r="D13" i="20"/>
  <c r="K95" i="19"/>
  <c r="R10" i="18"/>
  <c r="D31" i="18"/>
  <c r="D26" i="18"/>
  <c r="D25" i="18"/>
  <c r="D24" i="18"/>
  <c r="D23" i="18"/>
  <c r="D18" i="18"/>
  <c r="D17" i="18"/>
  <c r="D8" i="18"/>
  <c r="D53" i="18"/>
  <c r="V128" i="19" s="1"/>
  <c r="I76" i="19"/>
  <c r="I56" i="19"/>
  <c r="I55" i="19"/>
  <c r="F117" i="19"/>
  <c r="F97" i="19"/>
  <c r="F96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98" i="19"/>
  <c r="E97" i="19"/>
  <c r="E96" i="19"/>
  <c r="D97" i="19"/>
  <c r="J180" i="19"/>
  <c r="I180" i="19"/>
  <c r="H180" i="19"/>
  <c r="G180" i="19"/>
  <c r="F180" i="19"/>
  <c r="E184" i="19"/>
  <c r="F98" i="19" s="1"/>
  <c r="G185" i="19"/>
  <c r="G186" i="19" s="1"/>
  <c r="G187" i="19" s="1"/>
  <c r="G188" i="19" s="1"/>
  <c r="G189" i="19" s="1"/>
  <c r="G190" i="19" s="1"/>
  <c r="G191" i="19" s="1"/>
  <c r="G192" i="19" s="1"/>
  <c r="G193" i="19" s="1"/>
  <c r="G194" i="19" s="1"/>
  <c r="G195" i="19" s="1"/>
  <c r="G196" i="19" s="1"/>
  <c r="G197" i="19" s="1"/>
  <c r="G198" i="19" s="1"/>
  <c r="G199" i="19" s="1"/>
  <c r="G200" i="19" s="1"/>
  <c r="G201" i="19" s="1"/>
  <c r="G202" i="19" s="1"/>
  <c r="H185" i="19"/>
  <c r="H186" i="19" s="1"/>
  <c r="H187" i="19" s="1"/>
  <c r="H188" i="19" s="1"/>
  <c r="H189" i="19" s="1"/>
  <c r="H190" i="19" s="1"/>
  <c r="H191" i="19" s="1"/>
  <c r="H192" i="19" s="1"/>
  <c r="H193" i="19" s="1"/>
  <c r="H194" i="19" s="1"/>
  <c r="H195" i="19" s="1"/>
  <c r="H196" i="19" s="1"/>
  <c r="H197" i="19" s="1"/>
  <c r="H198" i="19" s="1"/>
  <c r="H199" i="19" s="1"/>
  <c r="H200" i="19" s="1"/>
  <c r="H201" i="19" s="1"/>
  <c r="H202" i="19" s="1"/>
  <c r="I185" i="19"/>
  <c r="I186" i="19" s="1"/>
  <c r="I187" i="19" s="1"/>
  <c r="I188" i="19" s="1"/>
  <c r="I189" i="19" s="1"/>
  <c r="I190" i="19" s="1"/>
  <c r="I191" i="19" s="1"/>
  <c r="I192" i="19" s="1"/>
  <c r="I193" i="19" s="1"/>
  <c r="I194" i="19" s="1"/>
  <c r="I195" i="19" s="1"/>
  <c r="I196" i="19" s="1"/>
  <c r="I197" i="19" s="1"/>
  <c r="I198" i="19" s="1"/>
  <c r="I199" i="19" s="1"/>
  <c r="I200" i="19" s="1"/>
  <c r="I201" i="19" s="1"/>
  <c r="I202" i="19" s="1"/>
  <c r="J185" i="19"/>
  <c r="J186" i="19" s="1"/>
  <c r="J187" i="19" s="1"/>
  <c r="J188" i="19" s="1"/>
  <c r="J189" i="19" s="1"/>
  <c r="J190" i="19" s="1"/>
  <c r="J191" i="19" s="1"/>
  <c r="J192" i="19" s="1"/>
  <c r="J193" i="19" s="1"/>
  <c r="J194" i="19" s="1"/>
  <c r="J195" i="19" s="1"/>
  <c r="J196" i="19" s="1"/>
  <c r="J197" i="19" s="1"/>
  <c r="J198" i="19" s="1"/>
  <c r="J199" i="19" s="1"/>
  <c r="J200" i="19" s="1"/>
  <c r="J201" i="19" s="1"/>
  <c r="J202" i="19" s="1"/>
  <c r="N162" i="19"/>
  <c r="N159" i="19"/>
  <c r="R7" i="18" l="1"/>
  <c r="M147" i="18"/>
  <c r="I57" i="19"/>
  <c r="D98" i="19"/>
  <c r="D99" i="19" s="1"/>
  <c r="D100" i="19" s="1"/>
  <c r="D101" i="19" s="1"/>
  <c r="D102" i="19" s="1"/>
  <c r="D103" i="19" s="1"/>
  <c r="D104" i="19" s="1"/>
  <c r="D105" i="19" s="1"/>
  <c r="D106" i="19" s="1"/>
  <c r="D107" i="19" s="1"/>
  <c r="D108" i="19" s="1"/>
  <c r="D109" i="19" s="1"/>
  <c r="D110" i="19" s="1"/>
  <c r="D111" i="19" s="1"/>
  <c r="D112" i="19" s="1"/>
  <c r="D113" i="19" s="1"/>
  <c r="D114" i="19" s="1"/>
  <c r="D115" i="19" s="1"/>
  <c r="D116" i="19" s="1"/>
  <c r="R16" i="18"/>
  <c r="R15" i="18"/>
  <c r="R35" i="18"/>
  <c r="V133" i="19" s="1"/>
  <c r="R24" i="18"/>
  <c r="V138" i="19" s="1"/>
  <c r="V149" i="19"/>
  <c r="F56" i="19" s="1"/>
  <c r="R18" i="18"/>
  <c r="R11" i="18"/>
  <c r="R13" i="18" s="1"/>
  <c r="D51" i="18"/>
  <c r="D55" i="18" s="1"/>
  <c r="F99" i="19"/>
  <c r="F100" i="19" s="1"/>
  <c r="F101" i="19" s="1"/>
  <c r="F102" i="19" s="1"/>
  <c r="F103" i="19" s="1"/>
  <c r="F104" i="19" s="1"/>
  <c r="F105" i="19" s="1"/>
  <c r="F106" i="19" s="1"/>
  <c r="F107" i="19" s="1"/>
  <c r="F108" i="19" s="1"/>
  <c r="F109" i="19" s="1"/>
  <c r="F110" i="19" s="1"/>
  <c r="F111" i="19" s="1"/>
  <c r="F112" i="19" s="1"/>
  <c r="F113" i="19" s="1"/>
  <c r="F114" i="19" s="1"/>
  <c r="F115" i="19" s="1"/>
  <c r="F116" i="19" s="1"/>
  <c r="G97" i="19" l="1"/>
  <c r="N163" i="19"/>
  <c r="V126" i="19" l="1"/>
  <c r="G93" i="19" s="1"/>
  <c r="H206" i="18"/>
  <c r="H212" i="18" s="1"/>
  <c r="D66" i="18"/>
  <c r="F223" i="20"/>
  <c r="D223" i="20"/>
  <c r="V124" i="19" s="1"/>
  <c r="E223" i="20"/>
  <c r="G214" i="20"/>
  <c r="G221" i="20"/>
  <c r="G218" i="20"/>
  <c r="G217" i="20"/>
  <c r="G213" i="20"/>
  <c r="I93" i="19" l="1"/>
  <c r="F165" i="19"/>
  <c r="G211" i="20"/>
  <c r="G220" i="20"/>
  <c r="G212" i="20"/>
  <c r="G216" i="20"/>
  <c r="G219" i="20"/>
  <c r="G215" i="20"/>
  <c r="G223" i="20" l="1"/>
  <c r="K165" i="19"/>
  <c r="O134" i="19"/>
  <c r="D93" i="19"/>
  <c r="O139" i="19"/>
  <c r="I169" i="19"/>
  <c r="N169" i="19"/>
  <c r="I168" i="19"/>
  <c r="N168" i="19"/>
  <c r="I167" i="19"/>
  <c r="N167" i="19"/>
  <c r="N146" i="19"/>
  <c r="N149" i="19"/>
  <c r="T32" i="22"/>
  <c r="T37" i="22" s="1"/>
  <c r="U37" i="22" s="1"/>
  <c r="P80" i="21"/>
  <c r="P83" i="21" s="1"/>
  <c r="T35" i="22" l="1"/>
  <c r="U35" i="22" s="1"/>
  <c r="H93" i="19"/>
  <c r="O93" i="19" s="1"/>
  <c r="D52" i="19"/>
  <c r="G52" i="19" s="1"/>
  <c r="D117" i="19"/>
  <c r="D96" i="19"/>
  <c r="H52" i="19" l="1"/>
  <c r="L52" i="19"/>
  <c r="M126" i="18"/>
  <c r="M122" i="18"/>
  <c r="M114" i="18"/>
  <c r="M70" i="18"/>
  <c r="M68" i="18"/>
  <c r="R38" i="18" l="1"/>
  <c r="M148" i="18"/>
  <c r="R40" i="18"/>
  <c r="V131" i="19" s="1"/>
  <c r="R27" i="18"/>
  <c r="R29" i="18" s="1"/>
  <c r="V136" i="19" s="1"/>
  <c r="H204" i="18"/>
  <c r="H202" i="18"/>
  <c r="G96" i="19"/>
  <c r="N64" i="19"/>
  <c r="D64" i="18" l="1"/>
  <c r="D62" i="18"/>
  <c r="D60" i="18"/>
  <c r="D58" i="18"/>
  <c r="H211" i="18"/>
  <c r="H210" i="18"/>
  <c r="M155" i="18"/>
  <c r="M153" i="18"/>
  <c r="M151" i="18"/>
  <c r="J97" i="19"/>
  <c r="K96" i="19"/>
  <c r="F55" i="19"/>
  <c r="D68" i="18" l="1"/>
  <c r="K97" i="19"/>
  <c r="K98" i="19" l="1"/>
  <c r="K99" i="19" s="1"/>
  <c r="K100" i="19" s="1"/>
  <c r="K101" i="19" s="1"/>
  <c r="K102" i="19" s="1"/>
  <c r="K103" i="19" s="1"/>
  <c r="K104" i="19" s="1"/>
  <c r="K105" i="19" s="1"/>
  <c r="K106" i="19" s="1"/>
  <c r="K107" i="19" s="1"/>
  <c r="K108" i="19" s="1"/>
  <c r="K109" i="19" s="1"/>
  <c r="K110" i="19" s="1"/>
  <c r="K111" i="19" s="1"/>
  <c r="K112" i="19" s="1"/>
  <c r="K113" i="19" s="1"/>
  <c r="K114" i="19" s="1"/>
  <c r="K115" i="19" s="1"/>
  <c r="K116" i="19" s="1"/>
  <c r="K117" i="19" s="1"/>
  <c r="L95" i="19" l="1"/>
  <c r="L96" i="19" s="1"/>
  <c r="G95" i="19"/>
  <c r="G94" i="19"/>
  <c r="V157" i="19"/>
  <c r="V152" i="19"/>
  <c r="J98" i="19"/>
  <c r="V130" i="19"/>
  <c r="E37" i="19"/>
  <c r="G202" i="20"/>
  <c r="G201" i="20"/>
  <c r="G200" i="20"/>
  <c r="G199" i="20"/>
  <c r="G198" i="20"/>
  <c r="G197" i="20"/>
  <c r="G196" i="20"/>
  <c r="G195" i="20"/>
  <c r="G194" i="20"/>
  <c r="G193" i="20"/>
  <c r="G192" i="20"/>
  <c r="G191" i="20"/>
  <c r="G190" i="20"/>
  <c r="G189" i="20"/>
  <c r="G188" i="20"/>
  <c r="G187" i="20"/>
  <c r="G186" i="20"/>
  <c r="G185" i="20"/>
  <c r="G184" i="20"/>
  <c r="G183" i="20"/>
  <c r="F32" i="20"/>
  <c r="F42" i="20" s="1"/>
  <c r="F52" i="20" s="1"/>
  <c r="F62" i="20" s="1"/>
  <c r="F72" i="20" s="1"/>
  <c r="F82" i="20" s="1"/>
  <c r="F92" i="20" s="1"/>
  <c r="F102" i="20" s="1"/>
  <c r="F112" i="20" s="1"/>
  <c r="F122" i="20" s="1"/>
  <c r="F132" i="20" s="1"/>
  <c r="F142" i="20" s="1"/>
  <c r="F152" i="20" s="1"/>
  <c r="F162" i="20" s="1"/>
  <c r="F172" i="20" s="1"/>
  <c r="F182" i="20" s="1"/>
  <c r="D32" i="20"/>
  <c r="D42" i="20" s="1"/>
  <c r="D52" i="20" s="1"/>
  <c r="D62" i="20" s="1"/>
  <c r="D72" i="20" s="1"/>
  <c r="D82" i="20" s="1"/>
  <c r="D92" i="20" s="1"/>
  <c r="D102" i="20" s="1"/>
  <c r="D112" i="20" s="1"/>
  <c r="D122" i="20" s="1"/>
  <c r="D132" i="20" s="1"/>
  <c r="D142" i="20" s="1"/>
  <c r="F31" i="20"/>
  <c r="D31" i="20"/>
  <c r="D41" i="20" s="1"/>
  <c r="D51" i="20" s="1"/>
  <c r="D61" i="20" s="1"/>
  <c r="D71" i="20" s="1"/>
  <c r="D81" i="20" s="1"/>
  <c r="D91" i="20" s="1"/>
  <c r="D101" i="20" s="1"/>
  <c r="D111" i="20" s="1"/>
  <c r="D121" i="20" s="1"/>
  <c r="D131" i="20" s="1"/>
  <c r="D141" i="20" s="1"/>
  <c r="F11" i="20"/>
  <c r="D30" i="20"/>
  <c r="D40" i="20" s="1"/>
  <c r="D50" i="20" s="1"/>
  <c r="D60" i="20" s="1"/>
  <c r="D70" i="20" s="1"/>
  <c r="D80" i="20" s="1"/>
  <c r="D90" i="20" s="1"/>
  <c r="D100" i="20" s="1"/>
  <c r="D110" i="20" s="1"/>
  <c r="D120" i="20" s="1"/>
  <c r="D130" i="20" s="1"/>
  <c r="D140" i="20" s="1"/>
  <c r="D150" i="20" s="1"/>
  <c r="F29" i="20"/>
  <c r="F39" i="20" s="1"/>
  <c r="F49" i="20" s="1"/>
  <c r="F59" i="20" s="1"/>
  <c r="F69" i="20" s="1"/>
  <c r="F79" i="20" s="1"/>
  <c r="F89" i="20" s="1"/>
  <c r="F99" i="20" s="1"/>
  <c r="F109" i="20" s="1"/>
  <c r="F119" i="20" s="1"/>
  <c r="F129" i="20" s="1"/>
  <c r="F139" i="20" s="1"/>
  <c r="F149" i="20" s="1"/>
  <c r="F159" i="20" s="1"/>
  <c r="F169" i="20" s="1"/>
  <c r="F179" i="20" s="1"/>
  <c r="D10" i="20"/>
  <c r="F28" i="20"/>
  <c r="F38" i="20" s="1"/>
  <c r="F48" i="20" s="1"/>
  <c r="F58" i="20" s="1"/>
  <c r="F68" i="20" s="1"/>
  <c r="F78" i="20" s="1"/>
  <c r="F88" i="20" s="1"/>
  <c r="F98" i="20" s="1"/>
  <c r="F108" i="20" s="1"/>
  <c r="F118" i="20" s="1"/>
  <c r="F128" i="20" s="1"/>
  <c r="F138" i="20" s="1"/>
  <c r="F148" i="20" s="1"/>
  <c r="F158" i="20" s="1"/>
  <c r="F168" i="20" s="1"/>
  <c r="F178" i="20" s="1"/>
  <c r="D28" i="20"/>
  <c r="D38" i="20" s="1"/>
  <c r="D48" i="20" s="1"/>
  <c r="D58" i="20" s="1"/>
  <c r="D68" i="20" s="1"/>
  <c r="D78" i="20" s="1"/>
  <c r="D88" i="20" s="1"/>
  <c r="D98" i="20" s="1"/>
  <c r="D108" i="20" s="1"/>
  <c r="D118" i="20" s="1"/>
  <c r="D128" i="20" s="1"/>
  <c r="D138" i="20" s="1"/>
  <c r="F27" i="20"/>
  <c r="F37" i="20" s="1"/>
  <c r="F47" i="20" s="1"/>
  <c r="F57" i="20" s="1"/>
  <c r="F67" i="20" s="1"/>
  <c r="F77" i="20" s="1"/>
  <c r="F87" i="20" s="1"/>
  <c r="F97" i="20" s="1"/>
  <c r="F107" i="20" s="1"/>
  <c r="F117" i="20" s="1"/>
  <c r="F127" i="20" s="1"/>
  <c r="F137" i="20" s="1"/>
  <c r="F147" i="20" s="1"/>
  <c r="D27" i="20"/>
  <c r="D37" i="20" s="1"/>
  <c r="D47" i="20" s="1"/>
  <c r="D57" i="20" s="1"/>
  <c r="D67" i="20" s="1"/>
  <c r="D77" i="20" s="1"/>
  <c r="D87" i="20" s="1"/>
  <c r="D97" i="20" s="1"/>
  <c r="D107" i="20" s="1"/>
  <c r="D117" i="20" s="1"/>
  <c r="D127" i="20" s="1"/>
  <c r="D137" i="20" s="1"/>
  <c r="F8" i="20"/>
  <c r="D26" i="20"/>
  <c r="D36" i="20" s="1"/>
  <c r="D46" i="20" s="1"/>
  <c r="D56" i="20" s="1"/>
  <c r="D66" i="20" s="1"/>
  <c r="D76" i="20" s="1"/>
  <c r="D86" i="20" s="1"/>
  <c r="D96" i="20" s="1"/>
  <c r="D106" i="20" s="1"/>
  <c r="D116" i="20" s="1"/>
  <c r="D126" i="20" s="1"/>
  <c r="D136" i="20" s="1"/>
  <c r="D146" i="20" s="1"/>
  <c r="F15" i="20"/>
  <c r="F25" i="20" s="1"/>
  <c r="F35" i="20" s="1"/>
  <c r="F45" i="20" s="1"/>
  <c r="F55" i="20" s="1"/>
  <c r="F65" i="20" s="1"/>
  <c r="F75" i="20" s="1"/>
  <c r="F85" i="20" s="1"/>
  <c r="F95" i="20" s="1"/>
  <c r="F105" i="20" s="1"/>
  <c r="F115" i="20" s="1"/>
  <c r="F125" i="20" s="1"/>
  <c r="F135" i="20" s="1"/>
  <c r="F145" i="20" s="1"/>
  <c r="F155" i="20" s="1"/>
  <c r="F165" i="20" s="1"/>
  <c r="F175" i="20" s="1"/>
  <c r="D25" i="20"/>
  <c r="D35" i="20" s="1"/>
  <c r="D45" i="20" s="1"/>
  <c r="D55" i="20" s="1"/>
  <c r="D65" i="20" s="1"/>
  <c r="D75" i="20" s="1"/>
  <c r="D85" i="20" s="1"/>
  <c r="D95" i="20" s="1"/>
  <c r="D105" i="20" s="1"/>
  <c r="D115" i="20" s="1"/>
  <c r="D125" i="20" s="1"/>
  <c r="D135" i="20" s="1"/>
  <c r="F24" i="20"/>
  <c r="F34" i="20" s="1"/>
  <c r="F44" i="20" s="1"/>
  <c r="F54" i="20" s="1"/>
  <c r="F64" i="20" s="1"/>
  <c r="F74" i="20" s="1"/>
  <c r="F84" i="20" s="1"/>
  <c r="F94" i="20" s="1"/>
  <c r="F104" i="20" s="1"/>
  <c r="F114" i="20" s="1"/>
  <c r="F124" i="20" s="1"/>
  <c r="F134" i="20" s="1"/>
  <c r="F144" i="20" s="1"/>
  <c r="F154" i="20" s="1"/>
  <c r="F164" i="20" s="1"/>
  <c r="F174" i="20" s="1"/>
  <c r="D24" i="20"/>
  <c r="D34" i="20" s="1"/>
  <c r="D44" i="20" s="1"/>
  <c r="D54" i="20" s="1"/>
  <c r="D64" i="20" s="1"/>
  <c r="D74" i="20" s="1"/>
  <c r="D84" i="20" s="1"/>
  <c r="D94" i="20" s="1"/>
  <c r="D104" i="20" s="1"/>
  <c r="D114" i="20" s="1"/>
  <c r="D124" i="20" s="1"/>
  <c r="D134" i="20" s="1"/>
  <c r="F23" i="20"/>
  <c r="F33" i="20" s="1"/>
  <c r="F43" i="20" s="1"/>
  <c r="F53" i="20" s="1"/>
  <c r="F63" i="20" s="1"/>
  <c r="F73" i="20" s="1"/>
  <c r="F83" i="20" s="1"/>
  <c r="F93" i="20" s="1"/>
  <c r="F103" i="20" s="1"/>
  <c r="F113" i="20" s="1"/>
  <c r="F123" i="20" s="1"/>
  <c r="F133" i="20" s="1"/>
  <c r="F143" i="20" s="1"/>
  <c r="D23" i="20"/>
  <c r="D33" i="20" s="1"/>
  <c r="D43" i="20" s="1"/>
  <c r="D53" i="20" s="1"/>
  <c r="D63" i="20" s="1"/>
  <c r="D73" i="20" s="1"/>
  <c r="D83" i="20" s="1"/>
  <c r="D93" i="20" s="1"/>
  <c r="D103" i="20" s="1"/>
  <c r="D113" i="20" s="1"/>
  <c r="D123" i="20" s="1"/>
  <c r="D133" i="20" s="1"/>
  <c r="C65" i="19"/>
  <c r="C66" i="19"/>
  <c r="C67" i="19"/>
  <c r="C68" i="19"/>
  <c r="C69" i="19"/>
  <c r="C70" i="19"/>
  <c r="C71" i="19"/>
  <c r="C72" i="19"/>
  <c r="C73" i="19"/>
  <c r="C74" i="19"/>
  <c r="C75" i="19"/>
  <c r="C76" i="19"/>
  <c r="F72" i="19"/>
  <c r="C61" i="19"/>
  <c r="C62" i="19"/>
  <c r="C63" i="19"/>
  <c r="C64" i="19"/>
  <c r="F71" i="19"/>
  <c r="F73" i="19"/>
  <c r="C57" i="19"/>
  <c r="C58" i="19"/>
  <c r="C59" i="19"/>
  <c r="C60" i="19"/>
  <c r="F74" i="19"/>
  <c r="D185" i="19"/>
  <c r="D186" i="19" s="1"/>
  <c r="D187" i="19" s="1"/>
  <c r="D188" i="19" s="1"/>
  <c r="D189" i="19" s="1"/>
  <c r="D190" i="19" s="1"/>
  <c r="D191" i="19" s="1"/>
  <c r="D192" i="19" s="1"/>
  <c r="D193" i="19" s="1"/>
  <c r="D194" i="19" s="1"/>
  <c r="D195" i="19" s="1"/>
  <c r="D196" i="19" s="1"/>
  <c r="D197" i="19" s="1"/>
  <c r="D198" i="19" s="1"/>
  <c r="D199" i="19" s="1"/>
  <c r="D200" i="19" s="1"/>
  <c r="D201" i="19" s="1"/>
  <c r="D202" i="19" s="1"/>
  <c r="E185" i="19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F185" i="19"/>
  <c r="F186" i="19" s="1"/>
  <c r="F187" i="19" s="1"/>
  <c r="F188" i="19" s="1"/>
  <c r="F189" i="19" s="1"/>
  <c r="F190" i="19" s="1"/>
  <c r="F191" i="19" s="1"/>
  <c r="F192" i="19" s="1"/>
  <c r="F193" i="19" s="1"/>
  <c r="F194" i="19" s="1"/>
  <c r="F195" i="19" s="1"/>
  <c r="F196" i="19" s="1"/>
  <c r="F197" i="19" s="1"/>
  <c r="F198" i="19" s="1"/>
  <c r="F199" i="19" s="1"/>
  <c r="F200" i="19" s="1"/>
  <c r="F201" i="19" s="1"/>
  <c r="F202" i="19" s="1"/>
  <c r="D57" i="19" l="1"/>
  <c r="D58" i="19" s="1"/>
  <c r="D59" i="19" s="1"/>
  <c r="D60" i="19" s="1"/>
  <c r="D61" i="19" s="1"/>
  <c r="D62" i="19" s="1"/>
  <c r="D63" i="19" s="1"/>
  <c r="D64" i="19" s="1"/>
  <c r="D65" i="19" s="1"/>
  <c r="D66" i="19" s="1"/>
  <c r="D67" i="19" s="1"/>
  <c r="D68" i="19" s="1"/>
  <c r="D69" i="19" s="1"/>
  <c r="D70" i="19" s="1"/>
  <c r="D71" i="19" s="1"/>
  <c r="D72" i="19" s="1"/>
  <c r="D73" i="19" s="1"/>
  <c r="D74" i="19" s="1"/>
  <c r="D75" i="19" s="1"/>
  <c r="D56" i="19"/>
  <c r="D76" i="19"/>
  <c r="D55" i="19"/>
  <c r="I94" i="19"/>
  <c r="H53" i="19" s="1"/>
  <c r="I58" i="19"/>
  <c r="I59" i="19" s="1"/>
  <c r="I60" i="19" s="1"/>
  <c r="I61" i="19" s="1"/>
  <c r="I62" i="19" s="1"/>
  <c r="I63" i="19" s="1"/>
  <c r="I64" i="19" s="1"/>
  <c r="I65" i="19" s="1"/>
  <c r="I66" i="19" s="1"/>
  <c r="I67" i="19" s="1"/>
  <c r="I68" i="19" s="1"/>
  <c r="I69" i="19" s="1"/>
  <c r="I70" i="19" s="1"/>
  <c r="I71" i="19" s="1"/>
  <c r="I72" i="19" s="1"/>
  <c r="I73" i="19" s="1"/>
  <c r="I74" i="19" s="1"/>
  <c r="I75" i="19" s="1"/>
  <c r="F41" i="20"/>
  <c r="F51" i="20" s="1"/>
  <c r="F61" i="20" s="1"/>
  <c r="F71" i="20" s="1"/>
  <c r="F81" i="20" s="1"/>
  <c r="F91" i="20" s="1"/>
  <c r="F101" i="20" s="1"/>
  <c r="F111" i="20" s="1"/>
  <c r="F121" i="20" s="1"/>
  <c r="F131" i="20" s="1"/>
  <c r="F141" i="20" s="1"/>
  <c r="F151" i="20" s="1"/>
  <c r="F161" i="20" s="1"/>
  <c r="F171" i="20" s="1"/>
  <c r="G125" i="19"/>
  <c r="L97" i="19"/>
  <c r="J99" i="19"/>
  <c r="J100" i="19" s="1"/>
  <c r="J101" i="19" s="1"/>
  <c r="J102" i="19" s="1"/>
  <c r="J103" i="19" s="1"/>
  <c r="J104" i="19" s="1"/>
  <c r="J105" i="19" s="1"/>
  <c r="J106" i="19" s="1"/>
  <c r="J107" i="19" s="1"/>
  <c r="J108" i="19" s="1"/>
  <c r="J109" i="19" s="1"/>
  <c r="J110" i="19" s="1"/>
  <c r="J111" i="19" s="1"/>
  <c r="J112" i="19" s="1"/>
  <c r="J113" i="19" s="1"/>
  <c r="J114" i="19" s="1"/>
  <c r="J115" i="19" s="1"/>
  <c r="J116" i="19" s="1"/>
  <c r="I95" i="19"/>
  <c r="F153" i="20"/>
  <c r="F163" i="20" s="1"/>
  <c r="G137" i="20"/>
  <c r="D147" i="20"/>
  <c r="D157" i="20" s="1"/>
  <c r="D151" i="20"/>
  <c r="D161" i="20" s="1"/>
  <c r="G133" i="20"/>
  <c r="D143" i="20"/>
  <c r="D153" i="20" s="1"/>
  <c r="F157" i="20"/>
  <c r="F167" i="20" s="1"/>
  <c r="D145" i="20"/>
  <c r="G135" i="20"/>
  <c r="D144" i="20"/>
  <c r="G134" i="20"/>
  <c r="D156" i="20"/>
  <c r="D166" i="20" s="1"/>
  <c r="D148" i="20"/>
  <c r="G138" i="20"/>
  <c r="D160" i="20"/>
  <c r="D170" i="20" s="1"/>
  <c r="D152" i="20"/>
  <c r="G142" i="20"/>
  <c r="F12" i="20"/>
  <c r="D12" i="20"/>
  <c r="D11" i="20"/>
  <c r="F30" i="20"/>
  <c r="F40" i="20" s="1"/>
  <c r="F50" i="20" s="1"/>
  <c r="F60" i="20" s="1"/>
  <c r="F70" i="20" s="1"/>
  <c r="F80" i="20" s="1"/>
  <c r="F90" i="20" s="1"/>
  <c r="F100" i="20" s="1"/>
  <c r="F110" i="20" s="1"/>
  <c r="F120" i="20" s="1"/>
  <c r="F130" i="20" s="1"/>
  <c r="F140" i="20" s="1"/>
  <c r="D29" i="20"/>
  <c r="D39" i="20" s="1"/>
  <c r="D49" i="20" s="1"/>
  <c r="D59" i="20" s="1"/>
  <c r="D69" i="20" s="1"/>
  <c r="D79" i="20" s="1"/>
  <c r="D89" i="20" s="1"/>
  <c r="D99" i="20" s="1"/>
  <c r="D109" i="20" s="1"/>
  <c r="D119" i="20" s="1"/>
  <c r="D129" i="20" s="1"/>
  <c r="D139" i="20" s="1"/>
  <c r="F10" i="20"/>
  <c r="D8" i="20"/>
  <c r="F26" i="20"/>
  <c r="F36" i="20" s="1"/>
  <c r="F46" i="20" s="1"/>
  <c r="F56" i="20" s="1"/>
  <c r="F66" i="20" s="1"/>
  <c r="F76" i="20" s="1"/>
  <c r="F86" i="20" s="1"/>
  <c r="F96" i="20" s="1"/>
  <c r="F106" i="20" s="1"/>
  <c r="F116" i="20" s="1"/>
  <c r="F126" i="20" s="1"/>
  <c r="F136" i="20" s="1"/>
  <c r="F9" i="20"/>
  <c r="D9" i="20"/>
  <c r="O94" i="19" l="1"/>
  <c r="G141" i="20"/>
  <c r="H111" i="19"/>
  <c r="K55" i="19"/>
  <c r="H115" i="19"/>
  <c r="H114" i="19"/>
  <c r="L98" i="19"/>
  <c r="K56" i="19"/>
  <c r="O95" i="19"/>
  <c r="H54" i="19"/>
  <c r="I125" i="19"/>
  <c r="H112" i="19"/>
  <c r="G147" i="20"/>
  <c r="D158" i="20"/>
  <c r="G148" i="20"/>
  <c r="G161" i="20"/>
  <c r="D171" i="20"/>
  <c r="D181" i="20" s="1"/>
  <c r="G151" i="20"/>
  <c r="D154" i="20"/>
  <c r="G144" i="20"/>
  <c r="F173" i="20"/>
  <c r="F181" i="20"/>
  <c r="G136" i="20"/>
  <c r="F146" i="20"/>
  <c r="F177" i="20"/>
  <c r="D176" i="20"/>
  <c r="G145" i="20"/>
  <c r="D155" i="20"/>
  <c r="G153" i="20"/>
  <c r="D163" i="20"/>
  <c r="D173" i="20" s="1"/>
  <c r="G157" i="20"/>
  <c r="D167" i="20"/>
  <c r="D177" i="20" s="1"/>
  <c r="D162" i="20"/>
  <c r="G152" i="20"/>
  <c r="G140" i="20"/>
  <c r="F150" i="20"/>
  <c r="G139" i="20"/>
  <c r="D149" i="20"/>
  <c r="D180" i="20"/>
  <c r="G143" i="20"/>
  <c r="L99" i="19" l="1"/>
  <c r="L100" i="19" s="1"/>
  <c r="L101" i="19" s="1"/>
  <c r="L102" i="19" s="1"/>
  <c r="L103" i="19" s="1"/>
  <c r="L104" i="19" s="1"/>
  <c r="L105" i="19" s="1"/>
  <c r="L106" i="19" s="1"/>
  <c r="L107" i="19" s="1"/>
  <c r="L108" i="19" s="1"/>
  <c r="L109" i="19" s="1"/>
  <c r="L110" i="19" s="1"/>
  <c r="L111" i="19" s="1"/>
  <c r="G181" i="20"/>
  <c r="G171" i="20"/>
  <c r="G167" i="20"/>
  <c r="G177" i="20"/>
  <c r="G173" i="20"/>
  <c r="F156" i="20"/>
  <c r="G146" i="20"/>
  <c r="G149" i="20"/>
  <c r="D159" i="20"/>
  <c r="D168" i="20"/>
  <c r="G158" i="20"/>
  <c r="D164" i="20"/>
  <c r="G154" i="20"/>
  <c r="F160" i="20"/>
  <c r="G150" i="20"/>
  <c r="G155" i="20"/>
  <c r="D165" i="20"/>
  <c r="D172" i="20"/>
  <c r="G162" i="20"/>
  <c r="G163" i="20"/>
  <c r="K57" i="19" l="1"/>
  <c r="J58" i="19"/>
  <c r="L112" i="19"/>
  <c r="O111" i="19"/>
  <c r="D178" i="20"/>
  <c r="G178" i="20" s="1"/>
  <c r="G168" i="20"/>
  <c r="D182" i="20"/>
  <c r="G182" i="20" s="1"/>
  <c r="G172" i="20"/>
  <c r="G160" i="20"/>
  <c r="F170" i="20"/>
  <c r="G156" i="20"/>
  <c r="F166" i="20"/>
  <c r="D174" i="20"/>
  <c r="G174" i="20" s="1"/>
  <c r="G164" i="20"/>
  <c r="G165" i="20"/>
  <c r="D175" i="20"/>
  <c r="G175" i="20" s="1"/>
  <c r="D169" i="20"/>
  <c r="G159" i="20"/>
  <c r="O81" i="19"/>
  <c r="H97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5" i="19"/>
  <c r="F76" i="19"/>
  <c r="E35" i="19"/>
  <c r="E38" i="19" s="1"/>
  <c r="E39" i="19" s="1"/>
  <c r="O205" i="19" s="1"/>
  <c r="E29" i="19"/>
  <c r="E31" i="19" s="1"/>
  <c r="E25" i="19"/>
  <c r="E26" i="19" s="1"/>
  <c r="P81" i="19" l="1"/>
  <c r="J59" i="19"/>
  <c r="K58" i="19"/>
  <c r="L113" i="19"/>
  <c r="L114" i="19" s="1"/>
  <c r="O112" i="19"/>
  <c r="E36" i="19"/>
  <c r="G133" i="19"/>
  <c r="G169" i="20"/>
  <c r="D179" i="20"/>
  <c r="G179" i="20" s="1"/>
  <c r="F180" i="20"/>
  <c r="G170" i="20"/>
  <c r="F176" i="20"/>
  <c r="G176" i="20" s="1"/>
  <c r="G166" i="20"/>
  <c r="F133" i="19"/>
  <c r="D147" i="19" s="1"/>
  <c r="O151" i="19"/>
  <c r="I164" i="19"/>
  <c r="I165" i="19"/>
  <c r="I166" i="19"/>
  <c r="N161" i="19"/>
  <c r="N164" i="19"/>
  <c r="N165" i="19"/>
  <c r="N166" i="19"/>
  <c r="G132" i="20"/>
  <c r="G131" i="20"/>
  <c r="G130" i="20"/>
  <c r="G129" i="20"/>
  <c r="G128" i="20"/>
  <c r="G127" i="20"/>
  <c r="G126" i="20"/>
  <c r="G125" i="20"/>
  <c r="G124" i="20"/>
  <c r="G123" i="20"/>
  <c r="G122" i="20"/>
  <c r="G121" i="20"/>
  <c r="G120" i="20"/>
  <c r="G119" i="20"/>
  <c r="G118" i="20"/>
  <c r="G117" i="20"/>
  <c r="G116" i="20"/>
  <c r="G115" i="20"/>
  <c r="G114" i="20"/>
  <c r="G113" i="20"/>
  <c r="G112" i="20"/>
  <c r="G111" i="20"/>
  <c r="G110" i="20"/>
  <c r="G109" i="20"/>
  <c r="G108" i="20"/>
  <c r="G107" i="20"/>
  <c r="G106" i="20"/>
  <c r="G105" i="20"/>
  <c r="G104" i="20"/>
  <c r="G103" i="20"/>
  <c r="G102" i="20"/>
  <c r="G101" i="20"/>
  <c r="G100" i="20"/>
  <c r="G99" i="20"/>
  <c r="G98" i="20"/>
  <c r="G97" i="20"/>
  <c r="G96" i="20"/>
  <c r="G95" i="20"/>
  <c r="G94" i="20"/>
  <c r="G93" i="20"/>
  <c r="G92" i="20"/>
  <c r="G91" i="20"/>
  <c r="G90" i="20"/>
  <c r="G89" i="20"/>
  <c r="G88" i="20"/>
  <c r="G87" i="20"/>
  <c r="G86" i="20"/>
  <c r="G85" i="20"/>
  <c r="G84" i="20"/>
  <c r="G83" i="20"/>
  <c r="G82" i="20"/>
  <c r="G81" i="20"/>
  <c r="G80" i="20"/>
  <c r="G79" i="20"/>
  <c r="G78" i="20"/>
  <c r="G77" i="20"/>
  <c r="G76" i="20"/>
  <c r="G75" i="20"/>
  <c r="G74" i="20"/>
  <c r="G73" i="20"/>
  <c r="G72" i="20"/>
  <c r="G71" i="20"/>
  <c r="G70" i="20"/>
  <c r="G69" i="20"/>
  <c r="G68" i="20"/>
  <c r="G67" i="20"/>
  <c r="G66" i="20"/>
  <c r="G65" i="20"/>
  <c r="G64" i="20"/>
  <c r="G63" i="20"/>
  <c r="G62" i="20"/>
  <c r="G61" i="20"/>
  <c r="G60" i="20"/>
  <c r="G59" i="20"/>
  <c r="G58" i="20"/>
  <c r="G57" i="20"/>
  <c r="G56" i="20"/>
  <c r="G55" i="20"/>
  <c r="G54" i="20"/>
  <c r="G53" i="20"/>
  <c r="G52" i="20"/>
  <c r="G51" i="20"/>
  <c r="G50" i="20"/>
  <c r="G49" i="20"/>
  <c r="G48" i="20"/>
  <c r="G47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8" i="20"/>
  <c r="G9" i="20"/>
  <c r="G10" i="20"/>
  <c r="G11" i="20"/>
  <c r="G12" i="20"/>
  <c r="H133" i="19" l="1"/>
  <c r="E147" i="19"/>
  <c r="K59" i="19"/>
  <c r="J60" i="19"/>
  <c r="L115" i="19"/>
  <c r="O114" i="19"/>
  <c r="G180" i="20"/>
  <c r="G204" i="20" s="1"/>
  <c r="I204" i="20" s="1"/>
  <c r="F204" i="20"/>
  <c r="D204" i="20"/>
  <c r="M204" i="19"/>
  <c r="E168" i="19" s="1"/>
  <c r="N204" i="19"/>
  <c r="E169" i="19" s="1"/>
  <c r="H204" i="19"/>
  <c r="E161" i="19" s="1"/>
  <c r="J161" i="19" s="1"/>
  <c r="I204" i="19"/>
  <c r="E162" i="19" s="1"/>
  <c r="J162" i="19" s="1"/>
  <c r="J204" i="19"/>
  <c r="E163" i="19" s="1"/>
  <c r="J163" i="19" s="1"/>
  <c r="K204" i="19"/>
  <c r="L204" i="19"/>
  <c r="E167" i="19" s="1"/>
  <c r="E180" i="19"/>
  <c r="E204" i="20"/>
  <c r="G3" i="20"/>
  <c r="G2" i="20"/>
  <c r="B2" i="20"/>
  <c r="N3" i="18"/>
  <c r="N2" i="18"/>
  <c r="L53" i="19"/>
  <c r="G204" i="19"/>
  <c r="E160" i="19" s="1"/>
  <c r="J160" i="19" s="1"/>
  <c r="F204" i="19"/>
  <c r="E159" i="19" s="1"/>
  <c r="J159" i="19" s="1"/>
  <c r="E204" i="19"/>
  <c r="E158" i="19" s="1"/>
  <c r="J158" i="19" s="1"/>
  <c r="D204" i="19"/>
  <c r="E157" i="19" s="1"/>
  <c r="J157" i="19" s="1"/>
  <c r="O203" i="19"/>
  <c r="O202" i="19"/>
  <c r="O201" i="19"/>
  <c r="O200" i="19"/>
  <c r="O199" i="19"/>
  <c r="O198" i="19"/>
  <c r="O197" i="19"/>
  <c r="G74" i="19" s="1"/>
  <c r="O196" i="19"/>
  <c r="G73" i="19" s="1"/>
  <c r="O195" i="19"/>
  <c r="O194" i="19"/>
  <c r="C194" i="19"/>
  <c r="O193" i="19"/>
  <c r="C193" i="19"/>
  <c r="O192" i="19"/>
  <c r="C192" i="19"/>
  <c r="O191" i="19"/>
  <c r="C191" i="19"/>
  <c r="O190" i="19"/>
  <c r="C190" i="19"/>
  <c r="O189" i="19"/>
  <c r="C189" i="19"/>
  <c r="O188" i="19"/>
  <c r="C188" i="19"/>
  <c r="O187" i="19"/>
  <c r="C187" i="19"/>
  <c r="O186" i="19"/>
  <c r="C186" i="19"/>
  <c r="O185" i="19"/>
  <c r="C185" i="19"/>
  <c r="O184" i="19"/>
  <c r="C184" i="19"/>
  <c r="O183" i="19"/>
  <c r="C183" i="19"/>
  <c r="O182" i="19"/>
  <c r="C182" i="19"/>
  <c r="M171" i="19"/>
  <c r="N160" i="19"/>
  <c r="M151" i="19"/>
  <c r="L151" i="19"/>
  <c r="K151" i="19"/>
  <c r="N148" i="19"/>
  <c r="N147" i="19"/>
  <c r="E133" i="19"/>
  <c r="D133" i="19"/>
  <c r="N145" i="19"/>
  <c r="N125" i="19"/>
  <c r="M125" i="19"/>
  <c r="K125" i="19"/>
  <c r="J125" i="19"/>
  <c r="O124" i="19"/>
  <c r="O123" i="19"/>
  <c r="O121" i="19"/>
  <c r="O120" i="19"/>
  <c r="O119" i="19"/>
  <c r="O118" i="19"/>
  <c r="N63" i="19"/>
  <c r="N62" i="19"/>
  <c r="N61" i="19"/>
  <c r="C56" i="19"/>
  <c r="C55" i="19"/>
  <c r="H84" i="19"/>
  <c r="L54" i="19"/>
  <c r="K30" i="19"/>
  <c r="K32" i="19" s="1"/>
  <c r="E40" i="19"/>
  <c r="O132" i="19" l="1"/>
  <c r="O137" i="19"/>
  <c r="O162" i="19"/>
  <c r="O159" i="19"/>
  <c r="O163" i="19"/>
  <c r="O169" i="19"/>
  <c r="J169" i="19"/>
  <c r="O168" i="19"/>
  <c r="J168" i="19"/>
  <c r="O167" i="19"/>
  <c r="J167" i="19"/>
  <c r="K60" i="19"/>
  <c r="J61" i="19"/>
  <c r="G71" i="19"/>
  <c r="G72" i="19"/>
  <c r="L116" i="19"/>
  <c r="O115" i="19"/>
  <c r="O204" i="19"/>
  <c r="M205" i="19" s="1"/>
  <c r="O165" i="19"/>
  <c r="J165" i="19"/>
  <c r="J166" i="19"/>
  <c r="O166" i="19"/>
  <c r="O164" i="19"/>
  <c r="J164" i="19"/>
  <c r="O61" i="19"/>
  <c r="P61" i="19" s="1"/>
  <c r="O160" i="19"/>
  <c r="F125" i="19"/>
  <c r="H99" i="19"/>
  <c r="O99" i="19" s="1"/>
  <c r="N157" i="19"/>
  <c r="O157" i="19" s="1"/>
  <c r="N158" i="19"/>
  <c r="O158" i="19" s="1"/>
  <c r="N151" i="19"/>
  <c r="I171" i="19"/>
  <c r="L171" i="19"/>
  <c r="E125" i="19"/>
  <c r="H107" i="19"/>
  <c r="O107" i="19" s="1"/>
  <c r="F84" i="19"/>
  <c r="H113" i="19"/>
  <c r="O113" i="19" s="1"/>
  <c r="D84" i="19"/>
  <c r="H103" i="19"/>
  <c r="O103" i="19" s="1"/>
  <c r="H98" i="19"/>
  <c r="O98" i="19" s="1"/>
  <c r="H102" i="19"/>
  <c r="O102" i="19" s="1"/>
  <c r="H106" i="19"/>
  <c r="O106" i="19" s="1"/>
  <c r="H110" i="19"/>
  <c r="O110" i="19" s="1"/>
  <c r="O62" i="19"/>
  <c r="P62" i="19" s="1"/>
  <c r="H100" i="19"/>
  <c r="O100" i="19" s="1"/>
  <c r="H104" i="19"/>
  <c r="O104" i="19" s="1"/>
  <c r="H108" i="19"/>
  <c r="O108" i="19" s="1"/>
  <c r="H116" i="19"/>
  <c r="O60" i="19"/>
  <c r="K171" i="19"/>
  <c r="H101" i="19"/>
  <c r="O101" i="19" s="1"/>
  <c r="H105" i="19"/>
  <c r="O105" i="19" s="1"/>
  <c r="H109" i="19"/>
  <c r="O109" i="19" s="1"/>
  <c r="H117" i="19"/>
  <c r="O63" i="19"/>
  <c r="P63" i="19" s="1"/>
  <c r="O116" i="19" l="1"/>
  <c r="O138" i="19"/>
  <c r="E171" i="19"/>
  <c r="O144" i="19" s="1"/>
  <c r="D148" i="19"/>
  <c r="E148" i="19" s="1"/>
  <c r="P73" i="19"/>
  <c r="J62" i="19"/>
  <c r="K61" i="19"/>
  <c r="L117" i="19"/>
  <c r="K76" i="19" s="1"/>
  <c r="O97" i="19"/>
  <c r="O133" i="19"/>
  <c r="O135" i="19" s="1"/>
  <c r="G55" i="19"/>
  <c r="L55" i="19" s="1"/>
  <c r="O82" i="19" s="1"/>
  <c r="P82" i="19" s="1"/>
  <c r="G68" i="19"/>
  <c r="G67" i="19"/>
  <c r="G70" i="19"/>
  <c r="G69" i="19"/>
  <c r="G60" i="19"/>
  <c r="L60" i="19" s="1"/>
  <c r="G59" i="19"/>
  <c r="L59" i="19" s="1"/>
  <c r="G57" i="19"/>
  <c r="L57" i="19" s="1"/>
  <c r="G64" i="19"/>
  <c r="G75" i="19"/>
  <c r="G65" i="19"/>
  <c r="G56" i="19"/>
  <c r="L56" i="19" s="1"/>
  <c r="G66" i="19"/>
  <c r="G58" i="19"/>
  <c r="L58" i="19" s="1"/>
  <c r="G63" i="19"/>
  <c r="G76" i="19"/>
  <c r="G61" i="19"/>
  <c r="G62" i="19"/>
  <c r="I84" i="19"/>
  <c r="L205" i="19"/>
  <c r="J205" i="19"/>
  <c r="E205" i="19"/>
  <c r="K205" i="19"/>
  <c r="H205" i="19"/>
  <c r="F205" i="19"/>
  <c r="G205" i="19"/>
  <c r="I205" i="19"/>
  <c r="D205" i="19"/>
  <c r="N205" i="19"/>
  <c r="O161" i="19"/>
  <c r="O64" i="19"/>
  <c r="P64" i="19" s="1"/>
  <c r="N171" i="19"/>
  <c r="H96" i="19"/>
  <c r="H125" i="19" s="1"/>
  <c r="D125" i="19"/>
  <c r="O127" i="19" s="1"/>
  <c r="P60" i="19"/>
  <c r="P67" i="19" l="1"/>
  <c r="O140" i="19"/>
  <c r="L61" i="19"/>
  <c r="L76" i="19"/>
  <c r="L125" i="19"/>
  <c r="O171" i="19"/>
  <c r="O117" i="19"/>
  <c r="K62" i="19"/>
  <c r="L62" i="19" s="1"/>
  <c r="J63" i="19"/>
  <c r="J171" i="19"/>
  <c r="E84" i="19"/>
  <c r="O96" i="19"/>
  <c r="O125" i="19" l="1"/>
  <c r="M126" i="19" s="1"/>
  <c r="K63" i="19"/>
  <c r="L63" i="19" s="1"/>
  <c r="J64" i="19"/>
  <c r="G84" i="19"/>
  <c r="H134" i="19" s="1"/>
  <c r="E126" i="19"/>
  <c r="G126" i="19"/>
  <c r="D126" i="19"/>
  <c r="F126" i="19"/>
  <c r="O128" i="19" l="1"/>
  <c r="J126" i="19"/>
  <c r="I126" i="19"/>
  <c r="L126" i="19"/>
  <c r="K126" i="19"/>
  <c r="N126" i="19"/>
  <c r="O126" i="19"/>
  <c r="H126" i="19"/>
  <c r="J65" i="19"/>
  <c r="K64" i="19"/>
  <c r="L64" i="19" s="1"/>
  <c r="G147" i="19"/>
  <c r="F147" i="19"/>
  <c r="J66" i="19" l="1"/>
  <c r="K65" i="19"/>
  <c r="L65" i="19" s="1"/>
  <c r="D134" i="19"/>
  <c r="I134" i="19"/>
  <c r="K66" i="19" l="1"/>
  <c r="L66" i="19" s="1"/>
  <c r="J67" i="19"/>
  <c r="K67" i="19" l="1"/>
  <c r="L67" i="19" s="1"/>
  <c r="J68" i="19"/>
  <c r="N60" i="19"/>
  <c r="D180" i="19"/>
  <c r="K68" i="19" l="1"/>
  <c r="L68" i="19" s="1"/>
  <c r="J69" i="19"/>
  <c r="J70" i="19" l="1"/>
  <c r="K69" i="19"/>
  <c r="L69" i="19" s="1"/>
  <c r="K70" i="19" l="1"/>
  <c r="L70" i="19" s="1"/>
  <c r="J71" i="19"/>
  <c r="K71" i="19" l="1"/>
  <c r="L71" i="19" s="1"/>
  <c r="J72" i="19"/>
  <c r="K72" i="19" l="1"/>
  <c r="L72" i="19" s="1"/>
  <c r="J73" i="19"/>
  <c r="J74" i="19" l="1"/>
  <c r="K73" i="19"/>
  <c r="L73" i="19" s="1"/>
  <c r="J75" i="19" l="1"/>
  <c r="K74" i="19"/>
  <c r="L74" i="19" s="1"/>
  <c r="K75" i="19" l="1"/>
  <c r="J84" i="19"/>
  <c r="J85" i="19" s="1"/>
  <c r="K84" i="19" l="1"/>
  <c r="O74" i="19" s="1"/>
  <c r="L75" i="19"/>
  <c r="L84" i="19" s="1"/>
  <c r="G148" i="19" l="1"/>
  <c r="P74" i="19"/>
  <c r="K85" i="19"/>
  <c r="F85" i="19"/>
  <c r="G85" i="19"/>
  <c r="I85" i="19"/>
  <c r="L85" i="19"/>
  <c r="D85" i="19"/>
  <c r="E85" i="19"/>
  <c r="P75" i="19" l="1"/>
  <c r="Q75" i="19" s="1"/>
  <c r="Q74" i="19"/>
  <c r="G149" i="19"/>
  <c r="F148" i="19"/>
  <c r="P76" i="19" l="1"/>
  <c r="F149" i="19"/>
  <c r="G150" i="19"/>
  <c r="F150" i="19" s="1"/>
  <c r="H135" i="19"/>
  <c r="I135" i="19" l="1"/>
  <c r="F13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  <author>Juan Eduardo</author>
  </authors>
  <commentList>
    <comment ref="L5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este no cuadra en AP da 2.225,23 (diferencia 0,09)
</t>
        </r>
      </text>
    </comment>
    <comment ref="V13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ACTUALIZADO</t>
        </r>
      </text>
    </comment>
    <comment ref="V13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ACTUALIZADO</t>
        </r>
      </text>
    </comment>
    <comment ref="O205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Juan Eduardo:</t>
        </r>
        <r>
          <rPr>
            <sz val="9"/>
            <color indexed="81"/>
            <rFont val="Tahoma"/>
            <family val="2"/>
          </rPr>
          <t xml:space="preserve">
DENSIDAD MAXIMA</t>
        </r>
      </text>
    </comment>
  </commentList>
</comments>
</file>

<file path=xl/sharedStrings.xml><?xml version="1.0" encoding="utf-8"?>
<sst xmlns="http://schemas.openxmlformats.org/spreadsheetml/2006/main" count="1185" uniqueCount="690">
  <si>
    <t>PISO</t>
  </si>
  <si>
    <t>USO</t>
  </si>
  <si>
    <t>N° DEPTO</t>
  </si>
  <si>
    <t xml:space="preserve">PISO </t>
  </si>
  <si>
    <t>N° ESTACIONAMIENTO</t>
  </si>
  <si>
    <t>N° BODEGA</t>
  </si>
  <si>
    <t>USO Y GOCE EXCLUSIVO</t>
  </si>
  <si>
    <t>ROL ASIGNADO</t>
  </si>
  <si>
    <t>SUPERFICIE</t>
  </si>
  <si>
    <t>BODEGA</t>
  </si>
  <si>
    <t>ESTACIONAMIENTO</t>
  </si>
  <si>
    <t>VENTA EN CONJUNTO</t>
  </si>
  <si>
    <t>M2 TOTAL</t>
  </si>
  <si>
    <t>M2 UTIL MUNICIPAL</t>
  </si>
  <si>
    <t>M2 INTERIOR</t>
  </si>
  <si>
    <t>M2 TERRAZA TECHO</t>
  </si>
  <si>
    <t>M2 TERRAZA BALCON</t>
  </si>
  <si>
    <t>FICHA ARQUITECTONICA</t>
  </si>
  <si>
    <t>COMUNA:</t>
  </si>
  <si>
    <t>CERTIFICADO DE INFORMES PREVIOS N°</t>
  </si>
  <si>
    <t>CONDICIONES DE EDIFICACION</t>
  </si>
  <si>
    <t>DISTANCIAMIENTOS</t>
  </si>
  <si>
    <t>NOTAS:</t>
  </si>
  <si>
    <t>Zona de Edificacion</t>
  </si>
  <si>
    <t>Antejardin</t>
  </si>
  <si>
    <t>Densidad Maxima</t>
  </si>
  <si>
    <t xml:space="preserve">Dist. Medianeros </t>
  </si>
  <si>
    <t>Maximo Ocupacion de suelo</t>
  </si>
  <si>
    <t>Dist. Antejardin Subterraneo</t>
  </si>
  <si>
    <t>Maximo Ocupacion de Pisos Superiores</t>
  </si>
  <si>
    <t>Dist. Medianeros Subterraneo</t>
  </si>
  <si>
    <t>Superficie Predial Minima</t>
  </si>
  <si>
    <t>Constructibilidad</t>
  </si>
  <si>
    <t xml:space="preserve">PROPUESTA </t>
  </si>
  <si>
    <t>N° de Pisos</t>
  </si>
  <si>
    <t>Altura max (pisos)</t>
  </si>
  <si>
    <t>Altura piso 1°</t>
  </si>
  <si>
    <t>Altura piso tipo</t>
  </si>
  <si>
    <t>Piso Recogido</t>
  </si>
  <si>
    <t>-</t>
  </si>
  <si>
    <t>Altura Subterraneo 1</t>
  </si>
  <si>
    <t>Altura Subterraneo 2</t>
  </si>
  <si>
    <t>Superficie terreno</t>
  </si>
  <si>
    <t>m2</t>
  </si>
  <si>
    <t>Altura Subterraneo 3</t>
  </si>
  <si>
    <t>Constructibilidad max permitida</t>
  </si>
  <si>
    <t>Altura npt 1° Nivel acceso</t>
  </si>
  <si>
    <t>Altura total Edificio</t>
  </si>
  <si>
    <t>Numero de vivendas permitidas</t>
  </si>
  <si>
    <t>Altura a enterrarse</t>
  </si>
  <si>
    <t>Media departamentos</t>
  </si>
  <si>
    <t>Altura total sobre N.T.N.</t>
  </si>
  <si>
    <t>CUADROS DE SUPERFICIES EDIFICIO VIVIENDA</t>
  </si>
  <si>
    <t>PISOS</t>
  </si>
  <si>
    <t>Superficie Municipal x Recinto</t>
  </si>
  <si>
    <t>Int Dpto</t>
  </si>
  <si>
    <t>Loggia</t>
  </si>
  <si>
    <t>Terraza</t>
  </si>
  <si>
    <t>Bodegas</t>
  </si>
  <si>
    <t>Total Util</t>
  </si>
  <si>
    <t>Subterraneos</t>
  </si>
  <si>
    <t>Comun</t>
  </si>
  <si>
    <t>TOTAL</t>
  </si>
  <si>
    <t>Municipal</t>
  </si>
  <si>
    <t>Subterraneo 1</t>
  </si>
  <si>
    <t>Carga Ocupacion</t>
  </si>
  <si>
    <t>2 escaleras 1,4 m</t>
  </si>
  <si>
    <t>Calculo Areas Comunes (DFL2)</t>
  </si>
  <si>
    <t>MAX. 20% =</t>
  </si>
  <si>
    <t>PROPUESTO=</t>
  </si>
  <si>
    <t>Coeficiente de ocupacion de suelo</t>
  </si>
  <si>
    <t>PORCENTAJE</t>
  </si>
  <si>
    <t>Superficies de Losas (al 100%)</t>
  </si>
  <si>
    <t>Total Dpto</t>
  </si>
  <si>
    <t>Escalera</t>
  </si>
  <si>
    <t>Ascensor</t>
  </si>
  <si>
    <t>Sup</t>
  </si>
  <si>
    <t>Porteria</t>
  </si>
  <si>
    <t>Total</t>
  </si>
  <si>
    <t>Losa</t>
  </si>
  <si>
    <t>Cubiertas</t>
  </si>
  <si>
    <t xml:space="preserve">Subterraneo 1 </t>
  </si>
  <si>
    <t xml:space="preserve">Piso N° 1 </t>
  </si>
  <si>
    <t xml:space="preserve">Piso N° 2 </t>
  </si>
  <si>
    <t xml:space="preserve">Piso N° 3 </t>
  </si>
  <si>
    <t>Piso N° 4</t>
  </si>
  <si>
    <t>Piso N° 5</t>
  </si>
  <si>
    <t>Piso N° 6</t>
  </si>
  <si>
    <t>Piso N° 7</t>
  </si>
  <si>
    <t>Piso N° 8</t>
  </si>
  <si>
    <t>Piso N° 9</t>
  </si>
  <si>
    <t>Piso N° 10</t>
  </si>
  <si>
    <t>Piso N° 11</t>
  </si>
  <si>
    <t>Piso N° 12</t>
  </si>
  <si>
    <t>Piso N° 13</t>
  </si>
  <si>
    <t>Piso N° 14</t>
  </si>
  <si>
    <t>Piso N° 15</t>
  </si>
  <si>
    <t>Piso N° 16</t>
  </si>
  <si>
    <t>Piso N° 17</t>
  </si>
  <si>
    <t>Piso N° 18</t>
  </si>
  <si>
    <t>Sala de Maquinas</t>
  </si>
  <si>
    <t xml:space="preserve">METROS CUADRADOS VENDIBLES (TERRAZAS 50%) </t>
  </si>
  <si>
    <t>EFICIENCIA</t>
  </si>
  <si>
    <t>* NO SE CONSIDERA ESCOTILLA PARA CALCULO DE LOSA</t>
  </si>
  <si>
    <t>Cuadro Estacionamientos</t>
  </si>
  <si>
    <t>Estacionamientos Exigidos</t>
  </si>
  <si>
    <t>Total estacionamientos exigidos bicicletas</t>
  </si>
  <si>
    <t>Total estacionamientos exigidos</t>
  </si>
  <si>
    <t>Estacionamientos Propuestos</t>
  </si>
  <si>
    <t>CALCULO</t>
  </si>
  <si>
    <t>Const.</t>
  </si>
  <si>
    <t>Final</t>
  </si>
  <si>
    <t>Terreno</t>
  </si>
  <si>
    <t>Const Util</t>
  </si>
  <si>
    <t>Ubicación</t>
  </si>
  <si>
    <t>Venta</t>
  </si>
  <si>
    <t>Visitas</t>
  </si>
  <si>
    <t>UTIL CONSTRUIBLE</t>
  </si>
  <si>
    <t>Util</t>
  </si>
  <si>
    <t>MAX</t>
  </si>
  <si>
    <t>Piso 1</t>
  </si>
  <si>
    <t>Factores</t>
  </si>
  <si>
    <t>CONSTRUCTIBILIDAD PROPUESTA</t>
  </si>
  <si>
    <t>Subterraneo 2</t>
  </si>
  <si>
    <t xml:space="preserve">Cuadro Superficies Departamentos </t>
  </si>
  <si>
    <t>Superficies Municipales</t>
  </si>
  <si>
    <t>Superficies de Losas</t>
  </si>
  <si>
    <t>Tipologia</t>
  </si>
  <si>
    <t>Cant</t>
  </si>
  <si>
    <t>Dpto</t>
  </si>
  <si>
    <t>Total Losa</t>
  </si>
  <si>
    <t>c/u</t>
  </si>
  <si>
    <t>Cuadro Resumen Unidades Por Piso</t>
  </si>
  <si>
    <t>Piso Nº 14</t>
  </si>
  <si>
    <t>Piso Nº 15</t>
  </si>
  <si>
    <t>Piso Nº 16</t>
  </si>
  <si>
    <t>Piso Nº 17</t>
  </si>
  <si>
    <t>Piso Nº 18</t>
  </si>
  <si>
    <t>Piso Nº 19</t>
  </si>
  <si>
    <t>Piso Nº 20</t>
  </si>
  <si>
    <t>Piso Nº 21</t>
  </si>
  <si>
    <t>Piso Nº 22</t>
  </si>
  <si>
    <t>TOTAL BODEGAS</t>
  </si>
  <si>
    <t>ESTACIONAMIENTOS INDIVIDUALES</t>
  </si>
  <si>
    <t>SUPERFICIES DE LOSAS DEPARTAMENTOS</t>
  </si>
  <si>
    <t>TIPOLOGIAS</t>
  </si>
  <si>
    <t>BODEGAS INDIVIDUALES</t>
  </si>
  <si>
    <t>Premio</t>
  </si>
  <si>
    <t>Area Afecta a Utilidad Publica</t>
  </si>
  <si>
    <t>Premio 25% C.A.</t>
  </si>
  <si>
    <t>Premio Fusion o C.A. (30% - 50%)</t>
  </si>
  <si>
    <t>Rasante</t>
  </si>
  <si>
    <t>Superficie Neta</t>
  </si>
  <si>
    <t>Superficie Media Calzada</t>
  </si>
  <si>
    <t>Superficie para Densidad</t>
  </si>
  <si>
    <t>un</t>
  </si>
  <si>
    <t>Hab/ha</t>
  </si>
  <si>
    <t>Cubierta</t>
  </si>
  <si>
    <t>MAX.</t>
  </si>
  <si>
    <t>SE DEBEN CHEQUEAR SUPERFICIES TOTALES CON DATOS DE RESUMEN, DEBEN SER IDENTICAS</t>
  </si>
  <si>
    <t>CONCON</t>
  </si>
  <si>
    <t>3032/3033</t>
  </si>
  <si>
    <t>ZVCM-H7</t>
  </si>
  <si>
    <t>70°</t>
  </si>
  <si>
    <t>B-001</t>
  </si>
  <si>
    <t>E-28</t>
  </si>
  <si>
    <t>B-003</t>
  </si>
  <si>
    <t>E-31</t>
  </si>
  <si>
    <t>B-004</t>
  </si>
  <si>
    <t>E-32</t>
  </si>
  <si>
    <t>B-005</t>
  </si>
  <si>
    <t>E-33</t>
  </si>
  <si>
    <t>E-34</t>
  </si>
  <si>
    <t>E-35</t>
  </si>
  <si>
    <t>B-006</t>
  </si>
  <si>
    <t>B-007</t>
  </si>
  <si>
    <t>B-008</t>
  </si>
  <si>
    <t>E-36</t>
  </si>
  <si>
    <t>B-009</t>
  </si>
  <si>
    <t>E-37</t>
  </si>
  <si>
    <t>B-010</t>
  </si>
  <si>
    <t>E-38</t>
  </si>
  <si>
    <t>B-011</t>
  </si>
  <si>
    <t>E-39</t>
  </si>
  <si>
    <t>B-012</t>
  </si>
  <si>
    <t>E-40</t>
  </si>
  <si>
    <t>B-013</t>
  </si>
  <si>
    <t>E-43</t>
  </si>
  <si>
    <t>B-015</t>
  </si>
  <si>
    <t>E-46</t>
  </si>
  <si>
    <t>B-016</t>
  </si>
  <si>
    <t>E-47</t>
  </si>
  <si>
    <t>B-017</t>
  </si>
  <si>
    <t>E-48</t>
  </si>
  <si>
    <t>B-018</t>
  </si>
  <si>
    <t>E-49</t>
  </si>
  <si>
    <t>B-019</t>
  </si>
  <si>
    <t>E-50</t>
  </si>
  <si>
    <t>B-020</t>
  </si>
  <si>
    <t>E-51</t>
  </si>
  <si>
    <t>B-301</t>
  </si>
  <si>
    <t>B-302</t>
  </si>
  <si>
    <t>B-303</t>
  </si>
  <si>
    <t>B-304</t>
  </si>
  <si>
    <t>B-305</t>
  </si>
  <si>
    <t>B-306</t>
  </si>
  <si>
    <t>B-307</t>
  </si>
  <si>
    <t>B-308</t>
  </si>
  <si>
    <t>B-309</t>
  </si>
  <si>
    <t>B-310</t>
  </si>
  <si>
    <t>B-311</t>
  </si>
  <si>
    <t>B-312</t>
  </si>
  <si>
    <t>B-313</t>
  </si>
  <si>
    <t>B-314</t>
  </si>
  <si>
    <t>B-315</t>
  </si>
  <si>
    <t>B-316</t>
  </si>
  <si>
    <t>B-317</t>
  </si>
  <si>
    <t>B-318</t>
  </si>
  <si>
    <t>B-319</t>
  </si>
  <si>
    <t>B-320</t>
  </si>
  <si>
    <t>B-321</t>
  </si>
  <si>
    <t>B-322</t>
  </si>
  <si>
    <t>B-323</t>
  </si>
  <si>
    <t>B-324</t>
  </si>
  <si>
    <t>B-325</t>
  </si>
  <si>
    <t>B-002</t>
  </si>
  <si>
    <t>B-014</t>
  </si>
  <si>
    <t>B-114</t>
  </si>
  <si>
    <t>B-123</t>
  </si>
  <si>
    <t>B-225</t>
  </si>
  <si>
    <t>B-228</t>
  </si>
  <si>
    <t>E-01</t>
  </si>
  <si>
    <t>EV-01</t>
  </si>
  <si>
    <t>EV-02</t>
  </si>
  <si>
    <t>EV-03</t>
  </si>
  <si>
    <t>EV-04</t>
  </si>
  <si>
    <t>EV-05</t>
  </si>
  <si>
    <t>EV-06</t>
  </si>
  <si>
    <t>EV-07</t>
  </si>
  <si>
    <t>EV-08</t>
  </si>
  <si>
    <t>EV-09</t>
  </si>
  <si>
    <t>EV-10</t>
  </si>
  <si>
    <t>EV-11</t>
  </si>
  <si>
    <t>EV-12</t>
  </si>
  <si>
    <t>EV-13</t>
  </si>
  <si>
    <t>EV-14</t>
  </si>
  <si>
    <t>EV-15</t>
  </si>
  <si>
    <t>EV-16</t>
  </si>
  <si>
    <t>EV-17</t>
  </si>
  <si>
    <t>EV-18</t>
  </si>
  <si>
    <t>EV-19</t>
  </si>
  <si>
    <t>EV-20</t>
  </si>
  <si>
    <t>EV-21</t>
  </si>
  <si>
    <t>EV-22</t>
  </si>
  <si>
    <t>EV-23</t>
  </si>
  <si>
    <t>EV-24</t>
  </si>
  <si>
    <t>EV-25</t>
  </si>
  <si>
    <t>EV-26</t>
  </si>
  <si>
    <t>EV-27</t>
  </si>
  <si>
    <t>EV-28</t>
  </si>
  <si>
    <t>EV-29</t>
  </si>
  <si>
    <t>EV-30</t>
  </si>
  <si>
    <t>EV-31</t>
  </si>
  <si>
    <t>EV-32</t>
  </si>
  <si>
    <t>EV-33</t>
  </si>
  <si>
    <t>EV-34</t>
  </si>
  <si>
    <t>EV-35</t>
  </si>
  <si>
    <t>EV-36</t>
  </si>
  <si>
    <t>EV-37</t>
  </si>
  <si>
    <t>EV-38</t>
  </si>
  <si>
    <t>EV-39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</si>
  <si>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</si>
  <si>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</si>
  <si>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</si>
  <si>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</si>
  <si>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</si>
  <si>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</si>
  <si>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</si>
  <si>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</si>
  <si>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</si>
  <si>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</si>
  <si>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</si>
  <si>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</si>
  <si>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</si>
  <si>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</si>
  <si>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</si>
  <si>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</si>
  <si>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</si>
  <si>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</si>
  <si>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E-20</t>
  </si>
  <si>
    <t>E-21</t>
  </si>
  <si>
    <t>E-22</t>
  </si>
  <si>
    <t>E-23</t>
  </si>
  <si>
    <t>E-24</t>
  </si>
  <si>
    <t>E-25</t>
  </si>
  <si>
    <t>E-26</t>
  </si>
  <si>
    <t>E-27</t>
  </si>
  <si>
    <t>E-41</t>
  </si>
  <si>
    <t>E-42</t>
  </si>
  <si>
    <t>E-44</t>
  </si>
  <si>
    <t>E-45</t>
  </si>
  <si>
    <t>E-61</t>
  </si>
  <si>
    <t>E-62</t>
  </si>
  <si>
    <t>E-63</t>
  </si>
  <si>
    <t>E-64</t>
  </si>
  <si>
    <t>E-65</t>
  </si>
  <si>
    <t>E-66</t>
  </si>
  <si>
    <t>E-67</t>
  </si>
  <si>
    <t>E-68</t>
  </si>
  <si>
    <t>E-69</t>
  </si>
  <si>
    <t>E-70</t>
  </si>
  <si>
    <t>E-71</t>
  </si>
  <si>
    <t>E-72</t>
  </si>
  <si>
    <t>E-73</t>
  </si>
  <si>
    <t>E-74</t>
  </si>
  <si>
    <t>E-75</t>
  </si>
  <si>
    <t>E-76</t>
  </si>
  <si>
    <t>E-77</t>
  </si>
  <si>
    <t>E-78</t>
  </si>
  <si>
    <t>E-79</t>
  </si>
  <si>
    <t>E-80</t>
  </si>
  <si>
    <t>E-81</t>
  </si>
  <si>
    <t>E-82</t>
  </si>
  <si>
    <t>E-83</t>
  </si>
  <si>
    <t>E-108</t>
  </si>
  <si>
    <t>E-109</t>
  </si>
  <si>
    <t>E-110</t>
  </si>
  <si>
    <t>E-111</t>
  </si>
  <si>
    <t>E-112</t>
  </si>
  <si>
    <t>E-113</t>
  </si>
  <si>
    <t>E-114</t>
  </si>
  <si>
    <t>E-115</t>
  </si>
  <si>
    <t>E-116</t>
  </si>
  <si>
    <t>E-117</t>
  </si>
  <si>
    <t>E-118</t>
  </si>
  <si>
    <t>E-119</t>
  </si>
  <si>
    <t>E-120</t>
  </si>
  <si>
    <t>E-121</t>
  </si>
  <si>
    <t>E-122</t>
  </si>
  <si>
    <t>E-123</t>
  </si>
  <si>
    <t>E-124</t>
  </si>
  <si>
    <t>E-125</t>
  </si>
  <si>
    <t>E-126</t>
  </si>
  <si>
    <t>E-127</t>
  </si>
  <si>
    <t>E-128</t>
  </si>
  <si>
    <t>E-129</t>
  </si>
  <si>
    <t>E-130</t>
  </si>
  <si>
    <t>E-131</t>
  </si>
  <si>
    <t>E-132</t>
  </si>
  <si>
    <t>E-133</t>
  </si>
  <si>
    <t>E-134</t>
  </si>
  <si>
    <t>E-135</t>
  </si>
  <si>
    <t>E-136</t>
  </si>
  <si>
    <t>E-137</t>
  </si>
  <si>
    <t>E-138</t>
  </si>
  <si>
    <t>E-139</t>
  </si>
  <si>
    <t>E-140</t>
  </si>
  <si>
    <t>E-141</t>
  </si>
  <si>
    <t>E-142</t>
  </si>
  <si>
    <t>E-143</t>
  </si>
  <si>
    <t>E-144</t>
  </si>
  <si>
    <t>E-145</t>
  </si>
  <si>
    <t>E-146</t>
  </si>
  <si>
    <t>E-147</t>
  </si>
  <si>
    <t>E-148</t>
  </si>
  <si>
    <t>E-149</t>
  </si>
  <si>
    <t>E-150</t>
  </si>
  <si>
    <t>E-151</t>
  </si>
  <si>
    <t>E-152</t>
  </si>
  <si>
    <t>E-153</t>
  </si>
  <si>
    <t>E-154</t>
  </si>
  <si>
    <t>E-155</t>
  </si>
  <si>
    <t>E-156</t>
  </si>
  <si>
    <t>E-157</t>
  </si>
  <si>
    <t>E-158</t>
  </si>
  <si>
    <t>E-159</t>
  </si>
  <si>
    <t>E-160</t>
  </si>
  <si>
    <t>E-161</t>
  </si>
  <si>
    <t>E-162</t>
  </si>
  <si>
    <t>E-163</t>
  </si>
  <si>
    <t>E-164</t>
  </si>
  <si>
    <t>E-165</t>
  </si>
  <si>
    <t>E-180</t>
  </si>
  <si>
    <t>E-181</t>
  </si>
  <si>
    <t>E-182</t>
  </si>
  <si>
    <t>E-183</t>
  </si>
  <si>
    <t>E-184</t>
  </si>
  <si>
    <t>E-185</t>
  </si>
  <si>
    <t>E-186</t>
  </si>
  <si>
    <t>E-187</t>
  </si>
  <si>
    <t>E-188</t>
  </si>
  <si>
    <t>E-189</t>
  </si>
  <si>
    <t>E-190</t>
  </si>
  <si>
    <t>E-191</t>
  </si>
  <si>
    <t>E-192</t>
  </si>
  <si>
    <t>E-193</t>
  </si>
  <si>
    <t>E-194</t>
  </si>
  <si>
    <t>E-195</t>
  </si>
  <si>
    <t>E-196</t>
  </si>
  <si>
    <t>E-197</t>
  </si>
  <si>
    <t>E-198</t>
  </si>
  <si>
    <t>E-199</t>
  </si>
  <si>
    <t>E-200</t>
  </si>
  <si>
    <t>E-201</t>
  </si>
  <si>
    <t>E-202</t>
  </si>
  <si>
    <t>E-203</t>
  </si>
  <si>
    <t>E-204</t>
  </si>
  <si>
    <t>E-205</t>
  </si>
  <si>
    <t>E-206</t>
  </si>
  <si>
    <t>E-207</t>
  </si>
  <si>
    <t>B-125</t>
  </si>
  <si>
    <t>E-085</t>
  </si>
  <si>
    <t>B-124</t>
  </si>
  <si>
    <t>E-086</t>
  </si>
  <si>
    <t>B-122</t>
  </si>
  <si>
    <t>E-087</t>
  </si>
  <si>
    <t>B-121</t>
  </si>
  <si>
    <t>E-088</t>
  </si>
  <si>
    <t>B-120</t>
  </si>
  <si>
    <t>E-089</t>
  </si>
  <si>
    <t>B-119</t>
  </si>
  <si>
    <t>B-118</t>
  </si>
  <si>
    <t>B-117</t>
  </si>
  <si>
    <t>E-092</t>
  </si>
  <si>
    <t>B-116</t>
  </si>
  <si>
    <t>E-093</t>
  </si>
  <si>
    <t>B-115</t>
  </si>
  <si>
    <t>E-094</t>
  </si>
  <si>
    <t>B-113</t>
  </si>
  <si>
    <t>E-095</t>
  </si>
  <si>
    <t>B-112</t>
  </si>
  <si>
    <t>E-096</t>
  </si>
  <si>
    <t>B-111</t>
  </si>
  <si>
    <t>E-097</t>
  </si>
  <si>
    <t>B-110</t>
  </si>
  <si>
    <t>E-098</t>
  </si>
  <si>
    <t>B-109</t>
  </si>
  <si>
    <t>E-099</t>
  </si>
  <si>
    <t>E-100</t>
  </si>
  <si>
    <t>B-107</t>
  </si>
  <si>
    <t>E-101</t>
  </si>
  <si>
    <t>E-102</t>
  </si>
  <si>
    <t>B-105</t>
  </si>
  <si>
    <t>E-103</t>
  </si>
  <si>
    <t>B-104</t>
  </si>
  <si>
    <t>E-104</t>
  </si>
  <si>
    <t>B-103</t>
  </si>
  <si>
    <t>E-105</t>
  </si>
  <si>
    <t>B-102</t>
  </si>
  <si>
    <t>E-106</t>
  </si>
  <si>
    <t>B-101</t>
  </si>
  <si>
    <t>E-107</t>
  </si>
  <si>
    <t>B-227</t>
  </si>
  <si>
    <t>B-226</t>
  </si>
  <si>
    <t>B-224</t>
  </si>
  <si>
    <t>B-223</t>
  </si>
  <si>
    <t>B-222</t>
  </si>
  <si>
    <t>B-221</t>
  </si>
  <si>
    <t>B-220</t>
  </si>
  <si>
    <t>B-219</t>
  </si>
  <si>
    <t>B-218</t>
  </si>
  <si>
    <t>B-217</t>
  </si>
  <si>
    <t>B-216</t>
  </si>
  <si>
    <t>E-166</t>
  </si>
  <si>
    <t>B-215</t>
  </si>
  <si>
    <t>E-167</t>
  </si>
  <si>
    <t>B-214</t>
  </si>
  <si>
    <t>E-168</t>
  </si>
  <si>
    <t>B-213</t>
  </si>
  <si>
    <t>E-169</t>
  </si>
  <si>
    <t>B-212</t>
  </si>
  <si>
    <t>E-170</t>
  </si>
  <si>
    <t>B-211</t>
  </si>
  <si>
    <t>E-171</t>
  </si>
  <si>
    <t>B-210</t>
  </si>
  <si>
    <t>B-209</t>
  </si>
  <si>
    <t>B-208</t>
  </si>
  <si>
    <t>E-172</t>
  </si>
  <si>
    <t>B-207</t>
  </si>
  <si>
    <t>E-173</t>
  </si>
  <si>
    <t>B-206</t>
  </si>
  <si>
    <t>E-174</t>
  </si>
  <si>
    <t>B-205</t>
  </si>
  <si>
    <t>E-175</t>
  </si>
  <si>
    <t>B-204</t>
  </si>
  <si>
    <t>E-176</t>
  </si>
  <si>
    <t>B-203</t>
  </si>
  <si>
    <t>E-177</t>
  </si>
  <si>
    <t>B-202</t>
  </si>
  <si>
    <t>E-178</t>
  </si>
  <si>
    <t>B-201</t>
  </si>
  <si>
    <t>E-179</t>
  </si>
  <si>
    <t>1D+1B+K</t>
  </si>
  <si>
    <t>2D+2B+K</t>
  </si>
  <si>
    <t>2D+2B+K (MARIPOSA)</t>
  </si>
  <si>
    <t>3D+2B+K</t>
  </si>
  <si>
    <t>Piso 2</t>
  </si>
  <si>
    <t>Bicicletero</t>
  </si>
  <si>
    <t>Estacionamientos Bicicletas Exigidos</t>
  </si>
  <si>
    <t>50% Visitas según estándar Concon</t>
  </si>
  <si>
    <t>Piso N° 19</t>
  </si>
  <si>
    <t>Piso N° 20</t>
  </si>
  <si>
    <t>Piso N° 21</t>
  </si>
  <si>
    <t>Piso N° 22</t>
  </si>
  <si>
    <t>LOSA</t>
  </si>
  <si>
    <t>MUNI</t>
  </si>
  <si>
    <t>sup.</t>
  </si>
  <si>
    <t>actualizado</t>
  </si>
  <si>
    <t>est</t>
  </si>
  <si>
    <t>ramp</t>
  </si>
  <si>
    <t>SUBTERRANEO 2</t>
  </si>
  <si>
    <t>bod</t>
  </si>
  <si>
    <t>SUBTERRANEO 1</t>
  </si>
  <si>
    <t>sup.comun</t>
  </si>
  <si>
    <t>PISO1</t>
  </si>
  <si>
    <t>PISO 2</t>
  </si>
  <si>
    <t>PISO 3-21</t>
  </si>
  <si>
    <t>PISO CUBIERTA</t>
  </si>
  <si>
    <t>TOTAL ESTACIONAMIENTOS</t>
  </si>
  <si>
    <t>TOTAL ESTACIONAMIENTOS VISITA</t>
  </si>
  <si>
    <t>TOTAL ESTACIONAMIENTOS DEPTOS.</t>
  </si>
  <si>
    <t>Bodegas y Est. Mun.</t>
  </si>
  <si>
    <t>Area</t>
  </si>
  <si>
    <t>Total Comun</t>
  </si>
  <si>
    <t>y Est.</t>
  </si>
  <si>
    <t>CONJUNTO ASOCIADOS PISO 1</t>
  </si>
  <si>
    <t>CONJUNTO ASOCIADOS SUBTE. -1</t>
  </si>
  <si>
    <t>CONJUNTO ASOCIADOS SUBTE. -2</t>
  </si>
  <si>
    <t>ESTACIONAMIENTOS VISITA PISO 1</t>
  </si>
  <si>
    <t>E. INDIVIDUALES PISO 1</t>
  </si>
  <si>
    <t>E. INDIVIDUALES PISO -1</t>
  </si>
  <si>
    <t>E. INDIVIDUALES PISO -2</t>
  </si>
  <si>
    <t>BODEGAS IND. PISO2</t>
  </si>
  <si>
    <t>BODEGAS IND. PISO1</t>
  </si>
  <si>
    <t>BODEGAS IND. PISO -1</t>
  </si>
  <si>
    <t>BODEGAS IND. PISO -2</t>
  </si>
  <si>
    <t>TOTAL BODEGAS IND.</t>
  </si>
  <si>
    <t>PRORRATEO AREAS COMUNES</t>
  </si>
  <si>
    <t>NORMAS URBANISTICAS</t>
  </si>
  <si>
    <t>Exigido</t>
  </si>
  <si>
    <t>Proyectado</t>
  </si>
  <si>
    <t>Coef. De Constructibilidad</t>
  </si>
  <si>
    <t>DFL2(20% util habitacional)</t>
  </si>
  <si>
    <t>Prorrateo áreas comunes</t>
  </si>
  <si>
    <t>Constructibilidad total Proyectada</t>
  </si>
  <si>
    <t>PROPUESTO FINAL</t>
  </si>
  <si>
    <t>NºPERSONAS</t>
  </si>
  <si>
    <t>0-50</t>
  </si>
  <si>
    <t>1 escaleras 1,1 m</t>
  </si>
  <si>
    <t>51-100</t>
  </si>
  <si>
    <t>1 escaleras 1,2 m</t>
  </si>
  <si>
    <t>101-150</t>
  </si>
  <si>
    <t>1 escaleras 1,3 m</t>
  </si>
  <si>
    <t>151-200</t>
  </si>
  <si>
    <t>1 escaleras 1,4 m</t>
  </si>
  <si>
    <t>201-250</t>
  </si>
  <si>
    <t>1 escaleras 1,5 m</t>
  </si>
  <si>
    <t>251-300</t>
  </si>
  <si>
    <t>2 escaleras 1,2 m</t>
  </si>
  <si>
    <t>301-400</t>
  </si>
  <si>
    <t>2 escaleras 1,3 m</t>
  </si>
  <si>
    <t>401-500</t>
  </si>
  <si>
    <t>501-700</t>
  </si>
  <si>
    <t>2 escaleras 1,5 m</t>
  </si>
  <si>
    <t>701-1000</t>
  </si>
  <si>
    <t>2 escaleras 1,6 m</t>
  </si>
  <si>
    <t>E-29</t>
  </si>
  <si>
    <t>E-30</t>
  </si>
  <si>
    <t>E-084</t>
  </si>
  <si>
    <t>E-90</t>
  </si>
  <si>
    <t>E-091</t>
  </si>
  <si>
    <t>EST.MINUSVALIDO</t>
  </si>
  <si>
    <t>P.E.</t>
  </si>
  <si>
    <t>PLANO REFERENCIA:</t>
  </si>
  <si>
    <t>sumatorio longuitudes en metros de las curvas</t>
  </si>
  <si>
    <t>s=(IxLx100)/A</t>
  </si>
  <si>
    <t>1 por cada 50m2</t>
  </si>
  <si>
    <t>1 por cada 100m2</t>
  </si>
  <si>
    <t>Subterraneo 3</t>
  </si>
  <si>
    <t>DEPTO-A</t>
  </si>
  <si>
    <t>DEPTO/LOCAL COMERCIAL</t>
  </si>
  <si>
    <t>DEPTO-D</t>
  </si>
  <si>
    <t>DEPTO-E</t>
  </si>
  <si>
    <t>LOCALES COMERCIALES</t>
  </si>
  <si>
    <t>SUBTERRANEO 3</t>
  </si>
  <si>
    <t>sup. Sub</t>
  </si>
  <si>
    <t>comercial</t>
  </si>
  <si>
    <t>Estacionamientos por DEPARTAMENTOS</t>
  </si>
  <si>
    <t>20% VISITAS según estándar Concon</t>
  </si>
  <si>
    <t>Estacionamiento COMERCIAL (1 cada 50m2)</t>
  </si>
  <si>
    <t>Bicicletas exigidas COMERCIAL (1 cada 100m2)</t>
  </si>
  <si>
    <t>N° LOCAL</t>
  </si>
  <si>
    <t>L.C.01</t>
  </si>
  <si>
    <t>L.C.02</t>
  </si>
  <si>
    <t>L.C.03</t>
  </si>
  <si>
    <t>L.C.04</t>
  </si>
  <si>
    <t>L.C.05</t>
  </si>
  <si>
    <t>L.C.06</t>
  </si>
  <si>
    <t>L.C.07</t>
  </si>
  <si>
    <t>L.C.08</t>
  </si>
  <si>
    <t>L.C.09</t>
  </si>
  <si>
    <t>L.C.10</t>
  </si>
  <si>
    <t>L.C.11</t>
  </si>
  <si>
    <t>BC-01</t>
  </si>
  <si>
    <t>BC-02</t>
  </si>
  <si>
    <t>BC-03</t>
  </si>
  <si>
    <t>BC-04</t>
  </si>
  <si>
    <t>BC-05</t>
  </si>
  <si>
    <t>BC-06</t>
  </si>
  <si>
    <t>BC-07</t>
  </si>
  <si>
    <t>BC-08</t>
  </si>
  <si>
    <t>BC-09</t>
  </si>
  <si>
    <t>BC-10</t>
  </si>
  <si>
    <t>BODEGAS IND. PISO -3</t>
  </si>
  <si>
    <t>TOTAL ESTACIONAMIENTOS L.C.</t>
  </si>
  <si>
    <t>EC-01</t>
  </si>
  <si>
    <t>EC-02</t>
  </si>
  <si>
    <t>EC-03</t>
  </si>
  <si>
    <t>EC-04</t>
  </si>
  <si>
    <t>EC-05</t>
  </si>
  <si>
    <t>EC-06</t>
  </si>
  <si>
    <t>EC-07</t>
  </si>
  <si>
    <t>EC-08</t>
  </si>
  <si>
    <t>EC-09</t>
  </si>
  <si>
    <t>EC-10</t>
  </si>
  <si>
    <t>EC-11</t>
  </si>
  <si>
    <t>BC-11</t>
  </si>
  <si>
    <t>EC-12</t>
  </si>
  <si>
    <t>E. LOCALES COMERCIALES -3</t>
  </si>
  <si>
    <t>SUPERFICIES DE LOSAS LOCALES COMERCIALES</t>
  </si>
  <si>
    <t>DEPTO-F</t>
  </si>
  <si>
    <t>DEPTO-C1</t>
  </si>
  <si>
    <t>DEPTO-C2</t>
  </si>
  <si>
    <t>DEPTO-B</t>
  </si>
  <si>
    <t>TOTAL BODEGAS DPTO</t>
  </si>
  <si>
    <t>TOTAL BODEGAS LC</t>
  </si>
  <si>
    <t>TOTAL BODEGAS P2</t>
  </si>
  <si>
    <t>TOTAL BODEGAS P1</t>
  </si>
  <si>
    <t>TOTAL BOD P1 INDV</t>
  </si>
  <si>
    <t>TOTAL BOD P1 CONJ</t>
  </si>
  <si>
    <t>ACTUALIZADO 11-10-2019</t>
  </si>
  <si>
    <t>VERSION 25</t>
  </si>
  <si>
    <t>TOTAL EST P1 INDV</t>
  </si>
  <si>
    <t>TOTAL EST P1 CONJ</t>
  </si>
  <si>
    <t>TOTAL EST P1</t>
  </si>
  <si>
    <t>TOTAL BOD SUB1 INDV</t>
  </si>
  <si>
    <t>PISO 1</t>
  </si>
  <si>
    <t>TOTAL EST SUB1 INDV</t>
  </si>
  <si>
    <t>TOTAL EST SUB1 CONJ</t>
  </si>
  <si>
    <t>TOTAL EST SUB1</t>
  </si>
  <si>
    <t>B-126</t>
  </si>
  <si>
    <t>B108</t>
  </si>
  <si>
    <t>B-106</t>
  </si>
  <si>
    <t>SUBTE. -1</t>
  </si>
  <si>
    <t>TOTAL BOD SUB1 CONJ</t>
  </si>
  <si>
    <t>TOTAL BODEGAS SUB1</t>
  </si>
  <si>
    <t>SUBTE. -2</t>
  </si>
  <si>
    <t>TOTAL BOD SUB2 INDV</t>
  </si>
  <si>
    <t>TOTAL BOD SUB2 CONJ</t>
  </si>
  <si>
    <t>TOTAL BODEGAS SUB2</t>
  </si>
  <si>
    <t>TOTAL EST SUB2 INDV</t>
  </si>
  <si>
    <t>TOTAL EST SUB2 CONJ</t>
  </si>
  <si>
    <t>TOTAL EST SUB2</t>
  </si>
  <si>
    <t>B-229</t>
  </si>
  <si>
    <t>DUNAMAR</t>
  </si>
  <si>
    <t>07. DESARROLLO\01. ARQUITECTURA\01. A0\100-V25-DUNAMAR PLANTAS-14-10-19.dwg</t>
  </si>
  <si>
    <t>1, LA CABIDA SE HACE CON INFORMES PREVIOS</t>
  </si>
  <si>
    <t>2, LA CABIDA SE HACE CON PLANO TOPOGRAFICO</t>
  </si>
  <si>
    <r>
      <t xml:space="preserve">Subterraneo 3 </t>
    </r>
    <r>
      <rPr>
        <b/>
        <sz val="8"/>
        <rFont val="Arial"/>
        <family val="2"/>
      </rPr>
      <t>LOCALES COMERCIALES</t>
    </r>
  </si>
  <si>
    <t>Superficie total a construir</t>
  </si>
  <si>
    <t>Costo Construcció</t>
  </si>
  <si>
    <t>UF</t>
  </si>
  <si>
    <t>Total Construcción</t>
  </si>
  <si>
    <t>Neto</t>
  </si>
  <si>
    <t>Evaluación y Estudios</t>
  </si>
  <si>
    <t>Comercialización</t>
  </si>
  <si>
    <t>Imprevistos</t>
  </si>
  <si>
    <t>Valor Terreno</t>
  </si>
  <si>
    <t>Total Terreno</t>
  </si>
  <si>
    <t>Total Proyecto</t>
  </si>
  <si>
    <t>Costos</t>
  </si>
  <si>
    <t>Ingresos</t>
  </si>
  <si>
    <t>Total Ingresos</t>
  </si>
  <si>
    <t>Margen</t>
  </si>
  <si>
    <t>M2 terreno</t>
  </si>
  <si>
    <t>Costo Total (UF)</t>
  </si>
  <si>
    <t>Costo m2 (UF)</t>
  </si>
  <si>
    <t>Valor UF</t>
  </si>
  <si>
    <t>Costo USD</t>
  </si>
  <si>
    <t>Costo CLP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</si>
</sst>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 * #,##0_ ;_ * \-#,##0_ ;_ * &quot;-&quot;_ ;_ @_ "/>
    <numFmt numFmtId="43" formatCode="_ * #,##0.00_ ;_ * \-#,##0.00_ ;_ * &quot;-&quot;??_ ;_ @_ 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* #,##0.00_-;\-* #,##0.00_-;_-* &quot;-&quot;??_-;_-@_-"/>
    <numFmt numFmtId="167" formatCode="#.00"/>
    <numFmt numFmtId="168" formatCode="[$-340A]d&quot; de &quot;mmmm&quot; de &quot;yyyy;@"/>
    <numFmt numFmtId="169" formatCode="#,##0.00_ ;\-#,##0.00\ "/>
    <numFmt numFmtId="170" formatCode="#,##0_ ;\-#,##0\ "/>
    <numFmt numFmtId="171" formatCode="_-* #,##0_-;\-* #,##0_-;_-* &quot;-&quot;??_-;_-@_-"/>
    <numFmt numFmtId="172" formatCode="_(* #,##0_);_(* \(#,##0\);_(* &quot;-&quot;??_);_(@_)"/>
    <numFmt numFmtId="173" formatCode="_(* #,##0.00_);_(* \(#,##0.00\);_(* &quot;-&quot;??_);_(@_)"/>
    <numFmt numFmtId="174" formatCode="_-* #,##0_-;\-* #,##0_-;_-* &quot;-&quot;_-;_-@_-"/>
    <numFmt numFmtId="175" formatCode="_-* #,##0.00_-;\-* #,##0.00_-;_-* &quot;-&quot;???_-;_-@_-"/>
    <numFmt numFmtId="176" formatCode="#"/>
    <numFmt numFmtId="177" formatCode="_-* #,##0\ _€_-;\-* #,##0\ _€_-;_-* &quot;-&quot;??\ _€_-;_-@_-"/>
    <numFmt numFmtId="178" formatCode="_ * #,##0.00_ ;_ * \-#,##0.00_ ;_ * &quot;-&quot;_ ;_ @_ 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0"/>
      <color theme="1"/>
      <name val="Arial"/>
      <family val="2"/>
    </font>
    <font>
      <sz val="10"/>
      <color theme="0" tint="-0.499984740745262"/>
      <name val="Arial"/>
      <family val="2"/>
    </font>
    <font>
      <sz val="9"/>
      <name val="Arial"/>
      <family val="2"/>
    </font>
    <font>
      <b/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10"/>
      <color indexed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name val="Arial"/>
      <family val="2"/>
    </font>
    <font>
      <b/>
      <sz val="8"/>
      <color rgb="FFFF0000"/>
      <name val="Arial"/>
      <family val="2"/>
    </font>
    <font>
      <sz val="12"/>
      <color indexed="8"/>
      <name val="Verdana"/>
      <family val="2"/>
    </font>
    <font>
      <sz val="12"/>
      <name val="Verdana"/>
      <family val="2"/>
    </font>
    <font>
      <b/>
      <sz val="11"/>
      <color theme="0" tint="-4.9989318521683403E-2"/>
      <name val="Arial"/>
      <family val="2"/>
    </font>
    <font>
      <u/>
      <sz val="8"/>
      <color theme="10"/>
      <name val="Arial"/>
      <family val="2"/>
    </font>
    <font>
      <sz val="14"/>
      <name val="Arial"/>
      <family val="2"/>
    </font>
    <font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7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3">
    <xf numFmtId="0" fontId="0" fillId="0" borderId="0"/>
    <xf numFmtId="165" fontId="6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7" fillId="2" borderId="0" applyNumberFormat="0" applyBorder="0" applyAlignment="0" applyProtection="0"/>
    <xf numFmtId="0" fontId="6" fillId="0" borderId="0"/>
    <xf numFmtId="0" fontId="8" fillId="0" borderId="1" applyNumberFormat="0" applyFill="0" applyAlignment="0" applyProtection="0"/>
    <xf numFmtId="165" fontId="11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2" fillId="0" borderId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" fillId="0" borderId="0"/>
    <xf numFmtId="0" fontId="43" fillId="0" borderId="0" applyNumberFormat="0" applyFill="0" applyBorder="0" applyAlignment="0" applyProtection="0">
      <alignment vertical="top"/>
      <protection locked="0"/>
    </xf>
    <xf numFmtId="41" fontId="45" fillId="0" borderId="0" applyFont="0" applyFill="0" applyBorder="0" applyAlignment="0" applyProtection="0"/>
  </cellStyleXfs>
  <cellXfs count="677">
    <xf numFmtId="0" fontId="0" fillId="0" borderId="0" xfId="0"/>
    <xf numFmtId="2" fontId="0" fillId="0" borderId="0" xfId="0" applyNumberFormat="1"/>
    <xf numFmtId="0" fontId="4" fillId="0" borderId="0" xfId="0" applyFont="1"/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5" fillId="0" borderId="38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49" fontId="5" fillId="5" borderId="37" xfId="0" applyNumberFormat="1" applyFont="1" applyFill="1" applyBorder="1" applyAlignment="1">
      <alignment horizontal="center" vertical="center"/>
    </xf>
    <xf numFmtId="49" fontId="5" fillId="5" borderId="36" xfId="0" applyNumberFormat="1" applyFont="1" applyFill="1" applyBorder="1" applyAlignment="1">
      <alignment horizontal="center" vertical="center"/>
    </xf>
    <xf numFmtId="49" fontId="5" fillId="5" borderId="38" xfId="0" applyNumberFormat="1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167" fontId="12" fillId="4" borderId="5" xfId="27" applyNumberFormat="1" applyFont="1" applyFill="1" applyBorder="1" applyAlignment="1">
      <alignment horizontal="center"/>
    </xf>
    <xf numFmtId="0" fontId="5" fillId="0" borderId="41" xfId="0" applyFont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0" xfId="0" applyAlignment="1">
      <alignment horizontal="center"/>
    </xf>
    <xf numFmtId="167" fontId="12" fillId="0" borderId="0" xfId="27" applyNumberFormat="1" applyFont="1" applyAlignment="1">
      <alignment horizontal="center"/>
    </xf>
    <xf numFmtId="0" fontId="4" fillId="0" borderId="0" xfId="26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26" applyNumberFormat="1" applyAlignment="1">
      <alignment horizontal="center" vertical="center"/>
    </xf>
    <xf numFmtId="4" fontId="4" fillId="0" borderId="0" xfId="26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67" fontId="4" fillId="0" borderId="0" xfId="27" applyNumberFormat="1" applyFont="1" applyAlignment="1">
      <alignment horizontal="center"/>
    </xf>
    <xf numFmtId="0" fontId="4" fillId="0" borderId="0" xfId="26" applyAlignment="1">
      <alignment horizontal="center" vertical="center"/>
    </xf>
    <xf numFmtId="167" fontId="13" fillId="0" borderId="0" xfId="27" applyNumberFormat="1" applyFont="1" applyAlignment="1">
      <alignment horizontal="center"/>
    </xf>
    <xf numFmtId="167" fontId="0" fillId="0" borderId="0" xfId="0" applyNumberFormat="1"/>
    <xf numFmtId="0" fontId="4" fillId="0" borderId="0" xfId="0" applyFont="1" applyAlignment="1">
      <alignment horizontal="right"/>
    </xf>
    <xf numFmtId="0" fontId="4" fillId="0" borderId="0" xfId="26" applyProtection="1">
      <protection locked="0"/>
    </xf>
    <xf numFmtId="0" fontId="4" fillId="0" borderId="49" xfId="16" applyFont="1" applyBorder="1" applyProtection="1">
      <protection locked="0"/>
    </xf>
    <xf numFmtId="0" fontId="4" fillId="0" borderId="18" xfId="16" applyFont="1" applyBorder="1" applyProtection="1">
      <protection locked="0"/>
    </xf>
    <xf numFmtId="0" fontId="4" fillId="0" borderId="50" xfId="16" applyFont="1" applyBorder="1" applyProtection="1">
      <protection locked="0"/>
    </xf>
    <xf numFmtId="0" fontId="4" fillId="0" borderId="0" xfId="16" applyFont="1" applyProtection="1">
      <protection locked="0"/>
    </xf>
    <xf numFmtId="0" fontId="16" fillId="6" borderId="29" xfId="30" applyFont="1" applyFill="1" applyBorder="1" applyAlignment="1">
      <alignment horizontal="center" vertical="center"/>
    </xf>
    <xf numFmtId="14" fontId="4" fillId="6" borderId="25" xfId="30" applyNumberFormat="1" applyFont="1" applyFill="1" applyBorder="1" applyAlignment="1">
      <alignment horizontal="center" vertical="center"/>
    </xf>
    <xf numFmtId="0" fontId="17" fillId="0" borderId="0" xfId="16" applyFont="1" applyAlignment="1" applyProtection="1">
      <alignment horizontal="left"/>
      <protection locked="0"/>
    </xf>
    <xf numFmtId="168" fontId="18" fillId="0" borderId="0" xfId="16" applyNumberFormat="1" applyFont="1" applyAlignment="1">
      <alignment horizontal="left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15" fillId="0" borderId="0" xfId="0" applyFont="1"/>
    <xf numFmtId="0" fontId="19" fillId="0" borderId="0" xfId="0" applyFont="1"/>
    <xf numFmtId="0" fontId="4" fillId="0" borderId="47" xfId="16" applyFont="1" applyBorder="1" applyAlignment="1">
      <alignment vertical="center"/>
    </xf>
    <xf numFmtId="0" fontId="4" fillId="0" borderId="54" xfId="16" applyFont="1" applyBorder="1" applyAlignment="1">
      <alignment vertical="center"/>
    </xf>
    <xf numFmtId="0" fontId="21" fillId="0" borderId="2" xfId="16" applyFont="1" applyBorder="1" applyAlignment="1">
      <alignment horizontal="center" vertical="center"/>
    </xf>
    <xf numFmtId="0" fontId="5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169" fontId="4" fillId="0" borderId="0" xfId="0" applyNumberFormat="1" applyFont="1" applyAlignment="1">
      <alignment horizontal="center"/>
    </xf>
    <xf numFmtId="0" fontId="4" fillId="0" borderId="0" xfId="0" applyFont="1" applyAlignment="1" applyProtection="1">
      <alignment horizontal="left"/>
      <protection locked="0"/>
    </xf>
    <xf numFmtId="169" fontId="4" fillId="0" borderId="0" xfId="0" applyNumberFormat="1" applyFont="1" applyAlignment="1">
      <alignment horizontal="right"/>
    </xf>
    <xf numFmtId="0" fontId="5" fillId="0" borderId="0" xfId="0" applyFont="1"/>
    <xf numFmtId="9" fontId="4" fillId="0" borderId="0" xfId="0" applyNumberFormat="1" applyFont="1" applyAlignment="1">
      <alignment horizontal="right"/>
    </xf>
    <xf numFmtId="0" fontId="4" fillId="0" borderId="55" xfId="0" applyFont="1" applyBorder="1" applyAlignment="1">
      <alignment horizontal="right"/>
    </xf>
    <xf numFmtId="0" fontId="4" fillId="0" borderId="0" xfId="0" applyFont="1" applyAlignment="1" applyProtection="1">
      <alignment horizontal="center"/>
      <protection locked="0"/>
    </xf>
    <xf numFmtId="170" fontId="4" fillId="0" borderId="0" xfId="0" applyNumberFormat="1" applyFont="1" applyAlignment="1">
      <alignment horizontal="right"/>
    </xf>
    <xf numFmtId="2" fontId="4" fillId="0" borderId="0" xfId="26" applyNumberFormat="1" applyProtection="1">
      <protection locked="0"/>
    </xf>
    <xf numFmtId="0" fontId="4" fillId="0" borderId="0" xfId="26"/>
    <xf numFmtId="0" fontId="24" fillId="0" borderId="0" xfId="16" applyFont="1" applyProtection="1">
      <protection locked="0"/>
    </xf>
    <xf numFmtId="0" fontId="5" fillId="0" borderId="0" xfId="0" applyFont="1" applyProtection="1">
      <protection locked="0"/>
    </xf>
    <xf numFmtId="169" fontId="5" fillId="0" borderId="0" xfId="0" applyNumberFormat="1" applyFont="1" applyAlignment="1">
      <alignment horizontal="right"/>
    </xf>
    <xf numFmtId="0" fontId="21" fillId="0" borderId="0" xfId="16" applyFont="1" applyAlignment="1">
      <alignment horizontal="left" vertical="center" wrapText="1"/>
    </xf>
    <xf numFmtId="0" fontId="4" fillId="0" borderId="52" xfId="16" applyFont="1" applyBorder="1" applyProtection="1">
      <protection locked="0"/>
    </xf>
    <xf numFmtId="0" fontId="4" fillId="0" borderId="53" xfId="16" applyFont="1" applyBorder="1" applyProtection="1">
      <protection locked="0"/>
    </xf>
    <xf numFmtId="0" fontId="4" fillId="0" borderId="49" xfId="26" applyBorder="1" applyProtection="1">
      <protection locked="0"/>
    </xf>
    <xf numFmtId="0" fontId="4" fillId="0" borderId="18" xfId="26" applyBorder="1" applyProtection="1">
      <protection locked="0"/>
    </xf>
    <xf numFmtId="0" fontId="4" fillId="0" borderId="14" xfId="26" applyBorder="1" applyProtection="1">
      <protection locked="0"/>
    </xf>
    <xf numFmtId="0" fontId="4" fillId="0" borderId="50" xfId="26" applyBorder="1" applyProtection="1">
      <protection locked="0"/>
    </xf>
    <xf numFmtId="0" fontId="17" fillId="0" borderId="0" xfId="26" applyFont="1"/>
    <xf numFmtId="0" fontId="4" fillId="0" borderId="51" xfId="26" applyBorder="1" applyProtection="1">
      <protection locked="0"/>
    </xf>
    <xf numFmtId="0" fontId="4" fillId="0" borderId="0" xfId="26" quotePrefix="1" applyAlignment="1" applyProtection="1">
      <alignment horizontal="left"/>
      <protection locked="0"/>
    </xf>
    <xf numFmtId="0" fontId="4" fillId="0" borderId="13" xfId="26" applyBorder="1" applyAlignment="1">
      <alignment horizontal="center"/>
    </xf>
    <xf numFmtId="0" fontId="5" fillId="0" borderId="13" xfId="26" quotePrefix="1" applyFont="1" applyBorder="1" applyAlignment="1">
      <alignment horizontal="center"/>
    </xf>
    <xf numFmtId="0" fontId="5" fillId="0" borderId="11" xfId="26" applyFont="1" applyBorder="1" applyAlignment="1">
      <alignment horizontal="center"/>
    </xf>
    <xf numFmtId="0" fontId="4" fillId="0" borderId="58" xfId="26" applyBorder="1" applyAlignment="1">
      <alignment horizontal="center"/>
    </xf>
    <xf numFmtId="0" fontId="4" fillId="0" borderId="21" xfId="26" applyBorder="1" applyAlignment="1">
      <alignment horizontal="center"/>
    </xf>
    <xf numFmtId="0" fontId="5" fillId="0" borderId="21" xfId="26" quotePrefix="1" applyFont="1" applyBorder="1" applyAlignment="1">
      <alignment horizontal="center"/>
    </xf>
    <xf numFmtId="165" fontId="4" fillId="0" borderId="21" xfId="9" quotePrefix="1" applyFont="1" applyBorder="1" applyAlignment="1" applyProtection="1">
      <alignment horizontal="center"/>
    </xf>
    <xf numFmtId="0" fontId="5" fillId="0" borderId="59" xfId="26" applyFont="1" applyBorder="1" applyAlignment="1">
      <alignment horizontal="center"/>
    </xf>
    <xf numFmtId="0" fontId="4" fillId="0" borderId="42" xfId="26" applyBorder="1" applyAlignment="1">
      <alignment horizontal="center"/>
    </xf>
    <xf numFmtId="0" fontId="4" fillId="0" borderId="60" xfId="26" applyBorder="1" applyAlignment="1">
      <alignment horizontal="center"/>
    </xf>
    <xf numFmtId="0" fontId="5" fillId="0" borderId="60" xfId="26" applyFont="1" applyBorder="1" applyAlignment="1">
      <alignment horizontal="center"/>
    </xf>
    <xf numFmtId="165" fontId="4" fillId="0" borderId="60" xfId="9" applyFont="1" applyBorder="1" applyAlignment="1" applyProtection="1">
      <alignment horizontal="center"/>
    </xf>
    <xf numFmtId="0" fontId="5" fillId="0" borderId="61" xfId="26" applyFont="1" applyBorder="1" applyAlignment="1">
      <alignment horizontal="center"/>
    </xf>
    <xf numFmtId="0" fontId="25" fillId="0" borderId="62" xfId="26" applyFont="1" applyBorder="1" applyAlignment="1">
      <alignment horizontal="left"/>
    </xf>
    <xf numFmtId="165" fontId="24" fillId="0" borderId="63" xfId="9" applyFont="1" applyFill="1" applyBorder="1" applyProtection="1">
      <protection locked="0"/>
    </xf>
    <xf numFmtId="165" fontId="24" fillId="0" borderId="64" xfId="9" applyFont="1" applyFill="1" applyBorder="1" applyProtection="1">
      <protection locked="0"/>
    </xf>
    <xf numFmtId="165" fontId="26" fillId="0" borderId="64" xfId="9" applyFont="1" applyFill="1" applyBorder="1" applyProtection="1"/>
    <xf numFmtId="165" fontId="24" fillId="0" borderId="65" xfId="9" applyFont="1" applyFill="1" applyBorder="1" applyProtection="1">
      <protection locked="0"/>
    </xf>
    <xf numFmtId="165" fontId="26" fillId="0" borderId="66" xfId="9" applyFont="1" applyFill="1" applyBorder="1" applyProtection="1"/>
    <xf numFmtId="166" fontId="24" fillId="0" borderId="0" xfId="26" applyNumberFormat="1" applyFont="1" applyProtection="1">
      <protection locked="0"/>
    </xf>
    <xf numFmtId="0" fontId="26" fillId="0" borderId="22" xfId="26" applyFont="1" applyBorder="1" applyAlignment="1" applyProtection="1">
      <alignment horizontal="left"/>
      <protection locked="0"/>
    </xf>
    <xf numFmtId="0" fontId="26" fillId="0" borderId="23" xfId="26" applyFont="1" applyBorder="1" applyAlignment="1" applyProtection="1">
      <alignment horizontal="left"/>
      <protection locked="0"/>
    </xf>
    <xf numFmtId="0" fontId="26" fillId="0" borderId="24" xfId="26" applyFont="1" applyBorder="1" applyAlignment="1" applyProtection="1">
      <alignment horizontal="left"/>
      <protection locked="0"/>
    </xf>
    <xf numFmtId="10" fontId="4" fillId="0" borderId="0" xfId="28" applyNumberFormat="1" applyFont="1" applyBorder="1" applyProtection="1"/>
    <xf numFmtId="166" fontId="26" fillId="0" borderId="50" xfId="26" applyNumberFormat="1" applyFont="1" applyBorder="1" applyAlignment="1" applyProtection="1">
      <alignment horizontal="center"/>
      <protection locked="0"/>
    </xf>
    <xf numFmtId="166" fontId="24" fillId="0" borderId="51" xfId="26" applyNumberFormat="1" applyFont="1" applyBorder="1" applyProtection="1">
      <protection locked="0"/>
    </xf>
    <xf numFmtId="0" fontId="4" fillId="0" borderId="0" xfId="26" applyAlignment="1" applyProtection="1">
      <alignment horizontal="right"/>
      <protection locked="0"/>
    </xf>
    <xf numFmtId="10" fontId="4" fillId="0" borderId="0" xfId="28" applyNumberFormat="1" applyFont="1" applyFill="1" applyBorder="1" applyProtection="1"/>
    <xf numFmtId="0" fontId="5" fillId="0" borderId="22" xfId="26" applyFont="1" applyBorder="1" applyAlignment="1" applyProtection="1">
      <alignment horizontal="left"/>
      <protection locked="0"/>
    </xf>
    <xf numFmtId="0" fontId="5" fillId="0" borderId="23" xfId="26" applyFont="1" applyBorder="1" applyAlignment="1" applyProtection="1">
      <alignment horizontal="left"/>
      <protection locked="0"/>
    </xf>
    <xf numFmtId="0" fontId="5" fillId="0" borderId="24" xfId="26" applyFont="1" applyBorder="1" applyAlignment="1" applyProtection="1">
      <alignment horizontal="left"/>
      <protection locked="0"/>
    </xf>
    <xf numFmtId="0" fontId="4" fillId="0" borderId="62" xfId="26" applyBorder="1"/>
    <xf numFmtId="165" fontId="4" fillId="0" borderId="63" xfId="9" applyFont="1" applyFill="1" applyBorder="1" applyProtection="1">
      <protection locked="0"/>
    </xf>
    <xf numFmtId="165" fontId="4" fillId="0" borderId="64" xfId="9" applyFont="1" applyFill="1" applyBorder="1" applyProtection="1">
      <protection locked="0"/>
    </xf>
    <xf numFmtId="165" fontId="5" fillId="0" borderId="64" xfId="9" applyFont="1" applyFill="1" applyBorder="1" applyProtection="1">
      <protection hidden="1"/>
    </xf>
    <xf numFmtId="165" fontId="5" fillId="0" borderId="66" xfId="9" applyFont="1" applyFill="1" applyBorder="1" applyProtection="1"/>
    <xf numFmtId="165" fontId="26" fillId="0" borderId="64" xfId="9" applyFont="1" applyFill="1" applyBorder="1" applyProtection="1">
      <protection hidden="1"/>
    </xf>
    <xf numFmtId="165" fontId="4" fillId="0" borderId="67" xfId="9" applyFont="1" applyFill="1" applyBorder="1" applyProtection="1">
      <protection locked="0"/>
    </xf>
    <xf numFmtId="165" fontId="4" fillId="0" borderId="68" xfId="9" applyFont="1" applyFill="1" applyBorder="1" applyProtection="1">
      <protection locked="0"/>
    </xf>
    <xf numFmtId="165" fontId="5" fillId="0" borderId="64" xfId="9" applyFont="1" applyFill="1" applyBorder="1" applyProtection="1"/>
    <xf numFmtId="165" fontId="4" fillId="0" borderId="69" xfId="9" applyFont="1" applyFill="1" applyBorder="1" applyProtection="1">
      <protection locked="0"/>
    </xf>
    <xf numFmtId="0" fontId="25" fillId="0" borderId="70" xfId="26" applyFont="1" applyBorder="1" applyAlignment="1">
      <alignment horizontal="left"/>
    </xf>
    <xf numFmtId="165" fontId="4" fillId="0" borderId="67" xfId="9" applyFont="1" applyBorder="1" applyProtection="1">
      <protection locked="0"/>
    </xf>
    <xf numFmtId="165" fontId="4" fillId="0" borderId="68" xfId="9" applyFont="1" applyBorder="1" applyProtection="1">
      <protection locked="0"/>
    </xf>
    <xf numFmtId="165" fontId="5" fillId="0" borderId="64" xfId="9" applyFont="1" applyBorder="1" applyProtection="1"/>
    <xf numFmtId="165" fontId="4" fillId="0" borderId="71" xfId="9" applyFont="1" applyBorder="1" applyProtection="1">
      <protection locked="0"/>
    </xf>
    <xf numFmtId="165" fontId="5" fillId="0" borderId="66" xfId="9" applyFont="1" applyBorder="1" applyProtection="1"/>
    <xf numFmtId="0" fontId="5" fillId="0" borderId="72" xfId="26" applyFont="1" applyBorder="1"/>
    <xf numFmtId="165" fontId="5" fillId="0" borderId="73" xfId="9" applyFont="1" applyFill="1" applyBorder="1" applyProtection="1"/>
    <xf numFmtId="165" fontId="5" fillId="0" borderId="74" xfId="9" applyFont="1" applyBorder="1" applyProtection="1"/>
    <xf numFmtId="165" fontId="5" fillId="0" borderId="74" xfId="9" applyFont="1" applyFill="1" applyBorder="1" applyProtection="1"/>
    <xf numFmtId="165" fontId="5" fillId="0" borderId="37" xfId="9" applyFont="1" applyFill="1" applyBorder="1" applyProtection="1"/>
    <xf numFmtId="165" fontId="5" fillId="0" borderId="75" xfId="9" applyFont="1" applyFill="1" applyBorder="1" applyProtection="1"/>
    <xf numFmtId="0" fontId="5" fillId="0" borderId="76" xfId="26" applyFont="1" applyBorder="1"/>
    <xf numFmtId="10" fontId="4" fillId="0" borderId="77" xfId="28" applyNumberFormat="1" applyFont="1" applyBorder="1" applyProtection="1"/>
    <xf numFmtId="10" fontId="4" fillId="0" borderId="71" xfId="28" applyNumberFormat="1" applyFont="1" applyBorder="1" applyProtection="1"/>
    <xf numFmtId="10" fontId="5" fillId="0" borderId="78" xfId="28" applyNumberFormat="1" applyFont="1" applyBorder="1" applyProtection="1"/>
    <xf numFmtId="10" fontId="4" fillId="0" borderId="71" xfId="28" applyNumberFormat="1" applyFont="1" applyBorder="1" applyAlignment="1" applyProtection="1">
      <alignment horizontal="center"/>
    </xf>
    <xf numFmtId="10" fontId="5" fillId="0" borderId="79" xfId="28" applyNumberFormat="1" applyFont="1" applyBorder="1" applyProtection="1"/>
    <xf numFmtId="0" fontId="5" fillId="0" borderId="18" xfId="26" applyFont="1" applyBorder="1"/>
    <xf numFmtId="10" fontId="5" fillId="0" borderId="0" xfId="28" applyNumberFormat="1" applyFont="1" applyBorder="1" applyProtection="1"/>
    <xf numFmtId="2" fontId="5" fillId="0" borderId="0" xfId="28" applyNumberFormat="1" applyFont="1" applyBorder="1" applyProtection="1"/>
    <xf numFmtId="0" fontId="5" fillId="0" borderId="0" xfId="26" applyFont="1"/>
    <xf numFmtId="0" fontId="4" fillId="0" borderId="13" xfId="26" quotePrefix="1" applyBorder="1" applyAlignment="1">
      <alignment horizontal="center"/>
    </xf>
    <xf numFmtId="165" fontId="5" fillId="0" borderId="65" xfId="9" applyFont="1" applyFill="1" applyBorder="1" applyProtection="1"/>
    <xf numFmtId="165" fontId="4" fillId="0" borderId="65" xfId="9" applyFont="1" applyFill="1" applyBorder="1" applyProtection="1">
      <protection locked="0"/>
    </xf>
    <xf numFmtId="0" fontId="4" fillId="0" borderId="62" xfId="26" applyBorder="1" applyAlignment="1">
      <alignment horizontal="left"/>
    </xf>
    <xf numFmtId="165" fontId="4" fillId="0" borderId="0" xfId="26" applyNumberFormat="1" applyProtection="1">
      <protection locked="0"/>
    </xf>
    <xf numFmtId="166" fontId="4" fillId="0" borderId="0" xfId="26" applyNumberFormat="1" applyProtection="1">
      <protection locked="0"/>
    </xf>
    <xf numFmtId="166" fontId="4" fillId="0" borderId="64" xfId="9" applyNumberFormat="1" applyFont="1" applyFill="1" applyBorder="1" applyProtection="1">
      <protection locked="0"/>
    </xf>
    <xf numFmtId="165" fontId="4" fillId="0" borderId="80" xfId="9" applyFont="1" applyFill="1" applyBorder="1" applyProtection="1">
      <protection locked="0"/>
    </xf>
    <xf numFmtId="166" fontId="24" fillId="0" borderId="64" xfId="9" applyNumberFormat="1" applyFont="1" applyFill="1" applyBorder="1" applyProtection="1">
      <protection locked="0"/>
    </xf>
    <xf numFmtId="165" fontId="24" fillId="0" borderId="80" xfId="9" applyFont="1" applyFill="1" applyBorder="1" applyProtection="1">
      <protection locked="0"/>
    </xf>
    <xf numFmtId="165" fontId="5" fillId="0" borderId="81" xfId="9" applyFont="1" applyFill="1" applyBorder="1" applyProtection="1"/>
    <xf numFmtId="165" fontId="4" fillId="0" borderId="81" xfId="9" applyFont="1" applyFill="1" applyBorder="1" applyProtection="1">
      <protection locked="0"/>
    </xf>
    <xf numFmtId="10" fontId="5" fillId="0" borderId="78" xfId="28" applyNumberFormat="1" applyFont="1" applyBorder="1" applyAlignment="1" applyProtection="1">
      <alignment horizontal="center"/>
    </xf>
    <xf numFmtId="10" fontId="4" fillId="0" borderId="9" xfId="28" applyNumberFormat="1" applyFont="1" applyFill="1" applyBorder="1" applyAlignment="1" applyProtection="1">
      <alignment horizontal="center"/>
    </xf>
    <xf numFmtId="10" fontId="5" fillId="0" borderId="10" xfId="28" applyNumberFormat="1" applyFont="1" applyBorder="1" applyProtection="1"/>
    <xf numFmtId="0" fontId="5" fillId="3" borderId="52" xfId="26" applyFont="1" applyFill="1" applyBorder="1"/>
    <xf numFmtId="10" fontId="4" fillId="3" borderId="53" xfId="28" applyNumberFormat="1" applyFont="1" applyFill="1" applyBorder="1" applyProtection="1"/>
    <xf numFmtId="10" fontId="5" fillId="3" borderId="53" xfId="28" applyNumberFormat="1" applyFont="1" applyFill="1" applyBorder="1" applyProtection="1"/>
    <xf numFmtId="2" fontId="5" fillId="7" borderId="25" xfId="28" applyNumberFormat="1" applyFont="1" applyFill="1" applyBorder="1" applyProtection="1"/>
    <xf numFmtId="0" fontId="5" fillId="3" borderId="22" xfId="26" applyFont="1" applyFill="1" applyBorder="1"/>
    <xf numFmtId="10" fontId="4" fillId="3" borderId="23" xfId="28" applyNumberFormat="1" applyFont="1" applyFill="1" applyBorder="1" applyProtection="1"/>
    <xf numFmtId="10" fontId="5" fillId="3" borderId="23" xfId="28" applyNumberFormat="1" applyFont="1" applyFill="1" applyBorder="1" applyProtection="1"/>
    <xf numFmtId="10" fontId="5" fillId="7" borderId="41" xfId="28" applyNumberFormat="1" applyFont="1" applyFill="1" applyBorder="1" applyProtection="1"/>
    <xf numFmtId="0" fontId="29" fillId="0" borderId="0" xfId="26" applyFont="1"/>
    <xf numFmtId="0" fontId="30" fillId="0" borderId="0" xfId="26" applyFont="1"/>
    <xf numFmtId="10" fontId="5" fillId="0" borderId="0" xfId="28" applyNumberFormat="1" applyFont="1" applyFill="1" applyBorder="1" applyProtection="1"/>
    <xf numFmtId="0" fontId="19" fillId="0" borderId="0" xfId="26" applyFont="1" applyProtection="1">
      <protection locked="0"/>
    </xf>
    <xf numFmtId="0" fontId="5" fillId="0" borderId="22" xfId="26" applyFont="1" applyBorder="1" applyProtection="1">
      <protection locked="0"/>
    </xf>
    <xf numFmtId="0" fontId="4" fillId="0" borderId="23" xfId="26" applyBorder="1" applyProtection="1">
      <protection locked="0"/>
    </xf>
    <xf numFmtId="0" fontId="4" fillId="0" borderId="24" xfId="26" applyBorder="1" applyProtection="1">
      <protection locked="0"/>
    </xf>
    <xf numFmtId="0" fontId="4" fillId="0" borderId="23" xfId="26" applyBorder="1"/>
    <xf numFmtId="0" fontId="5" fillId="0" borderId="18" xfId="26" applyFont="1" applyBorder="1" applyProtection="1">
      <protection locked="0"/>
    </xf>
    <xf numFmtId="0" fontId="5" fillId="0" borderId="23" xfId="26" applyFont="1" applyBorder="1" applyProtection="1">
      <protection locked="0"/>
    </xf>
    <xf numFmtId="0" fontId="4" fillId="0" borderId="0" xfId="26" quotePrefix="1" applyAlignment="1">
      <alignment horizontal="left"/>
    </xf>
    <xf numFmtId="165" fontId="5" fillId="0" borderId="0" xfId="9" applyFont="1" applyFill="1" applyBorder="1" applyProtection="1"/>
    <xf numFmtId="0" fontId="5" fillId="4" borderId="29" xfId="26" applyFont="1" applyFill="1" applyBorder="1" applyAlignment="1" applyProtection="1">
      <alignment horizontal="center" vertical="center"/>
      <protection locked="0"/>
    </xf>
    <xf numFmtId="0" fontId="5" fillId="0" borderId="36" xfId="26" applyFont="1" applyBorder="1"/>
    <xf numFmtId="10" fontId="4" fillId="0" borderId="37" xfId="28" applyNumberFormat="1" applyFont="1" applyFill="1" applyBorder="1" applyAlignment="1" applyProtection="1">
      <alignment horizontal="center"/>
    </xf>
    <xf numFmtId="10" fontId="5" fillId="0" borderId="38" xfId="28" applyNumberFormat="1" applyFont="1" applyFill="1" applyBorder="1" applyAlignment="1" applyProtection="1">
      <alignment horizontal="center"/>
    </xf>
    <xf numFmtId="0" fontId="5" fillId="0" borderId="49" xfId="26" applyFont="1" applyBorder="1" applyAlignment="1">
      <alignment horizontal="center"/>
    </xf>
    <xf numFmtId="0" fontId="5" fillId="0" borderId="41" xfId="26" applyFont="1" applyBorder="1" applyAlignment="1">
      <alignment horizontal="center"/>
    </xf>
    <xf numFmtId="0" fontId="5" fillId="0" borderId="83" xfId="26" applyFont="1" applyBorder="1" applyAlignment="1">
      <alignment horizontal="center"/>
    </xf>
    <xf numFmtId="0" fontId="5" fillId="0" borderId="84" xfId="26" applyFont="1" applyBorder="1" applyAlignment="1">
      <alignment horizontal="center"/>
    </xf>
    <xf numFmtId="49" fontId="5" fillId="0" borderId="20" xfId="26" applyNumberFormat="1" applyFont="1" applyBorder="1" applyAlignment="1">
      <alignment horizontal="center"/>
    </xf>
    <xf numFmtId="9" fontId="5" fillId="4" borderId="25" xfId="29" applyFont="1" applyFill="1" applyBorder="1" applyAlignment="1" applyProtection="1">
      <alignment horizontal="center" vertical="center"/>
      <protection locked="0"/>
    </xf>
    <xf numFmtId="0" fontId="5" fillId="0" borderId="42" xfId="26" applyFont="1" applyBorder="1"/>
    <xf numFmtId="9" fontId="4" fillId="0" borderId="60" xfId="26" applyNumberFormat="1" applyBorder="1" applyAlignment="1">
      <alignment horizontal="center"/>
    </xf>
    <xf numFmtId="0" fontId="4" fillId="0" borderId="6" xfId="26" applyBorder="1" applyAlignment="1">
      <alignment horizontal="center"/>
    </xf>
    <xf numFmtId="1" fontId="5" fillId="0" borderId="11" xfId="9" applyNumberFormat="1" applyFont="1" applyFill="1" applyBorder="1" applyAlignment="1" applyProtection="1">
      <alignment horizontal="center"/>
    </xf>
    <xf numFmtId="0" fontId="4" fillId="0" borderId="42" xfId="26" applyBorder="1"/>
    <xf numFmtId="165" fontId="4" fillId="0" borderId="60" xfId="9" applyFont="1" applyFill="1" applyBorder="1" applyProtection="1">
      <protection locked="0"/>
    </xf>
    <xf numFmtId="165" fontId="4" fillId="0" borderId="60" xfId="9" applyFont="1" applyFill="1" applyBorder="1" applyAlignment="1" applyProtection="1">
      <alignment horizontal="center"/>
      <protection locked="0"/>
    </xf>
    <xf numFmtId="165" fontId="4" fillId="0" borderId="60" xfId="9" applyFont="1" applyFill="1" applyBorder="1" applyAlignment="1" applyProtection="1">
      <alignment horizontal="right"/>
      <protection locked="0"/>
    </xf>
    <xf numFmtId="173" fontId="4" fillId="0" borderId="60" xfId="26" applyNumberFormat="1" applyBorder="1"/>
    <xf numFmtId="173" fontId="5" fillId="0" borderId="61" xfId="26" applyNumberFormat="1" applyFont="1" applyBorder="1" applyAlignment="1">
      <alignment horizontal="center"/>
    </xf>
    <xf numFmtId="2" fontId="29" fillId="0" borderId="23" xfId="26" applyNumberFormat="1" applyFont="1" applyBorder="1"/>
    <xf numFmtId="0" fontId="4" fillId="0" borderId="83" xfId="26" applyBorder="1"/>
    <xf numFmtId="166" fontId="5" fillId="0" borderId="24" xfId="26" applyNumberFormat="1" applyFont="1" applyBorder="1"/>
    <xf numFmtId="0" fontId="4" fillId="0" borderId="15" xfId="26" applyBorder="1" applyAlignment="1">
      <alignment horizontal="center"/>
    </xf>
    <xf numFmtId="0" fontId="4" fillId="0" borderId="2" xfId="26" applyBorder="1" applyAlignment="1">
      <alignment horizontal="center"/>
    </xf>
    <xf numFmtId="1" fontId="5" fillId="0" borderId="13" xfId="9" applyNumberFormat="1" applyFont="1" applyFill="1" applyBorder="1" applyAlignment="1" applyProtection="1">
      <alignment horizontal="center"/>
    </xf>
    <xf numFmtId="171" fontId="5" fillId="0" borderId="13" xfId="9" applyNumberFormat="1" applyFont="1" applyFill="1" applyBorder="1" applyAlignment="1" applyProtection="1">
      <alignment horizontal="center" vertical="center"/>
    </xf>
    <xf numFmtId="10" fontId="29" fillId="0" borderId="0" xfId="26" applyNumberFormat="1" applyFont="1" applyAlignment="1">
      <alignment horizontal="right"/>
    </xf>
    <xf numFmtId="166" fontId="33" fillId="0" borderId="0" xfId="26" applyNumberFormat="1" applyFont="1"/>
    <xf numFmtId="0" fontId="31" fillId="0" borderId="0" xfId="26" applyFont="1"/>
    <xf numFmtId="165" fontId="4" fillId="0" borderId="0" xfId="26" applyNumberFormat="1"/>
    <xf numFmtId="165" fontId="4" fillId="0" borderId="0" xfId="9" applyFont="1" applyFill="1" applyBorder="1" applyAlignment="1" applyProtection="1">
      <alignment horizontal="right"/>
      <protection locked="0"/>
    </xf>
    <xf numFmtId="0" fontId="4" fillId="0" borderId="22" xfId="26" applyBorder="1" applyProtection="1">
      <protection locked="0"/>
    </xf>
    <xf numFmtId="1" fontId="5" fillId="4" borderId="24" xfId="26" applyNumberFormat="1" applyFont="1" applyFill="1" applyBorder="1" applyAlignment="1" applyProtection="1">
      <alignment horizontal="center"/>
      <protection locked="0"/>
    </xf>
    <xf numFmtId="0" fontId="4" fillId="0" borderId="36" xfId="26" applyBorder="1"/>
    <xf numFmtId="0" fontId="4" fillId="0" borderId="37" xfId="26" applyBorder="1"/>
    <xf numFmtId="0" fontId="4" fillId="0" borderId="38" xfId="26" applyBorder="1"/>
    <xf numFmtId="0" fontId="4" fillId="3" borderId="40" xfId="26" applyFill="1" applyBorder="1" applyAlignment="1">
      <alignment horizontal="center"/>
    </xf>
    <xf numFmtId="0" fontId="4" fillId="0" borderId="59" xfId="26" applyBorder="1" applyAlignment="1">
      <alignment horizontal="center"/>
    </xf>
    <xf numFmtId="0" fontId="4" fillId="3" borderId="87" xfId="26" applyFill="1" applyBorder="1" applyAlignment="1">
      <alignment horizontal="center"/>
    </xf>
    <xf numFmtId="0" fontId="4" fillId="3" borderId="21" xfId="26" applyFill="1" applyBorder="1" applyAlignment="1">
      <alignment horizontal="center"/>
    </xf>
    <xf numFmtId="0" fontId="4" fillId="3" borderId="21" xfId="26" quotePrefix="1" applyFill="1" applyBorder="1" applyAlignment="1">
      <alignment horizontal="center"/>
    </xf>
    <xf numFmtId="0" fontId="4" fillId="3" borderId="85" xfId="26" applyFill="1" applyBorder="1" applyAlignment="1">
      <alignment horizontal="center"/>
    </xf>
    <xf numFmtId="0" fontId="4" fillId="0" borderId="60" xfId="26" applyBorder="1"/>
    <xf numFmtId="0" fontId="4" fillId="0" borderId="61" xfId="26" applyBorder="1" applyAlignment="1">
      <alignment horizontal="center"/>
    </xf>
    <xf numFmtId="0" fontId="4" fillId="3" borderId="88" xfId="26" applyFill="1" applyBorder="1" applyAlignment="1">
      <alignment horizontal="center"/>
    </xf>
    <xf numFmtId="0" fontId="4" fillId="3" borderId="60" xfId="26" applyFill="1" applyBorder="1" applyAlignment="1">
      <alignment horizontal="center"/>
    </xf>
    <xf numFmtId="0" fontId="4" fillId="3" borderId="89" xfId="26" applyFill="1" applyBorder="1" applyAlignment="1">
      <alignment horizontal="center"/>
    </xf>
    <xf numFmtId="173" fontId="4" fillId="0" borderId="0" xfId="26" applyNumberFormat="1" applyProtection="1">
      <protection locked="0"/>
    </xf>
    <xf numFmtId="0" fontId="5" fillId="0" borderId="67" xfId="26" applyFont="1" applyBorder="1" applyAlignment="1" applyProtection="1">
      <alignment horizontal="center"/>
      <protection locked="0"/>
    </xf>
    <xf numFmtId="49" fontId="21" fillId="0" borderId="90" xfId="9" applyNumberFormat="1" applyFont="1" applyFill="1" applyBorder="1" applyAlignment="1" applyProtection="1">
      <alignment horizontal="left"/>
      <protection locked="0"/>
    </xf>
    <xf numFmtId="174" fontId="4" fillId="0" borderId="68" xfId="9" applyNumberFormat="1" applyFont="1" applyFill="1" applyBorder="1" applyAlignment="1" applyProtection="1">
      <alignment vertical="center"/>
      <protection locked="0"/>
    </xf>
    <xf numFmtId="165" fontId="4" fillId="0" borderId="92" xfId="9" applyFont="1" applyFill="1" applyBorder="1" applyAlignment="1" applyProtection="1">
      <alignment horizontal="center"/>
      <protection locked="0"/>
    </xf>
    <xf numFmtId="166" fontId="4" fillId="0" borderId="68" xfId="9" applyNumberFormat="1" applyFont="1" applyFill="1" applyBorder="1" applyProtection="1">
      <protection locked="0"/>
    </xf>
    <xf numFmtId="175" fontId="4" fillId="0" borderId="68" xfId="9" applyNumberFormat="1" applyFont="1" applyFill="1" applyBorder="1" applyProtection="1"/>
    <xf numFmtId="165" fontId="4" fillId="0" borderId="68" xfId="9" applyFont="1" applyFill="1" applyBorder="1" applyProtection="1"/>
    <xf numFmtId="2" fontId="4" fillId="0" borderId="68" xfId="9" applyNumberFormat="1" applyFont="1" applyFill="1" applyBorder="1" applyAlignment="1" applyProtection="1">
      <alignment horizontal="center"/>
      <protection locked="0"/>
    </xf>
    <xf numFmtId="165" fontId="4" fillId="0" borderId="91" xfId="9" applyFont="1" applyFill="1" applyBorder="1" applyProtection="1"/>
    <xf numFmtId="0" fontId="5" fillId="0" borderId="93" xfId="26" applyFont="1" applyBorder="1"/>
    <xf numFmtId="0" fontId="5" fillId="0" borderId="19" xfId="26" applyFont="1" applyBorder="1"/>
    <xf numFmtId="165" fontId="5" fillId="0" borderId="83" xfId="9" applyFont="1" applyFill="1" applyBorder="1" applyProtection="1"/>
    <xf numFmtId="165" fontId="5" fillId="0" borderId="83" xfId="9" applyFont="1" applyBorder="1" applyProtection="1"/>
    <xf numFmtId="165" fontId="5" fillId="0" borderId="24" xfId="9" applyFont="1" applyFill="1" applyBorder="1" applyProtection="1"/>
    <xf numFmtId="174" fontId="4" fillId="0" borderId="0" xfId="26" applyNumberFormat="1" applyProtection="1">
      <protection locked="0"/>
    </xf>
    <xf numFmtId="43" fontId="4" fillId="0" borderId="0" xfId="26" applyNumberFormat="1" applyProtection="1">
      <protection locked="0"/>
    </xf>
    <xf numFmtId="0" fontId="4" fillId="0" borderId="52" xfId="26" applyBorder="1" applyProtection="1">
      <protection locked="0"/>
    </xf>
    <xf numFmtId="0" fontId="4" fillId="0" borderId="53" xfId="26" applyBorder="1" applyProtection="1">
      <protection locked="0"/>
    </xf>
    <xf numFmtId="166" fontId="4" fillId="0" borderId="53" xfId="26" applyNumberFormat="1" applyBorder="1" applyProtection="1">
      <protection locked="0"/>
    </xf>
    <xf numFmtId="0" fontId="4" fillId="0" borderId="28" xfId="26" applyBorder="1" applyProtection="1">
      <protection locked="0"/>
    </xf>
    <xf numFmtId="166" fontId="4" fillId="0" borderId="18" xfId="26" applyNumberFormat="1" applyBorder="1" applyProtection="1">
      <protection locked="0"/>
    </xf>
    <xf numFmtId="0" fontId="4" fillId="3" borderId="53" xfId="26" applyFill="1" applyBorder="1" applyAlignment="1" applyProtection="1">
      <alignment horizontal="center"/>
      <protection locked="0"/>
    </xf>
    <xf numFmtId="166" fontId="4" fillId="3" borderId="53" xfId="26" applyNumberFormat="1" applyFill="1" applyBorder="1" applyAlignment="1" applyProtection="1">
      <alignment horizontal="center"/>
      <protection locked="0"/>
    </xf>
    <xf numFmtId="0" fontId="4" fillId="0" borderId="94" xfId="26" applyBorder="1"/>
    <xf numFmtId="0" fontId="4" fillId="0" borderId="82" xfId="26" applyBorder="1" applyAlignment="1">
      <alignment horizontal="center"/>
    </xf>
    <xf numFmtId="0" fontId="4" fillId="0" borderId="74" xfId="26" applyBorder="1" applyAlignment="1">
      <alignment horizontal="center"/>
    </xf>
    <xf numFmtId="0" fontId="4" fillId="0" borderId="95" xfId="26" applyBorder="1" applyAlignment="1">
      <alignment horizontal="center"/>
    </xf>
    <xf numFmtId="0" fontId="4" fillId="0" borderId="74" xfId="26" applyBorder="1"/>
    <xf numFmtId="0" fontId="4" fillId="0" borderId="96" xfId="26" applyBorder="1"/>
    <xf numFmtId="0" fontId="4" fillId="0" borderId="90" xfId="26" applyBorder="1" applyAlignment="1">
      <alignment horizontal="center"/>
    </xf>
    <xf numFmtId="0" fontId="15" fillId="0" borderId="94" xfId="26" applyFont="1" applyBorder="1"/>
    <xf numFmtId="0" fontId="4" fillId="0" borderId="80" xfId="26" applyBorder="1" applyAlignment="1">
      <alignment horizontal="center"/>
    </xf>
    <xf numFmtId="0" fontId="4" fillId="0" borderId="64" xfId="26" applyBorder="1" applyAlignment="1">
      <alignment horizontal="center"/>
    </xf>
    <xf numFmtId="0" fontId="4" fillId="0" borderId="70" xfId="26" applyBorder="1"/>
    <xf numFmtId="0" fontId="4" fillId="0" borderId="97" xfId="26" applyBorder="1" applyAlignment="1">
      <alignment horizontal="center"/>
    </xf>
    <xf numFmtId="0" fontId="4" fillId="0" borderId="69" xfId="26" applyBorder="1" applyAlignment="1">
      <alignment horizontal="center"/>
    </xf>
    <xf numFmtId="0" fontId="4" fillId="8" borderId="19" xfId="26" applyFill="1" applyBorder="1" applyAlignment="1" applyProtection="1">
      <alignment horizontal="center"/>
      <protection locked="0"/>
    </xf>
    <xf numFmtId="0" fontId="5" fillId="9" borderId="41" xfId="26" applyFont="1" applyFill="1" applyBorder="1" applyProtection="1">
      <protection locked="0"/>
    </xf>
    <xf numFmtId="10" fontId="4" fillId="0" borderId="0" xfId="26" applyNumberFormat="1" applyProtection="1">
      <protection locked="0"/>
    </xf>
    <xf numFmtId="173" fontId="4" fillId="0" borderId="53" xfId="26" applyNumberFormat="1" applyBorder="1" applyProtection="1">
      <protection locked="0"/>
    </xf>
    <xf numFmtId="169" fontId="15" fillId="0" borderId="0" xfId="0" applyNumberFormat="1" applyFont="1"/>
    <xf numFmtId="167" fontId="12" fillId="0" borderId="24" xfId="27" applyNumberFormat="1" applyFont="1" applyBorder="1" applyAlignment="1">
      <alignment horizontal="center"/>
    </xf>
    <xf numFmtId="167" fontId="5" fillId="0" borderId="41" xfId="0" applyNumberFormat="1" applyFont="1" applyBorder="1"/>
    <xf numFmtId="1" fontId="27" fillId="0" borderId="0" xfId="26" applyNumberFormat="1" applyFont="1" applyProtection="1">
      <protection locked="0"/>
    </xf>
    <xf numFmtId="0" fontId="36" fillId="7" borderId="38" xfId="26" applyFont="1" applyFill="1" applyBorder="1" applyAlignment="1">
      <alignment horizontal="center"/>
    </xf>
    <xf numFmtId="0" fontId="36" fillId="7" borderId="58" xfId="26" applyFont="1" applyFill="1" applyBorder="1" applyAlignment="1">
      <alignment horizontal="center"/>
    </xf>
    <xf numFmtId="0" fontId="36" fillId="7" borderId="21" xfId="26" applyFont="1" applyFill="1" applyBorder="1" applyAlignment="1">
      <alignment horizontal="center"/>
    </xf>
    <xf numFmtId="0" fontId="36" fillId="7" borderId="21" xfId="26" quotePrefix="1" applyFont="1" applyFill="1" applyBorder="1" applyAlignment="1">
      <alignment horizontal="center"/>
    </xf>
    <xf numFmtId="0" fontId="36" fillId="7" borderId="59" xfId="26" applyFont="1" applyFill="1" applyBorder="1" applyAlignment="1">
      <alignment horizontal="center"/>
    </xf>
    <xf numFmtId="0" fontId="36" fillId="7" borderId="42" xfId="26" applyFont="1" applyFill="1" applyBorder="1" applyAlignment="1">
      <alignment horizontal="center"/>
    </xf>
    <xf numFmtId="0" fontId="36" fillId="7" borderId="60" xfId="26" applyFont="1" applyFill="1" applyBorder="1" applyAlignment="1">
      <alignment horizontal="center"/>
    </xf>
    <xf numFmtId="0" fontId="36" fillId="7" borderId="61" xfId="26" applyFont="1" applyFill="1" applyBorder="1" applyAlignment="1">
      <alignment horizontal="center"/>
    </xf>
    <xf numFmtId="0" fontId="5" fillId="0" borderId="67" xfId="16" applyFont="1" applyBorder="1" applyAlignment="1" applyProtection="1">
      <alignment horizontal="center"/>
      <protection locked="0"/>
    </xf>
    <xf numFmtId="175" fontId="10" fillId="0" borderId="68" xfId="9" applyNumberFormat="1" applyFill="1" applyBorder="1" applyProtection="1"/>
    <xf numFmtId="165" fontId="10" fillId="0" borderId="68" xfId="9" applyFill="1" applyBorder="1" applyProtection="1"/>
    <xf numFmtId="165" fontId="10" fillId="0" borderId="68" xfId="9" applyFill="1" applyBorder="1" applyProtection="1">
      <protection locked="0"/>
    </xf>
    <xf numFmtId="166" fontId="10" fillId="0" borderId="68" xfId="9" applyNumberFormat="1" applyFill="1" applyBorder="1" applyProtection="1"/>
    <xf numFmtId="165" fontId="4" fillId="0" borderId="92" xfId="9" applyFont="1" applyFill="1" applyBorder="1" applyProtection="1">
      <protection locked="0"/>
    </xf>
    <xf numFmtId="0" fontId="4" fillId="0" borderId="0" xfId="16" applyFont="1" applyAlignment="1" applyProtection="1">
      <alignment horizontal="center"/>
      <protection locked="0"/>
    </xf>
    <xf numFmtId="0" fontId="16" fillId="10" borderId="29" xfId="30" applyFont="1" applyFill="1" applyBorder="1" applyAlignment="1">
      <alignment horizontal="center" vertical="center"/>
    </xf>
    <xf numFmtId="14" fontId="4" fillId="10" borderId="25" xfId="30" applyNumberFormat="1" applyFont="1" applyFill="1" applyBorder="1" applyAlignment="1">
      <alignment horizontal="center" vertical="center"/>
    </xf>
    <xf numFmtId="167" fontId="12" fillId="4" borderId="2" xfId="27" applyNumberFormat="1" applyFont="1" applyFill="1" applyBorder="1" applyAlignment="1">
      <alignment horizontal="center"/>
    </xf>
    <xf numFmtId="167" fontId="12" fillId="4" borderId="47" xfId="27" applyNumberFormat="1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167" fontId="12" fillId="11" borderId="11" xfId="27" applyNumberFormat="1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67" fontId="12" fillId="4" borderId="4" xfId="27" applyNumberFormat="1" applyFont="1" applyFill="1" applyBorder="1" applyAlignment="1">
      <alignment horizontal="center" vertical="center"/>
    </xf>
    <xf numFmtId="167" fontId="12" fillId="4" borderId="46" xfId="27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67" fontId="12" fillId="4" borderId="2" xfId="27" applyNumberFormat="1" applyFont="1" applyFill="1" applyBorder="1" applyAlignment="1">
      <alignment horizontal="center" vertical="center"/>
    </xf>
    <xf numFmtId="167" fontId="12" fillId="4" borderId="47" xfId="27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47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27" fillId="0" borderId="0" xfId="0" applyFont="1"/>
    <xf numFmtId="0" fontId="4" fillId="11" borderId="3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167" fontId="12" fillId="11" borderId="4" xfId="27" applyNumberFormat="1" applyFont="1" applyFill="1" applyBorder="1" applyAlignment="1">
      <alignment horizontal="center" vertical="center"/>
    </xf>
    <xf numFmtId="167" fontId="12" fillId="11" borderId="46" xfId="27" applyNumberFormat="1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167" fontId="12" fillId="11" borderId="2" xfId="27" applyNumberFormat="1" applyFont="1" applyFill="1" applyBorder="1" applyAlignment="1">
      <alignment horizontal="center" vertical="center"/>
    </xf>
    <xf numFmtId="167" fontId="12" fillId="11" borderId="47" xfId="27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47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/>
    </xf>
    <xf numFmtId="0" fontId="4" fillId="11" borderId="9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/>
    </xf>
    <xf numFmtId="2" fontId="16" fillId="6" borderId="29" xfId="30" applyNumberFormat="1" applyFont="1" applyFill="1" applyBorder="1" applyAlignment="1">
      <alignment horizontal="center" vertical="center"/>
    </xf>
    <xf numFmtId="2" fontId="12" fillId="11" borderId="5" xfId="27" applyNumberFormat="1" applyFont="1" applyFill="1" applyBorder="1" applyAlignment="1">
      <alignment horizontal="center"/>
    </xf>
    <xf numFmtId="2" fontId="12" fillId="11" borderId="7" xfId="27" applyNumberFormat="1" applyFont="1" applyFill="1" applyBorder="1" applyAlignment="1">
      <alignment horizontal="center"/>
    </xf>
    <xf numFmtId="2" fontId="12" fillId="4" borderId="5" xfId="27" applyNumberFormat="1" applyFont="1" applyFill="1" applyBorder="1" applyAlignment="1">
      <alignment horizontal="center"/>
    </xf>
    <xf numFmtId="2" fontId="12" fillId="4" borderId="7" xfId="27" applyNumberFormat="1" applyFont="1" applyFill="1" applyBorder="1" applyAlignment="1">
      <alignment horizontal="center"/>
    </xf>
    <xf numFmtId="2" fontId="5" fillId="0" borderId="41" xfId="0" applyNumberFormat="1" applyFont="1" applyBorder="1"/>
    <xf numFmtId="1" fontId="4" fillId="11" borderId="4" xfId="26" applyNumberFormat="1" applyFill="1" applyBorder="1" applyAlignment="1">
      <alignment horizontal="center" vertical="center"/>
    </xf>
    <xf numFmtId="4" fontId="4" fillId="11" borderId="4" xfId="26" applyNumberForma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right"/>
    </xf>
    <xf numFmtId="1" fontId="4" fillId="11" borderId="2" xfId="26" applyNumberFormat="1" applyFill="1" applyBorder="1" applyAlignment="1">
      <alignment horizontal="center" vertical="center"/>
    </xf>
    <xf numFmtId="4" fontId="4" fillId="11" borderId="2" xfId="26" applyNumberForma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right"/>
    </xf>
    <xf numFmtId="1" fontId="4" fillId="11" borderId="9" xfId="26" applyNumberFormat="1" applyFill="1" applyBorder="1" applyAlignment="1">
      <alignment horizontal="center" vertical="center"/>
    </xf>
    <xf numFmtId="4" fontId="4" fillId="11" borderId="9" xfId="26" applyNumberFormat="1" applyFill="1" applyBorder="1" applyAlignment="1">
      <alignment horizontal="center" vertical="center"/>
    </xf>
    <xf numFmtId="0" fontId="4" fillId="11" borderId="7" xfId="26" applyFill="1" applyBorder="1" applyAlignment="1">
      <alignment horizontal="center"/>
    </xf>
    <xf numFmtId="0" fontId="4" fillId="11" borderId="10" xfId="26" applyFill="1" applyBorder="1" applyAlignment="1">
      <alignment horizontal="center"/>
    </xf>
    <xf numFmtId="0" fontId="4" fillId="11" borderId="29" xfId="26" applyFill="1" applyBorder="1" applyAlignment="1">
      <alignment horizontal="center"/>
    </xf>
    <xf numFmtId="167" fontId="4" fillId="11" borderId="29" xfId="27" applyNumberFormat="1" applyFont="1" applyFill="1" applyBorder="1" applyAlignment="1">
      <alignment horizontal="center"/>
    </xf>
    <xf numFmtId="1" fontId="4" fillId="11" borderId="27" xfId="26" applyNumberFormat="1" applyFill="1" applyBorder="1" applyAlignment="1">
      <alignment horizontal="center" vertical="center"/>
    </xf>
    <xf numFmtId="4" fontId="4" fillId="11" borderId="27" xfId="26" applyNumberFormat="1" applyFill="1" applyBorder="1" applyAlignment="1">
      <alignment horizontal="center" vertical="center"/>
    </xf>
    <xf numFmtId="0" fontId="4" fillId="11" borderId="27" xfId="26" applyFill="1" applyBorder="1" applyAlignment="1">
      <alignment horizontal="center" vertical="center"/>
    </xf>
    <xf numFmtId="0" fontId="4" fillId="11" borderId="33" xfId="26" applyFill="1" applyBorder="1" applyAlignment="1">
      <alignment horizontal="center"/>
    </xf>
    <xf numFmtId="167" fontId="4" fillId="11" borderId="33" xfId="27" applyNumberFormat="1" applyFont="1" applyFill="1" applyBorder="1" applyAlignment="1">
      <alignment horizontal="center"/>
    </xf>
    <xf numFmtId="1" fontId="4" fillId="11" borderId="25" xfId="26" applyNumberFormat="1" applyFill="1" applyBorder="1" applyAlignment="1">
      <alignment horizontal="center" vertical="center"/>
    </xf>
    <xf numFmtId="4" fontId="4" fillId="11" borderId="25" xfId="26" applyNumberFormat="1" applyFill="1" applyBorder="1" applyAlignment="1">
      <alignment horizontal="center" vertical="center"/>
    </xf>
    <xf numFmtId="1" fontId="4" fillId="4" borderId="30" xfId="26" applyNumberFormat="1" applyFill="1" applyBorder="1" applyAlignment="1">
      <alignment horizontal="center" vertical="center"/>
    </xf>
    <xf numFmtId="4" fontId="4" fillId="4" borderId="30" xfId="26" applyNumberFormat="1" applyFill="1" applyBorder="1" applyAlignment="1">
      <alignment horizontal="center" vertical="center"/>
    </xf>
    <xf numFmtId="0" fontId="4" fillId="4" borderId="31" xfId="26" applyFill="1" applyBorder="1" applyAlignment="1">
      <alignment horizontal="center" vertical="center"/>
    </xf>
    <xf numFmtId="0" fontId="4" fillId="4" borderId="33" xfId="26" applyFill="1" applyBorder="1" applyAlignment="1">
      <alignment horizontal="center"/>
    </xf>
    <xf numFmtId="167" fontId="4" fillId="4" borderId="33" xfId="27" applyNumberFormat="1" applyFont="1" applyFill="1" applyBorder="1" applyAlignment="1">
      <alignment horizontal="center"/>
    </xf>
    <xf numFmtId="0" fontId="4" fillId="4" borderId="35" xfId="26" applyFill="1" applyBorder="1" applyAlignment="1">
      <alignment horizontal="center"/>
    </xf>
    <xf numFmtId="1" fontId="4" fillId="4" borderId="25" xfId="26" applyNumberFormat="1" applyFill="1" applyBorder="1" applyAlignment="1">
      <alignment horizontal="center" vertical="center"/>
    </xf>
    <xf numFmtId="4" fontId="4" fillId="4" borderId="25" xfId="26" applyNumberFormat="1" applyFill="1" applyBorder="1" applyAlignment="1">
      <alignment horizontal="center" vertical="center"/>
    </xf>
    <xf numFmtId="0" fontId="4" fillId="4" borderId="28" xfId="26" applyFill="1" applyBorder="1" applyAlignment="1">
      <alignment horizontal="center" vertical="center"/>
    </xf>
    <xf numFmtId="0" fontId="0" fillId="11" borderId="16" xfId="0" applyFill="1" applyBorder="1" applyAlignment="1">
      <alignment horizontal="center"/>
    </xf>
    <xf numFmtId="166" fontId="28" fillId="10" borderId="50" xfId="26" applyNumberFormat="1" applyFont="1" applyFill="1" applyBorder="1" applyProtection="1">
      <protection locked="0"/>
    </xf>
    <xf numFmtId="166" fontId="28" fillId="10" borderId="0" xfId="26" applyNumberFormat="1" applyFont="1" applyFill="1" applyProtection="1">
      <protection locked="0"/>
    </xf>
    <xf numFmtId="166" fontId="28" fillId="10" borderId="52" xfId="26" applyNumberFormat="1" applyFont="1" applyFill="1" applyBorder="1" applyProtection="1">
      <protection locked="0"/>
    </xf>
    <xf numFmtId="166" fontId="28" fillId="10" borderId="53" xfId="26" applyNumberFormat="1" applyFont="1" applyFill="1" applyBorder="1" applyProtection="1">
      <protection locked="0"/>
    </xf>
    <xf numFmtId="166" fontId="28" fillId="10" borderId="51" xfId="26" applyNumberFormat="1" applyFont="1" applyFill="1" applyBorder="1" applyProtection="1">
      <protection locked="0"/>
    </xf>
    <xf numFmtId="0" fontId="26" fillId="10" borderId="22" xfId="26" applyFont="1" applyFill="1" applyBorder="1" applyAlignment="1" applyProtection="1">
      <alignment horizontal="center"/>
      <protection locked="0"/>
    </xf>
    <xf numFmtId="0" fontId="26" fillId="10" borderId="23" xfId="26" applyFont="1" applyFill="1" applyBorder="1" applyProtection="1">
      <protection locked="0"/>
    </xf>
    <xf numFmtId="166" fontId="26" fillId="10" borderId="24" xfId="26" applyNumberFormat="1" applyFont="1" applyFill="1" applyBorder="1" applyProtection="1">
      <protection locked="0"/>
    </xf>
    <xf numFmtId="16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/>
    </xf>
    <xf numFmtId="165" fontId="5" fillId="0" borderId="0" xfId="9" applyFont="1" applyFill="1" applyBorder="1" applyProtection="1">
      <protection locked="0"/>
    </xf>
    <xf numFmtId="165" fontId="5" fillId="0" borderId="0" xfId="9" applyFont="1" applyFill="1" applyBorder="1" applyAlignment="1" applyProtection="1">
      <alignment horizontal="center" vertical="center"/>
    </xf>
    <xf numFmtId="0" fontId="5" fillId="11" borderId="49" xfId="0" applyFont="1" applyFill="1" applyBorder="1" applyAlignment="1" applyProtection="1">
      <alignment horizontal="left"/>
      <protection locked="0"/>
    </xf>
    <xf numFmtId="0" fontId="5" fillId="11" borderId="18" xfId="0" applyFont="1" applyFill="1" applyBorder="1"/>
    <xf numFmtId="0" fontId="5" fillId="11" borderId="50" xfId="0" applyFont="1" applyFill="1" applyBorder="1" applyAlignment="1" applyProtection="1">
      <alignment horizontal="left"/>
      <protection locked="0"/>
    </xf>
    <xf numFmtId="0" fontId="5" fillId="11" borderId="0" xfId="0" applyFont="1" applyFill="1"/>
    <xf numFmtId="0" fontId="5" fillId="11" borderId="45" xfId="0" applyFont="1" applyFill="1" applyBorder="1" applyAlignment="1" applyProtection="1">
      <alignment horizontal="left"/>
      <protection locked="0"/>
    </xf>
    <xf numFmtId="0" fontId="5" fillId="11" borderId="55" xfId="0" applyFont="1" applyFill="1" applyBorder="1"/>
    <xf numFmtId="0" fontId="23" fillId="11" borderId="0" xfId="0" applyFont="1" applyFill="1"/>
    <xf numFmtId="0" fontId="23" fillId="11" borderId="50" xfId="0" applyFont="1" applyFill="1" applyBorder="1" applyAlignment="1" applyProtection="1">
      <alignment horizontal="left"/>
      <protection locked="0"/>
    </xf>
    <xf numFmtId="0" fontId="23" fillId="11" borderId="52" xfId="0" applyFont="1" applyFill="1" applyBorder="1" applyAlignment="1" applyProtection="1">
      <alignment horizontal="left"/>
      <protection locked="0"/>
    </xf>
    <xf numFmtId="0" fontId="23" fillId="11" borderId="53" xfId="0" applyFont="1" applyFill="1" applyBorder="1"/>
    <xf numFmtId="2" fontId="5" fillId="4" borderId="49" xfId="0" applyNumberFormat="1" applyFont="1" applyFill="1" applyBorder="1" applyAlignment="1">
      <alignment horizontal="right"/>
    </xf>
    <xf numFmtId="0" fontId="5" fillId="4" borderId="14" xfId="0" applyFont="1" applyFill="1" applyBorder="1" applyAlignment="1">
      <alignment horizontal="center"/>
    </xf>
    <xf numFmtId="2" fontId="5" fillId="4" borderId="50" xfId="0" applyNumberFormat="1" applyFont="1" applyFill="1" applyBorder="1" applyAlignment="1">
      <alignment horizontal="right"/>
    </xf>
    <xf numFmtId="0" fontId="5" fillId="4" borderId="51" xfId="0" applyFont="1" applyFill="1" applyBorder="1" applyAlignment="1">
      <alignment horizontal="center"/>
    </xf>
    <xf numFmtId="2" fontId="5" fillId="4" borderId="45" xfId="0" applyNumberFormat="1" applyFont="1" applyFill="1" applyBorder="1" applyAlignment="1">
      <alignment horizontal="right"/>
    </xf>
    <xf numFmtId="0" fontId="5" fillId="4" borderId="31" xfId="0" applyFont="1" applyFill="1" applyBorder="1" applyAlignment="1">
      <alignment horizontal="center"/>
    </xf>
    <xf numFmtId="1" fontId="5" fillId="4" borderId="50" xfId="0" applyNumberFormat="1" applyFont="1" applyFill="1" applyBorder="1" applyAlignment="1">
      <alignment horizontal="right"/>
    </xf>
    <xf numFmtId="0" fontId="5" fillId="4" borderId="51" xfId="16" applyFont="1" applyFill="1" applyBorder="1" applyAlignment="1" applyProtection="1">
      <alignment horizontal="center"/>
      <protection locked="0"/>
    </xf>
    <xf numFmtId="2" fontId="5" fillId="4" borderId="52" xfId="0" applyNumberFormat="1" applyFont="1" applyFill="1" applyBorder="1" applyAlignment="1">
      <alignment horizontal="right"/>
    </xf>
    <xf numFmtId="0" fontId="5" fillId="4" borderId="28" xfId="0" applyFont="1" applyFill="1" applyBorder="1" applyAlignment="1">
      <alignment horizontal="center"/>
    </xf>
    <xf numFmtId="166" fontId="4" fillId="0" borderId="65" xfId="9" applyNumberFormat="1" applyFont="1" applyFill="1" applyBorder="1" applyProtection="1">
      <protection locked="0"/>
    </xf>
    <xf numFmtId="49" fontId="39" fillId="0" borderId="90" xfId="9" applyNumberFormat="1" applyFont="1" applyFill="1" applyBorder="1" applyAlignment="1" applyProtection="1">
      <alignment horizontal="left"/>
      <protection locked="0"/>
    </xf>
    <xf numFmtId="0" fontId="27" fillId="0" borderId="0" xfId="26" applyFont="1" applyProtection="1">
      <protection locked="0"/>
    </xf>
    <xf numFmtId="0" fontId="4" fillId="11" borderId="35" xfId="26" applyFill="1" applyBorder="1" applyAlignment="1">
      <alignment horizontal="center"/>
    </xf>
    <xf numFmtId="1" fontId="4" fillId="11" borderId="30" xfId="26" applyNumberFormat="1" applyFill="1" applyBorder="1" applyAlignment="1">
      <alignment horizontal="center" vertical="center"/>
    </xf>
    <xf numFmtId="4" fontId="4" fillId="11" borderId="30" xfId="26" applyNumberFormat="1" applyFill="1" applyBorder="1" applyAlignment="1">
      <alignment horizontal="center" vertical="center"/>
    </xf>
    <xf numFmtId="0" fontId="4" fillId="11" borderId="31" xfId="26" applyFill="1" applyBorder="1" applyAlignment="1">
      <alignment horizontal="center" vertical="center"/>
    </xf>
    <xf numFmtId="0" fontId="4" fillId="11" borderId="28" xfId="26" applyFill="1" applyBorder="1" applyAlignment="1">
      <alignment horizontal="center" vertical="center"/>
    </xf>
    <xf numFmtId="0" fontId="4" fillId="11" borderId="51" xfId="26" applyFill="1" applyBorder="1" applyAlignment="1">
      <alignment horizontal="center" vertical="center"/>
    </xf>
    <xf numFmtId="1" fontId="4" fillId="4" borderId="27" xfId="26" applyNumberFormat="1" applyFill="1" applyBorder="1" applyAlignment="1">
      <alignment horizontal="center" vertical="center"/>
    </xf>
    <xf numFmtId="4" fontId="4" fillId="4" borderId="27" xfId="26" applyNumberFormat="1" applyFill="1" applyBorder="1" applyAlignment="1">
      <alignment horizontal="center" vertical="center"/>
    </xf>
    <xf numFmtId="0" fontId="4" fillId="4" borderId="51" xfId="26" applyFill="1" applyBorder="1" applyAlignment="1">
      <alignment horizontal="center" vertical="center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167" fontId="12" fillId="11" borderId="12" xfId="27" applyNumberFormat="1" applyFont="1" applyFill="1" applyBorder="1" applyAlignment="1">
      <alignment horizontal="center"/>
    </xf>
    <xf numFmtId="0" fontId="4" fillId="11" borderId="12" xfId="26" applyFill="1" applyBorder="1" applyAlignment="1">
      <alignment horizontal="center"/>
    </xf>
    <xf numFmtId="1" fontId="4" fillId="11" borderId="13" xfId="26" applyNumberFormat="1" applyFill="1" applyBorder="1" applyAlignment="1">
      <alignment horizontal="center" vertical="center"/>
    </xf>
    <xf numFmtId="1" fontId="4" fillId="4" borderId="4" xfId="26" applyNumberFormat="1" applyFill="1" applyBorder="1" applyAlignment="1">
      <alignment horizontal="center" vertical="center"/>
    </xf>
    <xf numFmtId="1" fontId="4" fillId="4" borderId="2" xfId="26" applyNumberFormat="1" applyFill="1" applyBorder="1" applyAlignment="1">
      <alignment horizontal="center" vertical="center"/>
    </xf>
    <xf numFmtId="4" fontId="4" fillId="4" borderId="2" xfId="26" applyNumberFormat="1" applyFill="1" applyBorder="1" applyAlignment="1">
      <alignment horizontal="center" vertical="center"/>
    </xf>
    <xf numFmtId="0" fontId="4" fillId="4" borderId="7" xfId="26" applyFill="1" applyBorder="1" applyAlignment="1">
      <alignment horizontal="center"/>
    </xf>
    <xf numFmtId="0" fontId="4" fillId="4" borderId="12" xfId="26" applyFill="1" applyBorder="1" applyAlignment="1">
      <alignment horizontal="center"/>
    </xf>
    <xf numFmtId="1" fontId="4" fillId="4" borderId="9" xfId="26" applyNumberFormat="1" applyFill="1" applyBorder="1" applyAlignment="1">
      <alignment horizontal="center" vertical="center"/>
    </xf>
    <xf numFmtId="4" fontId="4" fillId="4" borderId="9" xfId="26" applyNumberFormat="1" applyFill="1" applyBorder="1" applyAlignment="1">
      <alignment horizontal="center" vertical="center"/>
    </xf>
    <xf numFmtId="0" fontId="4" fillId="4" borderId="10" xfId="26" applyFill="1" applyBorder="1" applyAlignment="1">
      <alignment horizontal="center"/>
    </xf>
    <xf numFmtId="0" fontId="4" fillId="4" borderId="27" xfId="26" applyFill="1" applyBorder="1" applyAlignment="1">
      <alignment horizontal="center"/>
    </xf>
    <xf numFmtId="0" fontId="4" fillId="4" borderId="51" xfId="26" applyFill="1" applyBorder="1" applyAlignment="1">
      <alignment horizontal="center"/>
    </xf>
    <xf numFmtId="0" fontId="4" fillId="4" borderId="30" xfId="26" applyFill="1" applyBorder="1" applyAlignment="1">
      <alignment horizontal="center" vertical="center"/>
    </xf>
    <xf numFmtId="0" fontId="4" fillId="4" borderId="29" xfId="26" applyFill="1" applyBorder="1" applyAlignment="1">
      <alignment horizontal="center"/>
    </xf>
    <xf numFmtId="167" fontId="4" fillId="4" borderId="29" xfId="27" applyNumberFormat="1" applyFont="1" applyFill="1" applyBorder="1" applyAlignment="1">
      <alignment horizontal="center"/>
    </xf>
    <xf numFmtId="0" fontId="4" fillId="4" borderId="14" xfId="26" applyFill="1" applyBorder="1" applyAlignment="1">
      <alignment horizontal="center"/>
    </xf>
    <xf numFmtId="0" fontId="4" fillId="11" borderId="27" xfId="26" applyFill="1" applyBorder="1" applyAlignment="1">
      <alignment horizontal="center"/>
    </xf>
    <xf numFmtId="0" fontId="4" fillId="11" borderId="51" xfId="26" applyFill="1" applyBorder="1" applyAlignment="1">
      <alignment horizontal="center"/>
    </xf>
    <xf numFmtId="0" fontId="4" fillId="11" borderId="30" xfId="26" applyFill="1" applyBorder="1" applyAlignment="1">
      <alignment horizontal="center" vertical="center"/>
    </xf>
    <xf numFmtId="167" fontId="4" fillId="11" borderId="27" xfId="27" applyNumberFormat="1" applyFont="1" applyFill="1" applyBorder="1" applyAlignment="1">
      <alignment horizontal="center"/>
    </xf>
    <xf numFmtId="0" fontId="4" fillId="11" borderId="14" xfId="26" applyFill="1" applyBorder="1" applyAlignment="1">
      <alignment horizontal="center"/>
    </xf>
    <xf numFmtId="0" fontId="4" fillId="11" borderId="10" xfId="0" applyFont="1" applyFill="1" applyBorder="1" applyAlignment="1">
      <alignment horizontal="right"/>
    </xf>
    <xf numFmtId="0" fontId="5" fillId="0" borderId="49" xfId="26" applyFont="1" applyBorder="1" applyProtection="1">
      <protection locked="0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167" fontId="12" fillId="4" borderId="17" xfId="27" applyNumberFormat="1" applyFont="1" applyFill="1" applyBorder="1" applyAlignment="1">
      <alignment horizontal="center"/>
    </xf>
    <xf numFmtId="167" fontId="12" fillId="4" borderId="99" xfId="27" applyNumberFormat="1" applyFont="1" applyFill="1" applyBorder="1" applyAlignment="1">
      <alignment horizontal="center"/>
    </xf>
    <xf numFmtId="2" fontId="12" fillId="4" borderId="12" xfId="27" applyNumberFormat="1" applyFont="1" applyFill="1" applyBorder="1" applyAlignment="1">
      <alignment horizontal="center"/>
    </xf>
    <xf numFmtId="49" fontId="5" fillId="5" borderId="93" xfId="0" applyNumberFormat="1" applyFont="1" applyFill="1" applyBorder="1" applyAlignment="1">
      <alignment horizontal="center" vertical="center"/>
    </xf>
    <xf numFmtId="49" fontId="5" fillId="5" borderId="19" xfId="0" applyNumberFormat="1" applyFont="1" applyFill="1" applyBorder="1" applyAlignment="1">
      <alignment horizontal="center" vertical="center"/>
    </xf>
    <xf numFmtId="49" fontId="5" fillId="5" borderId="20" xfId="0" applyNumberFormat="1" applyFont="1" applyFill="1" applyBorder="1" applyAlignment="1">
      <alignment horizontal="center" vertical="center"/>
    </xf>
    <xf numFmtId="2" fontId="5" fillId="5" borderId="20" xfId="0" applyNumberFormat="1" applyFont="1" applyFill="1" applyBorder="1" applyAlignment="1">
      <alignment horizontal="center" vertical="center"/>
    </xf>
    <xf numFmtId="2" fontId="12" fillId="11" borderId="10" xfId="27" applyNumberFormat="1" applyFont="1" applyFill="1" applyBorder="1" applyAlignment="1">
      <alignment horizontal="center"/>
    </xf>
    <xf numFmtId="0" fontId="40" fillId="0" borderId="0" xfId="0" applyFont="1" applyAlignment="1">
      <alignment vertical="top" wrapText="1"/>
    </xf>
    <xf numFmtId="0" fontId="40" fillId="0" borderId="0" xfId="0" applyFont="1" applyAlignment="1">
      <alignment horizontal="right" vertical="top" wrapText="1"/>
    </xf>
    <xf numFmtId="0" fontId="4" fillId="12" borderId="50" xfId="26" applyFill="1" applyBorder="1" applyProtection="1">
      <protection locked="0"/>
    </xf>
    <xf numFmtId="0" fontId="4" fillId="12" borderId="0" xfId="26" applyFill="1" applyProtection="1">
      <protection locked="0"/>
    </xf>
    <xf numFmtId="0" fontId="4" fillId="12" borderId="51" xfId="26" applyFill="1" applyBorder="1" applyProtection="1">
      <protection locked="0"/>
    </xf>
    <xf numFmtId="165" fontId="4" fillId="12" borderId="0" xfId="26" applyNumberFormat="1" applyFill="1" applyProtection="1">
      <protection locked="0"/>
    </xf>
    <xf numFmtId="166" fontId="4" fillId="12" borderId="51" xfId="26" applyNumberFormat="1" applyFill="1" applyBorder="1" applyProtection="1">
      <protection locked="0"/>
    </xf>
    <xf numFmtId="1" fontId="4" fillId="12" borderId="0" xfId="26" applyNumberFormat="1" applyFill="1" applyProtection="1">
      <protection locked="0"/>
    </xf>
    <xf numFmtId="171" fontId="5" fillId="11" borderId="59" xfId="26" applyNumberFormat="1" applyFont="1" applyFill="1" applyBorder="1" applyAlignment="1">
      <alignment horizontal="center" vertical="center"/>
    </xf>
    <xf numFmtId="172" fontId="5" fillId="11" borderId="38" xfId="26" applyNumberFormat="1" applyFont="1" applyFill="1" applyBorder="1"/>
    <xf numFmtId="171" fontId="5" fillId="4" borderId="38" xfId="26" applyNumberFormat="1" applyFont="1" applyFill="1" applyBorder="1"/>
    <xf numFmtId="0" fontId="5" fillId="0" borderId="19" xfId="26" applyFont="1" applyBorder="1" applyAlignment="1">
      <alignment horizontal="center"/>
    </xf>
    <xf numFmtId="1" fontId="5" fillId="0" borderId="23" xfId="26" applyNumberFormat="1" applyFont="1" applyBorder="1" applyProtection="1">
      <protection locked="0"/>
    </xf>
    <xf numFmtId="0" fontId="4" fillId="0" borderId="17" xfId="26" applyBorder="1" applyAlignment="1">
      <alignment horizontal="center"/>
    </xf>
    <xf numFmtId="1" fontId="4" fillId="0" borderId="21" xfId="9" applyNumberFormat="1" applyFont="1" applyFill="1" applyBorder="1" applyAlignment="1" applyProtection="1">
      <alignment horizontal="center"/>
      <protection locked="0"/>
    </xf>
    <xf numFmtId="1" fontId="4" fillId="0" borderId="85" xfId="9" applyNumberFormat="1" applyFont="1" applyFill="1" applyBorder="1" applyAlignment="1" applyProtection="1">
      <alignment horizontal="center"/>
      <protection locked="0"/>
    </xf>
    <xf numFmtId="1" fontId="4" fillId="0" borderId="11" xfId="9" applyNumberFormat="1" applyFont="1" applyFill="1" applyBorder="1" applyAlignment="1" applyProtection="1">
      <alignment horizontal="center"/>
    </xf>
    <xf numFmtId="1" fontId="4" fillId="0" borderId="2" xfId="9" applyNumberFormat="1" applyFont="1" applyFill="1" applyBorder="1" applyAlignment="1" applyProtection="1">
      <alignment horizontal="center"/>
    </xf>
    <xf numFmtId="1" fontId="4" fillId="0" borderId="13" xfId="9" applyNumberFormat="1" applyFont="1" applyFill="1" applyBorder="1" applyAlignment="1" applyProtection="1">
      <alignment horizontal="center"/>
    </xf>
    <xf numFmtId="171" fontId="4" fillId="0" borderId="13" xfId="9" applyNumberFormat="1" applyFont="1" applyFill="1" applyBorder="1" applyAlignment="1" applyProtection="1">
      <alignment horizontal="center" vertical="center"/>
    </xf>
    <xf numFmtId="0" fontId="4" fillId="4" borderId="27" xfId="26" applyFill="1" applyBorder="1" applyAlignment="1" applyProtection="1">
      <alignment horizontal="center" vertical="center"/>
      <protection locked="0"/>
    </xf>
    <xf numFmtId="1" fontId="4" fillId="4" borderId="43" xfId="26" applyNumberFormat="1" applyFill="1" applyBorder="1" applyAlignment="1" applyProtection="1">
      <alignment horizontal="center" vertical="center"/>
      <protection locked="0"/>
    </xf>
    <xf numFmtId="1" fontId="4" fillId="4" borderId="33" xfId="26" applyNumberFormat="1" applyFill="1" applyBorder="1" applyAlignment="1" applyProtection="1">
      <alignment horizontal="center" vertical="center"/>
      <protection locked="0"/>
    </xf>
    <xf numFmtId="1" fontId="5" fillId="11" borderId="41" xfId="26" applyNumberFormat="1" applyFont="1" applyFill="1" applyBorder="1" applyAlignment="1" applyProtection="1">
      <alignment horizontal="center"/>
      <protection locked="0"/>
    </xf>
    <xf numFmtId="166" fontId="33" fillId="0" borderId="0" xfId="26" applyNumberFormat="1" applyFont="1" applyProtection="1">
      <protection locked="0"/>
    </xf>
    <xf numFmtId="0" fontId="4" fillId="0" borderId="21" xfId="26" applyBorder="1" applyAlignment="1">
      <alignment horizontal="center" wrapText="1"/>
    </xf>
    <xf numFmtId="10" fontId="4" fillId="0" borderId="51" xfId="28" applyNumberFormat="1" applyFont="1" applyFill="1" applyBorder="1" applyProtection="1"/>
    <xf numFmtId="0" fontId="32" fillId="0" borderId="0" xfId="26" applyFont="1" applyAlignment="1" applyProtection="1">
      <alignment horizontal="center" vertical="center"/>
      <protection locked="0"/>
    </xf>
    <xf numFmtId="173" fontId="25" fillId="0" borderId="51" xfId="26" applyNumberFormat="1" applyFont="1" applyBorder="1" applyProtection="1">
      <protection locked="0"/>
    </xf>
    <xf numFmtId="0" fontId="4" fillId="0" borderId="0" xfId="0" applyFont="1" applyAlignment="1">
      <alignment vertical="center" wrapText="1"/>
    </xf>
    <xf numFmtId="176" fontId="12" fillId="0" borderId="24" xfId="27" applyNumberFormat="1" applyFont="1" applyBorder="1" applyAlignment="1">
      <alignment horizontal="center"/>
    </xf>
    <xf numFmtId="10" fontId="4" fillId="4" borderId="2" xfId="28" applyNumberFormat="1" applyFont="1" applyFill="1" applyBorder="1" applyProtection="1"/>
    <xf numFmtId="165" fontId="4" fillId="4" borderId="7" xfId="28" applyNumberFormat="1" applyFont="1" applyFill="1" applyBorder="1" applyProtection="1"/>
    <xf numFmtId="0" fontId="5" fillId="4" borderId="41" xfId="26" applyFont="1" applyFill="1" applyBorder="1" applyAlignment="1">
      <alignment horizontal="left"/>
    </xf>
    <xf numFmtId="173" fontId="4" fillId="11" borderId="17" xfId="26" applyNumberFormat="1" applyFill="1" applyBorder="1" applyAlignment="1">
      <alignment horizontal="center"/>
    </xf>
    <xf numFmtId="165" fontId="4" fillId="11" borderId="17" xfId="9" applyFont="1" applyFill="1" applyBorder="1" applyAlignment="1" applyProtection="1">
      <alignment horizontal="right"/>
      <protection locked="0"/>
    </xf>
    <xf numFmtId="165" fontId="4" fillId="11" borderId="12" xfId="28" applyNumberFormat="1" applyFont="1" applyFill="1" applyBorder="1" applyProtection="1"/>
    <xf numFmtId="165" fontId="4" fillId="11" borderId="101" xfId="28" applyNumberFormat="1" applyFont="1" applyFill="1" applyBorder="1" applyProtection="1"/>
    <xf numFmtId="0" fontId="5" fillId="11" borderId="41" xfId="26" applyFont="1" applyFill="1" applyBorder="1" applyAlignment="1">
      <alignment horizontal="left"/>
    </xf>
    <xf numFmtId="0" fontId="5" fillId="4" borderId="29" xfId="26" applyFont="1" applyFill="1" applyBorder="1"/>
    <xf numFmtId="165" fontId="4" fillId="4" borderId="100" xfId="28" applyNumberFormat="1" applyFont="1" applyFill="1" applyBorder="1" applyProtection="1"/>
    <xf numFmtId="173" fontId="4" fillId="4" borderId="102" xfId="26" applyNumberFormat="1" applyFill="1" applyBorder="1" applyAlignment="1">
      <alignment horizontal="center"/>
    </xf>
    <xf numFmtId="10" fontId="29" fillId="0" borderId="51" xfId="26" applyNumberFormat="1" applyFont="1" applyBorder="1" applyAlignment="1">
      <alignment horizontal="center" vertical="center"/>
    </xf>
    <xf numFmtId="0" fontId="5" fillId="0" borderId="49" xfId="26" applyFont="1" applyBorder="1" applyAlignment="1" applyProtection="1">
      <alignment horizontal="left"/>
      <protection locked="0"/>
    </xf>
    <xf numFmtId="0" fontId="5" fillId="0" borderId="18" xfId="26" applyFont="1" applyBorder="1" applyAlignment="1" applyProtection="1">
      <alignment horizontal="left"/>
      <protection locked="0"/>
    </xf>
    <xf numFmtId="0" fontId="5" fillId="0" borderId="14" xfId="26" applyFont="1" applyBorder="1" applyAlignment="1" applyProtection="1">
      <alignment horizontal="left"/>
      <protection locked="0"/>
    </xf>
    <xf numFmtId="166" fontId="28" fillId="10" borderId="49" xfId="26" applyNumberFormat="1" applyFont="1" applyFill="1" applyBorder="1" applyProtection="1">
      <protection locked="0"/>
    </xf>
    <xf numFmtId="166" fontId="28" fillId="10" borderId="18" xfId="26" applyNumberFormat="1" applyFont="1" applyFill="1" applyBorder="1" applyProtection="1">
      <protection locked="0"/>
    </xf>
    <xf numFmtId="43" fontId="28" fillId="10" borderId="14" xfId="26" applyNumberFormat="1" applyFont="1" applyFill="1" applyBorder="1" applyProtection="1">
      <protection locked="0"/>
    </xf>
    <xf numFmtId="165" fontId="21" fillId="10" borderId="51" xfId="26" applyNumberFormat="1" applyFont="1" applyFill="1" applyBorder="1" applyAlignment="1" applyProtection="1">
      <alignment horizontal="right"/>
      <protection locked="0"/>
    </xf>
    <xf numFmtId="10" fontId="4" fillId="11" borderId="100" xfId="28" applyNumberFormat="1" applyFont="1" applyFill="1" applyBorder="1" applyProtection="1"/>
    <xf numFmtId="2" fontId="5" fillId="4" borderId="41" xfId="26" applyNumberFormat="1" applyFont="1" applyFill="1" applyBorder="1" applyProtection="1">
      <protection locked="0"/>
    </xf>
    <xf numFmtId="43" fontId="4" fillId="11" borderId="11" xfId="26" applyNumberFormat="1" applyFill="1" applyBorder="1" applyProtection="1">
      <protection locked="0"/>
    </xf>
    <xf numFmtId="43" fontId="5" fillId="4" borderId="41" xfId="26" applyNumberFormat="1" applyFont="1" applyFill="1" applyBorder="1" applyProtection="1">
      <protection locked="0"/>
    </xf>
    <xf numFmtId="0" fontId="4" fillId="10" borderId="0" xfId="26" applyFill="1" applyProtection="1">
      <protection locked="0"/>
    </xf>
    <xf numFmtId="2" fontId="21" fillId="10" borderId="28" xfId="26" applyNumberFormat="1" applyFont="1" applyFill="1" applyBorder="1" applyProtection="1">
      <protection locked="0"/>
    </xf>
    <xf numFmtId="43" fontId="5" fillId="0" borderId="41" xfId="26" applyNumberFormat="1" applyFont="1" applyBorder="1" applyProtection="1">
      <protection locked="0"/>
    </xf>
    <xf numFmtId="0" fontId="5" fillId="0" borderId="0" xfId="0" applyFont="1" applyAlignment="1">
      <alignment horizontal="left"/>
    </xf>
    <xf numFmtId="1" fontId="4" fillId="0" borderId="0" xfId="16" applyNumberFormat="1" applyFont="1" applyProtection="1">
      <protection locked="0"/>
    </xf>
    <xf numFmtId="0" fontId="4" fillId="0" borderId="0" xfId="16" applyFont="1" applyAlignment="1" applyProtection="1">
      <alignment horizontal="right"/>
      <protection locked="0"/>
    </xf>
    <xf numFmtId="169" fontId="4" fillId="0" borderId="0" xfId="16" applyNumberFormat="1" applyFont="1" applyAlignment="1" applyProtection="1">
      <alignment horizontal="center" vertical="center"/>
      <protection locked="0"/>
    </xf>
    <xf numFmtId="2" fontId="4" fillId="0" borderId="0" xfId="16" applyNumberFormat="1" applyFont="1" applyAlignment="1" applyProtection="1">
      <alignment horizontal="center"/>
      <protection locked="0"/>
    </xf>
    <xf numFmtId="0" fontId="5" fillId="0" borderId="0" xfId="16" applyFont="1" applyProtection="1">
      <protection locked="0"/>
    </xf>
    <xf numFmtId="169" fontId="5" fillId="0" borderId="0" xfId="16" applyNumberFormat="1" applyFont="1" applyProtection="1">
      <protection locked="0"/>
    </xf>
    <xf numFmtId="166" fontId="21" fillId="10" borderId="41" xfId="26" applyNumberFormat="1" applyFont="1" applyFill="1" applyBorder="1" applyProtection="1">
      <protection locked="0"/>
    </xf>
    <xf numFmtId="167" fontId="4" fillId="4" borderId="27" xfId="27" applyNumberFormat="1" applyFont="1" applyFill="1" applyBorder="1" applyAlignment="1">
      <alignment horizontal="center"/>
    </xf>
    <xf numFmtId="0" fontId="42" fillId="0" borderId="0" xfId="26" applyFont="1" applyProtection="1">
      <protection locked="0"/>
    </xf>
    <xf numFmtId="0" fontId="4" fillId="4" borderId="16" xfId="0" applyFont="1" applyFill="1" applyBorder="1" applyAlignment="1">
      <alignment horizontal="center"/>
    </xf>
    <xf numFmtId="1" fontId="4" fillId="4" borderId="17" xfId="26" applyNumberFormat="1" applyFill="1" applyBorder="1" applyAlignment="1">
      <alignment horizontal="center" vertical="center"/>
    </xf>
    <xf numFmtId="4" fontId="4" fillId="4" borderId="17" xfId="26" applyNumberFormat="1" applyFill="1" applyBorder="1" applyAlignment="1">
      <alignment horizontal="center" vertical="center"/>
    </xf>
    <xf numFmtId="0" fontId="4" fillId="4" borderId="11" xfId="26" applyFill="1" applyBorder="1" applyAlignment="1">
      <alignment horizontal="center"/>
    </xf>
    <xf numFmtId="4" fontId="4" fillId="4" borderId="13" xfId="26" applyNumberFormat="1" applyFill="1" applyBorder="1" applyAlignment="1">
      <alignment horizontal="center" vertical="center"/>
    </xf>
    <xf numFmtId="0" fontId="4" fillId="11" borderId="36" xfId="0" applyFont="1" applyFill="1" applyBorder="1" applyAlignment="1">
      <alignment horizontal="center"/>
    </xf>
    <xf numFmtId="4" fontId="4" fillId="11" borderId="37" xfId="26" applyNumberFormat="1" applyFill="1" applyBorder="1" applyAlignment="1">
      <alignment horizontal="center" vertical="center"/>
    </xf>
    <xf numFmtId="0" fontId="4" fillId="11" borderId="38" xfId="26" applyFill="1" applyBorder="1" applyAlignment="1">
      <alignment horizontal="center"/>
    </xf>
    <xf numFmtId="4" fontId="4" fillId="4" borderId="4" xfId="26" applyNumberFormat="1" applyFill="1" applyBorder="1" applyAlignment="1">
      <alignment horizontal="center" vertical="center"/>
    </xf>
    <xf numFmtId="0" fontId="4" fillId="4" borderId="5" xfId="26" applyFill="1" applyBorder="1" applyAlignment="1">
      <alignment horizontal="center"/>
    </xf>
    <xf numFmtId="0" fontId="41" fillId="0" borderId="0" xfId="0" applyFont="1" applyAlignment="1">
      <alignment vertical="top"/>
    </xf>
    <xf numFmtId="0" fontId="43" fillId="0" borderId="53" xfId="31" applyBorder="1" applyAlignment="1" applyProtection="1">
      <protection locked="0"/>
    </xf>
    <xf numFmtId="0" fontId="43" fillId="0" borderId="0" xfId="31" applyBorder="1" applyAlignment="1" applyProtection="1">
      <protection locked="0"/>
    </xf>
    <xf numFmtId="0" fontId="0" fillId="0" borderId="0" xfId="0" applyAlignment="1">
      <alignment vertical="top" wrapText="1"/>
    </xf>
    <xf numFmtId="0" fontId="5" fillId="0" borderId="47" xfId="0" applyFont="1" applyBorder="1" applyAlignment="1" applyProtection="1">
      <alignment horizontal="left"/>
      <protection locked="0"/>
    </xf>
    <xf numFmtId="0" fontId="4" fillId="0" borderId="54" xfId="16" applyFont="1" applyBorder="1" applyProtection="1">
      <protection locked="0"/>
    </xf>
    <xf numFmtId="0" fontId="43" fillId="0" borderId="54" xfId="31" applyBorder="1" applyAlignment="1" applyProtection="1">
      <protection locked="0"/>
    </xf>
    <xf numFmtId="0" fontId="4" fillId="0" borderId="54" xfId="26" applyBorder="1" applyProtection="1">
      <protection locked="0"/>
    </xf>
    <xf numFmtId="0" fontId="4" fillId="0" borderId="103" xfId="16" applyFont="1" applyBorder="1" applyProtection="1">
      <protection locked="0"/>
    </xf>
    <xf numFmtId="1" fontId="0" fillId="0" borderId="0" xfId="0" applyNumberFormat="1"/>
    <xf numFmtId="0" fontId="5" fillId="0" borderId="0" xfId="26" applyFont="1" applyProtection="1">
      <protection locked="0"/>
    </xf>
    <xf numFmtId="171" fontId="5" fillId="0" borderId="0" xfId="26" applyNumberFormat="1" applyFont="1"/>
    <xf numFmtId="171" fontId="5" fillId="11" borderId="38" xfId="26" applyNumberFormat="1" applyFont="1" applyFill="1" applyBorder="1" applyAlignment="1">
      <alignment horizontal="center" vertical="center"/>
    </xf>
    <xf numFmtId="171" fontId="5" fillId="11" borderId="61" xfId="26" applyNumberFormat="1" applyFont="1" applyFill="1" applyBorder="1" applyAlignment="1">
      <alignment horizontal="center" vertical="center"/>
    </xf>
    <xf numFmtId="171" fontId="5" fillId="4" borderId="20" xfId="26" applyNumberFormat="1" applyFont="1" applyFill="1" applyBorder="1"/>
    <xf numFmtId="167" fontId="12" fillId="4" borderId="4" xfId="27" applyNumberFormat="1" applyFont="1" applyFill="1" applyBorder="1" applyAlignment="1">
      <alignment horizontal="center"/>
    </xf>
    <xf numFmtId="167" fontId="12" fillId="4" borderId="9" xfId="27" applyNumberFormat="1" applyFont="1" applyFill="1" applyBorder="1" applyAlignment="1">
      <alignment horizontal="center"/>
    </xf>
    <xf numFmtId="176" fontId="12" fillId="4" borderId="47" xfId="27" applyNumberFormat="1" applyFont="1" applyFill="1" applyBorder="1" applyAlignment="1">
      <alignment horizontal="center"/>
    </xf>
    <xf numFmtId="176" fontId="12" fillId="4" borderId="46" xfId="27" applyNumberFormat="1" applyFont="1" applyFill="1" applyBorder="1" applyAlignment="1">
      <alignment horizontal="center"/>
    </xf>
    <xf numFmtId="176" fontId="5" fillId="0" borderId="41" xfId="0" applyNumberFormat="1" applyFont="1" applyBorder="1"/>
    <xf numFmtId="176" fontId="12" fillId="4" borderId="48" xfId="27" applyNumberFormat="1" applyFont="1" applyFill="1" applyBorder="1" applyAlignment="1">
      <alignment horizontal="center"/>
    </xf>
    <xf numFmtId="2" fontId="12" fillId="4" borderId="10" xfId="27" applyNumberFormat="1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67" fontId="12" fillId="4" borderId="11" xfId="27" applyNumberFormat="1" applyFont="1" applyFill="1" applyBorder="1" applyAlignment="1">
      <alignment horizontal="center"/>
    </xf>
    <xf numFmtId="1" fontId="10" fillId="0" borderId="68" xfId="9" applyNumberFormat="1" applyFill="1" applyBorder="1" applyProtection="1"/>
    <xf numFmtId="177" fontId="5" fillId="0" borderId="83" xfId="9" applyNumberFormat="1" applyFont="1" applyFill="1" applyBorder="1" applyProtection="1"/>
    <xf numFmtId="0" fontId="4" fillId="13" borderId="0" xfId="26" applyFill="1" applyProtection="1">
      <protection locked="0"/>
    </xf>
    <xf numFmtId="165" fontId="4" fillId="13" borderId="0" xfId="26" applyNumberFormat="1" applyFill="1" applyProtection="1">
      <protection locked="0"/>
    </xf>
    <xf numFmtId="0" fontId="41" fillId="13" borderId="0" xfId="0" applyFont="1" applyFill="1" applyAlignment="1">
      <alignment vertical="top"/>
    </xf>
    <xf numFmtId="0" fontId="40" fillId="13" borderId="0" xfId="0" applyFont="1" applyFill="1" applyAlignment="1">
      <alignment vertical="top" wrapText="1"/>
    </xf>
    <xf numFmtId="0" fontId="4" fillId="13" borderId="51" xfId="26" applyFill="1" applyBorder="1" applyProtection="1">
      <protection locked="0"/>
    </xf>
    <xf numFmtId="167" fontId="12" fillId="13" borderId="24" xfId="27" applyNumberFormat="1" applyFont="1" applyFill="1" applyBorder="1" applyAlignment="1">
      <alignment horizontal="center"/>
    </xf>
    <xf numFmtId="165" fontId="5" fillId="0" borderId="68" xfId="9" applyFont="1" applyFill="1" applyBorder="1" applyProtection="1"/>
    <xf numFmtId="0" fontId="5" fillId="0" borderId="21" xfId="26" applyFont="1" applyBorder="1" applyAlignment="1">
      <alignment horizontal="center"/>
    </xf>
    <xf numFmtId="0" fontId="5" fillId="0" borderId="94" xfId="26" applyFont="1" applyBorder="1"/>
    <xf numFmtId="165" fontId="5" fillId="0" borderId="68" xfId="9" applyFont="1" applyBorder="1" applyProtection="1"/>
    <xf numFmtId="165" fontId="5" fillId="0" borderId="90" xfId="9" applyFont="1" applyFill="1" applyBorder="1" applyProtection="1"/>
    <xf numFmtId="165" fontId="5" fillId="0" borderId="17" xfId="9" applyFont="1" applyFill="1" applyBorder="1" applyProtection="1"/>
    <xf numFmtId="165" fontId="5" fillId="0" borderId="12" xfId="9" applyFont="1" applyFill="1" applyBorder="1" applyProtection="1"/>
    <xf numFmtId="0" fontId="25" fillId="0" borderId="72" xfId="26" applyFont="1" applyBorder="1" applyAlignment="1">
      <alignment horizontal="left"/>
    </xf>
    <xf numFmtId="165" fontId="4" fillId="0" borderId="74" xfId="9" applyFont="1" applyFill="1" applyBorder="1" applyProtection="1">
      <protection locked="0"/>
    </xf>
    <xf numFmtId="165" fontId="5" fillId="0" borderId="104" xfId="9" applyFont="1" applyFill="1" applyBorder="1" applyProtection="1"/>
    <xf numFmtId="165" fontId="4" fillId="0" borderId="104" xfId="9" applyFont="1" applyFill="1" applyBorder="1" applyProtection="1">
      <protection locked="0"/>
    </xf>
    <xf numFmtId="0" fontId="25" fillId="0" borderId="76" xfId="16" applyFont="1" applyBorder="1" applyAlignment="1">
      <alignment horizontal="left"/>
    </xf>
    <xf numFmtId="165" fontId="4" fillId="0" borderId="71" xfId="9" applyFont="1" applyFill="1" applyBorder="1" applyProtection="1">
      <protection locked="0"/>
    </xf>
    <xf numFmtId="165" fontId="5" fillId="0" borderId="105" xfId="9" applyFont="1" applyFill="1" applyBorder="1" applyProtection="1"/>
    <xf numFmtId="165" fontId="4" fillId="0" borderId="105" xfId="9" applyFont="1" applyFill="1" applyBorder="1" applyProtection="1">
      <protection locked="0"/>
    </xf>
    <xf numFmtId="165" fontId="5" fillId="0" borderId="106" xfId="9" applyFont="1" applyFill="1" applyBorder="1" applyProtection="1"/>
    <xf numFmtId="2" fontId="4" fillId="13" borderId="0" xfId="26" applyNumberFormat="1" applyFill="1" applyProtection="1">
      <protection locked="0"/>
    </xf>
    <xf numFmtId="167" fontId="12" fillId="13" borderId="23" xfId="27" applyNumberFormat="1" applyFont="1" applyFill="1" applyBorder="1" applyAlignment="1">
      <alignment horizontal="center"/>
    </xf>
    <xf numFmtId="167" fontId="12" fillId="14" borderId="23" xfId="27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167" fontId="12" fillId="11" borderId="5" xfId="27" applyNumberFormat="1" applyFont="1" applyFill="1" applyBorder="1" applyAlignment="1">
      <alignment horizontal="center"/>
    </xf>
    <xf numFmtId="167" fontId="12" fillId="11" borderId="7" xfId="27" applyNumberFormat="1" applyFont="1" applyFill="1" applyBorder="1" applyAlignment="1">
      <alignment horizontal="center"/>
    </xf>
    <xf numFmtId="167" fontId="12" fillId="11" borderId="10" xfId="27" applyNumberFormat="1" applyFont="1" applyFill="1" applyBorder="1" applyAlignment="1">
      <alignment horizontal="center"/>
    </xf>
    <xf numFmtId="167" fontId="12" fillId="4" borderId="10" xfId="27" applyNumberFormat="1" applyFont="1" applyFill="1" applyBorder="1" applyAlignment="1">
      <alignment horizontal="center"/>
    </xf>
    <xf numFmtId="2" fontId="12" fillId="11" borderId="47" xfId="0" applyNumberFormat="1" applyFont="1" applyFill="1" applyBorder="1" applyAlignment="1">
      <alignment horizontal="center" vertical="center"/>
    </xf>
    <xf numFmtId="0" fontId="0" fillId="0" borderId="2" xfId="0" applyBorder="1"/>
    <xf numFmtId="178" fontId="0" fillId="0" borderId="0" xfId="32" applyNumberFormat="1" applyFont="1"/>
    <xf numFmtId="43" fontId="0" fillId="0" borderId="0" xfId="0" applyNumberFormat="1"/>
    <xf numFmtId="165" fontId="4" fillId="0" borderId="2" xfId="9" applyFont="1" applyFill="1" applyBorder="1" applyProtection="1">
      <protection locked="0"/>
    </xf>
    <xf numFmtId="49" fontId="39" fillId="0" borderId="2" xfId="9" applyNumberFormat="1" applyFont="1" applyFill="1" applyBorder="1" applyAlignment="1" applyProtection="1">
      <alignment horizontal="center"/>
      <protection locked="0"/>
    </xf>
    <xf numFmtId="0" fontId="5" fillId="3" borderId="32" xfId="26" applyFont="1" applyFill="1" applyBorder="1" applyAlignment="1" applyProtection="1">
      <alignment horizontal="left"/>
      <protection locked="0"/>
    </xf>
    <xf numFmtId="0" fontId="5" fillId="3" borderId="56" xfId="26" applyFont="1" applyFill="1" applyBorder="1" applyAlignment="1" applyProtection="1">
      <alignment horizontal="left"/>
      <protection locked="0"/>
    </xf>
    <xf numFmtId="0" fontId="5" fillId="3" borderId="57" xfId="26" applyFont="1" applyFill="1" applyBorder="1" applyAlignment="1" applyProtection="1">
      <alignment horizontal="left"/>
      <protection locked="0"/>
    </xf>
    <xf numFmtId="0" fontId="5" fillId="0" borderId="29" xfId="26" applyFont="1" applyBorder="1" applyAlignment="1" applyProtection="1">
      <alignment horizontal="center" vertical="center"/>
      <protection locked="0"/>
    </xf>
    <xf numFmtId="0" fontId="5" fillId="0" borderId="25" xfId="26" applyFont="1" applyBorder="1" applyAlignment="1" applyProtection="1">
      <alignment horizontal="center" vertical="center"/>
      <protection locked="0"/>
    </xf>
    <xf numFmtId="0" fontId="36" fillId="7" borderId="29" xfId="26" applyFont="1" applyFill="1" applyBorder="1" applyAlignment="1" applyProtection="1">
      <alignment horizontal="center" vertical="center"/>
      <protection locked="0"/>
    </xf>
    <xf numFmtId="0" fontId="36" fillId="7" borderId="25" xfId="26" applyFont="1" applyFill="1" applyBorder="1" applyAlignment="1" applyProtection="1">
      <alignment horizontal="center" vertical="center"/>
      <protection locked="0"/>
    </xf>
    <xf numFmtId="0" fontId="21" fillId="0" borderId="49" xfId="16" applyFont="1" applyBorder="1" applyAlignment="1">
      <alignment horizontal="center" vertical="center" wrapText="1"/>
    </xf>
    <xf numFmtId="0" fontId="21" fillId="0" borderId="18" xfId="16" applyFont="1" applyBorder="1" applyAlignment="1">
      <alignment horizontal="center" vertical="center" wrapText="1"/>
    </xf>
    <xf numFmtId="0" fontId="21" fillId="0" borderId="14" xfId="16" applyFont="1" applyBorder="1" applyAlignment="1">
      <alignment horizontal="center" vertical="center" wrapText="1"/>
    </xf>
    <xf numFmtId="0" fontId="21" fillId="0" borderId="52" xfId="16" applyFont="1" applyBorder="1" applyAlignment="1">
      <alignment horizontal="center" vertical="center" wrapText="1"/>
    </xf>
    <xf numFmtId="0" fontId="21" fillId="0" borderId="53" xfId="16" applyFont="1" applyBorder="1" applyAlignment="1">
      <alignment horizontal="center" vertical="center" wrapText="1"/>
    </xf>
    <xf numFmtId="0" fontId="21" fillId="0" borderId="28" xfId="16" applyFont="1" applyBorder="1" applyAlignment="1">
      <alignment horizontal="center" vertical="center" wrapText="1"/>
    </xf>
    <xf numFmtId="0" fontId="5" fillId="3" borderId="32" xfId="26" applyFont="1" applyFill="1" applyBorder="1" applyAlignment="1">
      <alignment horizontal="center"/>
    </xf>
    <xf numFmtId="0" fontId="15" fillId="0" borderId="56" xfId="0" applyFont="1" applyBorder="1"/>
    <xf numFmtId="0" fontId="15" fillId="0" borderId="86" xfId="0" applyFont="1" applyBorder="1"/>
    <xf numFmtId="0" fontId="37" fillId="7" borderId="32" xfId="26" applyFont="1" applyFill="1" applyBorder="1" applyAlignment="1">
      <alignment horizontal="center"/>
    </xf>
    <xf numFmtId="0" fontId="37" fillId="7" borderId="56" xfId="26" applyFont="1" applyFill="1" applyBorder="1" applyAlignment="1">
      <alignment horizontal="center"/>
    </xf>
    <xf numFmtId="0" fontId="30" fillId="0" borderId="0" xfId="26" applyFont="1" applyAlignment="1">
      <alignment horizontal="center"/>
    </xf>
    <xf numFmtId="0" fontId="31" fillId="0" borderId="29" xfId="26" applyFont="1" applyBorder="1" applyAlignment="1">
      <alignment horizontal="center" wrapText="1"/>
    </xf>
    <xf numFmtId="0" fontId="31" fillId="0" borderId="25" xfId="26" applyFont="1" applyBorder="1" applyAlignment="1">
      <alignment horizontal="center" wrapText="1"/>
    </xf>
    <xf numFmtId="0" fontId="19" fillId="0" borderId="22" xfId="26" quotePrefix="1" applyFont="1" applyBorder="1" applyAlignment="1">
      <alignment horizontal="center"/>
    </xf>
    <xf numFmtId="0" fontId="19" fillId="0" borderId="23" xfId="26" quotePrefix="1" applyFont="1" applyBorder="1" applyAlignment="1">
      <alignment horizontal="center"/>
    </xf>
    <xf numFmtId="0" fontId="19" fillId="0" borderId="24" xfId="26" quotePrefix="1" applyFont="1" applyBorder="1" applyAlignment="1">
      <alignment horizontal="center"/>
    </xf>
    <xf numFmtId="10" fontId="5" fillId="4" borderId="93" xfId="28" applyNumberFormat="1" applyFont="1" applyFill="1" applyBorder="1" applyAlignment="1" applyProtection="1">
      <alignment horizontal="center"/>
    </xf>
    <xf numFmtId="10" fontId="5" fillId="4" borderId="20" xfId="28" applyNumberFormat="1" applyFont="1" applyFill="1" applyBorder="1" applyAlignment="1" applyProtection="1">
      <alignment horizontal="center"/>
    </xf>
    <xf numFmtId="0" fontId="5" fillId="11" borderId="93" xfId="26" applyFont="1" applyFill="1" applyBorder="1" applyAlignment="1" applyProtection="1">
      <alignment horizontal="center"/>
      <protection locked="0"/>
    </xf>
    <xf numFmtId="0" fontId="5" fillId="11" borderId="19" xfId="26" applyFont="1" applyFill="1" applyBorder="1" applyAlignment="1" applyProtection="1">
      <alignment horizontal="center"/>
      <protection locked="0"/>
    </xf>
    <xf numFmtId="0" fontId="5" fillId="11" borderId="20" xfId="26" applyFont="1" applyFill="1" applyBorder="1" applyAlignment="1" applyProtection="1">
      <alignment horizontal="center"/>
      <protection locked="0"/>
    </xf>
    <xf numFmtId="0" fontId="5" fillId="4" borderId="93" xfId="26" applyFont="1" applyFill="1" applyBorder="1" applyAlignment="1" applyProtection="1">
      <alignment horizontal="center"/>
      <protection locked="0"/>
    </xf>
    <xf numFmtId="0" fontId="5" fillId="4" borderId="19" xfId="26" applyFont="1" applyFill="1" applyBorder="1" applyAlignment="1" applyProtection="1">
      <alignment horizontal="center"/>
      <protection locked="0"/>
    </xf>
    <xf numFmtId="0" fontId="5" fillId="4" borderId="20" xfId="26" applyFont="1" applyFill="1" applyBorder="1" applyAlignment="1" applyProtection="1">
      <alignment horizontal="center"/>
      <protection locked="0"/>
    </xf>
    <xf numFmtId="166" fontId="28" fillId="10" borderId="22" xfId="26" applyNumberFormat="1" applyFont="1" applyFill="1" applyBorder="1" applyAlignment="1" applyProtection="1">
      <alignment horizontal="left"/>
      <protection locked="0"/>
    </xf>
    <xf numFmtId="166" fontId="28" fillId="10" borderId="24" xfId="26" applyNumberFormat="1" applyFont="1" applyFill="1" applyBorder="1" applyAlignment="1" applyProtection="1">
      <alignment horizontal="left"/>
      <protection locked="0"/>
    </xf>
    <xf numFmtId="0" fontId="44" fillId="13" borderId="0" xfId="26" applyFont="1" applyFill="1" applyAlignment="1" applyProtection="1">
      <alignment horizontal="center" vertical="center" textRotation="180"/>
      <protection locked="0"/>
    </xf>
    <xf numFmtId="0" fontId="5" fillId="10" borderId="22" xfId="16" applyFont="1" applyFill="1" applyBorder="1" applyAlignment="1">
      <alignment horizontal="left" vertical="center"/>
    </xf>
    <xf numFmtId="0" fontId="5" fillId="10" borderId="23" xfId="16" applyFont="1" applyFill="1" applyBorder="1" applyAlignment="1">
      <alignment horizontal="left" vertical="center"/>
    </xf>
    <xf numFmtId="0" fontId="5" fillId="10" borderId="24" xfId="16" applyFont="1" applyFill="1" applyBorder="1" applyAlignment="1">
      <alignment horizontal="left" vertical="center"/>
    </xf>
    <xf numFmtId="0" fontId="19" fillId="0" borderId="29" xfId="26" applyFont="1" applyBorder="1" applyAlignment="1">
      <alignment horizontal="center" vertical="center"/>
    </xf>
    <xf numFmtId="0" fontId="19" fillId="0" borderId="27" xfId="26" applyFont="1" applyBorder="1" applyAlignment="1">
      <alignment horizontal="center" vertical="center"/>
    </xf>
    <xf numFmtId="0" fontId="19" fillId="0" borderId="32" xfId="26" quotePrefix="1" applyFont="1" applyBorder="1" applyAlignment="1">
      <alignment horizontal="center"/>
    </xf>
    <xf numFmtId="0" fontId="19" fillId="0" borderId="56" xfId="26" quotePrefix="1" applyFont="1" applyBorder="1" applyAlignment="1">
      <alignment horizontal="center"/>
    </xf>
    <xf numFmtId="0" fontId="19" fillId="0" borderId="57" xfId="26" quotePrefix="1" applyFont="1" applyBorder="1" applyAlignment="1">
      <alignment horizontal="center"/>
    </xf>
    <xf numFmtId="0" fontId="38" fillId="6" borderId="49" xfId="30" applyFont="1" applyFill="1" applyBorder="1" applyAlignment="1">
      <alignment horizontal="center" vertical="center" wrapText="1"/>
    </xf>
    <xf numFmtId="0" fontId="38" fillId="6" borderId="18" xfId="30" applyFont="1" applyFill="1" applyBorder="1" applyAlignment="1">
      <alignment horizontal="center" vertical="center" wrapText="1"/>
    </xf>
    <xf numFmtId="0" fontId="38" fillId="6" borderId="14" xfId="30" applyFont="1" applyFill="1" applyBorder="1" applyAlignment="1">
      <alignment horizontal="center" vertical="center" wrapText="1"/>
    </xf>
    <xf numFmtId="0" fontId="38" fillId="6" borderId="52" xfId="30" applyFont="1" applyFill="1" applyBorder="1" applyAlignment="1">
      <alignment horizontal="center" vertical="center" wrapText="1"/>
    </xf>
    <xf numFmtId="0" fontId="38" fillId="6" borderId="53" xfId="30" applyFont="1" applyFill="1" applyBorder="1" applyAlignment="1">
      <alignment horizontal="center" vertical="center" wrapText="1"/>
    </xf>
    <xf numFmtId="0" fontId="38" fillId="6" borderId="28" xfId="30" applyFont="1" applyFill="1" applyBorder="1" applyAlignment="1">
      <alignment horizontal="center" vertical="center" wrapText="1"/>
    </xf>
    <xf numFmtId="49" fontId="22" fillId="0" borderId="49" xfId="16" applyNumberFormat="1" applyFont="1" applyBorder="1" applyAlignment="1">
      <alignment horizontal="left" vertical="center" wrapText="1"/>
    </xf>
    <xf numFmtId="49" fontId="22" fillId="0" borderId="18" xfId="16" applyNumberFormat="1" applyFont="1" applyBorder="1" applyAlignment="1">
      <alignment horizontal="left" vertical="center" wrapText="1"/>
    </xf>
    <xf numFmtId="49" fontId="22" fillId="0" borderId="14" xfId="16" applyNumberFormat="1" applyFont="1" applyBorder="1" applyAlignment="1">
      <alignment horizontal="left" vertical="center" wrapText="1"/>
    </xf>
    <xf numFmtId="49" fontId="22" fillId="0" borderId="52" xfId="16" applyNumberFormat="1" applyFont="1" applyBorder="1" applyAlignment="1">
      <alignment horizontal="left" vertical="center" wrapText="1"/>
    </xf>
    <xf numFmtId="49" fontId="22" fillId="0" borderId="53" xfId="16" applyNumberFormat="1" applyFont="1" applyBorder="1" applyAlignment="1">
      <alignment horizontal="left" vertical="center" wrapText="1"/>
    </xf>
    <xf numFmtId="49" fontId="22" fillId="0" borderId="28" xfId="16" applyNumberFormat="1" applyFont="1" applyBorder="1" applyAlignment="1">
      <alignment horizontal="left" vertical="center" wrapText="1"/>
    </xf>
    <xf numFmtId="49" fontId="22" fillId="0" borderId="49" xfId="16" applyNumberFormat="1" applyFont="1" applyBorder="1" applyAlignment="1">
      <alignment horizontal="center" vertical="center" wrapText="1"/>
    </xf>
    <xf numFmtId="49" fontId="22" fillId="0" borderId="18" xfId="16" applyNumberFormat="1" applyFont="1" applyBorder="1" applyAlignment="1">
      <alignment horizontal="center" vertical="center" wrapText="1"/>
    </xf>
    <xf numFmtId="49" fontId="22" fillId="0" borderId="14" xfId="16" applyNumberFormat="1" applyFont="1" applyBorder="1" applyAlignment="1">
      <alignment horizontal="center" vertical="center" wrapText="1"/>
    </xf>
    <xf numFmtId="49" fontId="22" fillId="0" borderId="52" xfId="16" applyNumberFormat="1" applyFont="1" applyBorder="1" applyAlignment="1">
      <alignment horizontal="center" vertical="center" wrapText="1"/>
    </xf>
    <xf numFmtId="49" fontId="22" fillId="0" borderId="53" xfId="16" applyNumberFormat="1" applyFont="1" applyBorder="1" applyAlignment="1">
      <alignment horizontal="center" vertical="center" wrapText="1"/>
    </xf>
    <xf numFmtId="49" fontId="22" fillId="0" borderId="28" xfId="16" applyNumberFormat="1" applyFont="1" applyBorder="1" applyAlignment="1">
      <alignment horizontal="center" vertical="center" wrapText="1"/>
    </xf>
    <xf numFmtId="0" fontId="19" fillId="0" borderId="25" xfId="26" applyFont="1" applyBorder="1" applyAlignment="1">
      <alignment horizontal="center" vertical="center"/>
    </xf>
    <xf numFmtId="0" fontId="4" fillId="10" borderId="22" xfId="26" applyFill="1" applyBorder="1" applyAlignment="1" applyProtection="1">
      <alignment horizontal="right"/>
      <protection locked="0"/>
    </xf>
    <xf numFmtId="0" fontId="4" fillId="10" borderId="23" xfId="26" applyFill="1" applyBorder="1" applyAlignment="1" applyProtection="1">
      <alignment horizontal="right"/>
      <protection locked="0"/>
    </xf>
    <xf numFmtId="0" fontId="4" fillId="10" borderId="24" xfId="26" applyFill="1" applyBorder="1" applyAlignment="1" applyProtection="1">
      <alignment horizontal="right"/>
      <protection locked="0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4" fillId="14" borderId="22" xfId="0" applyFont="1" applyFill="1" applyBorder="1" applyAlignment="1">
      <alignment horizontal="center"/>
    </xf>
    <xf numFmtId="0" fontId="0" fillId="14" borderId="24" xfId="0" applyFill="1" applyBorder="1" applyAlignment="1">
      <alignment horizontal="center"/>
    </xf>
    <xf numFmtId="0" fontId="17" fillId="0" borderId="29" xfId="0" applyFont="1" applyBorder="1" applyAlignment="1">
      <alignment horizontal="center" vertical="center" textRotation="180" wrapText="1"/>
    </xf>
    <xf numFmtId="0" fontId="17" fillId="0" borderId="27" xfId="0" applyFont="1" applyBorder="1" applyAlignment="1">
      <alignment horizontal="center" vertical="center" textRotation="180" wrapText="1"/>
    </xf>
    <xf numFmtId="0" fontId="17" fillId="0" borderId="25" xfId="0" applyFont="1" applyBorder="1" applyAlignment="1">
      <alignment horizontal="center" vertical="center" textRotation="180" wrapText="1"/>
    </xf>
    <xf numFmtId="0" fontId="4" fillId="4" borderId="45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13" borderId="22" xfId="0" applyFont="1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0" fontId="20" fillId="0" borderId="29" xfId="0" applyFont="1" applyBorder="1" applyAlignment="1">
      <alignment horizontal="center" textRotation="180"/>
    </xf>
    <xf numFmtId="0" fontId="20" fillId="0" borderId="27" xfId="0" applyFont="1" applyBorder="1" applyAlignment="1">
      <alignment horizontal="center" textRotation="180"/>
    </xf>
    <xf numFmtId="0" fontId="20" fillId="0" borderId="25" xfId="0" applyFont="1" applyBorder="1" applyAlignment="1">
      <alignment horizontal="center" textRotation="180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11" borderId="45" xfId="0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4" fillId="11" borderId="43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11" borderId="3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11" borderId="33" xfId="0" applyFont="1" applyFill="1" applyBorder="1" applyAlignment="1">
      <alignment horizontal="center" vertical="center" wrapText="1"/>
    </xf>
    <xf numFmtId="0" fontId="4" fillId="11" borderId="30" xfId="0" applyFont="1" applyFill="1" applyBorder="1" applyAlignment="1">
      <alignment horizontal="center" vertical="center" wrapText="1"/>
    </xf>
    <xf numFmtId="0" fontId="4" fillId="11" borderId="27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 wrapText="1"/>
    </xf>
    <xf numFmtId="0" fontId="4" fillId="11" borderId="34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11" borderId="9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0" fillId="10" borderId="0" xfId="0" applyFill="1"/>
    <xf numFmtId="3" fontId="0" fillId="0" borderId="0" xfId="0" applyNumberFormat="1"/>
  </cellXfs>
  <cellStyles count="33">
    <cellStyle name="Comma 2" xfId="1" xr:uid="{00000000-0005-0000-0000-000000000000}"/>
    <cellStyle name="Comma 2 2" xfId="17" xr:uid="{00000000-0005-0000-0000-000001000000}"/>
    <cellStyle name="Comma 3" xfId="2" xr:uid="{00000000-0005-0000-0000-000002000000}"/>
    <cellStyle name="Comma 3 2" xfId="3" xr:uid="{00000000-0005-0000-0000-000003000000}"/>
    <cellStyle name="Comma 3 2 2" xfId="19" xr:uid="{00000000-0005-0000-0000-000004000000}"/>
    <cellStyle name="Comma 3 3" xfId="18" xr:uid="{00000000-0005-0000-0000-000005000000}"/>
    <cellStyle name="Euro" xfId="4" xr:uid="{00000000-0005-0000-0000-000006000000}"/>
    <cellStyle name="Euro 2" xfId="5" xr:uid="{00000000-0005-0000-0000-000007000000}"/>
    <cellStyle name="Euro 2 2" xfId="20" xr:uid="{00000000-0005-0000-0000-000008000000}"/>
    <cellStyle name="Euro 3" xfId="6" xr:uid="{00000000-0005-0000-0000-000009000000}"/>
    <cellStyle name="Euro 3 2" xfId="7" xr:uid="{00000000-0005-0000-0000-00000A000000}"/>
    <cellStyle name="Euro 3 2 2" xfId="22" xr:uid="{00000000-0005-0000-0000-00000B000000}"/>
    <cellStyle name="Euro 3 3" xfId="21" xr:uid="{00000000-0005-0000-0000-00000C000000}"/>
    <cellStyle name="Euro 4" xfId="8" xr:uid="{00000000-0005-0000-0000-00000D000000}"/>
    <cellStyle name="Euro 4 2" xfId="23" xr:uid="{00000000-0005-0000-0000-00000E000000}"/>
    <cellStyle name="Hipervínculo" xfId="31" builtinId="8"/>
    <cellStyle name="Millares [0]" xfId="32" builtinId="6"/>
    <cellStyle name="Millares 2" xfId="9" xr:uid="{00000000-0005-0000-0000-000011000000}"/>
    <cellStyle name="Millares 2 2" xfId="14" xr:uid="{00000000-0005-0000-0000-000012000000}"/>
    <cellStyle name="Millares 2 3" xfId="25" xr:uid="{00000000-0005-0000-0000-000013000000}"/>
    <cellStyle name="Millares 3" xfId="13" xr:uid="{00000000-0005-0000-0000-000014000000}"/>
    <cellStyle name="Millares 4" xfId="24" xr:uid="{00000000-0005-0000-0000-000015000000}"/>
    <cellStyle name="Moneda 2" xfId="15" xr:uid="{00000000-0005-0000-0000-000016000000}"/>
    <cellStyle name="Neutral" xfId="10" builtinId="28" customBuiltin="1"/>
    <cellStyle name="Normal" xfId="0" builtinId="0"/>
    <cellStyle name="Normal 2" xfId="11" xr:uid="{00000000-0005-0000-0000-000019000000}"/>
    <cellStyle name="Normal 2 2" xfId="16" xr:uid="{00000000-0005-0000-0000-00001A000000}"/>
    <cellStyle name="Normal 2 3" xfId="26" xr:uid="{00000000-0005-0000-0000-00001B000000}"/>
    <cellStyle name="Normal 3" xfId="27" xr:uid="{00000000-0005-0000-0000-00001C000000}"/>
    <cellStyle name="Normal 5" xfId="30" xr:uid="{00000000-0005-0000-0000-00001D000000}"/>
    <cellStyle name="Porcentaje" xfId="29" builtinId="5"/>
    <cellStyle name="Porcentual 2" xfId="28" xr:uid="{00000000-0005-0000-0000-00001F000000}"/>
    <cellStyle name="Total" xfId="12" builtinId="25" customBuiltin="1"/>
  </cellStyles>
  <dxfs count="0"/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28575</xdr:rowOff>
    </xdr:from>
    <xdr:to>
      <xdr:col>9</xdr:col>
      <xdr:colOff>504825</xdr:colOff>
      <xdr:row>17</xdr:row>
      <xdr:rowOff>77270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700" y="409575"/>
          <a:ext cx="9839325" cy="29061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495299</xdr:colOff>
      <xdr:row>18</xdr:row>
      <xdr:rowOff>0</xdr:rowOff>
    </xdr:from>
    <xdr:to>
      <xdr:col>6</xdr:col>
      <xdr:colOff>57150</xdr:colOff>
      <xdr:row>58</xdr:row>
      <xdr:rowOff>13532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5299" y="2914650"/>
          <a:ext cx="4133851" cy="64905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13</xdr:col>
      <xdr:colOff>561975</xdr:colOff>
      <xdr:row>25</xdr:row>
      <xdr:rowOff>828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467600" y="3810000"/>
          <a:ext cx="6962775" cy="9438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20</xdr:col>
      <xdr:colOff>0</xdr:colOff>
      <xdr:row>50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35200" y="381000"/>
          <a:ext cx="6762750" cy="9182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895350</xdr:colOff>
      <xdr:row>5</xdr:row>
      <xdr:rowOff>123825</xdr:rowOff>
    </xdr:from>
    <xdr:to>
      <xdr:col>14</xdr:col>
      <xdr:colOff>704850</xdr:colOff>
      <xdr:row>11</xdr:row>
      <xdr:rowOff>28575</xdr:rowOff>
    </xdr:to>
    <xdr:cxnSp macro="">
      <xdr:nvCxnSpPr>
        <xdr:cNvPr id="6" name="5 Conector recto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/>
      </xdr:nvCxnSpPr>
      <xdr:spPr>
        <a:xfrm>
          <a:off x="7296150" y="1076325"/>
          <a:ext cx="8343900" cy="1047750"/>
        </a:xfrm>
        <a:prstGeom prst="line">
          <a:avLst/>
        </a:prstGeom>
        <a:noFill/>
        <a:ln w="571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10</xdr:col>
      <xdr:colOff>180975</xdr:colOff>
      <xdr:row>22</xdr:row>
      <xdr:rowOff>123825</xdr:rowOff>
    </xdr:from>
    <xdr:to>
      <xdr:col>11</xdr:col>
      <xdr:colOff>809625</xdr:colOff>
      <xdr:row>22</xdr:row>
      <xdr:rowOff>123825</xdr:rowOff>
    </xdr:to>
    <xdr:cxnSp macro="">
      <xdr:nvCxnSpPr>
        <xdr:cNvPr id="7" name="6 Conector recto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10848975" y="4314825"/>
          <a:ext cx="1695450" cy="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0</xdr:col>
      <xdr:colOff>371475</xdr:colOff>
      <xdr:row>42</xdr:row>
      <xdr:rowOff>152400</xdr:rowOff>
    </xdr:from>
    <xdr:to>
      <xdr:col>4</xdr:col>
      <xdr:colOff>276225</xdr:colOff>
      <xdr:row>53</xdr:row>
      <xdr:rowOff>152400</xdr:rowOff>
    </xdr:to>
    <xdr:sp macro="" textlink="">
      <xdr:nvSpPr>
        <xdr:cNvPr id="8" name="7 Rectángulo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371475" y="8153400"/>
          <a:ext cx="4171950" cy="2095500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>
    <xdr:from>
      <xdr:col>1</xdr:col>
      <xdr:colOff>104775</xdr:colOff>
      <xdr:row>19</xdr:row>
      <xdr:rowOff>123825</xdr:rowOff>
    </xdr:from>
    <xdr:to>
      <xdr:col>3</xdr:col>
      <xdr:colOff>628650</xdr:colOff>
      <xdr:row>19</xdr:row>
      <xdr:rowOff>142875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 flipV="1">
          <a:off x="1171575" y="3743325"/>
          <a:ext cx="2657475" cy="1905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4</xdr:col>
      <xdr:colOff>428625</xdr:colOff>
      <xdr:row>8</xdr:row>
      <xdr:rowOff>85725</xdr:rowOff>
    </xdr:from>
    <xdr:to>
      <xdr:col>7</xdr:col>
      <xdr:colOff>238125</xdr:colOff>
      <xdr:row>8</xdr:row>
      <xdr:rowOff>85725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4695825" y="1609725"/>
          <a:ext cx="3009900" cy="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8</xdr:col>
      <xdr:colOff>228600</xdr:colOff>
      <xdr:row>8</xdr:row>
      <xdr:rowOff>95250</xdr:rowOff>
    </xdr:from>
    <xdr:to>
      <xdr:col>9</xdr:col>
      <xdr:colOff>438150</xdr:colOff>
      <xdr:row>8</xdr:row>
      <xdr:rowOff>104775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8763000" y="1619250"/>
          <a:ext cx="1276350" cy="9525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0</xdr:col>
      <xdr:colOff>390525</xdr:colOff>
      <xdr:row>9</xdr:row>
      <xdr:rowOff>57150</xdr:rowOff>
    </xdr:from>
    <xdr:to>
      <xdr:col>2</xdr:col>
      <xdr:colOff>152400</xdr:colOff>
      <xdr:row>9</xdr:row>
      <xdr:rowOff>57150</xdr:rowOff>
    </xdr:to>
    <xdr:cxnSp macro="">
      <xdr:nvCxnSpPr>
        <xdr:cNvPr id="12" name="11 Conector recto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390525" y="1771650"/>
          <a:ext cx="1895475" cy="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0</xdr:col>
      <xdr:colOff>304800</xdr:colOff>
      <xdr:row>14</xdr:row>
      <xdr:rowOff>95250</xdr:rowOff>
    </xdr:from>
    <xdr:to>
      <xdr:col>9</xdr:col>
      <xdr:colOff>504825</xdr:colOff>
      <xdr:row>16</xdr:row>
      <xdr:rowOff>123825</xdr:rowOff>
    </xdr:to>
    <xdr:sp macro="" textlink="">
      <xdr:nvSpPr>
        <xdr:cNvPr id="13" name="12 Forma lib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304800" y="2762250"/>
          <a:ext cx="9801225" cy="409575"/>
        </a:xfrm>
        <a:custGeom>
          <a:avLst/>
          <a:gdLst>
            <a:gd name="connsiteX0" fmla="*/ 9525 w 9801225"/>
            <a:gd name="connsiteY0" fmla="*/ 0 h 409575"/>
            <a:gd name="connsiteX1" fmla="*/ 9801225 w 9801225"/>
            <a:gd name="connsiteY1" fmla="*/ 0 h 409575"/>
            <a:gd name="connsiteX2" fmla="*/ 9791700 w 9801225"/>
            <a:gd name="connsiteY2" fmla="*/ 409575 h 409575"/>
            <a:gd name="connsiteX3" fmla="*/ 7305675 w 9801225"/>
            <a:gd name="connsiteY3" fmla="*/ 409575 h 409575"/>
            <a:gd name="connsiteX4" fmla="*/ 7305675 w 9801225"/>
            <a:gd name="connsiteY4" fmla="*/ 219075 h 409575"/>
            <a:gd name="connsiteX5" fmla="*/ 0 w 9801225"/>
            <a:gd name="connsiteY5" fmla="*/ 219075 h 409575"/>
            <a:gd name="connsiteX6" fmla="*/ 9525 w 9801225"/>
            <a:gd name="connsiteY6" fmla="*/ 0 h 4095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9801225" h="409575">
              <a:moveTo>
                <a:pt x="9525" y="0"/>
              </a:moveTo>
              <a:lnTo>
                <a:pt x="9801225" y="0"/>
              </a:lnTo>
              <a:lnTo>
                <a:pt x="9791700" y="409575"/>
              </a:lnTo>
              <a:lnTo>
                <a:pt x="7305675" y="409575"/>
              </a:lnTo>
              <a:lnTo>
                <a:pt x="7305675" y="219075"/>
              </a:lnTo>
              <a:lnTo>
                <a:pt x="0" y="219075"/>
              </a:lnTo>
              <a:lnTo>
                <a:pt x="9525" y="0"/>
              </a:lnTo>
              <a:close/>
            </a:path>
          </a:pathLst>
        </a:custGeom>
        <a:noFill/>
        <a:ln w="19050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6</xdr:col>
      <xdr:colOff>578827</xdr:colOff>
      <xdr:row>30</xdr:row>
      <xdr:rowOff>17316</xdr:rowOff>
    </xdr:from>
    <xdr:to>
      <xdr:col>12</xdr:col>
      <xdr:colOff>249848</xdr:colOff>
      <xdr:row>39</xdr:row>
      <xdr:rowOff>57884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979627" y="5732316"/>
          <a:ext cx="6071821" cy="17550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1018442</xdr:colOff>
      <xdr:row>26</xdr:row>
      <xdr:rowOff>5323</xdr:rowOff>
    </xdr:from>
    <xdr:to>
      <xdr:col>13</xdr:col>
      <xdr:colOff>2929</xdr:colOff>
      <xdr:row>29</xdr:row>
      <xdr:rowOff>40298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419242" y="4958323"/>
          <a:ext cx="6290162" cy="60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1038226</xdr:colOff>
      <xdr:row>29</xdr:row>
      <xdr:rowOff>6594</xdr:rowOff>
    </xdr:from>
    <xdr:to>
      <xdr:col>9</xdr:col>
      <xdr:colOff>597144</xdr:colOff>
      <xdr:row>29</xdr:row>
      <xdr:rowOff>6594</xdr:rowOff>
    </xdr:to>
    <xdr:cxnSp macro="">
      <xdr:nvCxnSpPr>
        <xdr:cNvPr id="16" name="15 Conector recto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>
          <a:off x="8505826" y="5531094"/>
          <a:ext cx="1692518" cy="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7</xdr:col>
      <xdr:colOff>29308</xdr:colOff>
      <xdr:row>28</xdr:row>
      <xdr:rowOff>21248</xdr:rowOff>
    </xdr:from>
    <xdr:to>
      <xdr:col>8</xdr:col>
      <xdr:colOff>186836</xdr:colOff>
      <xdr:row>28</xdr:row>
      <xdr:rowOff>29308</xdr:rowOff>
    </xdr:to>
    <xdr:cxnSp macro="">
      <xdr:nvCxnSpPr>
        <xdr:cNvPr id="17" name="16 Conector recto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 flipV="1">
          <a:off x="7496908" y="5355248"/>
          <a:ext cx="1224328" cy="8060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400000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6</xdr:col>
      <xdr:colOff>629210</xdr:colOff>
      <xdr:row>35</xdr:row>
      <xdr:rowOff>78441</xdr:rowOff>
    </xdr:from>
    <xdr:to>
      <xdr:col>12</xdr:col>
      <xdr:colOff>114299</xdr:colOff>
      <xdr:row>36</xdr:row>
      <xdr:rowOff>47625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7030010" y="6745941"/>
          <a:ext cx="5885889" cy="159684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3</xdr:col>
      <xdr:colOff>0</xdr:colOff>
      <xdr:row>63</xdr:row>
      <xdr:rowOff>0</xdr:rowOff>
    </xdr:from>
    <xdr:to>
      <xdr:col>13</xdr:col>
      <xdr:colOff>533400</xdr:colOff>
      <xdr:row>86</xdr:row>
      <xdr:rowOff>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200400" y="12001500"/>
          <a:ext cx="11201400" cy="5886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97</xdr:row>
      <xdr:rowOff>1</xdr:rowOff>
    </xdr:from>
    <xdr:to>
      <xdr:col>12</xdr:col>
      <xdr:colOff>638175</xdr:colOff>
      <xdr:row>113</xdr:row>
      <xdr:rowOff>73267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3200400" y="19050001"/>
          <a:ext cx="10239375" cy="31212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171450</xdr:colOff>
      <xdr:row>40</xdr:row>
      <xdr:rowOff>158538</xdr:rowOff>
    </xdr:from>
    <xdr:to>
      <xdr:col>14</xdr:col>
      <xdr:colOff>28575</xdr:colOff>
      <xdr:row>52</xdr:row>
      <xdr:rowOff>161924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6572250" y="7778538"/>
          <a:ext cx="8391525" cy="23179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590550</xdr:colOff>
      <xdr:row>47</xdr:row>
      <xdr:rowOff>171450</xdr:rowOff>
    </xdr:from>
    <xdr:to>
      <xdr:col>13</xdr:col>
      <xdr:colOff>704850</xdr:colOff>
      <xdr:row>50</xdr:row>
      <xdr:rowOff>66675</xdr:rowOff>
    </xdr:to>
    <xdr:sp macro="" textlink="">
      <xdr:nvSpPr>
        <xdr:cNvPr id="22" name="21 Rectángulo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6991350" y="9124950"/>
          <a:ext cx="7581900" cy="466725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6</xdr:col>
      <xdr:colOff>742949</xdr:colOff>
      <xdr:row>52</xdr:row>
      <xdr:rowOff>92684</xdr:rowOff>
    </xdr:from>
    <xdr:to>
      <xdr:col>11</xdr:col>
      <xdr:colOff>333374</xdr:colOff>
      <xdr:row>62</xdr:row>
      <xdr:rowOff>161924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7143749" y="9998684"/>
          <a:ext cx="4924425" cy="19742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809623</xdr:colOff>
      <xdr:row>59</xdr:row>
      <xdr:rowOff>95250</xdr:rowOff>
    </xdr:from>
    <xdr:to>
      <xdr:col>10</xdr:col>
      <xdr:colOff>1057275</xdr:colOff>
      <xdr:row>61</xdr:row>
      <xdr:rowOff>0</xdr:rowOff>
    </xdr:to>
    <xdr:sp macro="" textlink="">
      <xdr:nvSpPr>
        <xdr:cNvPr id="24" name="23 Rectángulo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7210423" y="11334750"/>
          <a:ext cx="4514852" cy="285750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0</xdr:col>
      <xdr:colOff>0</xdr:colOff>
      <xdr:row>57</xdr:row>
      <xdr:rowOff>39674</xdr:rowOff>
    </xdr:from>
    <xdr:to>
      <xdr:col>6</xdr:col>
      <xdr:colOff>542925</xdr:colOff>
      <xdr:row>62</xdr:row>
      <xdr:rowOff>161924</xdr:rowOff>
    </xdr:to>
    <xdr:pic>
      <xdr:nvPicPr>
        <xdr:cNvPr id="25" name="Picture 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10898174"/>
          <a:ext cx="6943725" cy="1074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66676</xdr:colOff>
      <xdr:row>63</xdr:row>
      <xdr:rowOff>103029</xdr:rowOff>
    </xdr:from>
    <xdr:to>
      <xdr:col>6</xdr:col>
      <xdr:colOff>371476</xdr:colOff>
      <xdr:row>68</xdr:row>
      <xdr:rowOff>114300</xdr:rowOff>
    </xdr:to>
    <xdr:pic>
      <xdr:nvPicPr>
        <xdr:cNvPr id="26" name="Picture 3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66676" y="12104529"/>
          <a:ext cx="6705600" cy="9637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895348</xdr:colOff>
      <xdr:row>65</xdr:row>
      <xdr:rowOff>171450</xdr:rowOff>
    </xdr:from>
    <xdr:to>
      <xdr:col>6</xdr:col>
      <xdr:colOff>314325</xdr:colOff>
      <xdr:row>67</xdr:row>
      <xdr:rowOff>85725</xdr:rowOff>
    </xdr:to>
    <xdr:sp macro="" textlink="">
      <xdr:nvSpPr>
        <xdr:cNvPr id="27" name="26 Rectángulo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4095748" y="12553950"/>
          <a:ext cx="2619377" cy="295275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>
    <xdr:from>
      <xdr:col>3</xdr:col>
      <xdr:colOff>1028698</xdr:colOff>
      <xdr:row>59</xdr:row>
      <xdr:rowOff>180975</xdr:rowOff>
    </xdr:from>
    <xdr:to>
      <xdr:col>6</xdr:col>
      <xdr:colOff>447675</xdr:colOff>
      <xdr:row>61</xdr:row>
      <xdr:rowOff>95250</xdr:rowOff>
    </xdr:to>
    <xdr:sp macro="" textlink="">
      <xdr:nvSpPr>
        <xdr:cNvPr id="28" name="27 Rectángulo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4229098" y="11420475"/>
          <a:ext cx="2619377" cy="295275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11</xdr:col>
      <xdr:colOff>0</xdr:colOff>
      <xdr:row>53</xdr:row>
      <xdr:rowOff>0</xdr:rowOff>
    </xdr:from>
    <xdr:to>
      <xdr:col>17</xdr:col>
      <xdr:colOff>204107</xdr:colOff>
      <xdr:row>61</xdr:row>
      <xdr:rowOff>159719</xdr:rowOff>
    </xdr:to>
    <xdr:pic>
      <xdr:nvPicPr>
        <xdr:cNvPr id="29" name="Picture 4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1734800" y="10096500"/>
          <a:ext cx="6985907" cy="17027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5443</xdr:colOff>
      <xdr:row>53</xdr:row>
      <xdr:rowOff>89807</xdr:rowOff>
    </xdr:from>
    <xdr:to>
      <xdr:col>17</xdr:col>
      <xdr:colOff>217714</xdr:colOff>
      <xdr:row>55</xdr:row>
      <xdr:rowOff>175532</xdr:rowOff>
    </xdr:to>
    <xdr:sp macro="" textlink="">
      <xdr:nvSpPr>
        <xdr:cNvPr id="30" name="29 Rectángulo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1740243" y="10186307"/>
          <a:ext cx="6994071" cy="466725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361950</xdr:colOff>
      <xdr:row>20</xdr:row>
      <xdr:rowOff>9525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4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457950" cy="3248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19050</xdr:colOff>
      <xdr:row>15</xdr:row>
      <xdr:rowOff>76199</xdr:rowOff>
    </xdr:from>
    <xdr:to>
      <xdr:col>8</xdr:col>
      <xdr:colOff>304800</xdr:colOff>
      <xdr:row>17</xdr:row>
      <xdr:rowOff>19050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9050" y="2505074"/>
          <a:ext cx="6381750" cy="266701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0</xdr:col>
      <xdr:colOff>95250</xdr:colOff>
      <xdr:row>21</xdr:row>
      <xdr:rowOff>0</xdr:rowOff>
    </xdr:from>
    <xdr:to>
      <xdr:col>16</xdr:col>
      <xdr:colOff>66675</xdr:colOff>
      <xdr:row>51</xdr:row>
      <xdr:rowOff>76200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4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0" y="3400425"/>
          <a:ext cx="12163425" cy="4933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133350</xdr:colOff>
      <xdr:row>37</xdr:row>
      <xdr:rowOff>85724</xdr:rowOff>
    </xdr:from>
    <xdr:to>
      <xdr:col>15</xdr:col>
      <xdr:colOff>685800</xdr:colOff>
      <xdr:row>40</xdr:row>
      <xdr:rowOff>47625</xdr:rowOff>
    </xdr:to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33350" y="6076949"/>
          <a:ext cx="11982450" cy="447676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 editAs="oneCell">
    <xdr:from>
      <xdr:col>9</xdr:col>
      <xdr:colOff>200026</xdr:colOff>
      <xdr:row>0</xdr:row>
      <xdr:rowOff>38100</xdr:rowOff>
    </xdr:from>
    <xdr:to>
      <xdr:col>16</xdr:col>
      <xdr:colOff>179882</xdr:colOff>
      <xdr:row>21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058026" y="38100"/>
          <a:ext cx="5313856" cy="3362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114300</xdr:colOff>
      <xdr:row>0</xdr:row>
      <xdr:rowOff>57151</xdr:rowOff>
    </xdr:from>
    <xdr:to>
      <xdr:col>16</xdr:col>
      <xdr:colOff>266700</xdr:colOff>
      <xdr:row>21</xdr:row>
      <xdr:rowOff>9526</xdr:rowOff>
    </xdr:to>
    <xdr:sp macro="" textlink="">
      <xdr:nvSpPr>
        <xdr:cNvPr id="7" name="6 Rectángulo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6972300" y="57151"/>
          <a:ext cx="5486400" cy="3352800"/>
        </a:xfrm>
        <a:prstGeom prst="rect">
          <a:avLst/>
        </a:prstGeom>
        <a:noFill/>
        <a:ln w="28575" cap="flat">
          <a:solidFill>
            <a:srgbClr val="FF0000"/>
          </a:solidFill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overflow" vert="horz" wrap="square" lIns="50800" tIns="50800" rIns="50800" bIns="50800" numCol="1" spcCol="38100" rtlCol="0" anchor="ctr">
          <a:noAutofit/>
        </a:bodyPr>
        <a:lstStyle/>
        <a:p>
          <a:pPr marL="0" marR="0" indent="0" algn="ctr" defTabSz="457200" rtl="0" fontAlgn="auto" latinLnBrk="1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>
    <xdr:from>
      <xdr:col>16</xdr:col>
      <xdr:colOff>247650</xdr:colOff>
      <xdr:row>3</xdr:row>
      <xdr:rowOff>38100</xdr:rowOff>
    </xdr:from>
    <xdr:to>
      <xdr:col>17</xdr:col>
      <xdr:colOff>200025</xdr:colOff>
      <xdr:row>6</xdr:row>
      <xdr:rowOff>114300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12439650" y="523875"/>
          <a:ext cx="71437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z="3200">
              <a:solidFill>
                <a:srgbClr val="FF0000"/>
              </a:solidFill>
            </a:rPr>
            <a:t>CIP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Downloads/07.%20DESARROLLO/01.%20ARQUITECTURA/01.%20A0/100-V25-DUNAMAR%20PLANTAS-14-10-19.dwg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218"/>
  <sheetViews>
    <sheetView topLeftCell="B193" zoomScale="80" zoomScaleNormal="80" workbookViewId="0">
      <selection activeCell="F157" sqref="F157:F163"/>
    </sheetView>
  </sheetViews>
  <sheetFormatPr baseColWidth="10" defaultColWidth="9.140625" defaultRowHeight="12.75" x14ac:dyDescent="0.2"/>
  <cols>
    <col min="1" max="1" width="6.42578125" style="29" customWidth="1"/>
    <col min="2" max="2" width="7" style="29" customWidth="1"/>
    <col min="3" max="3" width="37.5703125" style="29" customWidth="1"/>
    <col min="4" max="4" width="22.140625" style="29" customWidth="1"/>
    <col min="5" max="5" width="15.140625" style="29" customWidth="1"/>
    <col min="6" max="6" width="14.5703125" style="29" customWidth="1"/>
    <col min="7" max="7" width="14.28515625" style="29" customWidth="1"/>
    <col min="8" max="8" width="15.5703125" style="29" customWidth="1"/>
    <col min="9" max="9" width="13.42578125" style="29" customWidth="1"/>
    <col min="10" max="10" width="13" style="29" customWidth="1"/>
    <col min="11" max="11" width="14.7109375" style="29" customWidth="1"/>
    <col min="12" max="12" width="14.140625" style="29" customWidth="1"/>
    <col min="13" max="13" width="10.85546875" style="29" customWidth="1"/>
    <col min="14" max="14" width="13.140625" style="29" customWidth="1"/>
    <col min="15" max="15" width="14" style="29" customWidth="1"/>
    <col min="16" max="16" width="12.85546875" style="29" customWidth="1"/>
    <col min="17" max="17" width="8.85546875" style="29" customWidth="1"/>
    <col min="18" max="18" width="8" style="29" customWidth="1"/>
    <col min="19" max="21" width="9.140625" style="29"/>
    <col min="22" max="22" width="14.140625" style="29" customWidth="1"/>
    <col min="23" max="26" width="9.140625" style="29"/>
    <col min="27" max="27" width="11.42578125" style="29" customWidth="1"/>
    <col min="28" max="16384" width="9.140625" style="29"/>
  </cols>
  <sheetData>
    <row r="1" spans="2:17" ht="12.75" customHeight="1" x14ac:dyDescent="0.2"/>
    <row r="2" spans="2:17" ht="13.5" thickBot="1" x14ac:dyDescent="0.25"/>
    <row r="3" spans="2:17" x14ac:dyDescent="0.2"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65"/>
    </row>
    <row r="4" spans="2:17" ht="13.5" thickBot="1" x14ac:dyDescent="0.25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275" t="s">
        <v>641</v>
      </c>
      <c r="P4" s="33"/>
      <c r="Q4" s="68"/>
    </row>
    <row r="5" spans="2:17" ht="26.25" customHeight="1" x14ac:dyDescent="0.2">
      <c r="B5" s="32"/>
      <c r="C5" s="614" t="s">
        <v>664</v>
      </c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6"/>
      <c r="O5" s="276" t="s">
        <v>572</v>
      </c>
      <c r="P5" s="33"/>
      <c r="Q5" s="68"/>
    </row>
    <row r="6" spans="2:17" ht="12.75" customHeight="1" thickBot="1" x14ac:dyDescent="0.25">
      <c r="B6" s="32"/>
      <c r="C6" s="617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9"/>
      <c r="O6" s="277">
        <v>43752</v>
      </c>
      <c r="P6" s="33"/>
      <c r="Q6" s="68"/>
    </row>
    <row r="7" spans="2:17" ht="12.75" customHeight="1" x14ac:dyDescent="0.3">
      <c r="B7" s="32"/>
      <c r="C7" s="36"/>
      <c r="D7" s="37"/>
      <c r="E7" s="37"/>
      <c r="F7" s="37"/>
      <c r="G7" s="37"/>
      <c r="H7" s="37"/>
      <c r="I7" s="37"/>
      <c r="J7" s="33"/>
      <c r="K7" s="33"/>
      <c r="L7" s="33"/>
      <c r="M7" s="33"/>
      <c r="N7" s="33"/>
      <c r="O7" s="33"/>
      <c r="P7" s="33"/>
      <c r="Q7" s="68"/>
    </row>
    <row r="8" spans="2:17" ht="20.25" customHeight="1" x14ac:dyDescent="0.2">
      <c r="B8" s="32"/>
      <c r="C8" s="38" t="s">
        <v>17</v>
      </c>
      <c r="D8" s="2"/>
      <c r="E8" s="2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68"/>
    </row>
    <row r="9" spans="2:17" ht="17.25" customHeight="1" x14ac:dyDescent="0.25">
      <c r="B9" s="32"/>
      <c r="C9" s="39"/>
      <c r="D9" s="2"/>
      <c r="E9" s="2"/>
      <c r="F9" s="40"/>
      <c r="G9" s="33"/>
      <c r="H9" s="33"/>
      <c r="I9" s="33"/>
      <c r="J9" s="33"/>
      <c r="K9" s="33"/>
      <c r="L9" s="33"/>
      <c r="M9" s="45"/>
      <c r="P9" s="33"/>
      <c r="Q9" s="68"/>
    </row>
    <row r="10" spans="2:17" ht="16.5" customHeight="1" x14ac:dyDescent="0.25">
      <c r="B10" s="32"/>
      <c r="C10" s="41" t="s">
        <v>18</v>
      </c>
      <c r="D10" s="41" t="s">
        <v>160</v>
      </c>
      <c r="E10" s="2"/>
      <c r="F10" s="33"/>
      <c r="G10" s="33"/>
      <c r="H10" s="33"/>
      <c r="I10" s="33"/>
      <c r="J10" s="33"/>
      <c r="K10" s="33"/>
      <c r="L10" s="33"/>
      <c r="M10" s="45"/>
      <c r="P10" s="33"/>
      <c r="Q10" s="68"/>
    </row>
    <row r="11" spans="2:17" ht="14.25" customHeight="1" x14ac:dyDescent="0.2"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511"/>
      <c r="P11" s="33"/>
      <c r="Q11" s="68"/>
    </row>
    <row r="12" spans="2:17" ht="14.25" customHeight="1" x14ac:dyDescent="0.2">
      <c r="B12" s="32"/>
      <c r="C12" s="42" t="s">
        <v>19</v>
      </c>
      <c r="D12" s="43"/>
      <c r="E12" s="43"/>
      <c r="F12" s="44" t="s">
        <v>161</v>
      </c>
      <c r="G12" s="33"/>
      <c r="H12" s="513" t="s">
        <v>573</v>
      </c>
      <c r="I12" s="514"/>
      <c r="J12" s="515" t="s">
        <v>665</v>
      </c>
      <c r="K12" s="514"/>
      <c r="L12" s="514"/>
      <c r="M12" s="516"/>
      <c r="N12" s="516"/>
      <c r="O12" s="516"/>
      <c r="P12" s="517"/>
      <c r="Q12" s="68"/>
    </row>
    <row r="13" spans="2:17" ht="16.5" customHeight="1" x14ac:dyDescent="0.2"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P13" s="33"/>
      <c r="Q13" s="68"/>
    </row>
    <row r="14" spans="2:17" ht="12.75" customHeight="1" x14ac:dyDescent="0.2">
      <c r="B14" s="32"/>
      <c r="C14" s="45" t="s">
        <v>20</v>
      </c>
      <c r="D14" s="2"/>
      <c r="E14" s="20"/>
      <c r="F14" s="2"/>
      <c r="G14" s="33"/>
      <c r="H14" s="33"/>
      <c r="I14" s="33"/>
      <c r="J14" s="40"/>
      <c r="K14" s="40"/>
      <c r="L14" s="33"/>
      <c r="P14" s="33"/>
      <c r="Q14" s="68"/>
    </row>
    <row r="15" spans="2:17" ht="12.75" customHeight="1" thickBot="1" x14ac:dyDescent="0.25">
      <c r="B15" s="32"/>
      <c r="C15" s="2"/>
      <c r="D15" s="40"/>
      <c r="E15" s="40"/>
      <c r="F15" s="40"/>
      <c r="G15" s="33"/>
      <c r="H15" s="33"/>
      <c r="I15" s="33"/>
      <c r="J15" s="40"/>
      <c r="K15" s="40"/>
      <c r="L15" s="33"/>
      <c r="P15" s="33"/>
      <c r="Q15" s="68"/>
    </row>
    <row r="16" spans="2:17" ht="12.75" customHeight="1" thickBot="1" x14ac:dyDescent="0.25">
      <c r="B16" s="32"/>
      <c r="C16" s="48" t="s">
        <v>23</v>
      </c>
      <c r="D16" s="40"/>
      <c r="E16" s="50" t="s">
        <v>162</v>
      </c>
      <c r="F16" s="40"/>
      <c r="G16" s="33"/>
      <c r="H16" s="33"/>
      <c r="I16" s="45" t="s">
        <v>21</v>
      </c>
      <c r="J16" s="46"/>
      <c r="K16" s="47"/>
      <c r="L16" s="33"/>
      <c r="M16" s="606" t="s">
        <v>22</v>
      </c>
      <c r="N16" s="607"/>
      <c r="O16" s="608"/>
      <c r="P16" s="33"/>
      <c r="Q16" s="68"/>
    </row>
    <row r="17" spans="2:19" ht="12.75" customHeight="1" x14ac:dyDescent="0.2">
      <c r="B17" s="32"/>
      <c r="C17" s="2" t="s">
        <v>151</v>
      </c>
      <c r="D17" s="40"/>
      <c r="E17" s="2" t="s">
        <v>163</v>
      </c>
      <c r="F17" s="50"/>
      <c r="G17" s="33"/>
      <c r="H17" s="33"/>
      <c r="I17" s="48" t="s">
        <v>24</v>
      </c>
      <c r="J17" s="46"/>
      <c r="K17" s="49">
        <v>5</v>
      </c>
      <c r="L17" s="33"/>
      <c r="M17" s="620" t="s">
        <v>666</v>
      </c>
      <c r="N17" s="621"/>
      <c r="O17" s="622"/>
      <c r="P17" s="33"/>
      <c r="Q17" s="68"/>
    </row>
    <row r="18" spans="2:19" ht="12.75" customHeight="1" thickBot="1" x14ac:dyDescent="0.25">
      <c r="B18" s="32"/>
      <c r="F18" s="489"/>
      <c r="G18" s="33"/>
      <c r="H18" s="33"/>
      <c r="I18" s="48" t="s">
        <v>26</v>
      </c>
      <c r="J18" s="2"/>
      <c r="K18" s="49">
        <v>4</v>
      </c>
      <c r="L18" s="33"/>
      <c r="M18" s="623"/>
      <c r="N18" s="624"/>
      <c r="O18" s="625"/>
      <c r="P18" s="33"/>
      <c r="Q18" s="68"/>
    </row>
    <row r="19" spans="2:19" ht="12.75" customHeight="1" x14ac:dyDescent="0.2">
      <c r="B19" s="32"/>
      <c r="C19" s="48" t="s">
        <v>25</v>
      </c>
      <c r="D19" s="2"/>
      <c r="E19" s="28">
        <v>980</v>
      </c>
      <c r="F19" s="2" t="s">
        <v>156</v>
      </c>
      <c r="G19" s="33"/>
      <c r="H19" s="490"/>
      <c r="I19" s="48" t="s">
        <v>28</v>
      </c>
      <c r="J19" s="2"/>
      <c r="K19" s="49">
        <v>5</v>
      </c>
      <c r="L19" s="33"/>
      <c r="M19" s="620" t="s">
        <v>667</v>
      </c>
      <c r="N19" s="621"/>
      <c r="O19" s="622"/>
      <c r="P19" s="33"/>
      <c r="Q19" s="68"/>
    </row>
    <row r="20" spans="2:19" ht="12.75" customHeight="1" thickBot="1" x14ac:dyDescent="0.25">
      <c r="B20" s="32"/>
      <c r="C20" s="48"/>
      <c r="D20" s="2"/>
      <c r="E20" s="28"/>
      <c r="F20" s="2"/>
      <c r="G20" s="33"/>
      <c r="H20" s="490"/>
      <c r="I20" s="48" t="s">
        <v>30</v>
      </c>
      <c r="J20" s="2"/>
      <c r="K20" s="49">
        <v>1</v>
      </c>
      <c r="L20" s="33"/>
      <c r="M20" s="623"/>
      <c r="N20" s="624"/>
      <c r="O20" s="625"/>
      <c r="P20" s="33"/>
      <c r="Q20" s="68"/>
    </row>
    <row r="21" spans="2:19" ht="12.75" customHeight="1" x14ac:dyDescent="0.2">
      <c r="B21" s="32"/>
      <c r="C21" s="48" t="s">
        <v>27</v>
      </c>
      <c r="D21" s="40"/>
      <c r="E21" s="51">
        <v>0.3</v>
      </c>
      <c r="F21" s="50"/>
      <c r="G21" s="33"/>
      <c r="H21" s="33"/>
      <c r="L21" s="33"/>
      <c r="M21" s="626"/>
      <c r="N21" s="627"/>
      <c r="O21" s="628"/>
      <c r="P21" s="33"/>
      <c r="Q21" s="68"/>
    </row>
    <row r="22" spans="2:19" ht="12.75" customHeight="1" thickBot="1" x14ac:dyDescent="0.25">
      <c r="B22" s="32"/>
      <c r="C22" s="48" t="s">
        <v>29</v>
      </c>
      <c r="D22" s="40"/>
      <c r="E22" s="51">
        <v>0</v>
      </c>
      <c r="F22" s="33"/>
      <c r="G22" s="33"/>
      <c r="H22" s="33"/>
      <c r="I22" s="45" t="s">
        <v>33</v>
      </c>
      <c r="J22" s="33"/>
      <c r="K22" s="491"/>
      <c r="L22" s="33"/>
      <c r="M22" s="629"/>
      <c r="N22" s="630"/>
      <c r="O22" s="631"/>
      <c r="P22" s="33"/>
      <c r="Q22" s="68"/>
    </row>
    <row r="23" spans="2:19" ht="15" customHeight="1" x14ac:dyDescent="0.2">
      <c r="B23" s="32"/>
      <c r="C23" s="48" t="s">
        <v>31</v>
      </c>
      <c r="D23" s="40"/>
      <c r="E23" s="28">
        <v>1000</v>
      </c>
      <c r="F23" s="2"/>
      <c r="G23" s="33"/>
      <c r="H23" s="33"/>
      <c r="I23" s="48" t="s">
        <v>34</v>
      </c>
      <c r="J23" s="53"/>
      <c r="K23" s="54">
        <v>22</v>
      </c>
      <c r="L23" s="33"/>
      <c r="M23" s="626"/>
      <c r="N23" s="627"/>
      <c r="O23" s="628"/>
      <c r="P23" s="33"/>
      <c r="Q23" s="68"/>
    </row>
    <row r="24" spans="2:19" ht="15" customHeight="1" thickBot="1" x14ac:dyDescent="0.25">
      <c r="B24" s="32"/>
      <c r="C24" s="48" t="s">
        <v>32</v>
      </c>
      <c r="D24" s="40"/>
      <c r="E24" s="28">
        <v>2</v>
      </c>
      <c r="F24" s="2"/>
      <c r="G24" s="33"/>
      <c r="H24" s="33"/>
      <c r="I24" s="48" t="s">
        <v>36</v>
      </c>
      <c r="J24" s="46"/>
      <c r="K24" s="49">
        <v>2.52</v>
      </c>
      <c r="L24" s="33"/>
      <c r="M24" s="629"/>
      <c r="N24" s="630"/>
      <c r="O24" s="631"/>
      <c r="P24" s="33"/>
      <c r="Q24" s="68"/>
    </row>
    <row r="25" spans="2:19" ht="12.75" customHeight="1" x14ac:dyDescent="0.2">
      <c r="B25" s="32"/>
      <c r="C25" s="48" t="s">
        <v>150</v>
      </c>
      <c r="D25" s="40">
        <v>0.3</v>
      </c>
      <c r="E25" s="52">
        <f>E24*D25</f>
        <v>0.6</v>
      </c>
      <c r="F25" s="33"/>
      <c r="G25" s="33"/>
      <c r="H25" s="33"/>
      <c r="I25" s="48" t="s">
        <v>37</v>
      </c>
      <c r="J25" s="46"/>
      <c r="K25" s="49">
        <v>2.52</v>
      </c>
      <c r="L25" s="33"/>
      <c r="M25" s="626"/>
      <c r="N25" s="627"/>
      <c r="O25" s="628"/>
      <c r="P25" s="33"/>
      <c r="Q25" s="68"/>
    </row>
    <row r="26" spans="2:19" ht="12.75" customHeight="1" thickBot="1" x14ac:dyDescent="0.25">
      <c r="B26" s="32"/>
      <c r="C26" s="45" t="s">
        <v>62</v>
      </c>
      <c r="D26" s="50"/>
      <c r="E26" s="360">
        <f>SUM(E24:E25)</f>
        <v>2.6</v>
      </c>
      <c r="F26" s="33"/>
      <c r="G26" s="33"/>
      <c r="H26" s="33"/>
      <c r="I26" s="48" t="s">
        <v>40</v>
      </c>
      <c r="J26" s="46"/>
      <c r="K26" s="49">
        <v>2.88</v>
      </c>
      <c r="L26" s="33"/>
      <c r="M26" s="629"/>
      <c r="N26" s="630"/>
      <c r="O26" s="631"/>
      <c r="P26" s="33"/>
      <c r="Q26" s="68"/>
    </row>
    <row r="27" spans="2:19" ht="12.75" customHeight="1" x14ac:dyDescent="0.2">
      <c r="B27" s="32"/>
      <c r="C27" s="33"/>
      <c r="D27" s="33"/>
      <c r="E27" s="491"/>
      <c r="F27" s="33"/>
      <c r="G27" s="33"/>
      <c r="H27" s="33"/>
      <c r="I27" s="48" t="s">
        <v>41</v>
      </c>
      <c r="J27" s="46"/>
      <c r="K27" s="49"/>
      <c r="L27" s="33"/>
      <c r="M27" s="626"/>
      <c r="N27" s="627"/>
      <c r="O27" s="628"/>
      <c r="P27" s="33"/>
      <c r="Q27" s="68"/>
    </row>
    <row r="28" spans="2:19" ht="12.75" customHeight="1" thickBot="1" x14ac:dyDescent="0.25">
      <c r="B28" s="32"/>
      <c r="C28" s="40" t="s">
        <v>35</v>
      </c>
      <c r="D28" s="40"/>
      <c r="E28" s="359">
        <v>20</v>
      </c>
      <c r="F28" s="20"/>
      <c r="G28" s="33"/>
      <c r="H28" s="33"/>
      <c r="I28" s="48" t="s">
        <v>44</v>
      </c>
      <c r="J28" s="46"/>
      <c r="K28" s="49" t="s">
        <v>39</v>
      </c>
      <c r="L28" s="33"/>
      <c r="M28" s="629"/>
      <c r="N28" s="630"/>
      <c r="O28" s="631"/>
      <c r="P28" s="33"/>
      <c r="Q28" s="68"/>
    </row>
    <row r="29" spans="2:19" ht="12.75" customHeight="1" x14ac:dyDescent="0.2">
      <c r="B29" s="32"/>
      <c r="C29" s="48" t="s">
        <v>149</v>
      </c>
      <c r="D29" s="33">
        <v>0</v>
      </c>
      <c r="E29" s="492">
        <f>E28*D29</f>
        <v>0</v>
      </c>
      <c r="F29" s="493"/>
      <c r="G29" s="33"/>
      <c r="H29" s="33"/>
      <c r="I29" s="48" t="s">
        <v>46</v>
      </c>
      <c r="J29" s="46"/>
      <c r="K29" s="49">
        <v>0.15</v>
      </c>
      <c r="L29" s="33"/>
      <c r="M29" s="626"/>
      <c r="N29" s="627"/>
      <c r="O29" s="628"/>
      <c r="P29" s="33"/>
      <c r="Q29" s="68"/>
    </row>
    <row r="30" spans="2:19" ht="12.75" customHeight="1" thickBot="1" x14ac:dyDescent="0.25">
      <c r="B30" s="32"/>
      <c r="C30" s="40" t="s">
        <v>38</v>
      </c>
      <c r="D30" s="40"/>
      <c r="E30" s="359">
        <v>0</v>
      </c>
      <c r="F30" s="493"/>
      <c r="G30" s="33"/>
      <c r="H30" s="33"/>
      <c r="I30" s="48" t="s">
        <v>47</v>
      </c>
      <c r="J30" s="46"/>
      <c r="K30" s="49">
        <f>K25*K23</f>
        <v>55.44</v>
      </c>
      <c r="L30" s="33"/>
      <c r="M30" s="629"/>
      <c r="N30" s="630"/>
      <c r="O30" s="631"/>
      <c r="P30" s="33"/>
      <c r="Q30" s="68"/>
      <c r="S30" s="55"/>
    </row>
    <row r="31" spans="2:19" ht="12.75" customHeight="1" x14ac:dyDescent="0.2">
      <c r="B31" s="32"/>
      <c r="C31" s="494" t="s">
        <v>62</v>
      </c>
      <c r="D31" s="494"/>
      <c r="E31" s="495">
        <f>SUM(E28:E30)</f>
        <v>20</v>
      </c>
      <c r="F31" s="493"/>
      <c r="G31" s="33"/>
      <c r="H31" s="33"/>
      <c r="I31" s="48" t="s">
        <v>49</v>
      </c>
      <c r="J31" s="46"/>
      <c r="K31" s="49">
        <v>1.44</v>
      </c>
      <c r="L31" s="33"/>
      <c r="M31" s="578"/>
      <c r="N31" s="579"/>
      <c r="O31" s="580"/>
      <c r="P31" s="33"/>
      <c r="Q31" s="68"/>
    </row>
    <row r="32" spans="2:19" ht="12.75" customHeight="1" thickBot="1" x14ac:dyDescent="0.25">
      <c r="B32" s="32"/>
      <c r="G32" s="33"/>
      <c r="H32" s="33"/>
      <c r="I32" s="45" t="s">
        <v>51</v>
      </c>
      <c r="J32" s="58"/>
      <c r="K32" s="59">
        <f>K30-K31+1</f>
        <v>55</v>
      </c>
      <c r="L32" s="33"/>
      <c r="M32" s="581"/>
      <c r="N32" s="582"/>
      <c r="O32" s="583"/>
      <c r="P32" s="33"/>
      <c r="Q32" s="68"/>
    </row>
    <row r="33" spans="2:32" ht="12.75" customHeight="1" x14ac:dyDescent="0.2">
      <c r="B33" s="32"/>
      <c r="C33" s="363" t="s">
        <v>42</v>
      </c>
      <c r="D33" s="364"/>
      <c r="E33" s="373">
        <v>5312</v>
      </c>
      <c r="F33" s="374" t="s">
        <v>43</v>
      </c>
      <c r="G33" s="33"/>
      <c r="H33" s="33"/>
      <c r="L33" s="33"/>
      <c r="M33" s="578"/>
      <c r="N33" s="579"/>
      <c r="O33" s="580"/>
      <c r="P33" s="33"/>
      <c r="Q33" s="68"/>
    </row>
    <row r="34" spans="2:32" ht="12.75" customHeight="1" thickBot="1" x14ac:dyDescent="0.25">
      <c r="B34" s="32"/>
      <c r="C34" s="365" t="s">
        <v>148</v>
      </c>
      <c r="D34" s="366"/>
      <c r="E34" s="375">
        <v>0</v>
      </c>
      <c r="F34" s="376" t="s">
        <v>43</v>
      </c>
      <c r="G34" s="33"/>
      <c r="H34" s="33"/>
      <c r="L34" s="33"/>
      <c r="M34" s="581"/>
      <c r="N34" s="582"/>
      <c r="O34" s="583"/>
      <c r="P34" s="33"/>
      <c r="Q34" s="68"/>
    </row>
    <row r="35" spans="2:32" ht="12.75" customHeight="1" x14ac:dyDescent="0.2">
      <c r="B35" s="32"/>
      <c r="C35" s="365" t="s">
        <v>152</v>
      </c>
      <c r="D35" s="366"/>
      <c r="E35" s="375">
        <f>E33-E34</f>
        <v>5312</v>
      </c>
      <c r="F35" s="376" t="s">
        <v>43</v>
      </c>
      <c r="G35" s="33"/>
      <c r="H35" s="33"/>
      <c r="L35" s="33"/>
      <c r="M35" s="578"/>
      <c r="N35" s="579"/>
      <c r="O35" s="580"/>
      <c r="P35" s="33"/>
      <c r="Q35" s="68"/>
    </row>
    <row r="36" spans="2:32" ht="12.75" customHeight="1" thickBot="1" x14ac:dyDescent="0.25">
      <c r="B36" s="32"/>
      <c r="C36" s="367" t="s">
        <v>45</v>
      </c>
      <c r="D36" s="368"/>
      <c r="E36" s="377">
        <f>E35*E26</f>
        <v>13811.2</v>
      </c>
      <c r="F36" s="378" t="s">
        <v>43</v>
      </c>
      <c r="G36" s="33"/>
      <c r="H36" s="33"/>
      <c r="L36" s="33"/>
      <c r="M36" s="581"/>
      <c r="N36" s="582"/>
      <c r="O36" s="583"/>
      <c r="P36" s="33"/>
      <c r="Q36" s="68"/>
    </row>
    <row r="37" spans="2:32" ht="12.75" customHeight="1" x14ac:dyDescent="0.2">
      <c r="B37" s="32"/>
      <c r="C37" s="365" t="s">
        <v>153</v>
      </c>
      <c r="D37" s="369"/>
      <c r="E37" s="379">
        <f>664.24+1992.78</f>
        <v>2657.02</v>
      </c>
      <c r="F37" s="376" t="s">
        <v>43</v>
      </c>
      <c r="G37" s="33"/>
      <c r="H37" s="57"/>
      <c r="L37" s="33"/>
      <c r="M37" s="578"/>
      <c r="N37" s="579"/>
      <c r="O37" s="580"/>
      <c r="P37" s="33"/>
      <c r="Q37" s="68"/>
      <c r="R37" s="132"/>
      <c r="S37" s="56"/>
      <c r="T37" s="56"/>
      <c r="U37" s="56"/>
      <c r="V37" s="56"/>
      <c r="W37" s="56"/>
      <c r="X37" s="56"/>
      <c r="AB37" s="56"/>
      <c r="AC37" s="56"/>
      <c r="AD37" s="56"/>
      <c r="AE37" s="56"/>
      <c r="AF37" s="56"/>
    </row>
    <row r="38" spans="2:32" ht="12.75" customHeight="1" thickBot="1" x14ac:dyDescent="0.25">
      <c r="B38" s="32"/>
      <c r="C38" s="365" t="s">
        <v>154</v>
      </c>
      <c r="D38" s="369"/>
      <c r="E38" s="379">
        <f>E35+E37</f>
        <v>7969.02</v>
      </c>
      <c r="F38" s="376" t="s">
        <v>43</v>
      </c>
      <c r="G38" s="33"/>
      <c r="H38" s="57"/>
      <c r="L38" s="33"/>
      <c r="M38" s="581"/>
      <c r="N38" s="582"/>
      <c r="O38" s="583"/>
      <c r="P38" s="33"/>
      <c r="Q38" s="68"/>
      <c r="R38" s="132"/>
      <c r="S38" s="56"/>
      <c r="T38" s="56"/>
      <c r="U38" s="56"/>
      <c r="V38" s="56"/>
      <c r="W38" s="56"/>
      <c r="X38" s="56"/>
      <c r="AB38" s="56"/>
      <c r="AC38" s="56"/>
      <c r="AD38" s="56"/>
      <c r="AE38" s="56"/>
      <c r="AF38" s="56"/>
    </row>
    <row r="39" spans="2:32" ht="12.75" customHeight="1" x14ac:dyDescent="0.2">
      <c r="B39" s="32"/>
      <c r="C39" s="370" t="s">
        <v>48</v>
      </c>
      <c r="D39" s="369"/>
      <c r="E39" s="375">
        <f>((E19*E38)/10000)/4</f>
        <v>195.24099000000001</v>
      </c>
      <c r="F39" s="380" t="s">
        <v>155</v>
      </c>
      <c r="G39" s="33"/>
      <c r="H39" s="57"/>
      <c r="L39" s="33"/>
      <c r="P39" s="33"/>
      <c r="Q39" s="68"/>
      <c r="R39" s="56"/>
      <c r="S39" s="97"/>
      <c r="T39" s="97"/>
      <c r="U39" s="97"/>
      <c r="V39" s="97"/>
      <c r="W39" s="361"/>
    </row>
    <row r="40" spans="2:32" ht="12.75" customHeight="1" thickBot="1" x14ac:dyDescent="0.25">
      <c r="B40" s="32"/>
      <c r="C40" s="371" t="s">
        <v>50</v>
      </c>
      <c r="D40" s="372"/>
      <c r="E40" s="381">
        <f>E36/E39</f>
        <v>70.739243844235787</v>
      </c>
      <c r="F40" s="382" t="s">
        <v>43</v>
      </c>
      <c r="G40" s="33"/>
      <c r="H40" s="33"/>
      <c r="I40" s="48"/>
      <c r="J40" s="46"/>
      <c r="K40" s="47"/>
      <c r="L40" s="33"/>
      <c r="M40" s="60"/>
      <c r="N40" s="60"/>
      <c r="O40" s="60"/>
      <c r="P40" s="33"/>
      <c r="Q40" s="68"/>
      <c r="R40" s="56"/>
      <c r="S40" s="97"/>
      <c r="T40" s="97"/>
      <c r="U40" s="97"/>
      <c r="V40" s="97"/>
      <c r="W40" s="362"/>
    </row>
    <row r="41" spans="2:32" ht="12.75" customHeight="1" thickBot="1" x14ac:dyDescent="0.25">
      <c r="B41" s="61"/>
      <c r="C41" s="62"/>
      <c r="D41" s="62"/>
      <c r="E41" s="62"/>
      <c r="F41" s="62"/>
      <c r="G41" s="62"/>
      <c r="H41" s="62"/>
      <c r="I41" s="62"/>
      <c r="J41" s="62"/>
      <c r="K41" s="62"/>
      <c r="L41" s="510"/>
      <c r="M41" s="62"/>
      <c r="N41" s="62"/>
      <c r="O41" s="62"/>
      <c r="P41" s="62"/>
      <c r="Q41" s="236"/>
      <c r="R41" s="166"/>
      <c r="S41" s="97"/>
      <c r="T41" s="97"/>
      <c r="U41" s="97"/>
      <c r="V41" s="97"/>
      <c r="W41" s="167"/>
    </row>
    <row r="42" spans="2:32" ht="12.75" customHeight="1" x14ac:dyDescent="0.2"/>
    <row r="43" spans="2:32" ht="12.75" customHeight="1" thickBot="1" x14ac:dyDescent="0.25"/>
    <row r="44" spans="2:32" ht="16.5" customHeight="1" x14ac:dyDescent="0.2">
      <c r="B44" s="63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5"/>
    </row>
    <row r="45" spans="2:32" ht="20.25" x14ac:dyDescent="0.3">
      <c r="B45" s="66"/>
      <c r="C45" s="67" t="s">
        <v>52</v>
      </c>
      <c r="D45" s="56"/>
      <c r="F45" s="56"/>
      <c r="G45" s="56"/>
      <c r="H45" s="56"/>
      <c r="I45" s="56"/>
      <c r="J45" s="56"/>
      <c r="K45" s="56"/>
      <c r="L45" s="56"/>
      <c r="Q45" s="68"/>
    </row>
    <row r="46" spans="2:32" ht="13.5" customHeight="1" x14ac:dyDescent="0.3">
      <c r="B46" s="66"/>
      <c r="C46" s="56"/>
      <c r="D46" s="56"/>
      <c r="E46" s="69"/>
      <c r="F46" s="56"/>
      <c r="G46" s="56"/>
      <c r="H46" s="56"/>
      <c r="I46" s="67"/>
      <c r="J46" s="56"/>
      <c r="K46" s="56"/>
      <c r="L46" s="56"/>
      <c r="Q46" s="68"/>
    </row>
    <row r="47" spans="2:32" ht="13.5" thickBot="1" x14ac:dyDescent="0.25">
      <c r="B47" s="66"/>
      <c r="Q47" s="68"/>
    </row>
    <row r="48" spans="2:32" ht="16.5" thickBot="1" x14ac:dyDescent="0.3">
      <c r="B48" s="66"/>
      <c r="C48" s="609" t="s">
        <v>53</v>
      </c>
      <c r="D48" s="592" t="s">
        <v>54</v>
      </c>
      <c r="E48" s="593"/>
      <c r="F48" s="593"/>
      <c r="G48" s="593"/>
      <c r="H48" s="593"/>
      <c r="I48" s="593"/>
      <c r="J48" s="593"/>
      <c r="K48" s="593"/>
      <c r="L48" s="594"/>
      <c r="Q48" s="68"/>
    </row>
    <row r="49" spans="2:21" ht="25.5" customHeight="1" x14ac:dyDescent="0.2">
      <c r="B49" s="66"/>
      <c r="C49" s="610"/>
      <c r="D49" s="73" t="s">
        <v>55</v>
      </c>
      <c r="E49" s="74" t="s">
        <v>56</v>
      </c>
      <c r="F49" s="457" t="s">
        <v>521</v>
      </c>
      <c r="G49" s="75" t="s">
        <v>59</v>
      </c>
      <c r="H49" s="457" t="s">
        <v>60</v>
      </c>
      <c r="I49" s="74" t="s">
        <v>57</v>
      </c>
      <c r="J49" s="74" t="s">
        <v>522</v>
      </c>
      <c r="K49" s="74" t="s">
        <v>523</v>
      </c>
      <c r="L49" s="77" t="s">
        <v>62</v>
      </c>
      <c r="Q49" s="68"/>
    </row>
    <row r="50" spans="2:21" x14ac:dyDescent="0.2">
      <c r="B50" s="66"/>
      <c r="C50" s="610"/>
      <c r="D50" s="73" t="s">
        <v>63</v>
      </c>
      <c r="E50" s="74" t="s">
        <v>63</v>
      </c>
      <c r="F50" s="457"/>
      <c r="G50" s="75"/>
      <c r="H50" s="76"/>
      <c r="I50" s="74" t="s">
        <v>63</v>
      </c>
      <c r="J50" s="74" t="s">
        <v>61</v>
      </c>
      <c r="K50" s="74" t="s">
        <v>63</v>
      </c>
      <c r="L50" s="77"/>
      <c r="Q50" s="68"/>
    </row>
    <row r="51" spans="2:21" ht="13.5" thickBot="1" x14ac:dyDescent="0.25">
      <c r="B51" s="66"/>
      <c r="C51" s="632"/>
      <c r="D51" s="78" t="s">
        <v>43</v>
      </c>
      <c r="E51" s="79" t="s">
        <v>43</v>
      </c>
      <c r="F51" s="79" t="s">
        <v>43</v>
      </c>
      <c r="G51" s="80" t="s">
        <v>43</v>
      </c>
      <c r="H51" s="81" t="s">
        <v>43</v>
      </c>
      <c r="I51" s="79" t="s">
        <v>43</v>
      </c>
      <c r="J51" s="79" t="s">
        <v>43</v>
      </c>
      <c r="K51" s="79" t="s">
        <v>43</v>
      </c>
      <c r="L51" s="82" t="s">
        <v>43</v>
      </c>
      <c r="Q51" s="68"/>
    </row>
    <row r="52" spans="2:21" x14ac:dyDescent="0.2">
      <c r="B52" s="66"/>
      <c r="C52" s="83" t="s">
        <v>578</v>
      </c>
      <c r="D52" s="102">
        <f>D93</f>
        <v>500.12999999999988</v>
      </c>
      <c r="E52" s="85"/>
      <c r="F52" s="85"/>
      <c r="G52" s="104">
        <f t="shared" ref="G52:G54" si="0">SUM(D52:F52)</f>
        <v>500.12999999999988</v>
      </c>
      <c r="H52" s="135">
        <f>I93+G93+H93</f>
        <v>1000.2599999999998</v>
      </c>
      <c r="I52" s="85"/>
      <c r="J52" s="85"/>
      <c r="K52" s="85"/>
      <c r="L52" s="105">
        <f>G52+H52</f>
        <v>1500.3899999999996</v>
      </c>
      <c r="Q52" s="68"/>
    </row>
    <row r="53" spans="2:21" x14ac:dyDescent="0.2">
      <c r="B53" s="66"/>
      <c r="C53" s="83" t="s">
        <v>123</v>
      </c>
      <c r="D53" s="84"/>
      <c r="E53" s="85"/>
      <c r="F53" s="85"/>
      <c r="G53" s="104">
        <f t="shared" si="0"/>
        <v>0</v>
      </c>
      <c r="H53" s="135">
        <f>I94+G94</f>
        <v>2255.63</v>
      </c>
      <c r="I53" s="85"/>
      <c r="J53" s="85"/>
      <c r="K53" s="85"/>
      <c r="L53" s="105">
        <f t="shared" ref="L53:L76" si="1">+G53+H53+K53</f>
        <v>2255.63</v>
      </c>
      <c r="Q53" s="68"/>
    </row>
    <row r="54" spans="2:21" ht="12.75" customHeight="1" x14ac:dyDescent="0.2">
      <c r="B54" s="66"/>
      <c r="C54" s="83" t="s">
        <v>64</v>
      </c>
      <c r="D54" s="84"/>
      <c r="E54" s="85"/>
      <c r="F54" s="85"/>
      <c r="G54" s="104">
        <f t="shared" si="0"/>
        <v>0</v>
      </c>
      <c r="H54" s="135">
        <f>I95+G95</f>
        <v>2211.41</v>
      </c>
      <c r="I54" s="85"/>
      <c r="J54" s="89"/>
      <c r="K54" s="89"/>
      <c r="L54" s="105">
        <f t="shared" si="1"/>
        <v>2211.41</v>
      </c>
      <c r="Q54" s="68"/>
    </row>
    <row r="55" spans="2:21" ht="12.75" customHeight="1" x14ac:dyDescent="0.2">
      <c r="B55" s="66"/>
      <c r="C55" s="245" t="str">
        <f t="shared" ref="C55:C64" si="2">C96</f>
        <v xml:space="preserve">Piso N° 1 </v>
      </c>
      <c r="D55" s="383">
        <f>($F$157*D182)+($F$158*E182)+($M$159*F182)+($F$160*G182)+($F$161*H182)+($F$164*I182)+($F$165*J182)+($F$166*K182)+($F$167*L182)+($F$168*M182)+($F$169*N182)</f>
        <v>0</v>
      </c>
      <c r="E55" s="383"/>
      <c r="F55" s="103">
        <f>V144+W142</f>
        <v>258.65000000000003</v>
      </c>
      <c r="G55" s="104">
        <f t="shared" ref="G55:G76" si="3">SUM(D55:F55)</f>
        <v>258.65000000000003</v>
      </c>
      <c r="H55" s="103"/>
      <c r="I55" s="383">
        <f>($H$157*D182)+($H$158*E182)+($M$159*F182)+($H$160*G182)+($H$161*H182)+($H$162*I182)+($H$163*J182)+($H$164*K182)</f>
        <v>0</v>
      </c>
      <c r="J55" s="103">
        <f>W141</f>
        <v>250.47</v>
      </c>
      <c r="K55" s="103">
        <f>J55+I55</f>
        <v>250.47</v>
      </c>
      <c r="L55" s="105">
        <f t="shared" si="1"/>
        <v>509.12</v>
      </c>
      <c r="Q55" s="68"/>
    </row>
    <row r="56" spans="2:21" x14ac:dyDescent="0.2">
      <c r="B56" s="66"/>
      <c r="C56" s="245" t="str">
        <f t="shared" si="2"/>
        <v xml:space="preserve">Piso N° 2 </v>
      </c>
      <c r="D56" s="383">
        <f>($F$157*D183)+($F$158*E183)+($M$159*F183)+($F$160*G183)+($F$161*H183)+($F$162*I183)+($F$163*J183)+($F$164*K183)</f>
        <v>268.99</v>
      </c>
      <c r="E56" s="383"/>
      <c r="F56" s="103">
        <f>V149</f>
        <v>82.759999999999977</v>
      </c>
      <c r="G56" s="104">
        <f t="shared" si="3"/>
        <v>351.75</v>
      </c>
      <c r="H56" s="103"/>
      <c r="I56" s="383">
        <f>($H$157*D183)+($H$158*E183)+($M$159*F183)+($H$160*G183)+($H$161*H183)+($H$162*I183)+($H$163*J183)+($H$164*K183)</f>
        <v>0</v>
      </c>
      <c r="J56" s="103">
        <f>W146</f>
        <v>196.94</v>
      </c>
      <c r="K56" s="103">
        <f t="shared" ref="K56:K76" si="4">J56+I56</f>
        <v>196.94</v>
      </c>
      <c r="L56" s="105">
        <f t="shared" si="1"/>
        <v>548.69000000000005</v>
      </c>
      <c r="Q56" s="68"/>
    </row>
    <row r="57" spans="2:21" x14ac:dyDescent="0.2">
      <c r="B57" s="66"/>
      <c r="C57" s="245" t="str">
        <f t="shared" si="2"/>
        <v xml:space="preserve">Piso N° 3 </v>
      </c>
      <c r="D57" s="383">
        <f>($F$157*D184)+($F$158*E184)+($M$159*F184)+($F$160*G184)+($F$161*H184)+($F$162*I184)+($F$163*J184)+($F$164*K184)</f>
        <v>473.31000000000006</v>
      </c>
      <c r="E57" s="383"/>
      <c r="F57" s="103">
        <f t="shared" ref="F57:F69" si="5">G98</f>
        <v>0</v>
      </c>
      <c r="G57" s="104">
        <f t="shared" si="3"/>
        <v>473.31000000000006</v>
      </c>
      <c r="H57" s="103"/>
      <c r="I57" s="383">
        <f>($H$157*D184)+($H$158*E184)+($H$159*F184)+($H$160*G184)+($H$161*H184)+($H$162*I184)+($H$163*J184)+($H$164*K184)</f>
        <v>0</v>
      </c>
      <c r="J57" s="103">
        <f>V151</f>
        <v>88.18</v>
      </c>
      <c r="K57" s="103">
        <f t="shared" si="4"/>
        <v>88.18</v>
      </c>
      <c r="L57" s="105">
        <f t="shared" si="1"/>
        <v>561.49</v>
      </c>
      <c r="Q57" s="68"/>
    </row>
    <row r="58" spans="2:21" ht="13.5" thickBot="1" x14ac:dyDescent="0.25">
      <c r="B58" s="66"/>
      <c r="C58" s="245" t="str">
        <f t="shared" si="2"/>
        <v>Piso N° 4</v>
      </c>
      <c r="D58" s="383">
        <f>D57</f>
        <v>473.31000000000006</v>
      </c>
      <c r="E58" s="383"/>
      <c r="F58" s="103">
        <f t="shared" si="5"/>
        <v>0</v>
      </c>
      <c r="G58" s="104">
        <f t="shared" si="3"/>
        <v>473.31000000000006</v>
      </c>
      <c r="H58" s="103"/>
      <c r="I58" s="383">
        <f>I57</f>
        <v>0</v>
      </c>
      <c r="J58" s="103">
        <f>J57</f>
        <v>88.18</v>
      </c>
      <c r="K58" s="103">
        <f t="shared" si="4"/>
        <v>88.18</v>
      </c>
      <c r="L58" s="105">
        <f t="shared" si="1"/>
        <v>561.49</v>
      </c>
      <c r="Q58" s="68"/>
    </row>
    <row r="59" spans="2:21" ht="13.5" thickBot="1" x14ac:dyDescent="0.25">
      <c r="B59" s="66"/>
      <c r="C59" s="245" t="str">
        <f t="shared" si="2"/>
        <v>Piso N° 5</v>
      </c>
      <c r="D59" s="383">
        <f t="shared" ref="D59:D75" si="6">D58</f>
        <v>473.31000000000006</v>
      </c>
      <c r="E59" s="383"/>
      <c r="F59" s="103">
        <f t="shared" si="5"/>
        <v>0</v>
      </c>
      <c r="G59" s="104">
        <f t="shared" si="3"/>
        <v>473.31000000000006</v>
      </c>
      <c r="H59" s="103"/>
      <c r="I59" s="383">
        <f t="shared" ref="I59:I75" si="7">I58</f>
        <v>0</v>
      </c>
      <c r="J59" s="103">
        <f t="shared" ref="J59:J75" si="8">J58</f>
        <v>88.18</v>
      </c>
      <c r="K59" s="103">
        <f t="shared" si="4"/>
        <v>88.18</v>
      </c>
      <c r="L59" s="105">
        <f t="shared" si="1"/>
        <v>561.49</v>
      </c>
      <c r="N59" s="90" t="s">
        <v>65</v>
      </c>
      <c r="O59" s="91"/>
      <c r="P59" s="92"/>
      <c r="Q59" s="68"/>
      <c r="T59" s="29" t="s">
        <v>546</v>
      </c>
    </row>
    <row r="60" spans="2:21" x14ac:dyDescent="0.2">
      <c r="B60" s="66"/>
      <c r="C60" s="245" t="str">
        <f t="shared" si="2"/>
        <v>Piso N° 6</v>
      </c>
      <c r="D60" s="383">
        <f t="shared" si="6"/>
        <v>473.31000000000006</v>
      </c>
      <c r="E60" s="383"/>
      <c r="F60" s="103">
        <f t="shared" si="5"/>
        <v>0</v>
      </c>
      <c r="G60" s="104">
        <f t="shared" si="3"/>
        <v>473.31000000000006</v>
      </c>
      <c r="H60" s="103"/>
      <c r="I60" s="383">
        <f t="shared" si="7"/>
        <v>0</v>
      </c>
      <c r="J60" s="103">
        <f t="shared" si="8"/>
        <v>88.18</v>
      </c>
      <c r="K60" s="103">
        <f t="shared" si="4"/>
        <v>88.18</v>
      </c>
      <c r="L60" s="105">
        <f t="shared" si="1"/>
        <v>561.49</v>
      </c>
      <c r="N60" s="94" t="str">
        <f>C157</f>
        <v>DEPTO-A</v>
      </c>
      <c r="O60" s="89">
        <f>J157</f>
        <v>1263.1200000000001</v>
      </c>
      <c r="P60" s="95">
        <f>O60/15</f>
        <v>84.208000000000013</v>
      </c>
      <c r="Q60" s="68"/>
      <c r="T60" s="29" t="s">
        <v>547</v>
      </c>
      <c r="U60" s="29" t="s">
        <v>548</v>
      </c>
    </row>
    <row r="61" spans="2:21" x14ac:dyDescent="0.2">
      <c r="B61" s="66"/>
      <c r="C61" s="245" t="str">
        <f t="shared" si="2"/>
        <v>Piso N° 7</v>
      </c>
      <c r="D61" s="383">
        <f t="shared" si="6"/>
        <v>473.31000000000006</v>
      </c>
      <c r="E61" s="383"/>
      <c r="F61" s="103">
        <f t="shared" si="5"/>
        <v>0</v>
      </c>
      <c r="G61" s="104">
        <f t="shared" si="3"/>
        <v>473.31000000000006</v>
      </c>
      <c r="H61" s="103"/>
      <c r="I61" s="383">
        <f t="shared" si="7"/>
        <v>0</v>
      </c>
      <c r="J61" s="103">
        <f t="shared" si="8"/>
        <v>88.18</v>
      </c>
      <c r="K61" s="103">
        <f t="shared" si="4"/>
        <v>88.18</v>
      </c>
      <c r="L61" s="105">
        <f t="shared" si="1"/>
        <v>561.49</v>
      </c>
      <c r="N61" s="94" t="str">
        <f>C158</f>
        <v>DEPTO-B</v>
      </c>
      <c r="O61" s="89">
        <f>J158</f>
        <v>2007.2</v>
      </c>
      <c r="P61" s="95">
        <f>O61/15</f>
        <v>133.81333333333333</v>
      </c>
      <c r="Q61" s="68"/>
      <c r="T61" s="29" t="s">
        <v>549</v>
      </c>
      <c r="U61" s="29" t="s">
        <v>550</v>
      </c>
    </row>
    <row r="62" spans="2:21" x14ac:dyDescent="0.2">
      <c r="B62" s="66"/>
      <c r="C62" s="245" t="str">
        <f t="shared" si="2"/>
        <v>Piso N° 8</v>
      </c>
      <c r="D62" s="383">
        <f t="shared" si="6"/>
        <v>473.31000000000006</v>
      </c>
      <c r="E62" s="383"/>
      <c r="F62" s="103">
        <f t="shared" si="5"/>
        <v>0</v>
      </c>
      <c r="G62" s="104">
        <f t="shared" si="3"/>
        <v>473.31000000000006</v>
      </c>
      <c r="H62" s="103"/>
      <c r="I62" s="383">
        <f t="shared" si="7"/>
        <v>0</v>
      </c>
      <c r="J62" s="103">
        <f t="shared" si="8"/>
        <v>88.18</v>
      </c>
      <c r="K62" s="103">
        <f t="shared" si="4"/>
        <v>88.18</v>
      </c>
      <c r="L62" s="105">
        <f t="shared" si="1"/>
        <v>561.49</v>
      </c>
      <c r="N62" s="94" t="e">
        <f>#REF!</f>
        <v>#REF!</v>
      </c>
      <c r="O62" s="89" t="e">
        <f>#REF!</f>
        <v>#REF!</v>
      </c>
      <c r="P62" s="95" t="e">
        <f>O62/15</f>
        <v>#REF!</v>
      </c>
      <c r="Q62" s="68"/>
      <c r="T62" s="29" t="s">
        <v>551</v>
      </c>
      <c r="U62" s="29" t="s">
        <v>552</v>
      </c>
    </row>
    <row r="63" spans="2:21" x14ac:dyDescent="0.2">
      <c r="B63" s="66"/>
      <c r="C63" s="245" t="str">
        <f t="shared" si="2"/>
        <v>Piso N° 9</v>
      </c>
      <c r="D63" s="383">
        <f t="shared" si="6"/>
        <v>473.31000000000006</v>
      </c>
      <c r="E63" s="383"/>
      <c r="F63" s="103">
        <f t="shared" si="5"/>
        <v>0</v>
      </c>
      <c r="G63" s="104">
        <f t="shared" si="3"/>
        <v>473.31000000000006</v>
      </c>
      <c r="H63" s="103"/>
      <c r="I63" s="383">
        <f t="shared" si="7"/>
        <v>0</v>
      </c>
      <c r="J63" s="103">
        <f t="shared" si="8"/>
        <v>88.18</v>
      </c>
      <c r="K63" s="103">
        <f t="shared" si="4"/>
        <v>88.18</v>
      </c>
      <c r="L63" s="105">
        <f t="shared" si="1"/>
        <v>561.49</v>
      </c>
      <c r="N63" s="94" t="str">
        <f>C160</f>
        <v>DEPTO-C2</v>
      </c>
      <c r="O63" s="89">
        <f>J160</f>
        <v>1005.6</v>
      </c>
      <c r="P63" s="95">
        <f>O63/15</f>
        <v>67.040000000000006</v>
      </c>
      <c r="Q63" s="68"/>
      <c r="T63" s="29" t="s">
        <v>553</v>
      </c>
      <c r="U63" s="29" t="s">
        <v>554</v>
      </c>
    </row>
    <row r="64" spans="2:21" x14ac:dyDescent="0.2">
      <c r="B64" s="66"/>
      <c r="C64" s="245" t="str">
        <f t="shared" si="2"/>
        <v>Piso N° 10</v>
      </c>
      <c r="D64" s="383">
        <f t="shared" si="6"/>
        <v>473.31000000000006</v>
      </c>
      <c r="E64" s="383"/>
      <c r="F64" s="103">
        <f t="shared" si="5"/>
        <v>0</v>
      </c>
      <c r="G64" s="104">
        <f t="shared" si="3"/>
        <v>473.31000000000006</v>
      </c>
      <c r="H64" s="103"/>
      <c r="I64" s="383">
        <f t="shared" si="7"/>
        <v>0</v>
      </c>
      <c r="J64" s="103">
        <f t="shared" si="8"/>
        <v>88.18</v>
      </c>
      <c r="K64" s="103">
        <f t="shared" si="4"/>
        <v>88.18</v>
      </c>
      <c r="L64" s="105">
        <f t="shared" si="1"/>
        <v>561.49</v>
      </c>
      <c r="N64" s="94" t="str">
        <f>C161</f>
        <v>DEPTO-D</v>
      </c>
      <c r="O64" s="89">
        <f>J161</f>
        <v>2249.13</v>
      </c>
      <c r="P64" s="95">
        <f>O64/15</f>
        <v>149.94200000000001</v>
      </c>
      <c r="Q64" s="68"/>
      <c r="T64" s="29" t="s">
        <v>555</v>
      </c>
      <c r="U64" s="29" t="s">
        <v>556</v>
      </c>
    </row>
    <row r="65" spans="2:22" x14ac:dyDescent="0.2">
      <c r="B65" s="66"/>
      <c r="C65" s="245" t="str">
        <f t="shared" ref="C65:C76" si="9">C106</f>
        <v>Piso N° 11</v>
      </c>
      <c r="D65" s="383">
        <f t="shared" si="6"/>
        <v>473.31000000000006</v>
      </c>
      <c r="E65" s="383"/>
      <c r="F65" s="103">
        <f t="shared" si="5"/>
        <v>0</v>
      </c>
      <c r="G65" s="104">
        <f t="shared" si="3"/>
        <v>473.31000000000006</v>
      </c>
      <c r="H65" s="103"/>
      <c r="I65" s="383">
        <f t="shared" si="7"/>
        <v>0</v>
      </c>
      <c r="J65" s="103">
        <f t="shared" si="8"/>
        <v>88.18</v>
      </c>
      <c r="K65" s="103">
        <f t="shared" si="4"/>
        <v>88.18</v>
      </c>
      <c r="L65" s="105">
        <f t="shared" si="1"/>
        <v>561.49</v>
      </c>
      <c r="N65" s="94"/>
      <c r="O65" s="89"/>
      <c r="P65" s="95"/>
      <c r="Q65" s="68"/>
      <c r="T65" s="29" t="s">
        <v>557</v>
      </c>
      <c r="U65" s="29" t="s">
        <v>558</v>
      </c>
    </row>
    <row r="66" spans="2:22" ht="13.5" thickBot="1" x14ac:dyDescent="0.25">
      <c r="B66" s="66"/>
      <c r="C66" s="245" t="str">
        <f t="shared" si="9"/>
        <v>Piso N° 12</v>
      </c>
      <c r="D66" s="383">
        <f t="shared" si="6"/>
        <v>473.31000000000006</v>
      </c>
      <c r="E66" s="383"/>
      <c r="F66" s="103">
        <f t="shared" si="5"/>
        <v>0</v>
      </c>
      <c r="G66" s="104">
        <f t="shared" si="3"/>
        <v>473.31000000000006</v>
      </c>
      <c r="H66" s="103"/>
      <c r="I66" s="383">
        <f t="shared" si="7"/>
        <v>0</v>
      </c>
      <c r="J66" s="103">
        <f t="shared" si="8"/>
        <v>88.18</v>
      </c>
      <c r="K66" s="103">
        <f t="shared" si="4"/>
        <v>88.18</v>
      </c>
      <c r="L66" s="105">
        <f t="shared" si="1"/>
        <v>561.49</v>
      </c>
      <c r="N66" s="94"/>
      <c r="O66" s="89"/>
      <c r="P66" s="95"/>
      <c r="Q66" s="68"/>
      <c r="T66" s="29" t="s">
        <v>559</v>
      </c>
      <c r="U66" s="29" t="s">
        <v>560</v>
      </c>
    </row>
    <row r="67" spans="2:22" ht="13.5" thickBot="1" x14ac:dyDescent="0.25">
      <c r="B67" s="66"/>
      <c r="C67" s="245" t="str">
        <f t="shared" si="9"/>
        <v>Piso N° 13</v>
      </c>
      <c r="D67" s="383">
        <f t="shared" si="6"/>
        <v>473.31000000000006</v>
      </c>
      <c r="E67" s="383"/>
      <c r="F67" s="103">
        <f t="shared" si="5"/>
        <v>0</v>
      </c>
      <c r="G67" s="104">
        <f t="shared" si="3"/>
        <v>473.31000000000006</v>
      </c>
      <c r="H67" s="103"/>
      <c r="I67" s="383">
        <f t="shared" si="7"/>
        <v>0</v>
      </c>
      <c r="J67" s="103">
        <f t="shared" si="8"/>
        <v>88.18</v>
      </c>
      <c r="K67" s="103">
        <f t="shared" si="4"/>
        <v>88.18</v>
      </c>
      <c r="L67" s="105">
        <f t="shared" si="1"/>
        <v>561.49</v>
      </c>
      <c r="N67" s="356" t="s">
        <v>62</v>
      </c>
      <c r="O67" s="357"/>
      <c r="P67" s="358" t="e">
        <f>SUM(P60:P66)</f>
        <v>#REF!</v>
      </c>
      <c r="Q67" s="68"/>
      <c r="T67" s="29" t="s">
        <v>561</v>
      </c>
      <c r="U67" s="29" t="s">
        <v>66</v>
      </c>
    </row>
    <row r="68" spans="2:22" ht="13.5" thickBot="1" x14ac:dyDescent="0.25">
      <c r="B68" s="66"/>
      <c r="C68" s="245" t="str">
        <f t="shared" si="9"/>
        <v>Piso N° 14</v>
      </c>
      <c r="D68" s="383">
        <f t="shared" si="6"/>
        <v>473.31000000000006</v>
      </c>
      <c r="E68" s="383"/>
      <c r="F68" s="103">
        <f t="shared" si="5"/>
        <v>0</v>
      </c>
      <c r="G68" s="104">
        <f t="shared" si="3"/>
        <v>473.31000000000006</v>
      </c>
      <c r="H68" s="103"/>
      <c r="I68" s="383">
        <f t="shared" si="7"/>
        <v>0</v>
      </c>
      <c r="J68" s="103">
        <f t="shared" si="8"/>
        <v>88.18</v>
      </c>
      <c r="K68" s="103">
        <f t="shared" si="4"/>
        <v>88.18</v>
      </c>
      <c r="L68" s="105">
        <f t="shared" si="1"/>
        <v>561.49</v>
      </c>
      <c r="N68" s="633" t="s">
        <v>565</v>
      </c>
      <c r="O68" s="634"/>
      <c r="P68" s="635"/>
      <c r="Q68" s="68"/>
      <c r="T68" s="29" t="s">
        <v>562</v>
      </c>
      <c r="U68" s="29" t="s">
        <v>563</v>
      </c>
    </row>
    <row r="69" spans="2:22" x14ac:dyDescent="0.2">
      <c r="B69" s="66"/>
      <c r="C69" s="245" t="str">
        <f t="shared" si="9"/>
        <v>Piso N° 15</v>
      </c>
      <c r="D69" s="383">
        <f t="shared" si="6"/>
        <v>473.31000000000006</v>
      </c>
      <c r="E69" s="383"/>
      <c r="F69" s="103">
        <f t="shared" si="5"/>
        <v>0</v>
      </c>
      <c r="G69" s="104">
        <f t="shared" si="3"/>
        <v>473.31000000000006</v>
      </c>
      <c r="H69" s="103"/>
      <c r="I69" s="383">
        <f t="shared" si="7"/>
        <v>0</v>
      </c>
      <c r="J69" s="103">
        <f t="shared" si="8"/>
        <v>88.18</v>
      </c>
      <c r="K69" s="103">
        <f t="shared" si="4"/>
        <v>88.18</v>
      </c>
      <c r="L69" s="105">
        <f t="shared" si="1"/>
        <v>561.49</v>
      </c>
      <c r="M69" s="96"/>
      <c r="O69" s="96"/>
      <c r="Q69" s="68"/>
      <c r="T69" s="486" t="s">
        <v>564</v>
      </c>
      <c r="U69" s="486" t="s">
        <v>565</v>
      </c>
      <c r="V69" s="486"/>
    </row>
    <row r="70" spans="2:22" x14ac:dyDescent="0.2">
      <c r="B70" s="66"/>
      <c r="C70" s="245" t="str">
        <f t="shared" si="9"/>
        <v>Piso N° 16</v>
      </c>
      <c r="D70" s="383">
        <f t="shared" si="6"/>
        <v>473.31000000000006</v>
      </c>
      <c r="E70" s="383"/>
      <c r="F70" s="103">
        <f>G113</f>
        <v>0</v>
      </c>
      <c r="G70" s="104">
        <f t="shared" si="3"/>
        <v>473.31000000000006</v>
      </c>
      <c r="H70" s="103"/>
      <c r="I70" s="383">
        <f t="shared" si="7"/>
        <v>0</v>
      </c>
      <c r="J70" s="103">
        <f t="shared" si="8"/>
        <v>88.18</v>
      </c>
      <c r="K70" s="103">
        <f t="shared" si="4"/>
        <v>88.18</v>
      </c>
      <c r="L70" s="105">
        <f t="shared" si="1"/>
        <v>561.49</v>
      </c>
      <c r="M70" s="96"/>
      <c r="O70" s="96"/>
      <c r="Q70" s="68"/>
    </row>
    <row r="71" spans="2:22" ht="13.5" thickBot="1" x14ac:dyDescent="0.25">
      <c r="B71" s="66"/>
      <c r="C71" s="245" t="str">
        <f t="shared" si="9"/>
        <v>Piso N° 17</v>
      </c>
      <c r="D71" s="383">
        <f t="shared" si="6"/>
        <v>473.31000000000006</v>
      </c>
      <c r="E71" s="383"/>
      <c r="F71" s="103">
        <f>G111</f>
        <v>0</v>
      </c>
      <c r="G71" s="104">
        <f t="shared" si="3"/>
        <v>473.31000000000006</v>
      </c>
      <c r="H71" s="103"/>
      <c r="I71" s="383">
        <f t="shared" si="7"/>
        <v>0</v>
      </c>
      <c r="J71" s="103">
        <f t="shared" si="8"/>
        <v>88.18</v>
      </c>
      <c r="K71" s="103">
        <f t="shared" si="4"/>
        <v>88.18</v>
      </c>
      <c r="L71" s="105">
        <f t="shared" si="1"/>
        <v>561.49</v>
      </c>
      <c r="M71" s="96"/>
      <c r="O71" s="96"/>
      <c r="Q71" s="68"/>
    </row>
    <row r="72" spans="2:22" ht="13.5" thickBot="1" x14ac:dyDescent="0.25">
      <c r="B72" s="66"/>
      <c r="C72" s="245" t="str">
        <f t="shared" si="9"/>
        <v>Piso N° 18</v>
      </c>
      <c r="D72" s="383">
        <f t="shared" si="6"/>
        <v>473.31000000000006</v>
      </c>
      <c r="E72" s="383"/>
      <c r="F72" s="103">
        <f>G111</f>
        <v>0</v>
      </c>
      <c r="G72" s="104">
        <f t="shared" si="3"/>
        <v>473.31000000000006</v>
      </c>
      <c r="H72" s="103"/>
      <c r="I72" s="383">
        <f t="shared" si="7"/>
        <v>0</v>
      </c>
      <c r="J72" s="103">
        <f t="shared" si="8"/>
        <v>88.18</v>
      </c>
      <c r="K72" s="103">
        <f t="shared" si="4"/>
        <v>88.18</v>
      </c>
      <c r="L72" s="105">
        <f t="shared" si="1"/>
        <v>561.49</v>
      </c>
      <c r="M72" s="96"/>
      <c r="N72" s="475" t="s">
        <v>67</v>
      </c>
      <c r="O72" s="476"/>
      <c r="P72" s="477"/>
      <c r="Q72" s="68"/>
    </row>
    <row r="73" spans="2:22" x14ac:dyDescent="0.2">
      <c r="B73" s="66"/>
      <c r="C73" s="245" t="str">
        <f t="shared" si="9"/>
        <v>Piso N° 19</v>
      </c>
      <c r="D73" s="383">
        <f t="shared" si="6"/>
        <v>473.31000000000006</v>
      </c>
      <c r="E73" s="383"/>
      <c r="F73" s="103">
        <f>G112</f>
        <v>0</v>
      </c>
      <c r="G73" s="104">
        <f t="shared" si="3"/>
        <v>473.31000000000006</v>
      </c>
      <c r="H73" s="103"/>
      <c r="I73" s="383">
        <f t="shared" si="7"/>
        <v>0</v>
      </c>
      <c r="J73" s="103">
        <f t="shared" si="8"/>
        <v>88.18</v>
      </c>
      <c r="K73" s="103">
        <f t="shared" si="4"/>
        <v>88.18</v>
      </c>
      <c r="L73" s="105">
        <f t="shared" si="1"/>
        <v>561.49</v>
      </c>
      <c r="M73" s="96"/>
      <c r="N73" s="478" t="s">
        <v>68</v>
      </c>
      <c r="O73" s="479"/>
      <c r="P73" s="480">
        <f>D84*0.2</f>
        <v>1952.402</v>
      </c>
      <c r="Q73" s="68"/>
    </row>
    <row r="74" spans="2:22" x14ac:dyDescent="0.2">
      <c r="B74" s="66"/>
      <c r="C74" s="245" t="str">
        <f t="shared" si="9"/>
        <v>Piso N° 20</v>
      </c>
      <c r="D74" s="383">
        <f t="shared" si="6"/>
        <v>473.31000000000006</v>
      </c>
      <c r="E74" s="383"/>
      <c r="F74" s="103">
        <f>G113</f>
        <v>0</v>
      </c>
      <c r="G74" s="104">
        <f t="shared" si="3"/>
        <v>473.31000000000006</v>
      </c>
      <c r="H74" s="103"/>
      <c r="I74" s="383">
        <f t="shared" si="7"/>
        <v>0</v>
      </c>
      <c r="J74" s="103">
        <f t="shared" si="8"/>
        <v>88.18</v>
      </c>
      <c r="K74" s="103">
        <f t="shared" si="4"/>
        <v>88.18</v>
      </c>
      <c r="L74" s="105">
        <f t="shared" si="1"/>
        <v>561.49</v>
      </c>
      <c r="M74" s="96"/>
      <c r="N74" s="351" t="s">
        <v>69</v>
      </c>
      <c r="O74" s="352">
        <f>K84</f>
        <v>2307.7200000000007</v>
      </c>
      <c r="P74" s="481">
        <f>K84</f>
        <v>2307.7200000000007</v>
      </c>
      <c r="Q74" s="474">
        <f>P74/D84</f>
        <v>0.23639803687970004</v>
      </c>
    </row>
    <row r="75" spans="2:22" ht="13.5" thickBot="1" x14ac:dyDescent="0.25">
      <c r="B75" s="66"/>
      <c r="C75" s="245" t="str">
        <f t="shared" si="9"/>
        <v>Piso N° 21</v>
      </c>
      <c r="D75" s="383">
        <f t="shared" si="6"/>
        <v>473.31000000000006</v>
      </c>
      <c r="E75" s="383"/>
      <c r="F75" s="103">
        <f>G116</f>
        <v>0</v>
      </c>
      <c r="G75" s="104">
        <f t="shared" si="3"/>
        <v>473.31000000000006</v>
      </c>
      <c r="H75" s="103"/>
      <c r="I75" s="383">
        <f t="shared" si="7"/>
        <v>0</v>
      </c>
      <c r="J75" s="103">
        <f t="shared" si="8"/>
        <v>88.18</v>
      </c>
      <c r="K75" s="103">
        <f t="shared" si="4"/>
        <v>88.18</v>
      </c>
      <c r="L75" s="105">
        <f t="shared" si="1"/>
        <v>561.49</v>
      </c>
      <c r="M75" s="96"/>
      <c r="N75" s="351" t="s">
        <v>537</v>
      </c>
      <c r="O75" s="352"/>
      <c r="P75" s="355">
        <f>P74-P73</f>
        <v>355.31800000000067</v>
      </c>
      <c r="Q75" s="474">
        <f>P75/D84</f>
        <v>3.6398036879700051E-2</v>
      </c>
    </row>
    <row r="76" spans="2:22" ht="13.5" thickBot="1" x14ac:dyDescent="0.25">
      <c r="B76" s="66"/>
      <c r="C76" s="245" t="str">
        <f t="shared" si="9"/>
        <v>Piso N° 22</v>
      </c>
      <c r="D76" s="383">
        <f>($F$157*D203)+($F$158*E203)+($M$159*F203)+($F$160*G203)+($F$161*H203)+($F$164*I203)+($F$165*J203)+($F$166*K203)+($F$167*L203)+($F$168*M203)+($F$169*N203)</f>
        <v>0</v>
      </c>
      <c r="E76" s="383"/>
      <c r="F76" s="103">
        <f>G117</f>
        <v>0</v>
      </c>
      <c r="G76" s="104">
        <f t="shared" si="3"/>
        <v>0</v>
      </c>
      <c r="H76" s="103"/>
      <c r="I76" s="383">
        <f>($H$157*D203)+($H$158*E203)+($H$159*F203)+($H$160*G203)+($H$161*H203)+($H$164*I203)+($H$165*J203)+($H$166*K203)+($H$167*L203)+($H$168*M203)+($H$169*N203)</f>
        <v>0</v>
      </c>
      <c r="J76" s="103">
        <f>W156</f>
        <v>184.89</v>
      </c>
      <c r="K76" s="103">
        <f t="shared" si="4"/>
        <v>184.89</v>
      </c>
      <c r="L76" s="105">
        <f t="shared" si="1"/>
        <v>184.89</v>
      </c>
      <c r="M76" s="96"/>
      <c r="N76" s="603" t="s">
        <v>545</v>
      </c>
      <c r="O76" s="604"/>
      <c r="P76" s="496">
        <f>P74-P75</f>
        <v>1952.402</v>
      </c>
      <c r="Q76" s="68"/>
    </row>
    <row r="77" spans="2:22" x14ac:dyDescent="0.2">
      <c r="B77" s="66"/>
      <c r="C77" s="245"/>
      <c r="D77" s="383"/>
      <c r="E77" s="103"/>
      <c r="F77" s="103"/>
      <c r="G77" s="104"/>
      <c r="H77" s="103"/>
      <c r="I77" s="103"/>
      <c r="J77" s="103"/>
      <c r="K77" s="103"/>
      <c r="L77" s="105"/>
      <c r="Q77" s="68"/>
    </row>
    <row r="78" spans="2:22" x14ac:dyDescent="0.2">
      <c r="B78" s="66"/>
      <c r="C78" s="245" t="s">
        <v>157</v>
      </c>
      <c r="D78" s="383"/>
      <c r="E78" s="103"/>
      <c r="F78" s="103"/>
      <c r="G78" s="104"/>
      <c r="H78" s="103"/>
      <c r="I78" s="103"/>
      <c r="J78" s="103"/>
      <c r="K78" s="103"/>
      <c r="L78" s="105"/>
      <c r="Q78" s="68"/>
    </row>
    <row r="79" spans="2:22" ht="13.5" thickBot="1" x14ac:dyDescent="0.25">
      <c r="B79" s="66"/>
      <c r="C79" s="101"/>
      <c r="D79" s="102"/>
      <c r="E79" s="103"/>
      <c r="F79" s="103"/>
      <c r="G79" s="104"/>
      <c r="H79" s="103"/>
      <c r="I79" s="103"/>
      <c r="J79" s="103"/>
      <c r="K79" s="103"/>
      <c r="L79" s="105"/>
      <c r="Q79" s="68"/>
    </row>
    <row r="80" spans="2:22" ht="13.5" thickBot="1" x14ac:dyDescent="0.25">
      <c r="B80" s="66"/>
      <c r="C80" s="101"/>
      <c r="D80" s="84"/>
      <c r="E80" s="103"/>
      <c r="F80" s="103"/>
      <c r="G80" s="106"/>
      <c r="H80" s="85"/>
      <c r="I80" s="103"/>
      <c r="J80" s="85"/>
      <c r="K80" s="85"/>
      <c r="L80" s="88"/>
      <c r="N80" s="98" t="s">
        <v>70</v>
      </c>
      <c r="O80" s="99"/>
      <c r="P80" s="100"/>
      <c r="Q80" s="68"/>
    </row>
    <row r="81" spans="2:17" x14ac:dyDescent="0.2">
      <c r="B81" s="66"/>
      <c r="C81" s="101"/>
      <c r="D81" s="102"/>
      <c r="E81" s="103"/>
      <c r="F81" s="103"/>
      <c r="G81" s="104"/>
      <c r="H81" s="103"/>
      <c r="I81" s="103"/>
      <c r="J81" s="103"/>
      <c r="K81" s="103"/>
      <c r="L81" s="105"/>
      <c r="N81" s="351" t="s">
        <v>158</v>
      </c>
      <c r="O81" s="352">
        <f>E21</f>
        <v>0.3</v>
      </c>
      <c r="P81" s="355">
        <f>O81*E35</f>
        <v>1593.6</v>
      </c>
      <c r="Q81" s="68"/>
    </row>
    <row r="82" spans="2:17" ht="13.5" thickBot="1" x14ac:dyDescent="0.25">
      <c r="B82" s="66"/>
      <c r="C82" s="101"/>
      <c r="D82" s="107"/>
      <c r="E82" s="108"/>
      <c r="F82" s="108"/>
      <c r="G82" s="109"/>
      <c r="H82" s="103"/>
      <c r="I82" s="108"/>
      <c r="J82" s="110"/>
      <c r="K82" s="110"/>
      <c r="L82" s="105"/>
      <c r="N82" s="353" t="s">
        <v>69</v>
      </c>
      <c r="O82" s="354">
        <f>L55</f>
        <v>509.12</v>
      </c>
      <c r="P82" s="487">
        <f>O82/E35</f>
        <v>9.5843373493975911E-2</v>
      </c>
      <c r="Q82" s="68"/>
    </row>
    <row r="83" spans="2:17" ht="13.5" thickBot="1" x14ac:dyDescent="0.25">
      <c r="B83" s="66"/>
      <c r="C83" s="111"/>
      <c r="D83" s="112"/>
      <c r="E83" s="113"/>
      <c r="F83" s="113"/>
      <c r="G83" s="114"/>
      <c r="H83" s="115"/>
      <c r="I83" s="113"/>
      <c r="J83" s="115"/>
      <c r="K83" s="115"/>
      <c r="L83" s="116"/>
      <c r="Q83" s="68"/>
    </row>
    <row r="84" spans="2:17" x14ac:dyDescent="0.2">
      <c r="B84" s="66"/>
      <c r="C84" s="117" t="s">
        <v>62</v>
      </c>
      <c r="D84" s="118">
        <f>SUM(D52:D83)</f>
        <v>9762.01</v>
      </c>
      <c r="E84" s="119">
        <f>SUM(E52:E83)</f>
        <v>0</v>
      </c>
      <c r="F84" s="119">
        <f>SUM(F55:F83)</f>
        <v>341.41</v>
      </c>
      <c r="G84" s="120">
        <f>SUM(G55:G83)</f>
        <v>9603.2900000000027</v>
      </c>
      <c r="H84" s="120">
        <f>SUM(H52:H83)</f>
        <v>5467.2999999999993</v>
      </c>
      <c r="I84" s="119">
        <f>SUM(I52:I83)</f>
        <v>0</v>
      </c>
      <c r="J84" s="121">
        <f>SUM(J55:J83)</f>
        <v>2307.7200000000007</v>
      </c>
      <c r="K84" s="121">
        <f>SUM(K55:K83)</f>
        <v>2307.7200000000007</v>
      </c>
      <c r="L84" s="122">
        <f>SUM(L52:L83)</f>
        <v>17878.439999999999</v>
      </c>
      <c r="Q84" s="68"/>
    </row>
    <row r="85" spans="2:17" ht="13.5" thickBot="1" x14ac:dyDescent="0.25">
      <c r="B85" s="66"/>
      <c r="C85" s="123" t="s">
        <v>71</v>
      </c>
      <c r="D85" s="124">
        <f>+IF($G84=0,0,D84/$L84)</f>
        <v>0.54602135309344668</v>
      </c>
      <c r="E85" s="125">
        <f>+IF($G84=0,0,E84/$L84)</f>
        <v>0</v>
      </c>
      <c r="F85" s="125">
        <f>+IF($G84=0,0,F84/$L84)</f>
        <v>1.9096185125771603E-2</v>
      </c>
      <c r="G85" s="126">
        <f>+IF($G84=0,0,G84/$L84)</f>
        <v>0.53714362103181279</v>
      </c>
      <c r="H85" s="125"/>
      <c r="I85" s="125">
        <f>+IF($G84=0,0,I84/$L84)</f>
        <v>0</v>
      </c>
      <c r="J85" s="127">
        <f>+J84/F84</f>
        <v>6.759380217333999</v>
      </c>
      <c r="K85" s="127">
        <f>+K84/G84</f>
        <v>0.24030514542412029</v>
      </c>
      <c r="L85" s="128">
        <f>+IF($G84=0,0,L84/$L84)</f>
        <v>1</v>
      </c>
      <c r="Q85" s="68"/>
    </row>
    <row r="86" spans="2:17" x14ac:dyDescent="0.2">
      <c r="B86" s="66"/>
      <c r="C86" s="129"/>
      <c r="D86" s="93"/>
      <c r="E86" s="93"/>
      <c r="F86" s="93"/>
      <c r="G86" s="93"/>
      <c r="H86" s="130"/>
      <c r="I86" s="93"/>
      <c r="J86" s="131"/>
      <c r="K86" s="93"/>
      <c r="L86" s="56"/>
      <c r="M86" s="56"/>
      <c r="N86" s="56"/>
      <c r="O86" s="56"/>
      <c r="Q86" s="68"/>
    </row>
    <row r="87" spans="2:17" ht="13.5" customHeight="1" thickBot="1" x14ac:dyDescent="0.25">
      <c r="B87" s="66"/>
      <c r="C87" s="132"/>
      <c r="D87" s="93"/>
      <c r="E87" s="93"/>
      <c r="F87" s="93"/>
      <c r="G87" s="93"/>
      <c r="H87" s="130"/>
      <c r="I87" s="93"/>
      <c r="J87" s="130"/>
      <c r="K87" s="93"/>
      <c r="L87" s="56"/>
      <c r="M87" s="56"/>
      <c r="N87" s="56"/>
      <c r="O87" s="56"/>
      <c r="Q87" s="68"/>
    </row>
    <row r="88" spans="2:17" ht="15.75" x14ac:dyDescent="0.25">
      <c r="B88" s="66"/>
      <c r="C88" s="609" t="s">
        <v>53</v>
      </c>
      <c r="D88" s="611" t="s">
        <v>72</v>
      </c>
      <c r="E88" s="612"/>
      <c r="F88" s="612"/>
      <c r="G88" s="612"/>
      <c r="H88" s="612"/>
      <c r="I88" s="612"/>
      <c r="J88" s="612"/>
      <c r="K88" s="612"/>
      <c r="L88" s="612"/>
      <c r="M88" s="612"/>
      <c r="N88" s="612"/>
      <c r="O88" s="613"/>
      <c r="Q88" s="68"/>
    </row>
    <row r="89" spans="2:17" x14ac:dyDescent="0.2">
      <c r="B89" s="66"/>
      <c r="C89" s="610"/>
      <c r="D89" s="133" t="s">
        <v>55</v>
      </c>
      <c r="E89" s="70" t="s">
        <v>56</v>
      </c>
      <c r="F89" s="70" t="s">
        <v>57</v>
      </c>
      <c r="G89" s="70" t="s">
        <v>58</v>
      </c>
      <c r="H89" s="71" t="s">
        <v>73</v>
      </c>
      <c r="I89" s="70" t="s">
        <v>60</v>
      </c>
      <c r="J89" s="70" t="s">
        <v>61</v>
      </c>
      <c r="K89" s="70" t="s">
        <v>74</v>
      </c>
      <c r="L89" s="70" t="s">
        <v>75</v>
      </c>
      <c r="M89" s="70" t="s">
        <v>76</v>
      </c>
      <c r="N89" s="70" t="s">
        <v>77</v>
      </c>
      <c r="O89" s="72" t="s">
        <v>78</v>
      </c>
      <c r="Q89" s="68"/>
    </row>
    <row r="90" spans="2:17" x14ac:dyDescent="0.2">
      <c r="B90" s="66"/>
      <c r="C90" s="610"/>
      <c r="D90" s="74" t="s">
        <v>79</v>
      </c>
      <c r="E90" s="74" t="s">
        <v>79</v>
      </c>
      <c r="F90" s="74" t="s">
        <v>79</v>
      </c>
      <c r="G90" s="74" t="s">
        <v>524</v>
      </c>
      <c r="H90" s="75"/>
      <c r="I90" s="74"/>
      <c r="J90" s="74" t="s">
        <v>79</v>
      </c>
      <c r="K90" s="74" t="s">
        <v>79</v>
      </c>
      <c r="L90" s="74"/>
      <c r="M90" s="74" t="s">
        <v>80</v>
      </c>
      <c r="N90" s="74"/>
      <c r="O90" s="77"/>
      <c r="Q90" s="68"/>
    </row>
    <row r="91" spans="2:17" ht="13.5" thickBot="1" x14ac:dyDescent="0.25">
      <c r="B91" s="66"/>
      <c r="C91" s="610"/>
      <c r="D91" s="74" t="s">
        <v>43</v>
      </c>
      <c r="E91" s="74" t="s">
        <v>43</v>
      </c>
      <c r="F91" s="74" t="s">
        <v>43</v>
      </c>
      <c r="G91" s="74" t="s">
        <v>43</v>
      </c>
      <c r="H91" s="542" t="s">
        <v>43</v>
      </c>
      <c r="I91" s="74" t="s">
        <v>43</v>
      </c>
      <c r="J91" s="74" t="s">
        <v>43</v>
      </c>
      <c r="K91" s="74" t="s">
        <v>43</v>
      </c>
      <c r="L91" s="74" t="s">
        <v>43</v>
      </c>
      <c r="M91" s="74" t="s">
        <v>43</v>
      </c>
      <c r="N91" s="74" t="s">
        <v>43</v>
      </c>
      <c r="O91" s="77" t="s">
        <v>43</v>
      </c>
      <c r="Q91" s="68"/>
    </row>
    <row r="92" spans="2:17" x14ac:dyDescent="0.2">
      <c r="B92" s="66"/>
      <c r="C92" s="548"/>
      <c r="D92" s="549"/>
      <c r="E92" s="549"/>
      <c r="F92" s="549"/>
      <c r="G92" s="549"/>
      <c r="H92" s="550"/>
      <c r="I92" s="549"/>
      <c r="J92" s="549"/>
      <c r="K92" s="549"/>
      <c r="L92" s="551"/>
      <c r="M92" s="549"/>
      <c r="N92" s="549"/>
      <c r="O92" s="122"/>
      <c r="Q92" s="68"/>
    </row>
    <row r="93" spans="2:17" x14ac:dyDescent="0.2">
      <c r="B93" s="66"/>
      <c r="C93" s="136" t="s">
        <v>668</v>
      </c>
      <c r="D93" s="103">
        <f>F165</f>
        <v>500.12999999999988</v>
      </c>
      <c r="E93" s="85"/>
      <c r="F93" s="85"/>
      <c r="G93" s="103">
        <f>V128+V126</f>
        <v>260.53999999999996</v>
      </c>
      <c r="H93" s="134">
        <f>D93</f>
        <v>500.12999999999988</v>
      </c>
      <c r="I93" s="103">
        <f>V124-G93</f>
        <v>239.58999999999992</v>
      </c>
      <c r="J93" s="103"/>
      <c r="K93" s="103"/>
      <c r="L93" s="135"/>
      <c r="M93" s="103"/>
      <c r="N93" s="103"/>
      <c r="O93" s="105">
        <f>SUM(G93:N93)-L93</f>
        <v>1000.2599999999998</v>
      </c>
      <c r="Q93" s="68"/>
    </row>
    <row r="94" spans="2:17" x14ac:dyDescent="0.2">
      <c r="B94" s="66"/>
      <c r="C94" s="101" t="s">
        <v>123</v>
      </c>
      <c r="D94" s="141"/>
      <c r="E94" s="141"/>
      <c r="F94" s="141"/>
      <c r="G94" s="140">
        <f>V133+V131</f>
        <v>1135.01</v>
      </c>
      <c r="H94" s="86"/>
      <c r="I94" s="103">
        <f>V130-G94</f>
        <v>1120.6200000000001</v>
      </c>
      <c r="J94" s="103"/>
      <c r="K94" s="103">
        <v>22.37</v>
      </c>
      <c r="L94" s="135">
        <v>11.55</v>
      </c>
      <c r="M94" s="103"/>
      <c r="N94" s="103"/>
      <c r="O94" s="105">
        <f>SUM(G94:N94)-L94</f>
        <v>2278</v>
      </c>
      <c r="Q94" s="68"/>
    </row>
    <row r="95" spans="2:17" x14ac:dyDescent="0.2">
      <c r="B95" s="66"/>
      <c r="C95" s="101" t="s">
        <v>81</v>
      </c>
      <c r="D95" s="141"/>
      <c r="E95" s="141"/>
      <c r="F95" s="141"/>
      <c r="G95" s="140">
        <f>V138+V136</f>
        <v>1047.3800000000001</v>
      </c>
      <c r="H95" s="86"/>
      <c r="I95" s="103">
        <f>V135-G95-K95-L95</f>
        <v>1164.03</v>
      </c>
      <c r="J95" s="103"/>
      <c r="K95" s="103">
        <f>32.67</f>
        <v>32.67</v>
      </c>
      <c r="L95" s="135">
        <f>L94</f>
        <v>11.55</v>
      </c>
      <c r="M95" s="103"/>
      <c r="N95" s="103"/>
      <c r="O95" s="105">
        <f>SUM(G95:N95)-L95</f>
        <v>2244.08</v>
      </c>
      <c r="Q95" s="68"/>
    </row>
    <row r="96" spans="2:17" x14ac:dyDescent="0.2">
      <c r="B96" s="66"/>
      <c r="C96" s="101" t="s">
        <v>82</v>
      </c>
      <c r="D96" s="139">
        <f>($K$157*D182)+($K$158*E182)+($K$159*F182)+($K$160*G182)+($K$161*H182)+($K$162*I182)+($K$163*J182)+($K$164*K182)+($K$165*L182)+($K$166*M182)+($K$167*N182)</f>
        <v>0</v>
      </c>
      <c r="E96" s="383">
        <f>($L$157*E219)+($L$158*F219)+($K$159*G219)+($L$160*H219)+($L$161*I219)+($L$164*J219)+($L$165*K219)+($L$166*L219)+($L$167*M219)+($L$168*N219)+($L$169*O219)</f>
        <v>0</v>
      </c>
      <c r="F96" s="383">
        <f>($M$157*D182)+($M$158*E182)+($M$159*F182)+($M$160*G182)+($M$161*H182)+($M$164*I182)+($M$165*J182)+($M$166*K182)+($M$167*L182)+($M$168*M182)+($M$169*N182)</f>
        <v>0</v>
      </c>
      <c r="G96" s="140">
        <f>V144+V142</f>
        <v>422.09000000000003</v>
      </c>
      <c r="H96" s="139">
        <f t="shared" ref="H96:H107" si="10">SUM(D96:G96)</f>
        <v>422.09000000000003</v>
      </c>
      <c r="I96" s="87"/>
      <c r="J96" s="139">
        <f>V141</f>
        <v>293.09000000000003</v>
      </c>
      <c r="K96" s="103">
        <f t="shared" ref="K96:K117" si="11">K95</f>
        <v>32.67</v>
      </c>
      <c r="L96" s="135">
        <f t="shared" ref="L96:L117" si="12">L95</f>
        <v>11.55</v>
      </c>
      <c r="M96" s="103"/>
      <c r="N96" s="103"/>
      <c r="O96" s="105">
        <f t="shared" ref="O96:O107" si="13">SUM(H96:N96)-L96</f>
        <v>747.85</v>
      </c>
      <c r="Q96" s="68"/>
    </row>
    <row r="97" spans="2:19" x14ac:dyDescent="0.2">
      <c r="B97" s="66"/>
      <c r="C97" s="101" t="s">
        <v>83</v>
      </c>
      <c r="D97" s="139">
        <f>($K$157*D183)+($K$158*E183)+($K$159*F183)+($K$160*G183)+($K$161*H183)+($K$162*I183)+($K$163*J183)+($K$164*K183)</f>
        <v>268.99</v>
      </c>
      <c r="E97" s="383">
        <f>($L$157*E220)+($L$158*F220)+($K$159*G220)+($L$160*H220)+($L$161*I220)+($L$164*J220)+($L$165*K220)+($L$166*L220)+($L$167*M220)+($L$168*N220)+($L$169*O220)</f>
        <v>0</v>
      </c>
      <c r="F97" s="383">
        <f>($M$157*D183)+($M$158*E183)+($M$159*F183)+($M$160*G183)+($M$161*H183)+($M$162*I183)+($M$163*J183)+($M$164*K183)</f>
        <v>44.5</v>
      </c>
      <c r="G97" s="139">
        <f>V149</f>
        <v>82.759999999999977</v>
      </c>
      <c r="H97" s="139">
        <f>SUM(D97:G97)</f>
        <v>396.25</v>
      </c>
      <c r="I97" s="139"/>
      <c r="J97" s="139">
        <f>V146</f>
        <v>208.24</v>
      </c>
      <c r="K97" s="103">
        <f t="shared" si="11"/>
        <v>32.67</v>
      </c>
      <c r="L97" s="135">
        <f t="shared" si="12"/>
        <v>11.55</v>
      </c>
      <c r="M97" s="103"/>
      <c r="N97" s="139"/>
      <c r="O97" s="105">
        <f t="shared" si="13"/>
        <v>637.16</v>
      </c>
      <c r="Q97" s="68"/>
      <c r="R97" s="137"/>
      <c r="S97" s="138"/>
    </row>
    <row r="98" spans="2:19" x14ac:dyDescent="0.2">
      <c r="B98" s="66"/>
      <c r="C98" s="101" t="s">
        <v>84</v>
      </c>
      <c r="D98" s="139">
        <f>($K$157*D184)+($K$158*E184)+($K$159*F184)+($K$160*G184)+($K$161*H184)+($K$162*I184)+($K$163*J184)+($K$164*K184)</f>
        <v>514.5</v>
      </c>
      <c r="E98" s="383">
        <f>($L$157*E221)+($L$158*F221)+($K$159*G221)+($L$160*H221)+($L$161*I221)+($L$164*J221)+($L$165*K221)+($L$166*L221)+($L$167*M221)+($L$168*N221)+($L$169*O221)</f>
        <v>0</v>
      </c>
      <c r="F98" s="383">
        <f>($M$157*D184)+($M$158*E184)+($M$159*F184)+($M$160*G184)+($M$161*H184)+($M$162*I184)+($M$163*J184)+($M$164*K184)</f>
        <v>88.960000000000008</v>
      </c>
      <c r="G98" s="139"/>
      <c r="H98" s="139">
        <f t="shared" si="10"/>
        <v>603.46</v>
      </c>
      <c r="I98" s="139"/>
      <c r="J98" s="139">
        <f>V151</f>
        <v>88.18</v>
      </c>
      <c r="K98" s="103">
        <f t="shared" si="11"/>
        <v>32.67</v>
      </c>
      <c r="L98" s="135">
        <f t="shared" si="12"/>
        <v>11.55</v>
      </c>
      <c r="M98" s="103"/>
      <c r="N98" s="139"/>
      <c r="O98" s="105">
        <f t="shared" si="13"/>
        <v>724.31000000000006</v>
      </c>
      <c r="Q98" s="68"/>
      <c r="S98" s="138"/>
    </row>
    <row r="99" spans="2:19" x14ac:dyDescent="0.2">
      <c r="B99" s="66"/>
      <c r="C99" s="101" t="s">
        <v>85</v>
      </c>
      <c r="D99" s="139">
        <f>D98</f>
        <v>514.5</v>
      </c>
      <c r="E99" s="383">
        <f t="shared" ref="E99:E117" si="14">($L$157*E222)+($L$158*F222)+($K$159*G222)+($L$160*H222)+($L$161*I222)+($L$164*J222)+($L$165*K222)+($L$166*L222)+($L$167*M222)+($L$168*N222)+($L$169*O222)</f>
        <v>0</v>
      </c>
      <c r="F99" s="383">
        <f>F98</f>
        <v>88.960000000000008</v>
      </c>
      <c r="G99" s="139"/>
      <c r="H99" s="139">
        <f t="shared" si="10"/>
        <v>603.46</v>
      </c>
      <c r="I99" s="139"/>
      <c r="J99" s="139">
        <f>J98</f>
        <v>88.18</v>
      </c>
      <c r="K99" s="103">
        <f t="shared" si="11"/>
        <v>32.67</v>
      </c>
      <c r="L99" s="135">
        <f t="shared" si="12"/>
        <v>11.55</v>
      </c>
      <c r="M99" s="103"/>
      <c r="N99" s="139"/>
      <c r="O99" s="105">
        <f t="shared" si="13"/>
        <v>724.31000000000006</v>
      </c>
      <c r="P99" s="138"/>
      <c r="Q99" s="68"/>
    </row>
    <row r="100" spans="2:19" x14ac:dyDescent="0.2">
      <c r="B100" s="66"/>
      <c r="C100" s="101" t="s">
        <v>86</v>
      </c>
      <c r="D100" s="139">
        <f t="shared" ref="D100:D116" si="15">D99</f>
        <v>514.5</v>
      </c>
      <c r="E100" s="383">
        <f t="shared" si="14"/>
        <v>0</v>
      </c>
      <c r="F100" s="383">
        <f t="shared" ref="F100:F116" si="16">F99</f>
        <v>88.960000000000008</v>
      </c>
      <c r="G100" s="139"/>
      <c r="H100" s="139">
        <f t="shared" si="10"/>
        <v>603.46</v>
      </c>
      <c r="I100" s="139"/>
      <c r="J100" s="139">
        <f t="shared" ref="J100:J116" si="17">J99</f>
        <v>88.18</v>
      </c>
      <c r="K100" s="103">
        <f t="shared" si="11"/>
        <v>32.67</v>
      </c>
      <c r="L100" s="135">
        <f t="shared" si="12"/>
        <v>11.55</v>
      </c>
      <c r="M100" s="103"/>
      <c r="N100" s="139"/>
      <c r="O100" s="105">
        <f t="shared" si="13"/>
        <v>724.31000000000006</v>
      </c>
      <c r="Q100" s="68"/>
    </row>
    <row r="101" spans="2:19" x14ac:dyDescent="0.2">
      <c r="B101" s="66"/>
      <c r="C101" s="101" t="s">
        <v>87</v>
      </c>
      <c r="D101" s="139">
        <f t="shared" si="15"/>
        <v>514.5</v>
      </c>
      <c r="E101" s="383">
        <f t="shared" si="14"/>
        <v>0</v>
      </c>
      <c r="F101" s="383">
        <f t="shared" si="16"/>
        <v>88.960000000000008</v>
      </c>
      <c r="G101" s="139"/>
      <c r="H101" s="139">
        <f t="shared" si="10"/>
        <v>603.46</v>
      </c>
      <c r="I101" s="139"/>
      <c r="J101" s="139">
        <f t="shared" si="17"/>
        <v>88.18</v>
      </c>
      <c r="K101" s="103">
        <f t="shared" si="11"/>
        <v>32.67</v>
      </c>
      <c r="L101" s="135">
        <f t="shared" si="12"/>
        <v>11.55</v>
      </c>
      <c r="M101" s="103"/>
      <c r="N101" s="139"/>
      <c r="O101" s="105">
        <f t="shared" si="13"/>
        <v>724.31000000000006</v>
      </c>
      <c r="Q101" s="68"/>
    </row>
    <row r="102" spans="2:19" x14ac:dyDescent="0.2">
      <c r="B102" s="66"/>
      <c r="C102" s="101" t="s">
        <v>88</v>
      </c>
      <c r="D102" s="139">
        <f t="shared" si="15"/>
        <v>514.5</v>
      </c>
      <c r="E102" s="383">
        <f t="shared" si="14"/>
        <v>0</v>
      </c>
      <c r="F102" s="383">
        <f t="shared" si="16"/>
        <v>88.960000000000008</v>
      </c>
      <c r="G102" s="139"/>
      <c r="H102" s="139">
        <f t="shared" si="10"/>
        <v>603.46</v>
      </c>
      <c r="I102" s="139"/>
      <c r="J102" s="139">
        <f t="shared" si="17"/>
        <v>88.18</v>
      </c>
      <c r="K102" s="103">
        <f t="shared" si="11"/>
        <v>32.67</v>
      </c>
      <c r="L102" s="135">
        <f t="shared" si="12"/>
        <v>11.55</v>
      </c>
      <c r="M102" s="103"/>
      <c r="N102" s="139"/>
      <c r="O102" s="105">
        <f t="shared" si="13"/>
        <v>724.31000000000006</v>
      </c>
      <c r="Q102" s="68"/>
      <c r="R102" s="138"/>
    </row>
    <row r="103" spans="2:19" x14ac:dyDescent="0.2">
      <c r="B103" s="66"/>
      <c r="C103" s="101" t="s">
        <v>89</v>
      </c>
      <c r="D103" s="139">
        <f t="shared" si="15"/>
        <v>514.5</v>
      </c>
      <c r="E103" s="383">
        <f t="shared" si="14"/>
        <v>0</v>
      </c>
      <c r="F103" s="383">
        <f t="shared" si="16"/>
        <v>88.960000000000008</v>
      </c>
      <c r="G103" s="139"/>
      <c r="H103" s="139">
        <f t="shared" si="10"/>
        <v>603.46</v>
      </c>
      <c r="I103" s="139"/>
      <c r="J103" s="139">
        <f t="shared" si="17"/>
        <v>88.18</v>
      </c>
      <c r="K103" s="103">
        <f t="shared" si="11"/>
        <v>32.67</v>
      </c>
      <c r="L103" s="135">
        <f t="shared" si="12"/>
        <v>11.55</v>
      </c>
      <c r="M103" s="103"/>
      <c r="N103" s="139"/>
      <c r="O103" s="105">
        <f t="shared" si="13"/>
        <v>724.31000000000006</v>
      </c>
      <c r="Q103" s="68"/>
    </row>
    <row r="104" spans="2:19" x14ac:dyDescent="0.2">
      <c r="B104" s="66"/>
      <c r="C104" s="101" t="s">
        <v>90</v>
      </c>
      <c r="D104" s="139">
        <f t="shared" si="15"/>
        <v>514.5</v>
      </c>
      <c r="E104" s="383">
        <f t="shared" si="14"/>
        <v>0</v>
      </c>
      <c r="F104" s="383">
        <f t="shared" si="16"/>
        <v>88.960000000000008</v>
      </c>
      <c r="G104" s="139"/>
      <c r="H104" s="139">
        <f t="shared" si="10"/>
        <v>603.46</v>
      </c>
      <c r="I104" s="139"/>
      <c r="J104" s="139">
        <f t="shared" si="17"/>
        <v>88.18</v>
      </c>
      <c r="K104" s="103">
        <f t="shared" si="11"/>
        <v>32.67</v>
      </c>
      <c r="L104" s="135">
        <f t="shared" si="12"/>
        <v>11.55</v>
      </c>
      <c r="M104" s="103"/>
      <c r="N104" s="139"/>
      <c r="O104" s="105">
        <f t="shared" si="13"/>
        <v>724.31000000000006</v>
      </c>
      <c r="Q104" s="68"/>
      <c r="R104" s="138"/>
    </row>
    <row r="105" spans="2:19" x14ac:dyDescent="0.2">
      <c r="B105" s="66"/>
      <c r="C105" s="101" t="s">
        <v>91</v>
      </c>
      <c r="D105" s="139">
        <f t="shared" si="15"/>
        <v>514.5</v>
      </c>
      <c r="E105" s="383">
        <f t="shared" si="14"/>
        <v>0</v>
      </c>
      <c r="F105" s="383">
        <f t="shared" si="16"/>
        <v>88.960000000000008</v>
      </c>
      <c r="G105" s="139"/>
      <c r="H105" s="139">
        <f t="shared" si="10"/>
        <v>603.46</v>
      </c>
      <c r="I105" s="139"/>
      <c r="J105" s="139">
        <f t="shared" si="17"/>
        <v>88.18</v>
      </c>
      <c r="K105" s="103">
        <f t="shared" si="11"/>
        <v>32.67</v>
      </c>
      <c r="L105" s="135">
        <f t="shared" si="12"/>
        <v>11.55</v>
      </c>
      <c r="M105" s="103"/>
      <c r="N105" s="139"/>
      <c r="O105" s="105">
        <f t="shared" si="13"/>
        <v>724.31000000000006</v>
      </c>
      <c r="Q105" s="68"/>
    </row>
    <row r="106" spans="2:19" x14ac:dyDescent="0.2">
      <c r="B106" s="66"/>
      <c r="C106" s="101" t="s">
        <v>92</v>
      </c>
      <c r="D106" s="139">
        <f t="shared" si="15"/>
        <v>514.5</v>
      </c>
      <c r="E106" s="383">
        <f t="shared" si="14"/>
        <v>0</v>
      </c>
      <c r="F106" s="383">
        <f t="shared" si="16"/>
        <v>88.960000000000008</v>
      </c>
      <c r="G106" s="139"/>
      <c r="H106" s="139">
        <f t="shared" si="10"/>
        <v>603.46</v>
      </c>
      <c r="I106" s="139"/>
      <c r="J106" s="139">
        <f t="shared" si="17"/>
        <v>88.18</v>
      </c>
      <c r="K106" s="103">
        <f t="shared" si="11"/>
        <v>32.67</v>
      </c>
      <c r="L106" s="135">
        <f t="shared" si="12"/>
        <v>11.55</v>
      </c>
      <c r="M106" s="103"/>
      <c r="N106" s="139"/>
      <c r="O106" s="105">
        <f t="shared" si="13"/>
        <v>724.31000000000006</v>
      </c>
      <c r="Q106" s="68"/>
    </row>
    <row r="107" spans="2:19" x14ac:dyDescent="0.2">
      <c r="B107" s="66"/>
      <c r="C107" s="101" t="s">
        <v>93</v>
      </c>
      <c r="D107" s="139">
        <f t="shared" si="15"/>
        <v>514.5</v>
      </c>
      <c r="E107" s="383">
        <f t="shared" si="14"/>
        <v>0</v>
      </c>
      <c r="F107" s="383">
        <f t="shared" si="16"/>
        <v>88.960000000000008</v>
      </c>
      <c r="G107" s="139"/>
      <c r="H107" s="139">
        <f t="shared" si="10"/>
        <v>603.46</v>
      </c>
      <c r="I107" s="139"/>
      <c r="J107" s="139">
        <f t="shared" si="17"/>
        <v>88.18</v>
      </c>
      <c r="K107" s="103">
        <f t="shared" si="11"/>
        <v>32.67</v>
      </c>
      <c r="L107" s="135">
        <f t="shared" si="12"/>
        <v>11.55</v>
      </c>
      <c r="M107" s="103"/>
      <c r="N107" s="139"/>
      <c r="O107" s="105">
        <f t="shared" si="13"/>
        <v>724.31000000000006</v>
      </c>
      <c r="Q107" s="68"/>
    </row>
    <row r="108" spans="2:19" x14ac:dyDescent="0.2">
      <c r="B108" s="66"/>
      <c r="C108" s="101" t="s">
        <v>94</v>
      </c>
      <c r="D108" s="139">
        <f t="shared" si="15"/>
        <v>514.5</v>
      </c>
      <c r="E108" s="383">
        <f t="shared" si="14"/>
        <v>0</v>
      </c>
      <c r="F108" s="383">
        <f t="shared" si="16"/>
        <v>88.960000000000008</v>
      </c>
      <c r="G108" s="139"/>
      <c r="H108" s="139">
        <f t="shared" ref="H108:H117" si="18">SUM(D108:G108)</f>
        <v>603.46</v>
      </c>
      <c r="I108" s="139"/>
      <c r="J108" s="139">
        <f t="shared" si="17"/>
        <v>88.18</v>
      </c>
      <c r="K108" s="103">
        <f t="shared" si="11"/>
        <v>32.67</v>
      </c>
      <c r="L108" s="135">
        <f t="shared" si="12"/>
        <v>11.55</v>
      </c>
      <c r="M108" s="103"/>
      <c r="N108" s="139"/>
      <c r="O108" s="105">
        <f t="shared" ref="O108:O117" si="19">SUM(H108:N108)-L108</f>
        <v>724.31000000000006</v>
      </c>
      <c r="Q108" s="68"/>
    </row>
    <row r="109" spans="2:19" x14ac:dyDescent="0.2">
      <c r="B109" s="66"/>
      <c r="C109" s="101" t="s">
        <v>95</v>
      </c>
      <c r="D109" s="139">
        <f t="shared" si="15"/>
        <v>514.5</v>
      </c>
      <c r="E109" s="383">
        <f t="shared" si="14"/>
        <v>0</v>
      </c>
      <c r="F109" s="383">
        <f t="shared" si="16"/>
        <v>88.960000000000008</v>
      </c>
      <c r="G109" s="139"/>
      <c r="H109" s="139">
        <f t="shared" si="18"/>
        <v>603.46</v>
      </c>
      <c r="I109" s="139"/>
      <c r="J109" s="139">
        <f t="shared" si="17"/>
        <v>88.18</v>
      </c>
      <c r="K109" s="103">
        <f t="shared" si="11"/>
        <v>32.67</v>
      </c>
      <c r="L109" s="135">
        <f t="shared" si="12"/>
        <v>11.55</v>
      </c>
      <c r="M109" s="103"/>
      <c r="N109" s="139"/>
      <c r="O109" s="105">
        <f t="shared" si="19"/>
        <v>724.31000000000006</v>
      </c>
      <c r="Q109" s="68"/>
    </row>
    <row r="110" spans="2:19" x14ac:dyDescent="0.2">
      <c r="B110" s="66"/>
      <c r="C110" s="101" t="s">
        <v>96</v>
      </c>
      <c r="D110" s="139">
        <f t="shared" si="15"/>
        <v>514.5</v>
      </c>
      <c r="E110" s="383">
        <f t="shared" si="14"/>
        <v>0</v>
      </c>
      <c r="F110" s="383">
        <f t="shared" si="16"/>
        <v>88.960000000000008</v>
      </c>
      <c r="G110" s="139"/>
      <c r="H110" s="139">
        <f t="shared" si="18"/>
        <v>603.46</v>
      </c>
      <c r="I110" s="139"/>
      <c r="J110" s="139">
        <f t="shared" si="17"/>
        <v>88.18</v>
      </c>
      <c r="K110" s="103">
        <f t="shared" si="11"/>
        <v>32.67</v>
      </c>
      <c r="L110" s="135">
        <f t="shared" si="12"/>
        <v>11.55</v>
      </c>
      <c r="M110" s="103"/>
      <c r="N110" s="139"/>
      <c r="O110" s="105">
        <f t="shared" si="19"/>
        <v>724.31000000000006</v>
      </c>
      <c r="Q110" s="68"/>
    </row>
    <row r="111" spans="2:19" x14ac:dyDescent="0.2">
      <c r="B111" s="66"/>
      <c r="C111" s="101" t="s">
        <v>97</v>
      </c>
      <c r="D111" s="139">
        <f t="shared" si="15"/>
        <v>514.5</v>
      </c>
      <c r="E111" s="383">
        <f t="shared" si="14"/>
        <v>0</v>
      </c>
      <c r="F111" s="383">
        <f t="shared" si="16"/>
        <v>88.960000000000008</v>
      </c>
      <c r="G111" s="139"/>
      <c r="H111" s="139">
        <f t="shared" si="18"/>
        <v>603.46</v>
      </c>
      <c r="I111" s="139"/>
      <c r="J111" s="139">
        <f t="shared" si="17"/>
        <v>88.18</v>
      </c>
      <c r="K111" s="103">
        <f t="shared" si="11"/>
        <v>32.67</v>
      </c>
      <c r="L111" s="135">
        <f t="shared" si="12"/>
        <v>11.55</v>
      </c>
      <c r="M111" s="103"/>
      <c r="N111" s="139"/>
      <c r="O111" s="105">
        <f t="shared" si="19"/>
        <v>724.31000000000006</v>
      </c>
      <c r="Q111" s="68"/>
    </row>
    <row r="112" spans="2:19" x14ac:dyDescent="0.2">
      <c r="B112" s="66"/>
      <c r="C112" s="101" t="s">
        <v>98</v>
      </c>
      <c r="D112" s="139">
        <f t="shared" si="15"/>
        <v>514.5</v>
      </c>
      <c r="E112" s="383">
        <f t="shared" si="14"/>
        <v>0</v>
      </c>
      <c r="F112" s="383">
        <f t="shared" si="16"/>
        <v>88.960000000000008</v>
      </c>
      <c r="G112" s="139"/>
      <c r="H112" s="139">
        <f t="shared" ref="H112" si="20">SUM(D112:G112)</f>
        <v>603.46</v>
      </c>
      <c r="I112" s="139"/>
      <c r="J112" s="139">
        <f t="shared" si="17"/>
        <v>88.18</v>
      </c>
      <c r="K112" s="103">
        <f t="shared" si="11"/>
        <v>32.67</v>
      </c>
      <c r="L112" s="135">
        <f t="shared" si="12"/>
        <v>11.55</v>
      </c>
      <c r="M112" s="103"/>
      <c r="N112" s="139"/>
      <c r="O112" s="105">
        <f t="shared" ref="O112" si="21">SUM(H112:N112)-L112</f>
        <v>724.31000000000006</v>
      </c>
      <c r="Q112" s="68"/>
    </row>
    <row r="113" spans="2:26" x14ac:dyDescent="0.2">
      <c r="B113" s="66"/>
      <c r="C113" s="101" t="s">
        <v>99</v>
      </c>
      <c r="D113" s="139">
        <f t="shared" si="15"/>
        <v>514.5</v>
      </c>
      <c r="E113" s="383">
        <f t="shared" si="14"/>
        <v>0</v>
      </c>
      <c r="F113" s="383">
        <f t="shared" si="16"/>
        <v>88.960000000000008</v>
      </c>
      <c r="G113" s="139"/>
      <c r="H113" s="139">
        <f t="shared" si="18"/>
        <v>603.46</v>
      </c>
      <c r="I113" s="139"/>
      <c r="J113" s="139">
        <f t="shared" si="17"/>
        <v>88.18</v>
      </c>
      <c r="K113" s="103">
        <f t="shared" si="11"/>
        <v>32.67</v>
      </c>
      <c r="L113" s="135">
        <f t="shared" si="12"/>
        <v>11.55</v>
      </c>
      <c r="M113" s="103"/>
      <c r="N113" s="139"/>
      <c r="O113" s="105">
        <f t="shared" si="19"/>
        <v>724.31000000000006</v>
      </c>
      <c r="Q113" s="68"/>
    </row>
    <row r="114" spans="2:26" x14ac:dyDescent="0.2">
      <c r="B114" s="66"/>
      <c r="C114" s="101" t="s">
        <v>500</v>
      </c>
      <c r="D114" s="139">
        <f t="shared" si="15"/>
        <v>514.5</v>
      </c>
      <c r="E114" s="383">
        <f t="shared" si="14"/>
        <v>0</v>
      </c>
      <c r="F114" s="383">
        <f t="shared" si="16"/>
        <v>88.960000000000008</v>
      </c>
      <c r="G114" s="139"/>
      <c r="H114" s="139">
        <f t="shared" si="18"/>
        <v>603.46</v>
      </c>
      <c r="I114" s="139"/>
      <c r="J114" s="139">
        <f t="shared" si="17"/>
        <v>88.18</v>
      </c>
      <c r="K114" s="103">
        <f t="shared" si="11"/>
        <v>32.67</v>
      </c>
      <c r="L114" s="135">
        <f t="shared" si="12"/>
        <v>11.55</v>
      </c>
      <c r="M114" s="103"/>
      <c r="N114" s="139"/>
      <c r="O114" s="105">
        <f t="shared" si="19"/>
        <v>724.31000000000006</v>
      </c>
      <c r="Q114" s="68"/>
    </row>
    <row r="115" spans="2:26" x14ac:dyDescent="0.2">
      <c r="B115" s="66"/>
      <c r="C115" s="101" t="s">
        <v>501</v>
      </c>
      <c r="D115" s="139">
        <f t="shared" si="15"/>
        <v>514.5</v>
      </c>
      <c r="E115" s="383">
        <f t="shared" si="14"/>
        <v>0</v>
      </c>
      <c r="F115" s="383">
        <f t="shared" si="16"/>
        <v>88.960000000000008</v>
      </c>
      <c r="G115" s="139"/>
      <c r="H115" s="139">
        <f t="shared" ref="H115" si="22">SUM(D115:G115)</f>
        <v>603.46</v>
      </c>
      <c r="I115" s="139"/>
      <c r="J115" s="139">
        <f t="shared" si="17"/>
        <v>88.18</v>
      </c>
      <c r="K115" s="103">
        <f t="shared" si="11"/>
        <v>32.67</v>
      </c>
      <c r="L115" s="135">
        <f t="shared" si="12"/>
        <v>11.55</v>
      </c>
      <c r="M115" s="103"/>
      <c r="N115" s="139"/>
      <c r="O115" s="105">
        <f t="shared" ref="O115" si="23">SUM(H115:N115)-L115</f>
        <v>724.31000000000006</v>
      </c>
      <c r="Q115" s="68"/>
    </row>
    <row r="116" spans="2:26" x14ac:dyDescent="0.2">
      <c r="B116" s="66"/>
      <c r="C116" s="101" t="s">
        <v>502</v>
      </c>
      <c r="D116" s="139">
        <f t="shared" si="15"/>
        <v>514.5</v>
      </c>
      <c r="E116" s="383">
        <f t="shared" si="14"/>
        <v>0</v>
      </c>
      <c r="F116" s="383">
        <f t="shared" si="16"/>
        <v>88.960000000000008</v>
      </c>
      <c r="G116" s="139"/>
      <c r="H116" s="139">
        <f t="shared" si="18"/>
        <v>603.46</v>
      </c>
      <c r="I116" s="139"/>
      <c r="J116" s="139">
        <f t="shared" si="17"/>
        <v>88.18</v>
      </c>
      <c r="K116" s="103">
        <f t="shared" si="11"/>
        <v>32.67</v>
      </c>
      <c r="L116" s="135">
        <f t="shared" si="12"/>
        <v>11.55</v>
      </c>
      <c r="M116" s="103"/>
      <c r="N116" s="139"/>
      <c r="O116" s="105">
        <f t="shared" si="19"/>
        <v>724.31000000000006</v>
      </c>
      <c r="Q116" s="68"/>
    </row>
    <row r="117" spans="2:26" x14ac:dyDescent="0.2">
      <c r="B117" s="66"/>
      <c r="C117" s="101" t="s">
        <v>503</v>
      </c>
      <c r="D117" s="139">
        <f>($K$157*D203)+($K$158*E203)+($K$159*F203)+($K$160*G203)+($K$161*H203)+($K$162*I203)+($K$163*J203)+($K$164*K203)+($K$165*L203)+($K$166*M203)+($K$167*N203)</f>
        <v>0</v>
      </c>
      <c r="E117" s="383">
        <f t="shared" si="14"/>
        <v>0</v>
      </c>
      <c r="F117" s="383">
        <f>($M$157*D203)+($M$158*E203)+($M$159*F203)+($M$160*G203)+($M$161*H203)+($M$164*I203)+($M$165*J203)+($M$166*K203)+($M$167*L203)+($M$168*M203)+($M$169*N203)</f>
        <v>0</v>
      </c>
      <c r="G117" s="139"/>
      <c r="H117" s="139">
        <f t="shared" si="18"/>
        <v>0</v>
      </c>
      <c r="I117" s="139"/>
      <c r="J117" s="139">
        <f>V156</f>
        <v>691.57</v>
      </c>
      <c r="K117" s="103">
        <f t="shared" si="11"/>
        <v>32.67</v>
      </c>
      <c r="L117" s="135">
        <f t="shared" si="12"/>
        <v>11.55</v>
      </c>
      <c r="M117" s="103"/>
      <c r="N117" s="139"/>
      <c r="O117" s="105">
        <f t="shared" si="19"/>
        <v>724.24</v>
      </c>
      <c r="Q117" s="68"/>
    </row>
    <row r="118" spans="2:26" x14ac:dyDescent="0.2">
      <c r="B118" s="66"/>
      <c r="C118" s="101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05">
        <f>SUM(H118:N118)-L118</f>
        <v>0</v>
      </c>
      <c r="Q118" s="68"/>
    </row>
    <row r="119" spans="2:26" x14ac:dyDescent="0.2">
      <c r="B119" s="66"/>
      <c r="C119" s="101" t="s">
        <v>100</v>
      </c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05">
        <f>SUM(H119:N119)-L119</f>
        <v>0</v>
      </c>
      <c r="Q119" s="68"/>
    </row>
    <row r="120" spans="2:26" x14ac:dyDescent="0.2">
      <c r="B120" s="66"/>
      <c r="C120" s="101"/>
      <c r="D120" s="139"/>
      <c r="E120" s="139"/>
      <c r="F120" s="139"/>
      <c r="G120" s="140"/>
      <c r="H120" s="109"/>
      <c r="I120" s="87"/>
      <c r="J120" s="103"/>
      <c r="K120" s="103"/>
      <c r="L120" s="135"/>
      <c r="M120" s="103"/>
      <c r="N120" s="103"/>
      <c r="O120" s="105">
        <f>SUM(H120:N120)-L120</f>
        <v>0</v>
      </c>
      <c r="Q120" s="68"/>
    </row>
    <row r="121" spans="2:26" x14ac:dyDescent="0.2">
      <c r="B121" s="66"/>
      <c r="C121" s="101"/>
      <c r="D121" s="141"/>
      <c r="E121" s="141"/>
      <c r="F121" s="141"/>
      <c r="G121" s="142"/>
      <c r="H121" s="86"/>
      <c r="I121" s="87"/>
      <c r="J121" s="85"/>
      <c r="K121" s="85"/>
      <c r="L121" s="87"/>
      <c r="M121" s="103"/>
      <c r="N121" s="103"/>
      <c r="O121" s="105">
        <f>SUM(H121:N121)-L121</f>
        <v>0</v>
      </c>
      <c r="Q121" s="68"/>
    </row>
    <row r="122" spans="2:26" ht="15" x14ac:dyDescent="0.2">
      <c r="B122" s="66"/>
      <c r="C122" s="101"/>
      <c r="D122" s="141"/>
      <c r="E122" s="141"/>
      <c r="F122" s="141"/>
      <c r="G122" s="142"/>
      <c r="H122" s="86"/>
      <c r="I122" s="87"/>
      <c r="J122" s="85">
        <v>0</v>
      </c>
      <c r="K122" s="85"/>
      <c r="L122" s="87"/>
      <c r="M122" s="103"/>
      <c r="N122" s="103"/>
      <c r="O122" s="105">
        <v>0</v>
      </c>
      <c r="Q122" s="68"/>
      <c r="U122" s="432"/>
      <c r="V122" s="433" t="s">
        <v>504</v>
      </c>
      <c r="W122" s="433" t="s">
        <v>505</v>
      </c>
    </row>
    <row r="123" spans="2:26" x14ac:dyDescent="0.2">
      <c r="B123" s="66"/>
      <c r="C123" s="101"/>
      <c r="D123" s="110"/>
      <c r="E123" s="110"/>
      <c r="F123" s="110"/>
      <c r="G123" s="110"/>
      <c r="H123" s="143"/>
      <c r="I123" s="144"/>
      <c r="J123" s="110"/>
      <c r="K123" s="110"/>
      <c r="L123" s="144"/>
      <c r="M123" s="110"/>
      <c r="N123" s="110"/>
      <c r="O123" s="105">
        <f>J123</f>
        <v>0</v>
      </c>
      <c r="Q123" s="68"/>
    </row>
    <row r="124" spans="2:26" ht="13.5" thickBot="1" x14ac:dyDescent="0.25">
      <c r="B124" s="66"/>
      <c r="C124" s="552"/>
      <c r="D124" s="553"/>
      <c r="E124" s="553"/>
      <c r="F124" s="553"/>
      <c r="G124" s="553"/>
      <c r="H124" s="554"/>
      <c r="I124" s="555"/>
      <c r="J124" s="553"/>
      <c r="K124" s="553"/>
      <c r="L124" s="555"/>
      <c r="M124" s="553"/>
      <c r="N124" s="553"/>
      <c r="O124" s="556">
        <f>J124</f>
        <v>0</v>
      </c>
      <c r="Q124" s="68"/>
      <c r="U124" s="435" t="s">
        <v>586</v>
      </c>
      <c r="V124" s="535">
        <f>'SUP. DEPARTAMENTOS'!D223</f>
        <v>500.12999999999988</v>
      </c>
      <c r="W124" s="435"/>
      <c r="X124" s="535"/>
      <c r="Z124" s="605" t="s">
        <v>640</v>
      </c>
    </row>
    <row r="125" spans="2:26" ht="15" x14ac:dyDescent="0.2">
      <c r="B125" s="66"/>
      <c r="C125" s="543" t="s">
        <v>62</v>
      </c>
      <c r="D125" s="541">
        <f>SUM(D94:D124)</f>
        <v>10044.49</v>
      </c>
      <c r="E125" s="544">
        <f>SUM(E93:E124)</f>
        <v>0</v>
      </c>
      <c r="F125" s="544">
        <f>SUM(F94:F123)</f>
        <v>1734.7400000000005</v>
      </c>
      <c r="G125" s="544">
        <f>SUM(G93:G123)</f>
        <v>2947.78</v>
      </c>
      <c r="H125" s="545">
        <f>SUM(H94:H124)</f>
        <v>12284.079999999994</v>
      </c>
      <c r="I125" s="546">
        <f>SUM(I94:I124)</f>
        <v>2284.65</v>
      </c>
      <c r="J125" s="546">
        <f>SUM(J94:J124)</f>
        <v>2868.3200000000011</v>
      </c>
      <c r="K125" s="546">
        <f>SUM(K92:K124)</f>
        <v>773.77999999999986</v>
      </c>
      <c r="L125" s="546">
        <f>SUM(L94:L124)</f>
        <v>277.2000000000001</v>
      </c>
      <c r="M125" s="546">
        <f>SUM(M92:M124)</f>
        <v>0</v>
      </c>
      <c r="N125" s="546">
        <f>SUM(N92:N124)</f>
        <v>0</v>
      </c>
      <c r="O125" s="547">
        <f>SUM(O92:O124)</f>
        <v>21393.480000000003</v>
      </c>
      <c r="Q125" s="68"/>
      <c r="U125" s="434" t="s">
        <v>585</v>
      </c>
      <c r="V125" s="535">
        <v>575.80999999999995</v>
      </c>
      <c r="W125" s="436"/>
      <c r="X125" s="537"/>
      <c r="Z125" s="605"/>
    </row>
    <row r="126" spans="2:26" ht="15.75" thickBot="1" x14ac:dyDescent="0.25">
      <c r="B126" s="66"/>
      <c r="C126" s="123" t="s">
        <v>71</v>
      </c>
      <c r="D126" s="125">
        <f>+IF($H125=0,0,D125/$H125)</f>
        <v>0.81768353836836005</v>
      </c>
      <c r="E126" s="125">
        <f>+IF($H125=0,0,E125/$H125)</f>
        <v>0</v>
      </c>
      <c r="F126" s="127">
        <f>+IF($H125=0,0,F125/$H125)</f>
        <v>0.14121855279353449</v>
      </c>
      <c r="G126" s="127">
        <f>+IF($H125=0,0,G125/$H125)</f>
        <v>0.23996750265384151</v>
      </c>
      <c r="H126" s="145">
        <f t="shared" ref="H126:O126" si="24">+IF($O125=0,0,H125/$O125)</f>
        <v>0.57419737228351786</v>
      </c>
      <c r="I126" s="146">
        <f t="shared" si="24"/>
        <v>0.10679188238659627</v>
      </c>
      <c r="J126" s="146">
        <f t="shared" si="24"/>
        <v>0.1340744937242562</v>
      </c>
      <c r="K126" s="146">
        <f t="shared" si="24"/>
        <v>3.6168963628170812E-2</v>
      </c>
      <c r="L126" s="146">
        <f t="shared" si="24"/>
        <v>1.2957218741410937E-2</v>
      </c>
      <c r="M126" s="146">
        <f t="shared" si="24"/>
        <v>0</v>
      </c>
      <c r="N126" s="146">
        <f t="shared" si="24"/>
        <v>0</v>
      </c>
      <c r="O126" s="147">
        <f t="shared" si="24"/>
        <v>1</v>
      </c>
      <c r="Q126" s="68"/>
      <c r="U126" s="434" t="s">
        <v>508</v>
      </c>
      <c r="V126" s="535">
        <f>'PRODUCTOS SECUNDARIOS'!H193</f>
        <v>175.42999999999998</v>
      </c>
      <c r="W126" s="436"/>
      <c r="X126" s="537"/>
      <c r="Z126" s="605"/>
    </row>
    <row r="127" spans="2:26" ht="15.75" thickBot="1" x14ac:dyDescent="0.25">
      <c r="B127" s="66"/>
      <c r="C127" s="148" t="s">
        <v>101</v>
      </c>
      <c r="D127" s="149"/>
      <c r="E127" s="149"/>
      <c r="F127" s="149"/>
      <c r="G127" s="149"/>
      <c r="H127" s="149"/>
      <c r="I127" s="150"/>
      <c r="J127" s="149"/>
      <c r="K127" s="149"/>
      <c r="L127" s="149"/>
      <c r="M127" s="149"/>
      <c r="N127" s="149"/>
      <c r="O127" s="151">
        <f>D125+E125+G125+F125/2+G95</f>
        <v>14907.02</v>
      </c>
      <c r="Q127" s="68"/>
      <c r="U127" s="434" t="s">
        <v>509</v>
      </c>
      <c r="V127" s="435">
        <v>0</v>
      </c>
      <c r="W127" s="436" t="s">
        <v>584</v>
      </c>
      <c r="X127" s="538"/>
      <c r="Z127" s="605"/>
    </row>
    <row r="128" spans="2:26" ht="15.75" thickBot="1" x14ac:dyDescent="0.25">
      <c r="B128" s="66"/>
      <c r="C128" s="152" t="s">
        <v>102</v>
      </c>
      <c r="D128" s="153"/>
      <c r="E128" s="153"/>
      <c r="F128" s="153"/>
      <c r="G128" s="153"/>
      <c r="H128" s="153"/>
      <c r="I128" s="154"/>
      <c r="J128" s="153"/>
      <c r="K128" s="153"/>
      <c r="L128" s="153"/>
      <c r="M128" s="153"/>
      <c r="N128" s="153"/>
      <c r="O128" s="155">
        <f>O127/O125</f>
        <v>0.69680201631525107</v>
      </c>
      <c r="Q128" s="68"/>
      <c r="U128" s="434" t="s">
        <v>511</v>
      </c>
      <c r="V128" s="536">
        <f>'PRODUCTOS SECUNDARIOS'!D53</f>
        <v>85.110000000000014</v>
      </c>
      <c r="W128" s="438"/>
      <c r="X128" s="537"/>
      <c r="Z128" s="605"/>
    </row>
    <row r="129" spans="2:26" ht="18" x14ac:dyDescent="0.25">
      <c r="B129" s="66"/>
      <c r="C129" s="156" t="s">
        <v>103</v>
      </c>
      <c r="D129" s="93"/>
      <c r="E129" s="93"/>
      <c r="F129" s="93"/>
      <c r="G129" s="93"/>
      <c r="H129" s="93"/>
      <c r="I129" s="130"/>
      <c r="J129" s="157"/>
      <c r="K129" s="56"/>
      <c r="L129" s="56"/>
      <c r="M129" s="56"/>
      <c r="N129" s="158"/>
      <c r="O129" s="159"/>
      <c r="Q129" s="68"/>
      <c r="U129" s="434"/>
      <c r="V129" s="435"/>
      <c r="W129" s="438"/>
      <c r="X129" s="432"/>
      <c r="Z129" s="605"/>
    </row>
    <row r="130" spans="2:26" ht="19.5" customHeight="1" thickBot="1" x14ac:dyDescent="0.3">
      <c r="B130" s="66"/>
      <c r="J130" s="157" t="s">
        <v>104</v>
      </c>
      <c r="Q130" s="458"/>
      <c r="R130" s="97"/>
      <c r="S130" s="97"/>
      <c r="T130" s="97"/>
      <c r="U130" s="434" t="s">
        <v>506</v>
      </c>
      <c r="V130" s="535">
        <f>V135</f>
        <v>2255.63</v>
      </c>
      <c r="W130" s="436"/>
      <c r="X130" s="537" t="s">
        <v>507</v>
      </c>
      <c r="Z130" s="605"/>
    </row>
    <row r="131" spans="2:26" ht="15.75" thickBot="1" x14ac:dyDescent="0.3">
      <c r="B131" s="66"/>
      <c r="C131" s="169" t="s">
        <v>109</v>
      </c>
      <c r="D131" s="170" t="s">
        <v>110</v>
      </c>
      <c r="E131" s="170" t="s">
        <v>147</v>
      </c>
      <c r="F131" s="170" t="s">
        <v>111</v>
      </c>
      <c r="G131" s="170" t="s">
        <v>112</v>
      </c>
      <c r="H131" s="171" t="s">
        <v>113</v>
      </c>
      <c r="J131" s="160" t="s">
        <v>105</v>
      </c>
      <c r="K131" s="161"/>
      <c r="L131" s="161"/>
      <c r="M131" s="161"/>
      <c r="N131" s="161"/>
      <c r="O131" s="162"/>
      <c r="Q131" s="68"/>
      <c r="S131" s="498"/>
      <c r="U131" s="434" t="s">
        <v>508</v>
      </c>
      <c r="V131" s="535">
        <f>'PRODUCTOS SECUNDARIOS'!R40</f>
        <v>988.66</v>
      </c>
      <c r="W131" s="436"/>
      <c r="X131" s="537" t="s">
        <v>507</v>
      </c>
      <c r="Z131" s="605"/>
    </row>
    <row r="132" spans="2:26" ht="15.75" thickBot="1" x14ac:dyDescent="0.25">
      <c r="B132" s="66"/>
      <c r="C132" s="178" t="s">
        <v>117</v>
      </c>
      <c r="D132" s="79"/>
      <c r="E132" s="179"/>
      <c r="F132" s="79"/>
      <c r="G132" s="79" t="s">
        <v>118</v>
      </c>
      <c r="H132" s="82" t="s">
        <v>119</v>
      </c>
      <c r="J132" s="30" t="s">
        <v>587</v>
      </c>
      <c r="K132" s="64"/>
      <c r="L132" s="64"/>
      <c r="M132" s="64"/>
      <c r="N132" s="64"/>
      <c r="O132" s="521">
        <f>(E157/1+E158/1+E159/1+E160/1+E161/1+E162/1+E163/1)</f>
        <v>195</v>
      </c>
      <c r="Q132" s="68"/>
      <c r="U132" s="434" t="s">
        <v>509</v>
      </c>
      <c r="V132" s="435">
        <v>0</v>
      </c>
      <c r="W132" s="436" t="s">
        <v>510</v>
      </c>
      <c r="X132" s="538"/>
      <c r="Z132" s="605"/>
    </row>
    <row r="133" spans="2:26" ht="15.75" thickBot="1" x14ac:dyDescent="0.3">
      <c r="B133" s="66"/>
      <c r="C133" s="182" t="s">
        <v>121</v>
      </c>
      <c r="D133" s="183">
        <f>E24</f>
        <v>2</v>
      </c>
      <c r="E133" s="184">
        <f>E25</f>
        <v>0.6</v>
      </c>
      <c r="F133" s="185">
        <f>E26</f>
        <v>2.6</v>
      </c>
      <c r="G133" s="186">
        <f>E35</f>
        <v>5312</v>
      </c>
      <c r="H133" s="187">
        <f>E36</f>
        <v>13811.2</v>
      </c>
      <c r="J133" s="66" t="s">
        <v>588</v>
      </c>
      <c r="O133" s="440">
        <f>O132*0.2</f>
        <v>39</v>
      </c>
      <c r="Q133" s="68"/>
      <c r="S133" s="498"/>
      <c r="U133" s="434" t="s">
        <v>511</v>
      </c>
      <c r="V133" s="536">
        <f>'PRODUCTOS SECUNDARIOS'!R35</f>
        <v>146.35000000000002</v>
      </c>
      <c r="W133" s="438"/>
      <c r="X133" s="537" t="s">
        <v>507</v>
      </c>
      <c r="Z133" s="605"/>
    </row>
    <row r="134" spans="2:26" ht="16.5" customHeight="1" thickBot="1" x14ac:dyDescent="0.25">
      <c r="B134" s="66"/>
      <c r="C134" s="590" t="s">
        <v>122</v>
      </c>
      <c r="D134" s="188">
        <f>H134/G133</f>
        <v>1.8078482680722896</v>
      </c>
      <c r="E134" s="163"/>
      <c r="F134" s="188"/>
      <c r="G134" s="189"/>
      <c r="H134" s="190">
        <f>G84</f>
        <v>9603.2900000000027</v>
      </c>
      <c r="I134" s="195">
        <f>H134/H133</f>
        <v>0.69532625695088057</v>
      </c>
      <c r="J134" s="233" t="s">
        <v>589</v>
      </c>
      <c r="K134" s="234"/>
      <c r="L134" s="234"/>
      <c r="M134" s="234"/>
      <c r="N134" s="234"/>
      <c r="O134" s="522">
        <f>F165/50</f>
        <v>10.002599999999997</v>
      </c>
      <c r="Q134" s="68"/>
      <c r="U134" s="434"/>
      <c r="V134" s="435"/>
      <c r="W134" s="438"/>
      <c r="X134" s="432"/>
      <c r="Z134" s="605"/>
    </row>
    <row r="135" spans="2:26" ht="15.75" thickBot="1" x14ac:dyDescent="0.25">
      <c r="B135" s="66"/>
      <c r="C135" s="591"/>
      <c r="D135" s="200"/>
      <c r="E135" s="161"/>
      <c r="F135" s="188">
        <f>H135/G133</f>
        <v>1.8747379518072296</v>
      </c>
      <c r="G135" s="162"/>
      <c r="H135" s="488">
        <f>H134+G149</f>
        <v>9958.6080000000038</v>
      </c>
      <c r="I135" s="195">
        <f>H135/H133</f>
        <v>0.72105305838739597</v>
      </c>
      <c r="J135" s="160" t="s">
        <v>107</v>
      </c>
      <c r="K135" s="165"/>
      <c r="L135" s="165"/>
      <c r="M135" s="165"/>
      <c r="N135" s="165"/>
      <c r="O135" s="442">
        <f>SUM(O132:O134)</f>
        <v>244.0026</v>
      </c>
      <c r="Q135" s="68"/>
      <c r="U135" s="434" t="s">
        <v>506</v>
      </c>
      <c r="V135" s="535">
        <v>2255.63</v>
      </c>
      <c r="W135" s="436"/>
      <c r="X135" s="537" t="s">
        <v>507</v>
      </c>
      <c r="Z135" s="605"/>
    </row>
    <row r="136" spans="2:26" ht="15.75" thickBot="1" x14ac:dyDescent="0.3">
      <c r="B136" s="66"/>
      <c r="C136" s="166"/>
      <c r="D136" s="97"/>
      <c r="E136" s="97"/>
      <c r="F136" s="97"/>
      <c r="G136" s="97"/>
      <c r="H136" s="167"/>
      <c r="J136" s="421" t="s">
        <v>498</v>
      </c>
      <c r="K136" s="64"/>
      <c r="L136" s="64"/>
      <c r="M136" s="64"/>
      <c r="N136" s="64"/>
      <c r="O136" s="65"/>
      <c r="Q136" s="68"/>
      <c r="S136" s="498"/>
      <c r="U136" s="434" t="s">
        <v>508</v>
      </c>
      <c r="V136" s="535">
        <f>'PRODUCTOS SECUNDARIOS'!R29</f>
        <v>922.90000000000009</v>
      </c>
      <c r="W136" s="436"/>
      <c r="X136" s="537" t="s">
        <v>507</v>
      </c>
      <c r="Z136" s="605"/>
    </row>
    <row r="137" spans="2:26" ht="15" x14ac:dyDescent="0.2">
      <c r="B137" s="66"/>
      <c r="C137" s="166"/>
      <c r="D137" s="97"/>
      <c r="E137" s="97"/>
      <c r="F137" s="97"/>
      <c r="G137" s="97"/>
      <c r="H137" s="167"/>
      <c r="J137" s="63" t="s">
        <v>106</v>
      </c>
      <c r="K137" s="164"/>
      <c r="L137" s="164"/>
      <c r="M137" s="164"/>
      <c r="N137" s="164"/>
      <c r="O137" s="441">
        <f>(E157/1+E158/1+E159/1+E160/1+E161/1+E162/1+E163/1)</f>
        <v>195</v>
      </c>
      <c r="Q137" s="68"/>
      <c r="U137" s="434" t="s">
        <v>509</v>
      </c>
      <c r="V137" s="435">
        <v>0</v>
      </c>
      <c r="W137" s="436" t="s">
        <v>512</v>
      </c>
      <c r="X137" s="538"/>
      <c r="Z137" s="605"/>
    </row>
    <row r="138" spans="2:26" ht="15" x14ac:dyDescent="0.25">
      <c r="B138" s="66"/>
      <c r="H138" s="167"/>
      <c r="J138" s="66" t="s">
        <v>499</v>
      </c>
      <c r="O138" s="440">
        <f>O132*0.5</f>
        <v>97.5</v>
      </c>
      <c r="Q138" s="68"/>
      <c r="S138" s="498"/>
      <c r="U138" s="434" t="s">
        <v>511</v>
      </c>
      <c r="V138" s="536">
        <f>'PRODUCTOS SECUNDARIOS'!R24</f>
        <v>124.48000000000003</v>
      </c>
      <c r="W138" s="438"/>
      <c r="X138" s="537" t="s">
        <v>507</v>
      </c>
      <c r="Z138" s="605"/>
    </row>
    <row r="139" spans="2:26" ht="15.75" thickBot="1" x14ac:dyDescent="0.3">
      <c r="B139" s="66"/>
      <c r="H139" s="167"/>
      <c r="J139" s="233" t="s">
        <v>590</v>
      </c>
      <c r="K139" s="234"/>
      <c r="L139" s="234"/>
      <c r="M139" s="234"/>
      <c r="N139" s="234"/>
      <c r="O139" s="522">
        <f>F165/100</f>
        <v>5.0012999999999987</v>
      </c>
      <c r="Q139" s="68"/>
      <c r="S139" s="498"/>
      <c r="U139" s="434"/>
      <c r="V139" s="437"/>
      <c r="W139" s="438"/>
      <c r="X139" s="509"/>
      <c r="Z139" s="605"/>
    </row>
    <row r="140" spans="2:26" ht="15.75" thickBot="1" x14ac:dyDescent="0.3">
      <c r="B140" s="66"/>
      <c r="H140" s="167"/>
      <c r="J140" s="160" t="s">
        <v>107</v>
      </c>
      <c r="K140" s="165"/>
      <c r="L140" s="165"/>
      <c r="M140" s="165"/>
      <c r="N140" s="165"/>
      <c r="O140" s="523">
        <f>O137+O138+O139</f>
        <v>297.50130000000001</v>
      </c>
      <c r="Q140" s="68"/>
      <c r="S140" s="498"/>
      <c r="U140" s="434"/>
      <c r="V140" s="437"/>
      <c r="W140" s="438"/>
      <c r="X140" s="509"/>
      <c r="Z140" s="605"/>
    </row>
    <row r="141" spans="2:26" ht="15" x14ac:dyDescent="0.25">
      <c r="B141" s="66"/>
      <c r="H141" s="167"/>
      <c r="J141" s="519"/>
      <c r="K141" s="519"/>
      <c r="L141" s="519"/>
      <c r="M141" s="519"/>
      <c r="N141" s="519"/>
      <c r="O141" s="520"/>
      <c r="Q141" s="68"/>
      <c r="S141" s="498"/>
      <c r="U141" s="434" t="s">
        <v>513</v>
      </c>
      <c r="V141" s="535">
        <f>212.84+80.25</f>
        <v>293.09000000000003</v>
      </c>
      <c r="W141" s="539">
        <f>212.84+12.46+23.6+1.57</f>
        <v>250.47</v>
      </c>
      <c r="X141" s="537" t="s">
        <v>507</v>
      </c>
      <c r="Z141" s="605"/>
    </row>
    <row r="142" spans="2:26" ht="15.75" thickBot="1" x14ac:dyDescent="0.25">
      <c r="B142" s="66"/>
      <c r="H142" s="167"/>
      <c r="Q142" s="68"/>
      <c r="U142" s="434" t="s">
        <v>508</v>
      </c>
      <c r="V142" s="557">
        <v>334.29</v>
      </c>
      <c r="W142" s="539">
        <f>20.7+21.11+12.5+12.5+21.11+40.79+23.62+18.52</f>
        <v>170.85000000000002</v>
      </c>
      <c r="X142" s="538"/>
      <c r="Z142" s="605"/>
    </row>
    <row r="143" spans="2:26" ht="15.75" thickBot="1" x14ac:dyDescent="0.25">
      <c r="B143" s="66"/>
      <c r="H143" s="158"/>
      <c r="J143" s="160" t="s">
        <v>108</v>
      </c>
      <c r="K143" s="161"/>
      <c r="L143" s="161"/>
      <c r="M143" s="161"/>
      <c r="N143" s="162"/>
      <c r="O143" s="168" t="s">
        <v>58</v>
      </c>
      <c r="Q143" s="68"/>
      <c r="U143" s="434" t="s">
        <v>509</v>
      </c>
      <c r="V143" s="435">
        <v>0</v>
      </c>
      <c r="W143" s="436" t="s">
        <v>514</v>
      </c>
      <c r="X143" s="538"/>
      <c r="Z143" s="605"/>
    </row>
    <row r="144" spans="2:26" ht="15.75" thickBot="1" x14ac:dyDescent="0.25">
      <c r="B144" s="66"/>
      <c r="J144" s="172" t="s">
        <v>114</v>
      </c>
      <c r="K144" s="173" t="s">
        <v>497</v>
      </c>
      <c r="L144" s="174" t="s">
        <v>115</v>
      </c>
      <c r="M144" s="175" t="s">
        <v>116</v>
      </c>
      <c r="N144" s="176" t="s">
        <v>78</v>
      </c>
      <c r="O144" s="177">
        <f>O151/(E171+11)</f>
        <v>0.53398058252427183</v>
      </c>
      <c r="Q144" s="68"/>
      <c r="U144" s="434" t="s">
        <v>511</v>
      </c>
      <c r="V144" s="536">
        <v>87.8</v>
      </c>
      <c r="W144" s="438"/>
      <c r="X144" s="537" t="s">
        <v>507</v>
      </c>
      <c r="Z144" s="605"/>
    </row>
    <row r="145" spans="2:26" ht="15.75" thickBot="1" x14ac:dyDescent="0.25">
      <c r="B145" s="66"/>
      <c r="J145" s="180" t="s">
        <v>496</v>
      </c>
      <c r="K145" s="445"/>
      <c r="L145" s="446"/>
      <c r="M145" s="447"/>
      <c r="N145" s="448">
        <f>SUM(L145:M145)</f>
        <v>0</v>
      </c>
      <c r="O145" s="452">
        <v>25</v>
      </c>
      <c r="Q145" s="68"/>
      <c r="U145" s="434"/>
      <c r="V145" s="435"/>
      <c r="W145" s="436"/>
      <c r="X145" s="432"/>
      <c r="Z145" s="605"/>
    </row>
    <row r="146" spans="2:26" ht="15.75" thickBot="1" x14ac:dyDescent="0.25">
      <c r="B146" s="66"/>
      <c r="C146" s="465" t="s">
        <v>538</v>
      </c>
      <c r="D146" s="595" t="s">
        <v>539</v>
      </c>
      <c r="E146" s="596"/>
      <c r="F146" s="595" t="s">
        <v>540</v>
      </c>
      <c r="G146" s="596"/>
      <c r="J146" s="180" t="s">
        <v>120</v>
      </c>
      <c r="K146" s="192">
        <v>178</v>
      </c>
      <c r="L146" s="449">
        <v>51</v>
      </c>
      <c r="M146" s="449">
        <v>39</v>
      </c>
      <c r="N146" s="448">
        <f>SUM(L146:M146)</f>
        <v>90</v>
      </c>
      <c r="O146" s="453">
        <v>20</v>
      </c>
      <c r="Q146" s="68"/>
      <c r="U146" s="434" t="s">
        <v>513</v>
      </c>
      <c r="V146" s="557">
        <f>W146+M162</f>
        <v>208.24</v>
      </c>
      <c r="W146" s="539">
        <v>196.94</v>
      </c>
      <c r="X146" s="537" t="s">
        <v>507</v>
      </c>
      <c r="Z146" s="605"/>
    </row>
    <row r="147" spans="2:26" ht="15.75" thickBot="1" x14ac:dyDescent="0.25">
      <c r="B147" s="66"/>
      <c r="C147" s="470" t="s">
        <v>541</v>
      </c>
      <c r="D147" s="469">
        <f>F133</f>
        <v>2.6</v>
      </c>
      <c r="E147" s="466">
        <f>E36</f>
        <v>13811.2</v>
      </c>
      <c r="F147" s="467">
        <f>G84/G133</f>
        <v>1.8078482680722896</v>
      </c>
      <c r="G147" s="468">
        <f>G84</f>
        <v>9603.2900000000027</v>
      </c>
      <c r="I147" s="459"/>
      <c r="J147" s="191" t="s">
        <v>64</v>
      </c>
      <c r="K147" s="192">
        <v>63</v>
      </c>
      <c r="L147" s="450">
        <v>71</v>
      </c>
      <c r="M147" s="451">
        <v>0</v>
      </c>
      <c r="N147" s="448">
        <f>SUM(L147:M147)</f>
        <v>71</v>
      </c>
      <c r="O147" s="453">
        <v>25</v>
      </c>
      <c r="Q147" s="68"/>
      <c r="U147" s="434" t="s">
        <v>508</v>
      </c>
      <c r="V147" s="439">
        <v>0</v>
      </c>
      <c r="W147" s="436"/>
      <c r="X147" s="538"/>
      <c r="Z147" s="605"/>
    </row>
    <row r="148" spans="2:26" ht="15.75" thickBot="1" x14ac:dyDescent="0.25">
      <c r="B148" s="66"/>
      <c r="C148" s="471" t="s">
        <v>542</v>
      </c>
      <c r="D148" s="472">
        <f>D84</f>
        <v>9762.01</v>
      </c>
      <c r="E148" s="473">
        <f>D148*0.2</f>
        <v>1952.402</v>
      </c>
      <c r="F148" s="463">
        <f>G148/D148</f>
        <v>0.23639803687970004</v>
      </c>
      <c r="G148" s="464">
        <f>K84</f>
        <v>2307.7200000000007</v>
      </c>
      <c r="J148" s="191" t="s">
        <v>123</v>
      </c>
      <c r="K148" s="192">
        <v>52</v>
      </c>
      <c r="L148" s="450">
        <v>76</v>
      </c>
      <c r="M148" s="451">
        <v>0</v>
      </c>
      <c r="N148" s="448">
        <f>SUM(L148:M148)</f>
        <v>76</v>
      </c>
      <c r="O148" s="453">
        <v>29</v>
      </c>
      <c r="Q148" s="460"/>
      <c r="U148" s="434" t="s">
        <v>509</v>
      </c>
      <c r="V148" s="435">
        <v>0</v>
      </c>
      <c r="W148" s="436" t="s">
        <v>515</v>
      </c>
      <c r="X148" s="538"/>
      <c r="Z148" s="605"/>
    </row>
    <row r="149" spans="2:26" ht="15.75" thickBot="1" x14ac:dyDescent="0.25">
      <c r="B149" s="66"/>
      <c r="C149" s="597" t="s">
        <v>543</v>
      </c>
      <c r="D149" s="598"/>
      <c r="E149" s="599"/>
      <c r="F149" s="482">
        <f>G149/D148</f>
        <v>3.6398036879700051E-2</v>
      </c>
      <c r="G149" s="484">
        <f>G148-E148</f>
        <v>355.31800000000067</v>
      </c>
      <c r="I149" s="196"/>
      <c r="J149" s="191" t="s">
        <v>578</v>
      </c>
      <c r="K149" s="192">
        <v>5</v>
      </c>
      <c r="L149" s="450">
        <v>12</v>
      </c>
      <c r="M149" s="451">
        <v>0</v>
      </c>
      <c r="N149" s="448">
        <f>SUM(L149:M149)</f>
        <v>12</v>
      </c>
      <c r="O149" s="454">
        <v>11</v>
      </c>
      <c r="Q149" s="68"/>
      <c r="U149" s="434" t="s">
        <v>511</v>
      </c>
      <c r="V149" s="535">
        <f>'PRODUCTOS SECUNDARIOS'!R7</f>
        <v>82.759999999999977</v>
      </c>
      <c r="W149" s="438"/>
      <c r="X149" s="537" t="s">
        <v>507</v>
      </c>
      <c r="Z149" s="605"/>
    </row>
    <row r="150" spans="2:26" ht="15.75" thickBot="1" x14ac:dyDescent="0.25">
      <c r="B150" s="66"/>
      <c r="C150" s="600" t="s">
        <v>544</v>
      </c>
      <c r="D150" s="601"/>
      <c r="E150" s="602"/>
      <c r="F150" s="483">
        <f>G150/G133</f>
        <v>1.8747379518072296</v>
      </c>
      <c r="G150" s="485">
        <f>G147+G149</f>
        <v>9958.6080000000038</v>
      </c>
      <c r="I150" s="196"/>
      <c r="J150" s="191"/>
      <c r="K150" s="70"/>
      <c r="L150" s="193"/>
      <c r="M150" s="194"/>
      <c r="N150" s="181"/>
      <c r="O150" s="454"/>
      <c r="Q150" s="68"/>
      <c r="U150" s="434"/>
      <c r="V150" s="435"/>
      <c r="W150" s="436"/>
      <c r="X150" s="432"/>
      <c r="Z150" s="605"/>
    </row>
    <row r="151" spans="2:26" ht="15.75" thickBot="1" x14ac:dyDescent="0.25">
      <c r="B151" s="66"/>
      <c r="C151" s="197"/>
      <c r="D151" s="198"/>
      <c r="E151" s="56"/>
      <c r="F151" s="199"/>
      <c r="G151" s="56"/>
      <c r="I151" s="196"/>
      <c r="J151" s="200" t="s">
        <v>78</v>
      </c>
      <c r="K151" s="443">
        <f>SUM(K145:K150)</f>
        <v>298</v>
      </c>
      <c r="L151" s="444">
        <f>SUM(L145:L149)</f>
        <v>210</v>
      </c>
      <c r="M151" s="444">
        <f>SUM(M145:M150)</f>
        <v>39</v>
      </c>
      <c r="N151" s="455">
        <f>SUM(N145:N149)</f>
        <v>249</v>
      </c>
      <c r="O151" s="201">
        <f>SUM(O145:O149)</f>
        <v>110</v>
      </c>
      <c r="Q151" s="68"/>
      <c r="U151" s="434" t="s">
        <v>513</v>
      </c>
      <c r="V151" s="535">
        <v>88.18</v>
      </c>
      <c r="W151" s="436"/>
      <c r="X151" s="537" t="s">
        <v>507</v>
      </c>
      <c r="Z151" s="605"/>
    </row>
    <row r="152" spans="2:26" ht="18" x14ac:dyDescent="0.25">
      <c r="B152" s="66"/>
      <c r="C152" s="56"/>
      <c r="D152" s="56"/>
      <c r="E152" s="56"/>
      <c r="F152" s="56"/>
      <c r="G152" s="157" t="s">
        <v>124</v>
      </c>
      <c r="H152" s="56"/>
      <c r="I152" s="56"/>
      <c r="J152" s="56"/>
      <c r="K152" s="56"/>
      <c r="L152" s="56"/>
      <c r="M152" s="56"/>
      <c r="N152" s="56"/>
      <c r="O152" s="56"/>
      <c r="Q152" s="68"/>
      <c r="U152" s="434" t="s">
        <v>508</v>
      </c>
      <c r="V152" s="439">
        <f>S180</f>
        <v>0</v>
      </c>
      <c r="W152" s="436"/>
      <c r="X152" s="538"/>
      <c r="Z152" s="605"/>
    </row>
    <row r="153" spans="2:26" ht="15.75" thickBot="1" x14ac:dyDescent="0.25">
      <c r="B153" s="6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Q153" s="68"/>
      <c r="U153" s="434" t="s">
        <v>509</v>
      </c>
      <c r="V153" s="435">
        <v>0</v>
      </c>
      <c r="W153" s="436" t="s">
        <v>516</v>
      </c>
      <c r="X153" s="538"/>
      <c r="Z153" s="605"/>
    </row>
    <row r="154" spans="2:26" ht="15" x14ac:dyDescent="0.2">
      <c r="B154" s="66"/>
      <c r="C154" s="202"/>
      <c r="D154" s="203"/>
      <c r="E154" s="204"/>
      <c r="F154" s="584" t="s">
        <v>125</v>
      </c>
      <c r="G154" s="585"/>
      <c r="H154" s="585"/>
      <c r="I154" s="586"/>
      <c r="J154" s="205"/>
      <c r="K154" s="587" t="s">
        <v>126</v>
      </c>
      <c r="L154" s="588"/>
      <c r="M154" s="588"/>
      <c r="N154" s="588"/>
      <c r="O154" s="261"/>
      <c r="Q154" s="68"/>
      <c r="U154" s="434" t="s">
        <v>511</v>
      </c>
      <c r="V154" s="435">
        <v>0</v>
      </c>
      <c r="W154" s="438"/>
      <c r="X154" s="538"/>
      <c r="Z154" s="605"/>
    </row>
    <row r="155" spans="2:26" ht="15" x14ac:dyDescent="0.2">
      <c r="B155" s="66"/>
      <c r="C155" s="73" t="s">
        <v>580</v>
      </c>
      <c r="D155" s="74" t="s">
        <v>127</v>
      </c>
      <c r="E155" s="206" t="s">
        <v>128</v>
      </c>
      <c r="F155" s="207" t="s">
        <v>129</v>
      </c>
      <c r="G155" s="208" t="s">
        <v>56</v>
      </c>
      <c r="H155" s="209" t="s">
        <v>57</v>
      </c>
      <c r="I155" s="208" t="s">
        <v>78</v>
      </c>
      <c r="J155" s="210" t="s">
        <v>62</v>
      </c>
      <c r="K155" s="262" t="s">
        <v>129</v>
      </c>
      <c r="L155" s="263" t="s">
        <v>56</v>
      </c>
      <c r="M155" s="264" t="s">
        <v>57</v>
      </c>
      <c r="N155" s="264" t="s">
        <v>130</v>
      </c>
      <c r="O155" s="265" t="s">
        <v>62</v>
      </c>
      <c r="Q155" s="68"/>
      <c r="U155" s="434"/>
      <c r="V155" s="435"/>
      <c r="W155" s="436"/>
      <c r="X155" s="432"/>
      <c r="Z155" s="605"/>
    </row>
    <row r="156" spans="2:26" ht="15.75" thickBot="1" x14ac:dyDescent="0.25">
      <c r="B156" s="66"/>
      <c r="C156" s="182"/>
      <c r="D156" s="211"/>
      <c r="E156" s="212" t="s">
        <v>131</v>
      </c>
      <c r="F156" s="213" t="s">
        <v>43</v>
      </c>
      <c r="G156" s="214" t="s">
        <v>43</v>
      </c>
      <c r="H156" s="214" t="s">
        <v>43</v>
      </c>
      <c r="I156" s="214" t="s">
        <v>43</v>
      </c>
      <c r="J156" s="215" t="s">
        <v>43</v>
      </c>
      <c r="K156" s="266" t="s">
        <v>43</v>
      </c>
      <c r="L156" s="267" t="s">
        <v>43</v>
      </c>
      <c r="M156" s="267" t="s">
        <v>43</v>
      </c>
      <c r="N156" s="267" t="s">
        <v>43</v>
      </c>
      <c r="O156" s="268" t="s">
        <v>43</v>
      </c>
      <c r="Q156" s="68"/>
      <c r="U156" s="434" t="s">
        <v>513</v>
      </c>
      <c r="V156" s="535">
        <f>W156+(2*92.74)+166.83+154.37</f>
        <v>691.57</v>
      </c>
      <c r="W156" s="539">
        <v>184.89</v>
      </c>
      <c r="X156" s="537" t="s">
        <v>507</v>
      </c>
      <c r="Z156" s="605"/>
    </row>
    <row r="157" spans="2:26" ht="15" x14ac:dyDescent="0.2">
      <c r="B157" s="66"/>
      <c r="C157" s="269" t="s">
        <v>579</v>
      </c>
      <c r="D157" s="384" t="s">
        <v>492</v>
      </c>
      <c r="E157" s="219">
        <f>D204</f>
        <v>38</v>
      </c>
      <c r="F157" s="108">
        <f>K157</f>
        <v>33.24</v>
      </c>
      <c r="G157" s="221"/>
      <c r="H157" s="533">
        <v>0</v>
      </c>
      <c r="I157" s="270">
        <f t="shared" ref="I157:I166" si="25">SUM(F157:H157)</f>
        <v>33.24</v>
      </c>
      <c r="J157" s="271">
        <f t="shared" ref="J157:J166" si="26">E157*I157</f>
        <v>1263.1200000000001</v>
      </c>
      <c r="K157" s="272">
        <v>33.24</v>
      </c>
      <c r="L157" s="108"/>
      <c r="M157" s="224">
        <v>7.98</v>
      </c>
      <c r="N157" s="225">
        <f t="shared" ref="N157:N166" si="27">SUM(K157:M157)</f>
        <v>41.22</v>
      </c>
      <c r="O157" s="225">
        <f t="shared" ref="O157:O166" si="28">E157*N157</f>
        <v>1566.36</v>
      </c>
      <c r="P157" s="138"/>
      <c r="Q157" s="68"/>
      <c r="R157" s="216"/>
      <c r="U157" s="434" t="s">
        <v>508</v>
      </c>
      <c r="V157" s="439">
        <f>S184</f>
        <v>0</v>
      </c>
      <c r="W157" s="436"/>
      <c r="X157" s="538"/>
      <c r="Z157" s="605"/>
    </row>
    <row r="158" spans="2:26" ht="15" x14ac:dyDescent="0.2">
      <c r="B158" s="66"/>
      <c r="C158" s="269" t="s">
        <v>633</v>
      </c>
      <c r="D158" s="384" t="s">
        <v>493</v>
      </c>
      <c r="E158" s="219">
        <f>E204</f>
        <v>40</v>
      </c>
      <c r="F158" s="108">
        <f>K158</f>
        <v>50.18</v>
      </c>
      <c r="G158" s="221"/>
      <c r="H158" s="533">
        <v>0</v>
      </c>
      <c r="I158" s="270">
        <f t="shared" si="25"/>
        <v>50.18</v>
      </c>
      <c r="J158" s="271">
        <f t="shared" si="26"/>
        <v>2007.2</v>
      </c>
      <c r="K158" s="272">
        <v>50.18</v>
      </c>
      <c r="L158" s="108"/>
      <c r="M158" s="224">
        <v>8.99</v>
      </c>
      <c r="N158" s="225">
        <f t="shared" si="27"/>
        <v>59.17</v>
      </c>
      <c r="O158" s="225">
        <f t="shared" si="28"/>
        <v>2366.8000000000002</v>
      </c>
      <c r="P158" s="138"/>
      <c r="Q158" s="68"/>
      <c r="R158" s="216"/>
      <c r="U158" s="434" t="s">
        <v>509</v>
      </c>
      <c r="V158" s="435">
        <v>0</v>
      </c>
      <c r="W158" s="436" t="s">
        <v>517</v>
      </c>
      <c r="X158" s="538"/>
      <c r="Z158" s="605"/>
    </row>
    <row r="159" spans="2:26" ht="14.25" customHeight="1" x14ac:dyDescent="0.2">
      <c r="B159" s="66"/>
      <c r="C159" s="269" t="s">
        <v>631</v>
      </c>
      <c r="D159" s="384" t="s">
        <v>494</v>
      </c>
      <c r="E159" s="219">
        <f>F204</f>
        <v>19</v>
      </c>
      <c r="F159" s="108">
        <f t="shared" ref="F159" si="29">K159</f>
        <v>50.18</v>
      </c>
      <c r="G159" s="221"/>
      <c r="H159" s="533">
        <v>0</v>
      </c>
      <c r="I159" s="270">
        <f t="shared" ref="I159" si="30">SUM(F159:H159)</f>
        <v>50.18</v>
      </c>
      <c r="J159" s="271">
        <f t="shared" ref="J159" si="31">E159*I159</f>
        <v>953.42</v>
      </c>
      <c r="K159" s="272">
        <v>50.18</v>
      </c>
      <c r="L159" s="108"/>
      <c r="M159" s="224">
        <v>8.99</v>
      </c>
      <c r="N159" s="225">
        <f t="shared" ref="N159" si="32">SUM(K159:M159)</f>
        <v>59.17</v>
      </c>
      <c r="O159" s="225">
        <f t="shared" ref="O159" si="33">E159*N159</f>
        <v>1124.23</v>
      </c>
      <c r="P159" s="138"/>
      <c r="Q159" s="68"/>
      <c r="R159" s="216"/>
      <c r="U159" s="434" t="s">
        <v>511</v>
      </c>
      <c r="V159" s="435">
        <v>0</v>
      </c>
      <c r="W159" s="438"/>
      <c r="X159" s="535"/>
    </row>
    <row r="160" spans="2:26" ht="14.25" customHeight="1" x14ac:dyDescent="0.2">
      <c r="B160" s="66"/>
      <c r="C160" s="269" t="s">
        <v>632</v>
      </c>
      <c r="D160" s="384" t="s">
        <v>494</v>
      </c>
      <c r="E160" s="219">
        <f>G204</f>
        <v>20</v>
      </c>
      <c r="F160" s="108">
        <f t="shared" ref="F160:F163" si="34">K160</f>
        <v>50.28</v>
      </c>
      <c r="G160" s="221"/>
      <c r="H160" s="533">
        <v>0</v>
      </c>
      <c r="I160" s="270">
        <f t="shared" si="25"/>
        <v>50.28</v>
      </c>
      <c r="J160" s="271">
        <f t="shared" si="26"/>
        <v>1005.6</v>
      </c>
      <c r="K160" s="272">
        <v>50.28</v>
      </c>
      <c r="L160" s="108"/>
      <c r="M160" s="224">
        <v>8.99</v>
      </c>
      <c r="N160" s="225">
        <f t="shared" si="27"/>
        <v>59.27</v>
      </c>
      <c r="O160" s="225">
        <f t="shared" si="28"/>
        <v>1185.4000000000001</v>
      </c>
      <c r="P160" s="138"/>
      <c r="Q160" s="68"/>
      <c r="R160" s="216"/>
    </row>
    <row r="161" spans="2:18" ht="14.25" customHeight="1" x14ac:dyDescent="0.2">
      <c r="B161" s="66"/>
      <c r="C161" s="269" t="s">
        <v>581</v>
      </c>
      <c r="D161" s="384" t="s">
        <v>493</v>
      </c>
      <c r="E161" s="219">
        <f>H204</f>
        <v>39</v>
      </c>
      <c r="F161" s="108">
        <f t="shared" si="34"/>
        <v>57.67</v>
      </c>
      <c r="G161" s="221"/>
      <c r="H161" s="533">
        <v>0</v>
      </c>
      <c r="I161" s="270">
        <f t="shared" si="25"/>
        <v>57.67</v>
      </c>
      <c r="J161" s="271">
        <f t="shared" si="26"/>
        <v>2249.13</v>
      </c>
      <c r="K161" s="272">
        <v>57.67</v>
      </c>
      <c r="L161" s="108"/>
      <c r="M161" s="224">
        <v>8.2100000000000009</v>
      </c>
      <c r="N161" s="225">
        <f t="shared" si="27"/>
        <v>65.88</v>
      </c>
      <c r="O161" s="225">
        <f t="shared" si="28"/>
        <v>2569.3199999999997</v>
      </c>
      <c r="P161" s="138"/>
      <c r="Q161" s="68"/>
      <c r="R161" s="216"/>
    </row>
    <row r="162" spans="2:18" ht="14.25" customHeight="1" x14ac:dyDescent="0.2">
      <c r="B162" s="66"/>
      <c r="C162" s="269" t="s">
        <v>582</v>
      </c>
      <c r="D162" s="384" t="s">
        <v>495</v>
      </c>
      <c r="E162" s="219">
        <f>I204</f>
        <v>19</v>
      </c>
      <c r="F162" s="274">
        <f t="shared" ref="F162" si="35">K162</f>
        <v>71.180000000000007</v>
      </c>
      <c r="G162" s="221"/>
      <c r="H162" s="533">
        <v>0</v>
      </c>
      <c r="I162" s="270">
        <f t="shared" ref="I162" si="36">SUM(F162:H162)</f>
        <v>71.180000000000007</v>
      </c>
      <c r="J162" s="271">
        <f t="shared" si="26"/>
        <v>1352.42</v>
      </c>
      <c r="K162" s="272">
        <v>71.180000000000007</v>
      </c>
      <c r="L162" s="108"/>
      <c r="M162" s="224">
        <v>11.3</v>
      </c>
      <c r="N162" s="225">
        <f t="shared" si="27"/>
        <v>82.48</v>
      </c>
      <c r="O162" s="225">
        <f t="shared" si="28"/>
        <v>1567.1200000000001</v>
      </c>
      <c r="P162" s="138"/>
      <c r="Q162" s="68"/>
      <c r="R162" s="216"/>
    </row>
    <row r="163" spans="2:18" ht="14.25" customHeight="1" x14ac:dyDescent="0.2">
      <c r="B163" s="66"/>
      <c r="C163" s="269" t="s">
        <v>630</v>
      </c>
      <c r="D163" s="384" t="s">
        <v>493</v>
      </c>
      <c r="E163" s="219">
        <f>J204</f>
        <v>20</v>
      </c>
      <c r="F163" s="274">
        <f t="shared" si="34"/>
        <v>60.68</v>
      </c>
      <c r="G163" s="221"/>
      <c r="H163" s="533">
        <v>0</v>
      </c>
      <c r="I163" s="270">
        <f t="shared" ref="I163" si="37">SUM(F163:H163)</f>
        <v>60.68</v>
      </c>
      <c r="J163" s="271">
        <f t="shared" ref="J163" si="38">E163*I163</f>
        <v>1213.5999999999999</v>
      </c>
      <c r="K163" s="272">
        <v>60.68</v>
      </c>
      <c r="L163" s="108"/>
      <c r="M163" s="224">
        <v>9.32</v>
      </c>
      <c r="N163" s="225">
        <f t="shared" ref="N163" si="39">SUM(K163:M163)</f>
        <v>70</v>
      </c>
      <c r="O163" s="225">
        <f t="shared" ref="O163" si="40">E163*N163</f>
        <v>1400</v>
      </c>
      <c r="P163" s="138"/>
      <c r="Q163" s="68"/>
      <c r="R163" s="216"/>
    </row>
    <row r="164" spans="2:18" ht="14.25" customHeight="1" x14ac:dyDescent="0.2">
      <c r="B164" s="66"/>
      <c r="C164" s="269"/>
      <c r="D164" s="384"/>
      <c r="E164" s="219">
        <v>0</v>
      </c>
      <c r="F164" s="274"/>
      <c r="G164" s="221"/>
      <c r="H164" s="273"/>
      <c r="I164" s="270">
        <f t="shared" si="25"/>
        <v>0</v>
      </c>
      <c r="J164" s="271">
        <f t="shared" si="26"/>
        <v>0</v>
      </c>
      <c r="K164" s="272"/>
      <c r="L164" s="108"/>
      <c r="M164" s="224"/>
      <c r="N164" s="225">
        <f t="shared" si="27"/>
        <v>0</v>
      </c>
      <c r="O164" s="225">
        <f t="shared" si="28"/>
        <v>0</v>
      </c>
      <c r="P164" s="138"/>
      <c r="Q164" s="68"/>
      <c r="R164" s="216"/>
    </row>
    <row r="165" spans="2:18" ht="14.25" customHeight="1" x14ac:dyDescent="0.2">
      <c r="B165" s="66"/>
      <c r="C165" s="269" t="s">
        <v>583</v>
      </c>
      <c r="D165" s="384"/>
      <c r="E165" s="219">
        <v>1</v>
      </c>
      <c r="F165" s="274">
        <f>V124</f>
        <v>500.12999999999988</v>
      </c>
      <c r="G165" s="221"/>
      <c r="H165" s="273"/>
      <c r="I165" s="270">
        <f t="shared" si="25"/>
        <v>500.12999999999988</v>
      </c>
      <c r="J165" s="271">
        <f t="shared" si="26"/>
        <v>500.12999999999988</v>
      </c>
      <c r="K165" s="272">
        <f>F165</f>
        <v>500.12999999999988</v>
      </c>
      <c r="L165" s="108"/>
      <c r="M165" s="224"/>
      <c r="N165" s="225">
        <f t="shared" si="27"/>
        <v>500.12999999999988</v>
      </c>
      <c r="O165" s="225">
        <f t="shared" si="28"/>
        <v>500.12999999999988</v>
      </c>
      <c r="P165" s="138"/>
      <c r="Q165" s="68"/>
      <c r="R165" s="216"/>
    </row>
    <row r="166" spans="2:18" ht="14.25" customHeight="1" x14ac:dyDescent="0.2">
      <c r="B166" s="66"/>
      <c r="C166" s="269"/>
      <c r="D166" s="384"/>
      <c r="E166" s="219"/>
      <c r="F166" s="274"/>
      <c r="G166" s="221"/>
      <c r="H166" s="273"/>
      <c r="I166" s="270">
        <f t="shared" si="25"/>
        <v>0</v>
      </c>
      <c r="J166" s="271">
        <f t="shared" si="26"/>
        <v>0</v>
      </c>
      <c r="K166" s="272"/>
      <c r="L166" s="108"/>
      <c r="M166" s="224"/>
      <c r="N166" s="225">
        <f t="shared" si="27"/>
        <v>0</v>
      </c>
      <c r="O166" s="225">
        <f t="shared" si="28"/>
        <v>0</v>
      </c>
      <c r="P166" s="138"/>
      <c r="Q166" s="68"/>
      <c r="R166" s="216"/>
    </row>
    <row r="167" spans="2:18" ht="14.25" customHeight="1" x14ac:dyDescent="0.2">
      <c r="B167" s="66"/>
      <c r="C167" s="269"/>
      <c r="D167" s="384"/>
      <c r="E167" s="219">
        <f>L204</f>
        <v>0</v>
      </c>
      <c r="F167" s="274"/>
      <c r="G167" s="221"/>
      <c r="H167" s="273"/>
      <c r="I167" s="270">
        <f t="shared" ref="I167:I169" si="41">SUM(F167:H167)</f>
        <v>0</v>
      </c>
      <c r="J167" s="271">
        <f t="shared" ref="J167:J169" si="42">E167*I167</f>
        <v>0</v>
      </c>
      <c r="K167" s="272"/>
      <c r="L167" s="108"/>
      <c r="M167" s="224"/>
      <c r="N167" s="225">
        <f t="shared" ref="N167:N169" si="43">SUM(K167:M167)</f>
        <v>0</v>
      </c>
      <c r="O167" s="225">
        <f t="shared" ref="O167:O169" si="44">E167*N167</f>
        <v>0</v>
      </c>
      <c r="P167" s="138"/>
      <c r="Q167" s="68"/>
      <c r="R167" s="216"/>
    </row>
    <row r="168" spans="2:18" ht="14.25" customHeight="1" x14ac:dyDescent="0.2">
      <c r="B168" s="66"/>
      <c r="C168" s="269"/>
      <c r="D168" s="384"/>
      <c r="E168" s="219">
        <f>M204</f>
        <v>0</v>
      </c>
      <c r="F168" s="274"/>
      <c r="G168" s="221"/>
      <c r="H168" s="273"/>
      <c r="I168" s="270">
        <f t="shared" si="41"/>
        <v>0</v>
      </c>
      <c r="J168" s="271">
        <f t="shared" si="42"/>
        <v>0</v>
      </c>
      <c r="K168" s="272"/>
      <c r="L168" s="108"/>
      <c r="M168" s="224"/>
      <c r="N168" s="225">
        <f t="shared" si="43"/>
        <v>0</v>
      </c>
      <c r="O168" s="225">
        <f t="shared" si="44"/>
        <v>0</v>
      </c>
      <c r="P168" s="138"/>
      <c r="Q168" s="68"/>
      <c r="R168" s="216"/>
    </row>
    <row r="169" spans="2:18" ht="14.25" customHeight="1" x14ac:dyDescent="0.2">
      <c r="B169" s="66"/>
      <c r="C169" s="269"/>
      <c r="D169" s="384"/>
      <c r="E169" s="219">
        <f>N204</f>
        <v>0</v>
      </c>
      <c r="F169" s="274"/>
      <c r="G169" s="221"/>
      <c r="H169" s="273"/>
      <c r="I169" s="270">
        <f t="shared" si="41"/>
        <v>0</v>
      </c>
      <c r="J169" s="271">
        <f t="shared" si="42"/>
        <v>0</v>
      </c>
      <c r="K169" s="272"/>
      <c r="L169" s="108"/>
      <c r="M169" s="224"/>
      <c r="N169" s="225">
        <f t="shared" si="43"/>
        <v>0</v>
      </c>
      <c r="O169" s="225">
        <f t="shared" si="44"/>
        <v>0</v>
      </c>
      <c r="P169" s="138"/>
      <c r="Q169" s="68"/>
      <c r="R169" s="216"/>
    </row>
    <row r="170" spans="2:18" ht="14.25" customHeight="1" thickBot="1" x14ac:dyDescent="0.25">
      <c r="B170" s="66"/>
      <c r="C170" s="217"/>
      <c r="D170" s="218"/>
      <c r="E170" s="219"/>
      <c r="F170" s="220"/>
      <c r="G170" s="221"/>
      <c r="H170" s="221"/>
      <c r="I170" s="222"/>
      <c r="J170" s="223"/>
      <c r="K170" s="108"/>
      <c r="L170" s="108"/>
      <c r="M170" s="224"/>
      <c r="N170" s="225"/>
      <c r="O170" s="225"/>
      <c r="P170" s="138"/>
      <c r="Q170" s="68"/>
      <c r="R170" s="216"/>
    </row>
    <row r="171" spans="2:18" ht="13.5" thickBot="1" x14ac:dyDescent="0.25">
      <c r="B171" s="66"/>
      <c r="C171" s="226"/>
      <c r="D171" s="227"/>
      <c r="E171" s="534">
        <f>SUM(E157:E164)</f>
        <v>195</v>
      </c>
      <c r="F171" s="229"/>
      <c r="G171" s="229"/>
      <c r="H171" s="229"/>
      <c r="I171" s="229">
        <f t="shared" ref="I171:O171" si="45">SUM(I157:I170)</f>
        <v>873.54</v>
      </c>
      <c r="J171" s="228">
        <f t="shared" si="45"/>
        <v>10544.619999999999</v>
      </c>
      <c r="K171" s="229">
        <f t="shared" si="45"/>
        <v>873.54</v>
      </c>
      <c r="L171" s="229">
        <f t="shared" si="45"/>
        <v>0</v>
      </c>
      <c r="M171" s="229">
        <f t="shared" si="45"/>
        <v>63.780000000000008</v>
      </c>
      <c r="N171" s="229">
        <f t="shared" si="45"/>
        <v>937.31999999999994</v>
      </c>
      <c r="O171" s="230">
        <f t="shared" si="45"/>
        <v>12279.359999999999</v>
      </c>
      <c r="P171" s="456"/>
      <c r="Q171" s="68"/>
      <c r="R171" s="231"/>
    </row>
    <row r="172" spans="2:18" x14ac:dyDescent="0.2">
      <c r="B172" s="66"/>
      <c r="C172" s="64"/>
      <c r="E172" s="138"/>
      <c r="I172" s="64"/>
      <c r="J172" s="232"/>
      <c r="Q172" s="68"/>
    </row>
    <row r="173" spans="2:18" ht="13.5" thickBot="1" x14ac:dyDescent="0.25">
      <c r="B173" s="233"/>
      <c r="C173" s="234"/>
      <c r="D173" s="234"/>
      <c r="E173" s="234"/>
      <c r="F173" s="234"/>
      <c r="G173" s="234"/>
      <c r="H173" s="235"/>
      <c r="I173" s="234"/>
      <c r="J173" s="234"/>
      <c r="K173" s="234"/>
      <c r="L173" s="234"/>
      <c r="M173" s="234"/>
      <c r="N173" s="234"/>
      <c r="O173" s="234"/>
      <c r="P173" s="234"/>
      <c r="Q173" s="236"/>
    </row>
    <row r="174" spans="2:18" ht="17.25" customHeight="1" x14ac:dyDescent="0.2">
      <c r="H174" s="138"/>
    </row>
    <row r="175" spans="2:18" ht="13.5" thickBot="1" x14ac:dyDescent="0.25">
      <c r="H175" s="138"/>
    </row>
    <row r="176" spans="2:18" x14ac:dyDescent="0.2">
      <c r="B176" s="63"/>
      <c r="C176" s="64"/>
      <c r="D176" s="64"/>
      <c r="E176" s="64"/>
      <c r="F176" s="64"/>
      <c r="G176" s="64"/>
      <c r="H176" s="237"/>
      <c r="I176" s="64"/>
      <c r="J176" s="64"/>
      <c r="K176" s="64"/>
      <c r="L176" s="64"/>
      <c r="M176" s="64"/>
      <c r="N176" s="64"/>
      <c r="O176" s="64"/>
      <c r="P176" s="64"/>
      <c r="Q176" s="65"/>
    </row>
    <row r="177" spans="2:17" ht="18" x14ac:dyDescent="0.25">
      <c r="B177" s="66"/>
      <c r="C177" s="589" t="s">
        <v>132</v>
      </c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68"/>
    </row>
    <row r="178" spans="2:17" ht="13.5" thickBot="1" x14ac:dyDescent="0.25">
      <c r="B178" s="66"/>
      <c r="C178" s="234"/>
      <c r="H178" s="138"/>
      <c r="Q178" s="68"/>
    </row>
    <row r="179" spans="2:17" x14ac:dyDescent="0.2">
      <c r="B179" s="66"/>
      <c r="C179" s="574" t="s">
        <v>53</v>
      </c>
      <c r="D179" s="571" t="s">
        <v>145</v>
      </c>
      <c r="E179" s="572"/>
      <c r="F179" s="572"/>
      <c r="G179" s="572"/>
      <c r="H179" s="572"/>
      <c r="I179" s="572"/>
      <c r="J179" s="572"/>
      <c r="K179" s="572"/>
      <c r="L179" s="572"/>
      <c r="M179" s="572"/>
      <c r="N179" s="573"/>
      <c r="O179" s="576" t="s">
        <v>62</v>
      </c>
      <c r="Q179" s="68"/>
    </row>
    <row r="180" spans="2:17" ht="13.5" thickBot="1" x14ac:dyDescent="0.25">
      <c r="B180" s="66"/>
      <c r="C180" s="575"/>
      <c r="D180" s="238" t="str">
        <f>C157</f>
        <v>DEPTO-A</v>
      </c>
      <c r="E180" s="238" t="str">
        <f>C158</f>
        <v>DEPTO-B</v>
      </c>
      <c r="F180" s="238" t="str">
        <f>C159</f>
        <v>DEPTO-C1</v>
      </c>
      <c r="G180" s="238" t="str">
        <f>C160</f>
        <v>DEPTO-C2</v>
      </c>
      <c r="H180" s="238" t="str">
        <f>C161</f>
        <v>DEPTO-D</v>
      </c>
      <c r="I180" s="238" t="str">
        <f>C162</f>
        <v>DEPTO-E</v>
      </c>
      <c r="J180" s="239" t="str">
        <f>C163</f>
        <v>DEPTO-F</v>
      </c>
      <c r="K180" s="239"/>
      <c r="L180" s="239"/>
      <c r="M180" s="239"/>
      <c r="N180" s="239"/>
      <c r="O180" s="577"/>
      <c r="Q180" s="68"/>
    </row>
    <row r="181" spans="2:17" x14ac:dyDescent="0.2">
      <c r="B181" s="66"/>
      <c r="C181" s="240"/>
      <c r="D181" s="241"/>
      <c r="E181" s="241"/>
      <c r="F181" s="242"/>
      <c r="G181" s="242"/>
      <c r="H181" s="242"/>
      <c r="I181" s="243"/>
      <c r="J181" s="242"/>
      <c r="K181" s="244"/>
      <c r="L181" s="242"/>
      <c r="M181" s="242"/>
      <c r="N181" s="244"/>
      <c r="O181" s="245"/>
      <c r="Q181" s="68"/>
    </row>
    <row r="182" spans="2:17" x14ac:dyDescent="0.2">
      <c r="B182" s="66"/>
      <c r="C182" s="240" t="str">
        <f t="shared" ref="C182:C194" si="46">C96</f>
        <v xml:space="preserve">Piso N° 1 </v>
      </c>
      <c r="D182" s="248">
        <v>0</v>
      </c>
      <c r="E182" s="248">
        <v>0</v>
      </c>
      <c r="F182" s="248">
        <v>0</v>
      </c>
      <c r="G182" s="248">
        <v>0</v>
      </c>
      <c r="H182" s="248">
        <v>0</v>
      </c>
      <c r="I182" s="248">
        <v>0</v>
      </c>
      <c r="J182" s="246">
        <v>0</v>
      </c>
      <c r="K182" s="246"/>
      <c r="L182" s="249"/>
      <c r="M182" s="249"/>
      <c r="N182" s="249"/>
      <c r="O182" s="245">
        <f t="shared" ref="O182:O203" si="47">SUM(D182:N182)</f>
        <v>0</v>
      </c>
      <c r="Q182" s="68"/>
    </row>
    <row r="183" spans="2:17" x14ac:dyDescent="0.2">
      <c r="B183" s="66"/>
      <c r="C183" s="240" t="str">
        <f t="shared" si="46"/>
        <v xml:space="preserve">Piso N° 2 </v>
      </c>
      <c r="D183" s="248">
        <v>0</v>
      </c>
      <c r="E183" s="248">
        <v>2</v>
      </c>
      <c r="F183" s="248">
        <v>0</v>
      </c>
      <c r="G183" s="248">
        <v>1</v>
      </c>
      <c r="H183" s="248">
        <v>1</v>
      </c>
      <c r="I183" s="248">
        <v>0</v>
      </c>
      <c r="J183" s="248">
        <v>1</v>
      </c>
      <c r="K183" s="248"/>
      <c r="L183" s="249"/>
      <c r="M183" s="249"/>
      <c r="N183" s="249"/>
      <c r="O183" s="245">
        <f t="shared" si="47"/>
        <v>5</v>
      </c>
      <c r="Q183" s="68"/>
    </row>
    <row r="184" spans="2:17" x14ac:dyDescent="0.2">
      <c r="B184" s="66"/>
      <c r="C184" s="240" t="str">
        <f t="shared" si="46"/>
        <v xml:space="preserve">Piso N° 3 </v>
      </c>
      <c r="D184" s="248">
        <v>2</v>
      </c>
      <c r="E184" s="248">
        <f>E183</f>
        <v>2</v>
      </c>
      <c r="F184" s="248">
        <v>1</v>
      </c>
      <c r="G184" s="248">
        <v>1</v>
      </c>
      <c r="H184" s="248">
        <v>2</v>
      </c>
      <c r="I184" s="248">
        <v>1</v>
      </c>
      <c r="J184" s="248">
        <v>1</v>
      </c>
      <c r="K184" s="248"/>
      <c r="L184" s="249"/>
      <c r="M184" s="249"/>
      <c r="N184" s="249"/>
      <c r="O184" s="245">
        <f t="shared" si="47"/>
        <v>10</v>
      </c>
      <c r="Q184" s="68"/>
    </row>
    <row r="185" spans="2:17" x14ac:dyDescent="0.2">
      <c r="B185" s="66"/>
      <c r="C185" s="240" t="str">
        <f t="shared" si="46"/>
        <v>Piso N° 4</v>
      </c>
      <c r="D185" s="248">
        <f t="shared" ref="D185:D202" si="48">D184</f>
        <v>2</v>
      </c>
      <c r="E185" s="248">
        <f t="shared" ref="E185:E202" si="49">E184</f>
        <v>2</v>
      </c>
      <c r="F185" s="248">
        <f t="shared" ref="F185:G202" si="50">F184</f>
        <v>1</v>
      </c>
      <c r="G185" s="248">
        <f t="shared" si="50"/>
        <v>1</v>
      </c>
      <c r="H185" s="248">
        <f t="shared" ref="H185:H202" si="51">H184</f>
        <v>2</v>
      </c>
      <c r="I185" s="248">
        <f t="shared" ref="I185" si="52">I184</f>
        <v>1</v>
      </c>
      <c r="J185" s="248">
        <f t="shared" ref="J185" si="53">J184</f>
        <v>1</v>
      </c>
      <c r="K185" s="248"/>
      <c r="L185" s="249"/>
      <c r="M185" s="249"/>
      <c r="N185" s="249"/>
      <c r="O185" s="245">
        <f t="shared" si="47"/>
        <v>10</v>
      </c>
      <c r="Q185" s="68"/>
    </row>
    <row r="186" spans="2:17" x14ac:dyDescent="0.2">
      <c r="B186" s="66"/>
      <c r="C186" s="240" t="str">
        <f t="shared" si="46"/>
        <v>Piso N° 5</v>
      </c>
      <c r="D186" s="248">
        <f t="shared" si="48"/>
        <v>2</v>
      </c>
      <c r="E186" s="248">
        <f t="shared" si="49"/>
        <v>2</v>
      </c>
      <c r="F186" s="248">
        <f t="shared" si="50"/>
        <v>1</v>
      </c>
      <c r="G186" s="248">
        <f t="shared" si="50"/>
        <v>1</v>
      </c>
      <c r="H186" s="248">
        <f t="shared" si="51"/>
        <v>2</v>
      </c>
      <c r="I186" s="248">
        <f t="shared" ref="I186" si="54">I185</f>
        <v>1</v>
      </c>
      <c r="J186" s="248">
        <f t="shared" ref="J186" si="55">J185</f>
        <v>1</v>
      </c>
      <c r="K186" s="248"/>
      <c r="L186" s="249"/>
      <c r="M186" s="249"/>
      <c r="N186" s="249"/>
      <c r="O186" s="245">
        <f t="shared" si="47"/>
        <v>10</v>
      </c>
      <c r="Q186" s="68"/>
    </row>
    <row r="187" spans="2:17" x14ac:dyDescent="0.2">
      <c r="B187" s="66"/>
      <c r="C187" s="240" t="str">
        <f t="shared" si="46"/>
        <v>Piso N° 6</v>
      </c>
      <c r="D187" s="248">
        <f t="shared" si="48"/>
        <v>2</v>
      </c>
      <c r="E187" s="248">
        <f t="shared" si="49"/>
        <v>2</v>
      </c>
      <c r="F187" s="248">
        <f t="shared" si="50"/>
        <v>1</v>
      </c>
      <c r="G187" s="248">
        <f t="shared" si="50"/>
        <v>1</v>
      </c>
      <c r="H187" s="248">
        <f t="shared" si="51"/>
        <v>2</v>
      </c>
      <c r="I187" s="248">
        <f t="shared" ref="I187" si="56">I186</f>
        <v>1</v>
      </c>
      <c r="J187" s="248">
        <f t="shared" ref="J187" si="57">J186</f>
        <v>1</v>
      </c>
      <c r="K187" s="248"/>
      <c r="L187" s="249"/>
      <c r="M187" s="249"/>
      <c r="N187" s="249"/>
      <c r="O187" s="245">
        <f t="shared" si="47"/>
        <v>10</v>
      </c>
      <c r="Q187" s="68"/>
    </row>
    <row r="188" spans="2:17" x14ac:dyDescent="0.2">
      <c r="B188" s="66"/>
      <c r="C188" s="240" t="str">
        <f t="shared" si="46"/>
        <v>Piso N° 7</v>
      </c>
      <c r="D188" s="248">
        <f t="shared" si="48"/>
        <v>2</v>
      </c>
      <c r="E188" s="248">
        <f t="shared" si="49"/>
        <v>2</v>
      </c>
      <c r="F188" s="248">
        <f t="shared" si="50"/>
        <v>1</v>
      </c>
      <c r="G188" s="248">
        <f t="shared" si="50"/>
        <v>1</v>
      </c>
      <c r="H188" s="248">
        <f t="shared" si="51"/>
        <v>2</v>
      </c>
      <c r="I188" s="248">
        <f t="shared" ref="I188" si="58">I187</f>
        <v>1</v>
      </c>
      <c r="J188" s="248">
        <f t="shared" ref="J188" si="59">J187</f>
        <v>1</v>
      </c>
      <c r="K188" s="248"/>
      <c r="L188" s="249"/>
      <c r="M188" s="249"/>
      <c r="N188" s="249"/>
      <c r="O188" s="245">
        <f t="shared" si="47"/>
        <v>10</v>
      </c>
      <c r="Q188" s="68"/>
    </row>
    <row r="189" spans="2:17" x14ac:dyDescent="0.2">
      <c r="B189" s="66"/>
      <c r="C189" s="240" t="str">
        <f t="shared" si="46"/>
        <v>Piso N° 8</v>
      </c>
      <c r="D189" s="248">
        <f t="shared" si="48"/>
        <v>2</v>
      </c>
      <c r="E189" s="248">
        <f t="shared" si="49"/>
        <v>2</v>
      </c>
      <c r="F189" s="248">
        <f t="shared" si="50"/>
        <v>1</v>
      </c>
      <c r="G189" s="248">
        <f t="shared" si="50"/>
        <v>1</v>
      </c>
      <c r="H189" s="248">
        <f t="shared" si="51"/>
        <v>2</v>
      </c>
      <c r="I189" s="248">
        <f t="shared" ref="I189" si="60">I188</f>
        <v>1</v>
      </c>
      <c r="J189" s="248">
        <f t="shared" ref="J189" si="61">J188</f>
        <v>1</v>
      </c>
      <c r="K189" s="248"/>
      <c r="L189" s="249"/>
      <c r="M189" s="249"/>
      <c r="N189" s="249"/>
      <c r="O189" s="245">
        <f t="shared" si="47"/>
        <v>10</v>
      </c>
      <c r="Q189" s="68"/>
    </row>
    <row r="190" spans="2:17" x14ac:dyDescent="0.2">
      <c r="B190" s="66"/>
      <c r="C190" s="240" t="str">
        <f t="shared" si="46"/>
        <v>Piso N° 9</v>
      </c>
      <c r="D190" s="248">
        <f t="shared" si="48"/>
        <v>2</v>
      </c>
      <c r="E190" s="248">
        <f t="shared" si="49"/>
        <v>2</v>
      </c>
      <c r="F190" s="248">
        <f t="shared" si="50"/>
        <v>1</v>
      </c>
      <c r="G190" s="248">
        <f t="shared" si="50"/>
        <v>1</v>
      </c>
      <c r="H190" s="248">
        <f t="shared" si="51"/>
        <v>2</v>
      </c>
      <c r="I190" s="248">
        <f t="shared" ref="I190" si="62">I189</f>
        <v>1</v>
      </c>
      <c r="J190" s="248">
        <f t="shared" ref="J190" si="63">J189</f>
        <v>1</v>
      </c>
      <c r="K190" s="248"/>
      <c r="L190" s="249"/>
      <c r="M190" s="249"/>
      <c r="N190" s="249"/>
      <c r="O190" s="245">
        <f t="shared" si="47"/>
        <v>10</v>
      </c>
      <c r="Q190" s="68"/>
    </row>
    <row r="191" spans="2:17" x14ac:dyDescent="0.2">
      <c r="B191" s="66"/>
      <c r="C191" s="240" t="str">
        <f t="shared" si="46"/>
        <v>Piso N° 10</v>
      </c>
      <c r="D191" s="248">
        <f t="shared" si="48"/>
        <v>2</v>
      </c>
      <c r="E191" s="248">
        <f t="shared" si="49"/>
        <v>2</v>
      </c>
      <c r="F191" s="248">
        <f t="shared" si="50"/>
        <v>1</v>
      </c>
      <c r="G191" s="248">
        <f t="shared" si="50"/>
        <v>1</v>
      </c>
      <c r="H191" s="248">
        <f t="shared" si="51"/>
        <v>2</v>
      </c>
      <c r="I191" s="248">
        <f t="shared" ref="I191" si="64">I190</f>
        <v>1</v>
      </c>
      <c r="J191" s="248">
        <f t="shared" ref="J191" si="65">J190</f>
        <v>1</v>
      </c>
      <c r="K191" s="248"/>
      <c r="L191" s="249"/>
      <c r="M191" s="249"/>
      <c r="N191" s="249"/>
      <c r="O191" s="245">
        <f t="shared" si="47"/>
        <v>10</v>
      </c>
      <c r="Q191" s="68"/>
    </row>
    <row r="192" spans="2:17" x14ac:dyDescent="0.2">
      <c r="B192" s="66"/>
      <c r="C192" s="240" t="str">
        <f t="shared" si="46"/>
        <v>Piso N° 11</v>
      </c>
      <c r="D192" s="248">
        <f t="shared" si="48"/>
        <v>2</v>
      </c>
      <c r="E192" s="248">
        <f t="shared" si="49"/>
        <v>2</v>
      </c>
      <c r="F192" s="248">
        <f t="shared" si="50"/>
        <v>1</v>
      </c>
      <c r="G192" s="248">
        <f t="shared" si="50"/>
        <v>1</v>
      </c>
      <c r="H192" s="248">
        <f t="shared" si="51"/>
        <v>2</v>
      </c>
      <c r="I192" s="248">
        <f t="shared" ref="I192" si="66">I191</f>
        <v>1</v>
      </c>
      <c r="J192" s="248">
        <f t="shared" ref="J192" si="67">J191</f>
        <v>1</v>
      </c>
      <c r="K192" s="248"/>
      <c r="L192" s="249"/>
      <c r="M192" s="249"/>
      <c r="N192" s="249"/>
      <c r="O192" s="245">
        <f t="shared" si="47"/>
        <v>10</v>
      </c>
      <c r="Q192" s="68"/>
    </row>
    <row r="193" spans="2:17" x14ac:dyDescent="0.2">
      <c r="B193" s="66"/>
      <c r="C193" s="240" t="str">
        <f t="shared" si="46"/>
        <v>Piso N° 12</v>
      </c>
      <c r="D193" s="248">
        <f t="shared" si="48"/>
        <v>2</v>
      </c>
      <c r="E193" s="248">
        <f t="shared" si="49"/>
        <v>2</v>
      </c>
      <c r="F193" s="248">
        <f t="shared" si="50"/>
        <v>1</v>
      </c>
      <c r="G193" s="248">
        <f t="shared" si="50"/>
        <v>1</v>
      </c>
      <c r="H193" s="248">
        <f t="shared" si="51"/>
        <v>2</v>
      </c>
      <c r="I193" s="248">
        <f t="shared" ref="I193" si="68">I192</f>
        <v>1</v>
      </c>
      <c r="J193" s="248">
        <f t="shared" ref="J193" si="69">J192</f>
        <v>1</v>
      </c>
      <c r="K193" s="248"/>
      <c r="L193" s="249"/>
      <c r="M193" s="249"/>
      <c r="N193" s="249"/>
      <c r="O193" s="245">
        <f t="shared" si="47"/>
        <v>10</v>
      </c>
      <c r="Q193" s="68"/>
    </row>
    <row r="194" spans="2:17" x14ac:dyDescent="0.2">
      <c r="B194" s="66"/>
      <c r="C194" s="240" t="str">
        <f t="shared" si="46"/>
        <v>Piso N° 13</v>
      </c>
      <c r="D194" s="248">
        <f t="shared" si="48"/>
        <v>2</v>
      </c>
      <c r="E194" s="248">
        <f t="shared" si="49"/>
        <v>2</v>
      </c>
      <c r="F194" s="248">
        <f t="shared" si="50"/>
        <v>1</v>
      </c>
      <c r="G194" s="248">
        <f t="shared" si="50"/>
        <v>1</v>
      </c>
      <c r="H194" s="248">
        <f t="shared" si="51"/>
        <v>2</v>
      </c>
      <c r="I194" s="248">
        <f t="shared" ref="I194" si="70">I193</f>
        <v>1</v>
      </c>
      <c r="J194" s="248">
        <f t="shared" ref="J194" si="71">J193</f>
        <v>1</v>
      </c>
      <c r="K194" s="248"/>
      <c r="L194" s="249"/>
      <c r="M194" s="249"/>
      <c r="N194" s="249"/>
      <c r="O194" s="245">
        <f t="shared" si="47"/>
        <v>10</v>
      </c>
      <c r="Q194" s="68"/>
    </row>
    <row r="195" spans="2:17" x14ac:dyDescent="0.2">
      <c r="B195" s="66"/>
      <c r="C195" s="247" t="s">
        <v>133</v>
      </c>
      <c r="D195" s="248">
        <f t="shared" si="48"/>
        <v>2</v>
      </c>
      <c r="E195" s="248">
        <f t="shared" si="49"/>
        <v>2</v>
      </c>
      <c r="F195" s="248">
        <f t="shared" si="50"/>
        <v>1</v>
      </c>
      <c r="G195" s="248">
        <f t="shared" si="50"/>
        <v>1</v>
      </c>
      <c r="H195" s="248">
        <f t="shared" si="51"/>
        <v>2</v>
      </c>
      <c r="I195" s="248">
        <f t="shared" ref="I195" si="72">I194</f>
        <v>1</v>
      </c>
      <c r="J195" s="248">
        <f t="shared" ref="J195" si="73">J194</f>
        <v>1</v>
      </c>
      <c r="K195" s="248"/>
      <c r="L195" s="249"/>
      <c r="M195" s="249"/>
      <c r="N195" s="249"/>
      <c r="O195" s="245">
        <f t="shared" si="47"/>
        <v>10</v>
      </c>
      <c r="Q195" s="68"/>
    </row>
    <row r="196" spans="2:17" x14ac:dyDescent="0.2">
      <c r="B196" s="66"/>
      <c r="C196" s="247" t="s">
        <v>134</v>
      </c>
      <c r="D196" s="248">
        <f t="shared" si="48"/>
        <v>2</v>
      </c>
      <c r="E196" s="248">
        <f t="shared" si="49"/>
        <v>2</v>
      </c>
      <c r="F196" s="248">
        <f t="shared" si="50"/>
        <v>1</v>
      </c>
      <c r="G196" s="248">
        <f t="shared" si="50"/>
        <v>1</v>
      </c>
      <c r="H196" s="248">
        <f t="shared" si="51"/>
        <v>2</v>
      </c>
      <c r="I196" s="248">
        <f t="shared" ref="I196" si="74">I195</f>
        <v>1</v>
      </c>
      <c r="J196" s="248">
        <f t="shared" ref="J196" si="75">J195</f>
        <v>1</v>
      </c>
      <c r="K196" s="248"/>
      <c r="L196" s="249"/>
      <c r="M196" s="249"/>
      <c r="N196" s="249"/>
      <c r="O196" s="245">
        <f t="shared" si="47"/>
        <v>10</v>
      </c>
      <c r="Q196" s="68"/>
    </row>
    <row r="197" spans="2:17" x14ac:dyDescent="0.2">
      <c r="B197" s="66"/>
      <c r="C197" s="247" t="s">
        <v>135</v>
      </c>
      <c r="D197" s="248">
        <f t="shared" si="48"/>
        <v>2</v>
      </c>
      <c r="E197" s="248">
        <f t="shared" si="49"/>
        <v>2</v>
      </c>
      <c r="F197" s="248">
        <f t="shared" si="50"/>
        <v>1</v>
      </c>
      <c r="G197" s="248">
        <f t="shared" si="50"/>
        <v>1</v>
      </c>
      <c r="H197" s="248">
        <f t="shared" si="51"/>
        <v>2</v>
      </c>
      <c r="I197" s="248">
        <f t="shared" ref="I197" si="76">I196</f>
        <v>1</v>
      </c>
      <c r="J197" s="248">
        <f t="shared" ref="J197" si="77">J196</f>
        <v>1</v>
      </c>
      <c r="K197" s="248"/>
      <c r="L197" s="249"/>
      <c r="M197" s="249"/>
      <c r="N197" s="249"/>
      <c r="O197" s="245">
        <f t="shared" si="47"/>
        <v>10</v>
      </c>
      <c r="Q197" s="68"/>
    </row>
    <row r="198" spans="2:17" x14ac:dyDescent="0.2">
      <c r="B198" s="66"/>
      <c r="C198" s="247" t="s">
        <v>136</v>
      </c>
      <c r="D198" s="248">
        <f t="shared" si="48"/>
        <v>2</v>
      </c>
      <c r="E198" s="248">
        <f t="shared" si="49"/>
        <v>2</v>
      </c>
      <c r="F198" s="248">
        <f t="shared" si="50"/>
        <v>1</v>
      </c>
      <c r="G198" s="248">
        <f t="shared" si="50"/>
        <v>1</v>
      </c>
      <c r="H198" s="248">
        <f t="shared" si="51"/>
        <v>2</v>
      </c>
      <c r="I198" s="248">
        <f t="shared" ref="I198" si="78">I197</f>
        <v>1</v>
      </c>
      <c r="J198" s="248">
        <f t="shared" ref="J198" si="79">J197</f>
        <v>1</v>
      </c>
      <c r="K198" s="248"/>
      <c r="L198" s="249"/>
      <c r="M198" s="249"/>
      <c r="N198" s="249"/>
      <c r="O198" s="245">
        <f t="shared" si="47"/>
        <v>10</v>
      </c>
      <c r="Q198" s="68"/>
    </row>
    <row r="199" spans="2:17" x14ac:dyDescent="0.2">
      <c r="B199" s="66"/>
      <c r="C199" s="247" t="s">
        <v>137</v>
      </c>
      <c r="D199" s="248">
        <f t="shared" si="48"/>
        <v>2</v>
      </c>
      <c r="E199" s="248">
        <f t="shared" si="49"/>
        <v>2</v>
      </c>
      <c r="F199" s="248">
        <f t="shared" si="50"/>
        <v>1</v>
      </c>
      <c r="G199" s="248">
        <f t="shared" si="50"/>
        <v>1</v>
      </c>
      <c r="H199" s="248">
        <f t="shared" si="51"/>
        <v>2</v>
      </c>
      <c r="I199" s="248">
        <f t="shared" ref="I199" si="80">I198</f>
        <v>1</v>
      </c>
      <c r="J199" s="248">
        <f t="shared" ref="J199" si="81">J198</f>
        <v>1</v>
      </c>
      <c r="K199" s="248"/>
      <c r="L199" s="249"/>
      <c r="M199" s="249"/>
      <c r="N199" s="249"/>
      <c r="O199" s="245">
        <f t="shared" si="47"/>
        <v>10</v>
      </c>
      <c r="Q199" s="68"/>
    </row>
    <row r="200" spans="2:17" x14ac:dyDescent="0.2">
      <c r="B200" s="66"/>
      <c r="C200" s="247" t="s">
        <v>138</v>
      </c>
      <c r="D200" s="248">
        <f t="shared" si="48"/>
        <v>2</v>
      </c>
      <c r="E200" s="248">
        <f t="shared" si="49"/>
        <v>2</v>
      </c>
      <c r="F200" s="248">
        <f t="shared" si="50"/>
        <v>1</v>
      </c>
      <c r="G200" s="248">
        <f t="shared" si="50"/>
        <v>1</v>
      </c>
      <c r="H200" s="248">
        <f t="shared" si="51"/>
        <v>2</v>
      </c>
      <c r="I200" s="248">
        <f t="shared" ref="I200" si="82">I199</f>
        <v>1</v>
      </c>
      <c r="J200" s="248">
        <f t="shared" ref="J200" si="83">J199</f>
        <v>1</v>
      </c>
      <c r="K200" s="248"/>
      <c r="L200" s="249"/>
      <c r="M200" s="249"/>
      <c r="N200" s="249"/>
      <c r="O200" s="245">
        <f t="shared" si="47"/>
        <v>10</v>
      </c>
      <c r="Q200" s="68"/>
    </row>
    <row r="201" spans="2:17" x14ac:dyDescent="0.2">
      <c r="B201" s="66"/>
      <c r="C201" s="247" t="s">
        <v>139</v>
      </c>
      <c r="D201" s="248">
        <f t="shared" si="48"/>
        <v>2</v>
      </c>
      <c r="E201" s="248">
        <f t="shared" si="49"/>
        <v>2</v>
      </c>
      <c r="F201" s="248">
        <f t="shared" si="50"/>
        <v>1</v>
      </c>
      <c r="G201" s="248">
        <f t="shared" si="50"/>
        <v>1</v>
      </c>
      <c r="H201" s="248">
        <f t="shared" si="51"/>
        <v>2</v>
      </c>
      <c r="I201" s="248">
        <f t="shared" ref="I201" si="84">I200</f>
        <v>1</v>
      </c>
      <c r="J201" s="248">
        <f t="shared" ref="J201" si="85">J200</f>
        <v>1</v>
      </c>
      <c r="K201" s="248"/>
      <c r="L201" s="249"/>
      <c r="M201" s="249"/>
      <c r="N201" s="249"/>
      <c r="O201" s="245">
        <f t="shared" si="47"/>
        <v>10</v>
      </c>
      <c r="Q201" s="68"/>
    </row>
    <row r="202" spans="2:17" x14ac:dyDescent="0.2">
      <c r="B202" s="66"/>
      <c r="C202" s="247" t="s">
        <v>140</v>
      </c>
      <c r="D202" s="248">
        <f t="shared" si="48"/>
        <v>2</v>
      </c>
      <c r="E202" s="248">
        <f t="shared" si="49"/>
        <v>2</v>
      </c>
      <c r="F202" s="248">
        <f t="shared" si="50"/>
        <v>1</v>
      </c>
      <c r="G202" s="248">
        <f t="shared" si="50"/>
        <v>1</v>
      </c>
      <c r="H202" s="248">
        <f t="shared" si="51"/>
        <v>2</v>
      </c>
      <c r="I202" s="248">
        <f t="shared" ref="I202" si="86">I201</f>
        <v>1</v>
      </c>
      <c r="J202" s="248">
        <f t="shared" ref="J202" si="87">J201</f>
        <v>1</v>
      </c>
      <c r="K202" s="248"/>
      <c r="L202" s="249"/>
      <c r="M202" s="249"/>
      <c r="N202" s="249"/>
      <c r="O202" s="245">
        <f t="shared" si="47"/>
        <v>10</v>
      </c>
      <c r="Q202" s="68"/>
    </row>
    <row r="203" spans="2:17" ht="13.5" thickBot="1" x14ac:dyDescent="0.25">
      <c r="B203" s="66"/>
      <c r="C203" s="250" t="s">
        <v>141</v>
      </c>
      <c r="D203" s="248">
        <v>0</v>
      </c>
      <c r="E203" s="248">
        <v>0</v>
      </c>
      <c r="F203" s="248">
        <v>0</v>
      </c>
      <c r="G203" s="248">
        <v>0</v>
      </c>
      <c r="H203" s="248">
        <v>0</v>
      </c>
      <c r="I203" s="251">
        <v>0</v>
      </c>
      <c r="J203" s="251">
        <v>0</v>
      </c>
      <c r="K203" s="248"/>
      <c r="L203" s="252"/>
      <c r="M203" s="252"/>
      <c r="N203" s="252"/>
      <c r="O203" s="245">
        <f t="shared" si="47"/>
        <v>0</v>
      </c>
      <c r="Q203" s="68"/>
    </row>
    <row r="204" spans="2:17" ht="13.5" thickBot="1" x14ac:dyDescent="0.25">
      <c r="B204" s="66"/>
      <c r="C204" s="200" t="s">
        <v>62</v>
      </c>
      <c r="D204" s="253">
        <f t="shared" ref="D204:N204" si="88">SUM(D181:D203)</f>
        <v>38</v>
      </c>
      <c r="E204" s="253">
        <f t="shared" si="88"/>
        <v>40</v>
      </c>
      <c r="F204" s="253">
        <f t="shared" si="88"/>
        <v>19</v>
      </c>
      <c r="G204" s="253">
        <f t="shared" si="88"/>
        <v>20</v>
      </c>
      <c r="H204" s="253">
        <f t="shared" si="88"/>
        <v>39</v>
      </c>
      <c r="I204" s="253">
        <f t="shared" si="88"/>
        <v>19</v>
      </c>
      <c r="J204" s="253">
        <f t="shared" si="88"/>
        <v>20</v>
      </c>
      <c r="K204" s="253">
        <f t="shared" si="88"/>
        <v>0</v>
      </c>
      <c r="L204" s="253">
        <f t="shared" si="88"/>
        <v>0</v>
      </c>
      <c r="M204" s="253">
        <f t="shared" si="88"/>
        <v>0</v>
      </c>
      <c r="N204" s="253">
        <f t="shared" si="88"/>
        <v>0</v>
      </c>
      <c r="O204" s="254">
        <f>SUM(O182:O203)</f>
        <v>195</v>
      </c>
      <c r="Q204" s="68"/>
    </row>
    <row r="205" spans="2:17" x14ac:dyDescent="0.2">
      <c r="B205" s="66"/>
      <c r="D205" s="255">
        <f t="shared" ref="D205:N205" si="89">D204/$O$204</f>
        <v>0.19487179487179487</v>
      </c>
      <c r="E205" s="255">
        <f t="shared" si="89"/>
        <v>0.20512820512820512</v>
      </c>
      <c r="F205" s="255">
        <f t="shared" si="89"/>
        <v>9.7435897435897437E-2</v>
      </c>
      <c r="G205" s="255">
        <f t="shared" si="89"/>
        <v>0.10256410256410256</v>
      </c>
      <c r="H205" s="255">
        <f t="shared" si="89"/>
        <v>0.2</v>
      </c>
      <c r="I205" s="255">
        <f t="shared" si="89"/>
        <v>9.7435897435897437E-2</v>
      </c>
      <c r="J205" s="255">
        <f t="shared" si="89"/>
        <v>0.10256410256410256</v>
      </c>
      <c r="K205" s="255">
        <f t="shared" si="89"/>
        <v>0</v>
      </c>
      <c r="L205" s="255">
        <f t="shared" si="89"/>
        <v>0</v>
      </c>
      <c r="M205" s="255">
        <f t="shared" si="89"/>
        <v>0</v>
      </c>
      <c r="N205" s="255">
        <f t="shared" si="89"/>
        <v>0</v>
      </c>
      <c r="O205" s="260">
        <f>E39</f>
        <v>195.24099000000001</v>
      </c>
      <c r="Q205" s="68"/>
    </row>
    <row r="206" spans="2:17" ht="10.5" customHeight="1" thickBot="1" x14ac:dyDescent="0.25">
      <c r="B206" s="233"/>
      <c r="C206" s="234"/>
      <c r="D206" s="234"/>
      <c r="E206" s="234"/>
      <c r="F206" s="256"/>
      <c r="G206" s="234"/>
      <c r="H206" s="235"/>
      <c r="I206" s="234"/>
      <c r="J206" s="234"/>
      <c r="K206" s="234"/>
      <c r="L206" s="234"/>
      <c r="M206" s="234"/>
      <c r="N206" s="234"/>
      <c r="O206" s="234"/>
      <c r="P206" s="234"/>
      <c r="Q206" s="236"/>
    </row>
    <row r="208" spans="2:17" ht="15" x14ac:dyDescent="0.25">
      <c r="C208" s="385"/>
      <c r="L208" s="39"/>
      <c r="M208" s="2"/>
      <c r="N208" s="2"/>
      <c r="O208" s="40"/>
    </row>
    <row r="209" spans="12:15" ht="15" x14ac:dyDescent="0.25">
      <c r="L209" s="39"/>
      <c r="M209" s="2"/>
      <c r="N209" s="2"/>
      <c r="O209" s="40"/>
    </row>
    <row r="210" spans="12:15" x14ac:dyDescent="0.2">
      <c r="L210" s="50"/>
      <c r="M210" s="50"/>
      <c r="N210" s="2"/>
      <c r="O210" s="40"/>
    </row>
    <row r="211" spans="12:15" x14ac:dyDescent="0.2">
      <c r="L211" s="48"/>
      <c r="M211" s="46"/>
      <c r="N211" s="47"/>
      <c r="O211" s="40"/>
    </row>
    <row r="212" spans="12:15" x14ac:dyDescent="0.2">
      <c r="L212" s="48"/>
      <c r="M212" s="46"/>
      <c r="N212" s="47"/>
      <c r="O212" s="257"/>
    </row>
    <row r="213" spans="12:15" x14ac:dyDescent="0.2">
      <c r="L213" s="48"/>
      <c r="M213" s="46"/>
      <c r="N213" s="47"/>
      <c r="O213" s="40"/>
    </row>
    <row r="214" spans="12:15" x14ac:dyDescent="0.2">
      <c r="L214" s="45"/>
      <c r="M214" s="46"/>
      <c r="N214" s="47"/>
      <c r="O214" s="40"/>
    </row>
    <row r="215" spans="12:15" x14ac:dyDescent="0.2">
      <c r="L215" s="48"/>
      <c r="M215" s="46"/>
      <c r="N215" s="47"/>
      <c r="O215" s="40"/>
    </row>
    <row r="216" spans="12:15" x14ac:dyDescent="0.2">
      <c r="L216" s="48"/>
      <c r="M216" s="2"/>
      <c r="N216" s="47"/>
      <c r="O216" s="2"/>
    </row>
    <row r="217" spans="12:15" x14ac:dyDescent="0.2">
      <c r="L217" s="48"/>
      <c r="M217" s="2"/>
      <c r="N217" s="47"/>
      <c r="O217" s="40"/>
    </row>
    <row r="218" spans="12:15" x14ac:dyDescent="0.2">
      <c r="L218" s="48"/>
      <c r="M218" s="2"/>
      <c r="N218" s="47"/>
      <c r="O218" s="40"/>
    </row>
  </sheetData>
  <mergeCells count="31">
    <mergeCell ref="Z124:Z158"/>
    <mergeCell ref="M16:O16"/>
    <mergeCell ref="C88:C91"/>
    <mergeCell ref="D88:O88"/>
    <mergeCell ref="C5:N6"/>
    <mergeCell ref="M17:O18"/>
    <mergeCell ref="M19:O20"/>
    <mergeCell ref="M23:O24"/>
    <mergeCell ref="M25:O26"/>
    <mergeCell ref="M21:O22"/>
    <mergeCell ref="M27:O28"/>
    <mergeCell ref="M29:O30"/>
    <mergeCell ref="M31:O32"/>
    <mergeCell ref="C48:C51"/>
    <mergeCell ref="N68:P68"/>
    <mergeCell ref="M33:O34"/>
    <mergeCell ref="D179:N179"/>
    <mergeCell ref="C179:C180"/>
    <mergeCell ref="O179:O180"/>
    <mergeCell ref="M35:O36"/>
    <mergeCell ref="M37:O38"/>
    <mergeCell ref="F154:I154"/>
    <mergeCell ref="K154:N154"/>
    <mergeCell ref="C177:P177"/>
    <mergeCell ref="C134:C135"/>
    <mergeCell ref="D48:L48"/>
    <mergeCell ref="F146:G146"/>
    <mergeCell ref="D146:E146"/>
    <mergeCell ref="C149:E149"/>
    <mergeCell ref="C150:E150"/>
    <mergeCell ref="N76:O76"/>
  </mergeCells>
  <hyperlinks>
    <hyperlink ref="J1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35" orientation="portrait" horizontalDpi="300" verticalDpi="30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23"/>
  <sheetViews>
    <sheetView topLeftCell="A61" zoomScaleNormal="100" workbookViewId="0">
      <selection activeCell="G52" sqref="G52"/>
    </sheetView>
  </sheetViews>
  <sheetFormatPr baseColWidth="10" defaultColWidth="11.5703125" defaultRowHeight="12.75" x14ac:dyDescent="0.2"/>
  <cols>
    <col min="1" max="1" width="5.140625" customWidth="1"/>
    <col min="2" max="2" width="7.7109375" bestFit="1" customWidth="1"/>
    <col min="3" max="3" width="12.140625" bestFit="1" customWidth="1"/>
    <col min="4" max="4" width="17.28515625" customWidth="1"/>
    <col min="5" max="6" width="23.28515625" customWidth="1"/>
    <col min="7" max="7" width="13" style="1" bestFit="1" customWidth="1"/>
  </cols>
  <sheetData>
    <row r="1" spans="2:7" ht="13.5" thickBot="1" x14ac:dyDescent="0.25"/>
    <row r="2" spans="2:7" ht="24.6" customHeight="1" x14ac:dyDescent="0.2">
      <c r="B2" s="614" t="str">
        <f>'RESUMEN SUPERFICIES'!C5</f>
        <v>DUNAMAR</v>
      </c>
      <c r="C2" s="615"/>
      <c r="D2" s="615"/>
      <c r="E2" s="615"/>
      <c r="F2" s="616"/>
      <c r="G2" s="316" t="str">
        <f>'RESUMEN SUPERFICIES'!O5</f>
        <v>P.E.</v>
      </c>
    </row>
    <row r="3" spans="2:7" ht="13.9" customHeight="1" thickBot="1" x14ac:dyDescent="0.25">
      <c r="B3" s="617"/>
      <c r="C3" s="618"/>
      <c r="D3" s="618"/>
      <c r="E3" s="618"/>
      <c r="F3" s="619"/>
      <c r="G3" s="35">
        <f>'RESUMEN SUPERFICIES'!O6</f>
        <v>43752</v>
      </c>
    </row>
    <row r="5" spans="2:7" ht="13.5" thickBot="1" x14ac:dyDescent="0.25"/>
    <row r="6" spans="2:7" ht="13.5" thickBot="1" x14ac:dyDescent="0.25">
      <c r="B6" s="638" t="s">
        <v>144</v>
      </c>
      <c r="C6" s="639"/>
      <c r="D6" s="639"/>
      <c r="E6" s="639"/>
      <c r="F6" s="639"/>
      <c r="G6" s="640"/>
    </row>
    <row r="7" spans="2:7" ht="13.5" thickBot="1" x14ac:dyDescent="0.25">
      <c r="B7" s="427" t="s">
        <v>3</v>
      </c>
      <c r="C7" s="428" t="s">
        <v>2</v>
      </c>
      <c r="D7" s="429" t="s">
        <v>14</v>
      </c>
      <c r="E7" s="429" t="s">
        <v>16</v>
      </c>
      <c r="F7" s="429" t="s">
        <v>15</v>
      </c>
      <c r="G7" s="430" t="s">
        <v>12</v>
      </c>
    </row>
    <row r="8" spans="2:7" ht="15" x14ac:dyDescent="0.25">
      <c r="B8" s="422">
        <v>2</v>
      </c>
      <c r="C8" s="423">
        <v>204</v>
      </c>
      <c r="D8" s="424">
        <f>D16</f>
        <v>50.18</v>
      </c>
      <c r="E8" s="424"/>
      <c r="F8" s="425">
        <f>F16</f>
        <v>8.99</v>
      </c>
      <c r="G8" s="426">
        <f t="shared" ref="G8:G12" si="0">SUM(D8:F8)</f>
        <v>59.17</v>
      </c>
    </row>
    <row r="9" spans="2:7" ht="15" x14ac:dyDescent="0.25">
      <c r="B9" s="16">
        <v>2</v>
      </c>
      <c r="C9" s="3">
        <v>205</v>
      </c>
      <c r="D9" s="278">
        <f>D17</f>
        <v>57.67</v>
      </c>
      <c r="E9" s="278"/>
      <c r="F9" s="279">
        <f>F17</f>
        <v>8.2100000000000009</v>
      </c>
      <c r="G9" s="320">
        <f t="shared" si="0"/>
        <v>65.88</v>
      </c>
    </row>
    <row r="10" spans="2:7" ht="15" x14ac:dyDescent="0.25">
      <c r="B10" s="16">
        <v>2</v>
      </c>
      <c r="C10" s="3">
        <v>207</v>
      </c>
      <c r="D10" s="278">
        <f>D19</f>
        <v>50.18</v>
      </c>
      <c r="E10" s="278"/>
      <c r="F10" s="279">
        <f>F19</f>
        <v>8.99</v>
      </c>
      <c r="G10" s="320">
        <f t="shared" si="0"/>
        <v>59.17</v>
      </c>
    </row>
    <row r="11" spans="2:7" ht="15" x14ac:dyDescent="0.25">
      <c r="B11" s="16">
        <v>2</v>
      </c>
      <c r="C11" s="3">
        <v>208</v>
      </c>
      <c r="D11" s="278">
        <f>D20</f>
        <v>60.68</v>
      </c>
      <c r="E11" s="278"/>
      <c r="F11" s="279">
        <f>F20</f>
        <v>9.32</v>
      </c>
      <c r="G11" s="320">
        <f t="shared" si="0"/>
        <v>70</v>
      </c>
    </row>
    <row r="12" spans="2:7" ht="15.75" thickBot="1" x14ac:dyDescent="0.3">
      <c r="B12" s="16">
        <v>2</v>
      </c>
      <c r="C12" s="3">
        <v>209</v>
      </c>
      <c r="D12" s="278">
        <f>D21</f>
        <v>50.28</v>
      </c>
      <c r="E12" s="278"/>
      <c r="F12" s="279">
        <f>F21</f>
        <v>8.99</v>
      </c>
      <c r="G12" s="320">
        <f t="shared" si="0"/>
        <v>59.27</v>
      </c>
    </row>
    <row r="13" spans="2:7" ht="15" x14ac:dyDescent="0.25">
      <c r="B13" s="302">
        <v>3</v>
      </c>
      <c r="C13" s="303">
        <v>301</v>
      </c>
      <c r="D13" s="304">
        <f>'RESUMEN SUPERFICIES'!K157</f>
        <v>33.24</v>
      </c>
      <c r="E13" s="304"/>
      <c r="F13" s="305">
        <f>'RESUMEN SUPERFICIES'!M157</f>
        <v>7.98</v>
      </c>
      <c r="G13" s="317">
        <f>SUM(D13:F13)</f>
        <v>41.22</v>
      </c>
    </row>
    <row r="14" spans="2:7" ht="15" x14ac:dyDescent="0.25">
      <c r="B14" s="306">
        <v>3</v>
      </c>
      <c r="C14" s="307">
        <v>302</v>
      </c>
      <c r="D14" s="308">
        <f>'RESUMEN SUPERFICIES'!K159</f>
        <v>50.18</v>
      </c>
      <c r="E14" s="308"/>
      <c r="F14" s="309">
        <f>'RESUMEN SUPERFICIES'!M159</f>
        <v>8.99</v>
      </c>
      <c r="G14" s="318">
        <f>SUM(D14:F14)</f>
        <v>59.17</v>
      </c>
    </row>
    <row r="15" spans="2:7" ht="15" x14ac:dyDescent="0.25">
      <c r="B15" s="306">
        <v>3</v>
      </c>
      <c r="C15" s="307">
        <v>303</v>
      </c>
      <c r="D15" s="308">
        <f>'RESUMEN SUPERFICIES'!K162</f>
        <v>71.180000000000007</v>
      </c>
      <c r="E15" s="308"/>
      <c r="F15" s="309">
        <f>'RESUMEN SUPERFICIES'!M161</f>
        <v>8.2100000000000009</v>
      </c>
      <c r="G15" s="318">
        <f t="shared" ref="G15:G22" si="1">SUM(D15:F15)</f>
        <v>79.390000000000015</v>
      </c>
    </row>
    <row r="16" spans="2:7" ht="15" x14ac:dyDescent="0.25">
      <c r="B16" s="306">
        <v>3</v>
      </c>
      <c r="C16" s="307">
        <v>304</v>
      </c>
      <c r="D16" s="310">
        <f>'RESUMEN SUPERFICIES'!K158</f>
        <v>50.18</v>
      </c>
      <c r="E16" s="310"/>
      <c r="F16" s="565">
        <f>'RESUMEN SUPERFICIES'!M158</f>
        <v>8.99</v>
      </c>
      <c r="G16" s="318">
        <f t="shared" si="1"/>
        <v>59.17</v>
      </c>
    </row>
    <row r="17" spans="2:7" ht="15" x14ac:dyDescent="0.25">
      <c r="B17" s="306">
        <v>3</v>
      </c>
      <c r="C17" s="307">
        <v>305</v>
      </c>
      <c r="D17" s="310">
        <f>'RESUMEN SUPERFICIES'!K161</f>
        <v>57.67</v>
      </c>
      <c r="E17" s="310"/>
      <c r="F17" s="565">
        <f>'RESUMEN SUPERFICIES'!M161</f>
        <v>8.2100000000000009</v>
      </c>
      <c r="G17" s="318">
        <f t="shared" si="1"/>
        <v>65.88</v>
      </c>
    </row>
    <row r="18" spans="2:7" ht="15" x14ac:dyDescent="0.25">
      <c r="B18" s="306">
        <v>3</v>
      </c>
      <c r="C18" s="307">
        <v>306</v>
      </c>
      <c r="D18" s="310">
        <f>'RESUMEN SUPERFICIES'!K161</f>
        <v>57.67</v>
      </c>
      <c r="E18" s="310"/>
      <c r="F18" s="565">
        <f>'RESUMEN SUPERFICIES'!M161</f>
        <v>8.2100000000000009</v>
      </c>
      <c r="G18" s="318">
        <f t="shared" si="1"/>
        <v>65.88</v>
      </c>
    </row>
    <row r="19" spans="2:7" ht="15" x14ac:dyDescent="0.25">
      <c r="B19" s="306">
        <v>3</v>
      </c>
      <c r="C19" s="307">
        <v>307</v>
      </c>
      <c r="D19" s="310">
        <f>'RESUMEN SUPERFICIES'!K158</f>
        <v>50.18</v>
      </c>
      <c r="E19" s="310"/>
      <c r="F19" s="565">
        <f>'RESUMEN SUPERFICIES'!M158</f>
        <v>8.99</v>
      </c>
      <c r="G19" s="318">
        <f t="shared" si="1"/>
        <v>59.17</v>
      </c>
    </row>
    <row r="20" spans="2:7" ht="15" x14ac:dyDescent="0.25">
      <c r="B20" s="306">
        <v>3</v>
      </c>
      <c r="C20" s="307">
        <v>308</v>
      </c>
      <c r="D20" s="310">
        <f>'RESUMEN SUPERFICIES'!K163</f>
        <v>60.68</v>
      </c>
      <c r="E20" s="310"/>
      <c r="F20" s="565">
        <f>'RESUMEN SUPERFICIES'!M163</f>
        <v>9.32</v>
      </c>
      <c r="G20" s="318">
        <f t="shared" si="1"/>
        <v>70</v>
      </c>
    </row>
    <row r="21" spans="2:7" ht="15" x14ac:dyDescent="0.25">
      <c r="B21" s="306">
        <v>3</v>
      </c>
      <c r="C21" s="307">
        <v>309</v>
      </c>
      <c r="D21" s="310">
        <f>'RESUMEN SUPERFICIES'!K160</f>
        <v>50.28</v>
      </c>
      <c r="E21" s="310"/>
      <c r="F21" s="565">
        <f>'RESUMEN SUPERFICIES'!M160</f>
        <v>8.99</v>
      </c>
      <c r="G21" s="318">
        <f t="shared" si="1"/>
        <v>59.27</v>
      </c>
    </row>
    <row r="22" spans="2:7" ht="15.75" thickBot="1" x14ac:dyDescent="0.3">
      <c r="B22" s="306">
        <v>3</v>
      </c>
      <c r="C22" s="307">
        <v>310</v>
      </c>
      <c r="D22" s="310">
        <f>'RESUMEN SUPERFICIES'!K157</f>
        <v>33.24</v>
      </c>
      <c r="E22" s="310"/>
      <c r="F22" s="565">
        <f>'RESUMEN SUPERFICIES'!M157</f>
        <v>7.98</v>
      </c>
      <c r="G22" s="318">
        <f t="shared" si="1"/>
        <v>41.22</v>
      </c>
    </row>
    <row r="23" spans="2:7" ht="15" x14ac:dyDescent="0.25">
      <c r="B23" s="289">
        <v>4</v>
      </c>
      <c r="C23" s="290">
        <v>401</v>
      </c>
      <c r="D23" s="291">
        <f>D13</f>
        <v>33.24</v>
      </c>
      <c r="E23" s="291"/>
      <c r="F23" s="292">
        <f>F13</f>
        <v>7.98</v>
      </c>
      <c r="G23" s="319">
        <f>SUM(D23:F23)</f>
        <v>41.22</v>
      </c>
    </row>
    <row r="24" spans="2:7" ht="15" x14ac:dyDescent="0.25">
      <c r="B24" s="293">
        <v>4</v>
      </c>
      <c r="C24" s="294">
        <v>402</v>
      </c>
      <c r="D24" s="295">
        <f>D14</f>
        <v>50.18</v>
      </c>
      <c r="E24" s="295"/>
      <c r="F24" s="296">
        <f>F14</f>
        <v>8.99</v>
      </c>
      <c r="G24" s="320">
        <f>SUM(D24:F24)</f>
        <v>59.17</v>
      </c>
    </row>
    <row r="25" spans="2:7" ht="15" x14ac:dyDescent="0.25">
      <c r="B25" s="293">
        <v>4</v>
      </c>
      <c r="C25" s="294">
        <v>403</v>
      </c>
      <c r="D25" s="295">
        <f t="shared" ref="D25:D32" si="2">D15</f>
        <v>71.180000000000007</v>
      </c>
      <c r="E25" s="295"/>
      <c r="F25" s="296">
        <f t="shared" ref="F25:F32" si="3">F15</f>
        <v>8.2100000000000009</v>
      </c>
      <c r="G25" s="320">
        <f t="shared" ref="G25:G32" si="4">SUM(D25:F25)</f>
        <v>79.390000000000015</v>
      </c>
    </row>
    <row r="26" spans="2:7" ht="15" x14ac:dyDescent="0.25">
      <c r="B26" s="293">
        <v>4</v>
      </c>
      <c r="C26" s="294">
        <v>404</v>
      </c>
      <c r="D26" s="295">
        <f t="shared" si="2"/>
        <v>50.18</v>
      </c>
      <c r="E26" s="297"/>
      <c r="F26" s="296">
        <f t="shared" si="3"/>
        <v>8.99</v>
      </c>
      <c r="G26" s="320">
        <f t="shared" si="4"/>
        <v>59.17</v>
      </c>
    </row>
    <row r="27" spans="2:7" ht="15" x14ac:dyDescent="0.25">
      <c r="B27" s="293">
        <v>4</v>
      </c>
      <c r="C27" s="294">
        <v>405</v>
      </c>
      <c r="D27" s="295">
        <f t="shared" si="2"/>
        <v>57.67</v>
      </c>
      <c r="E27" s="297"/>
      <c r="F27" s="296">
        <f t="shared" si="3"/>
        <v>8.2100000000000009</v>
      </c>
      <c r="G27" s="320">
        <f t="shared" si="4"/>
        <v>65.88</v>
      </c>
    </row>
    <row r="28" spans="2:7" ht="15" x14ac:dyDescent="0.25">
      <c r="B28" s="293">
        <v>4</v>
      </c>
      <c r="C28" s="294">
        <v>406</v>
      </c>
      <c r="D28" s="295">
        <f t="shared" si="2"/>
        <v>57.67</v>
      </c>
      <c r="E28" s="299"/>
      <c r="F28" s="296">
        <f t="shared" si="3"/>
        <v>8.2100000000000009</v>
      </c>
      <c r="G28" s="320">
        <f t="shared" si="4"/>
        <v>65.88</v>
      </c>
    </row>
    <row r="29" spans="2:7" ht="15" x14ac:dyDescent="0.25">
      <c r="B29" s="293">
        <v>4</v>
      </c>
      <c r="C29" s="294">
        <v>407</v>
      </c>
      <c r="D29" s="295">
        <f t="shared" si="2"/>
        <v>50.18</v>
      </c>
      <c r="E29" s="299"/>
      <c r="F29" s="296">
        <f t="shared" si="3"/>
        <v>8.99</v>
      </c>
      <c r="G29" s="320">
        <f t="shared" si="4"/>
        <v>59.17</v>
      </c>
    </row>
    <row r="30" spans="2:7" ht="15" x14ac:dyDescent="0.25">
      <c r="B30" s="293">
        <v>4</v>
      </c>
      <c r="C30" s="294">
        <v>408</v>
      </c>
      <c r="D30" s="295">
        <f t="shared" si="2"/>
        <v>60.68</v>
      </c>
      <c r="E30" s="297"/>
      <c r="F30" s="296">
        <f t="shared" si="3"/>
        <v>9.32</v>
      </c>
      <c r="G30" s="320">
        <f t="shared" si="4"/>
        <v>70</v>
      </c>
    </row>
    <row r="31" spans="2:7" ht="15" x14ac:dyDescent="0.25">
      <c r="B31" s="293">
        <v>4</v>
      </c>
      <c r="C31" s="294">
        <v>409</v>
      </c>
      <c r="D31" s="295">
        <f t="shared" si="2"/>
        <v>50.28</v>
      </c>
      <c r="E31" s="297"/>
      <c r="F31" s="296">
        <f t="shared" si="3"/>
        <v>8.99</v>
      </c>
      <c r="G31" s="320">
        <f t="shared" si="4"/>
        <v>59.27</v>
      </c>
    </row>
    <row r="32" spans="2:7" ht="15.75" thickBot="1" x14ac:dyDescent="0.3">
      <c r="B32" s="293">
        <v>4</v>
      </c>
      <c r="C32" s="294">
        <v>410</v>
      </c>
      <c r="D32" s="295">
        <f t="shared" si="2"/>
        <v>33.24</v>
      </c>
      <c r="E32" s="297"/>
      <c r="F32" s="296">
        <f t="shared" si="3"/>
        <v>7.98</v>
      </c>
      <c r="G32" s="320">
        <f t="shared" si="4"/>
        <v>41.22</v>
      </c>
    </row>
    <row r="33" spans="2:7" ht="15" x14ac:dyDescent="0.25">
      <c r="B33" s="302">
        <v>5</v>
      </c>
      <c r="C33" s="303">
        <v>501</v>
      </c>
      <c r="D33" s="304">
        <f>D23</f>
        <v>33.24</v>
      </c>
      <c r="E33" s="304"/>
      <c r="F33" s="305">
        <f>F23</f>
        <v>7.98</v>
      </c>
      <c r="G33" s="317">
        <f>SUM(D33:F33)</f>
        <v>41.22</v>
      </c>
    </row>
    <row r="34" spans="2:7" ht="15" x14ac:dyDescent="0.25">
      <c r="B34" s="306">
        <v>5</v>
      </c>
      <c r="C34" s="307">
        <v>502</v>
      </c>
      <c r="D34" s="308">
        <f>D24</f>
        <v>50.18</v>
      </c>
      <c r="E34" s="308"/>
      <c r="F34" s="309">
        <f>F24</f>
        <v>8.99</v>
      </c>
      <c r="G34" s="318">
        <f>SUM(D34:F34)</f>
        <v>59.17</v>
      </c>
    </row>
    <row r="35" spans="2:7" ht="15" x14ac:dyDescent="0.25">
      <c r="B35" s="306">
        <v>5</v>
      </c>
      <c r="C35" s="307">
        <v>503</v>
      </c>
      <c r="D35" s="308">
        <f t="shared" ref="D35:D42" si="5">D25</f>
        <v>71.180000000000007</v>
      </c>
      <c r="E35" s="308"/>
      <c r="F35" s="309">
        <f t="shared" ref="F35:F42" si="6">F25</f>
        <v>8.2100000000000009</v>
      </c>
      <c r="G35" s="318">
        <f t="shared" ref="G35:G42" si="7">SUM(D35:F35)</f>
        <v>79.390000000000015</v>
      </c>
    </row>
    <row r="36" spans="2:7" ht="15" x14ac:dyDescent="0.25">
      <c r="B36" s="306">
        <v>5</v>
      </c>
      <c r="C36" s="307">
        <v>504</v>
      </c>
      <c r="D36" s="308">
        <f t="shared" si="5"/>
        <v>50.18</v>
      </c>
      <c r="E36" s="310"/>
      <c r="F36" s="311">
        <f t="shared" si="6"/>
        <v>8.99</v>
      </c>
      <c r="G36" s="318">
        <f t="shared" si="7"/>
        <v>59.17</v>
      </c>
    </row>
    <row r="37" spans="2:7" ht="15" x14ac:dyDescent="0.25">
      <c r="B37" s="306">
        <v>5</v>
      </c>
      <c r="C37" s="307">
        <v>505</v>
      </c>
      <c r="D37" s="308">
        <f t="shared" si="5"/>
        <v>57.67</v>
      </c>
      <c r="E37" s="310"/>
      <c r="F37" s="311">
        <f t="shared" si="6"/>
        <v>8.2100000000000009</v>
      </c>
      <c r="G37" s="318">
        <f t="shared" si="7"/>
        <v>65.88</v>
      </c>
    </row>
    <row r="38" spans="2:7" ht="15" x14ac:dyDescent="0.25">
      <c r="B38" s="306">
        <v>5</v>
      </c>
      <c r="C38" s="307">
        <v>506</v>
      </c>
      <c r="D38" s="308">
        <f t="shared" si="5"/>
        <v>57.67</v>
      </c>
      <c r="E38" s="310"/>
      <c r="F38" s="311">
        <f t="shared" si="6"/>
        <v>8.2100000000000009</v>
      </c>
      <c r="G38" s="318">
        <f t="shared" si="7"/>
        <v>65.88</v>
      </c>
    </row>
    <row r="39" spans="2:7" ht="15" x14ac:dyDescent="0.25">
      <c r="B39" s="306">
        <v>5</v>
      </c>
      <c r="C39" s="307">
        <v>507</v>
      </c>
      <c r="D39" s="308">
        <f t="shared" si="5"/>
        <v>50.18</v>
      </c>
      <c r="E39" s="310"/>
      <c r="F39" s="311">
        <f t="shared" si="6"/>
        <v>8.99</v>
      </c>
      <c r="G39" s="318">
        <f t="shared" si="7"/>
        <v>59.17</v>
      </c>
    </row>
    <row r="40" spans="2:7" ht="15" x14ac:dyDescent="0.25">
      <c r="B40" s="306">
        <v>5</v>
      </c>
      <c r="C40" s="307">
        <v>508</v>
      </c>
      <c r="D40" s="308">
        <f t="shared" si="5"/>
        <v>60.68</v>
      </c>
      <c r="E40" s="310"/>
      <c r="F40" s="311">
        <f t="shared" si="6"/>
        <v>9.32</v>
      </c>
      <c r="G40" s="318">
        <f t="shared" si="7"/>
        <v>70</v>
      </c>
    </row>
    <row r="41" spans="2:7" ht="15" x14ac:dyDescent="0.25">
      <c r="B41" s="306">
        <v>5</v>
      </c>
      <c r="C41" s="307">
        <v>509</v>
      </c>
      <c r="D41" s="308">
        <f t="shared" si="5"/>
        <v>50.28</v>
      </c>
      <c r="E41" s="310"/>
      <c r="F41" s="311">
        <f t="shared" si="6"/>
        <v>8.99</v>
      </c>
      <c r="G41" s="318">
        <f t="shared" si="7"/>
        <v>59.27</v>
      </c>
    </row>
    <row r="42" spans="2:7" ht="15.75" thickBot="1" x14ac:dyDescent="0.3">
      <c r="B42" s="306">
        <v>5</v>
      </c>
      <c r="C42" s="307">
        <v>510</v>
      </c>
      <c r="D42" s="308">
        <f t="shared" si="5"/>
        <v>33.24</v>
      </c>
      <c r="E42" s="310"/>
      <c r="F42" s="311">
        <f t="shared" si="6"/>
        <v>7.98</v>
      </c>
      <c r="G42" s="318">
        <f t="shared" si="7"/>
        <v>41.22</v>
      </c>
    </row>
    <row r="43" spans="2:7" ht="15" x14ac:dyDescent="0.25">
      <c r="B43" s="289">
        <v>6</v>
      </c>
      <c r="C43" s="290">
        <v>601</v>
      </c>
      <c r="D43" s="291">
        <f>D33</f>
        <v>33.24</v>
      </c>
      <c r="E43" s="291"/>
      <c r="F43" s="292">
        <f>F33</f>
        <v>7.98</v>
      </c>
      <c r="G43" s="319">
        <f>SUM(D43:F43)</f>
        <v>41.22</v>
      </c>
    </row>
    <row r="44" spans="2:7" ht="15" x14ac:dyDescent="0.25">
      <c r="B44" s="293">
        <v>6</v>
      </c>
      <c r="C44" s="294">
        <v>602</v>
      </c>
      <c r="D44" s="295">
        <f>D34</f>
        <v>50.18</v>
      </c>
      <c r="E44" s="295"/>
      <c r="F44" s="296">
        <f>F34</f>
        <v>8.99</v>
      </c>
      <c r="G44" s="320">
        <f>SUM(D44:F44)</f>
        <v>59.17</v>
      </c>
    </row>
    <row r="45" spans="2:7" ht="15" x14ac:dyDescent="0.25">
      <c r="B45" s="293">
        <v>6</v>
      </c>
      <c r="C45" s="294">
        <v>603</v>
      </c>
      <c r="D45" s="295">
        <f t="shared" ref="D45:D52" si="8">D35</f>
        <v>71.180000000000007</v>
      </c>
      <c r="E45" s="295"/>
      <c r="F45" s="296">
        <f t="shared" ref="F45:F52" si="9">F35</f>
        <v>8.2100000000000009</v>
      </c>
      <c r="G45" s="320">
        <f t="shared" ref="G45:G52" si="10">SUM(D45:F45)</f>
        <v>79.390000000000015</v>
      </c>
    </row>
    <row r="46" spans="2:7" ht="15" x14ac:dyDescent="0.25">
      <c r="B46" s="293">
        <v>6</v>
      </c>
      <c r="C46" s="294">
        <v>604</v>
      </c>
      <c r="D46" s="297">
        <f t="shared" si="8"/>
        <v>50.18</v>
      </c>
      <c r="E46" s="297"/>
      <c r="F46" s="298">
        <f t="shared" si="9"/>
        <v>8.99</v>
      </c>
      <c r="G46" s="320">
        <f t="shared" si="10"/>
        <v>59.17</v>
      </c>
    </row>
    <row r="47" spans="2:7" ht="15" x14ac:dyDescent="0.25">
      <c r="B47" s="293">
        <v>6</v>
      </c>
      <c r="C47" s="294">
        <v>605</v>
      </c>
      <c r="D47" s="297">
        <f t="shared" si="8"/>
        <v>57.67</v>
      </c>
      <c r="E47" s="297"/>
      <c r="F47" s="298">
        <f t="shared" si="9"/>
        <v>8.2100000000000009</v>
      </c>
      <c r="G47" s="320">
        <f t="shared" si="10"/>
        <v>65.88</v>
      </c>
    </row>
    <row r="48" spans="2:7" ht="15" x14ac:dyDescent="0.25">
      <c r="B48" s="293">
        <v>6</v>
      </c>
      <c r="C48" s="294">
        <v>606</v>
      </c>
      <c r="D48" s="297">
        <f t="shared" si="8"/>
        <v>57.67</v>
      </c>
      <c r="E48" s="297"/>
      <c r="F48" s="298">
        <f t="shared" si="9"/>
        <v>8.2100000000000009</v>
      </c>
      <c r="G48" s="320">
        <f t="shared" si="10"/>
        <v>65.88</v>
      </c>
    </row>
    <row r="49" spans="2:7" ht="15" x14ac:dyDescent="0.25">
      <c r="B49" s="293">
        <v>6</v>
      </c>
      <c r="C49" s="294">
        <v>607</v>
      </c>
      <c r="D49" s="297">
        <f t="shared" si="8"/>
        <v>50.18</v>
      </c>
      <c r="E49" s="297"/>
      <c r="F49" s="298">
        <f t="shared" si="9"/>
        <v>8.99</v>
      </c>
      <c r="G49" s="320">
        <f t="shared" si="10"/>
        <v>59.17</v>
      </c>
    </row>
    <row r="50" spans="2:7" ht="15" x14ac:dyDescent="0.25">
      <c r="B50" s="293">
        <v>6</v>
      </c>
      <c r="C50" s="294">
        <v>608</v>
      </c>
      <c r="D50" s="297">
        <f t="shared" si="8"/>
        <v>60.68</v>
      </c>
      <c r="E50" s="297"/>
      <c r="F50" s="298">
        <f t="shared" si="9"/>
        <v>9.32</v>
      </c>
      <c r="G50" s="320">
        <f t="shared" si="10"/>
        <v>70</v>
      </c>
    </row>
    <row r="51" spans="2:7" ht="15" x14ac:dyDescent="0.25">
      <c r="B51" s="293">
        <v>6</v>
      </c>
      <c r="C51" s="294">
        <v>609</v>
      </c>
      <c r="D51" s="297">
        <f t="shared" si="8"/>
        <v>50.28</v>
      </c>
      <c r="E51" s="297"/>
      <c r="F51" s="298">
        <f t="shared" si="9"/>
        <v>8.99</v>
      </c>
      <c r="G51" s="320">
        <f t="shared" si="10"/>
        <v>59.27</v>
      </c>
    </row>
    <row r="52" spans="2:7" ht="15.75" thickBot="1" x14ac:dyDescent="0.3">
      <c r="B52" s="293">
        <v>6</v>
      </c>
      <c r="C52" s="294">
        <v>610</v>
      </c>
      <c r="D52" s="297">
        <f t="shared" si="8"/>
        <v>33.24</v>
      </c>
      <c r="E52" s="297"/>
      <c r="F52" s="298">
        <f t="shared" si="9"/>
        <v>7.98</v>
      </c>
      <c r="G52" s="320">
        <f t="shared" si="10"/>
        <v>41.22</v>
      </c>
    </row>
    <row r="53" spans="2:7" ht="15" x14ac:dyDescent="0.25">
      <c r="B53" s="302">
        <v>7</v>
      </c>
      <c r="C53" s="303">
        <v>701</v>
      </c>
      <c r="D53" s="304">
        <f>D43</f>
        <v>33.24</v>
      </c>
      <c r="E53" s="304"/>
      <c r="F53" s="305">
        <f>F43</f>
        <v>7.98</v>
      </c>
      <c r="G53" s="317">
        <f>SUM(D53:F53)</f>
        <v>41.22</v>
      </c>
    </row>
    <row r="54" spans="2:7" ht="15" x14ac:dyDescent="0.25">
      <c r="B54" s="306">
        <v>7</v>
      </c>
      <c r="C54" s="307">
        <v>702</v>
      </c>
      <c r="D54" s="308">
        <f>D44</f>
        <v>50.18</v>
      </c>
      <c r="E54" s="308"/>
      <c r="F54" s="309">
        <f>F44</f>
        <v>8.99</v>
      </c>
      <c r="G54" s="318">
        <f>SUM(D54:F54)</f>
        <v>59.17</v>
      </c>
    </row>
    <row r="55" spans="2:7" ht="15" x14ac:dyDescent="0.25">
      <c r="B55" s="306">
        <v>7</v>
      </c>
      <c r="C55" s="307">
        <v>703</v>
      </c>
      <c r="D55" s="308">
        <f t="shared" ref="D55:D62" si="11">D45</f>
        <v>71.180000000000007</v>
      </c>
      <c r="E55" s="308"/>
      <c r="F55" s="309">
        <f t="shared" ref="F55:F62" si="12">F45</f>
        <v>8.2100000000000009</v>
      </c>
      <c r="G55" s="318">
        <f t="shared" ref="G55:G62" si="13">SUM(D55:F55)</f>
        <v>79.390000000000015</v>
      </c>
    </row>
    <row r="56" spans="2:7" ht="15" x14ac:dyDescent="0.25">
      <c r="B56" s="306">
        <v>7</v>
      </c>
      <c r="C56" s="307">
        <v>704</v>
      </c>
      <c r="D56" s="310">
        <f t="shared" si="11"/>
        <v>50.18</v>
      </c>
      <c r="E56" s="310"/>
      <c r="F56" s="311">
        <f t="shared" si="12"/>
        <v>8.99</v>
      </c>
      <c r="G56" s="318">
        <f t="shared" si="13"/>
        <v>59.17</v>
      </c>
    </row>
    <row r="57" spans="2:7" ht="15" x14ac:dyDescent="0.25">
      <c r="B57" s="306">
        <v>7</v>
      </c>
      <c r="C57" s="307">
        <v>705</v>
      </c>
      <c r="D57" s="310">
        <f t="shared" si="11"/>
        <v>57.67</v>
      </c>
      <c r="E57" s="310"/>
      <c r="F57" s="311">
        <f t="shared" si="12"/>
        <v>8.2100000000000009</v>
      </c>
      <c r="G57" s="318">
        <f t="shared" si="13"/>
        <v>65.88</v>
      </c>
    </row>
    <row r="58" spans="2:7" ht="15" x14ac:dyDescent="0.25">
      <c r="B58" s="306">
        <v>7</v>
      </c>
      <c r="C58" s="307">
        <v>706</v>
      </c>
      <c r="D58" s="310">
        <f t="shared" si="11"/>
        <v>57.67</v>
      </c>
      <c r="E58" s="310"/>
      <c r="F58" s="311">
        <f t="shared" si="12"/>
        <v>8.2100000000000009</v>
      </c>
      <c r="G58" s="318">
        <f t="shared" si="13"/>
        <v>65.88</v>
      </c>
    </row>
    <row r="59" spans="2:7" ht="15" x14ac:dyDescent="0.25">
      <c r="B59" s="306">
        <v>7</v>
      </c>
      <c r="C59" s="307">
        <v>707</v>
      </c>
      <c r="D59" s="310">
        <f t="shared" si="11"/>
        <v>50.18</v>
      </c>
      <c r="E59" s="310"/>
      <c r="F59" s="311">
        <f t="shared" si="12"/>
        <v>8.99</v>
      </c>
      <c r="G59" s="318">
        <f t="shared" si="13"/>
        <v>59.17</v>
      </c>
    </row>
    <row r="60" spans="2:7" ht="15" x14ac:dyDescent="0.25">
      <c r="B60" s="306">
        <v>7</v>
      </c>
      <c r="C60" s="307">
        <v>708</v>
      </c>
      <c r="D60" s="310">
        <f t="shared" si="11"/>
        <v>60.68</v>
      </c>
      <c r="E60" s="310"/>
      <c r="F60" s="311">
        <f t="shared" si="12"/>
        <v>9.32</v>
      </c>
      <c r="G60" s="318">
        <f t="shared" si="13"/>
        <v>70</v>
      </c>
    </row>
    <row r="61" spans="2:7" ht="15" x14ac:dyDescent="0.25">
      <c r="B61" s="306">
        <v>7</v>
      </c>
      <c r="C61" s="307">
        <v>709</v>
      </c>
      <c r="D61" s="310">
        <f t="shared" si="11"/>
        <v>50.28</v>
      </c>
      <c r="E61" s="310"/>
      <c r="F61" s="311">
        <f t="shared" si="12"/>
        <v>8.99</v>
      </c>
      <c r="G61" s="318">
        <f t="shared" si="13"/>
        <v>59.27</v>
      </c>
    </row>
    <row r="62" spans="2:7" ht="15.75" thickBot="1" x14ac:dyDescent="0.3">
      <c r="B62" s="306">
        <v>7</v>
      </c>
      <c r="C62" s="307">
        <v>710</v>
      </c>
      <c r="D62" s="310">
        <f t="shared" si="11"/>
        <v>33.24</v>
      </c>
      <c r="E62" s="310"/>
      <c r="F62" s="311">
        <f t="shared" si="12"/>
        <v>7.98</v>
      </c>
      <c r="G62" s="318">
        <f t="shared" si="13"/>
        <v>41.22</v>
      </c>
    </row>
    <row r="63" spans="2:7" ht="15" x14ac:dyDescent="0.25">
      <c r="B63" s="289">
        <v>8</v>
      </c>
      <c r="C63" s="290">
        <v>801</v>
      </c>
      <c r="D63" s="291">
        <f>D53</f>
        <v>33.24</v>
      </c>
      <c r="E63" s="291"/>
      <c r="F63" s="292">
        <f>F53</f>
        <v>7.98</v>
      </c>
      <c r="G63" s="319">
        <f>SUM(D63:F63)</f>
        <v>41.22</v>
      </c>
    </row>
    <row r="64" spans="2:7" ht="15" x14ac:dyDescent="0.25">
      <c r="B64" s="293">
        <v>8</v>
      </c>
      <c r="C64" s="294">
        <v>802</v>
      </c>
      <c r="D64" s="295">
        <f>D54</f>
        <v>50.18</v>
      </c>
      <c r="E64" s="295"/>
      <c r="F64" s="296">
        <f>F54</f>
        <v>8.99</v>
      </c>
      <c r="G64" s="320">
        <f>SUM(D64:F64)</f>
        <v>59.17</v>
      </c>
    </row>
    <row r="65" spans="2:7" ht="15" x14ac:dyDescent="0.25">
      <c r="B65" s="293">
        <v>8</v>
      </c>
      <c r="C65" s="294">
        <v>803</v>
      </c>
      <c r="D65" s="295">
        <f t="shared" ref="D65:D72" si="14">D55</f>
        <v>71.180000000000007</v>
      </c>
      <c r="E65" s="295"/>
      <c r="F65" s="296">
        <f t="shared" ref="F65:F72" si="15">F55</f>
        <v>8.2100000000000009</v>
      </c>
      <c r="G65" s="320">
        <f t="shared" ref="G65:G72" si="16">SUM(D65:F65)</f>
        <v>79.390000000000015</v>
      </c>
    </row>
    <row r="66" spans="2:7" ht="15" x14ac:dyDescent="0.25">
      <c r="B66" s="293">
        <v>8</v>
      </c>
      <c r="C66" s="294">
        <v>804</v>
      </c>
      <c r="D66" s="297">
        <f t="shared" si="14"/>
        <v>50.18</v>
      </c>
      <c r="E66" s="297"/>
      <c r="F66" s="298">
        <f t="shared" si="15"/>
        <v>8.99</v>
      </c>
      <c r="G66" s="320">
        <f t="shared" si="16"/>
        <v>59.17</v>
      </c>
    </row>
    <row r="67" spans="2:7" ht="15" x14ac:dyDescent="0.25">
      <c r="B67" s="293">
        <v>8</v>
      </c>
      <c r="C67" s="294">
        <v>805</v>
      </c>
      <c r="D67" s="297">
        <f t="shared" si="14"/>
        <v>57.67</v>
      </c>
      <c r="E67" s="297"/>
      <c r="F67" s="298">
        <f t="shared" si="15"/>
        <v>8.2100000000000009</v>
      </c>
      <c r="G67" s="320">
        <f t="shared" si="16"/>
        <v>65.88</v>
      </c>
    </row>
    <row r="68" spans="2:7" ht="15" x14ac:dyDescent="0.25">
      <c r="B68" s="293">
        <v>8</v>
      </c>
      <c r="C68" s="294">
        <v>806</v>
      </c>
      <c r="D68" s="297">
        <f t="shared" si="14"/>
        <v>57.67</v>
      </c>
      <c r="E68" s="297"/>
      <c r="F68" s="298">
        <f t="shared" si="15"/>
        <v>8.2100000000000009</v>
      </c>
      <c r="G68" s="320">
        <f t="shared" si="16"/>
        <v>65.88</v>
      </c>
    </row>
    <row r="69" spans="2:7" ht="15" x14ac:dyDescent="0.25">
      <c r="B69" s="293">
        <v>8</v>
      </c>
      <c r="C69" s="294">
        <v>807</v>
      </c>
      <c r="D69" s="297">
        <f t="shared" si="14"/>
        <v>50.18</v>
      </c>
      <c r="E69" s="297"/>
      <c r="F69" s="298">
        <f t="shared" si="15"/>
        <v>8.99</v>
      </c>
      <c r="G69" s="320">
        <f t="shared" si="16"/>
        <v>59.17</v>
      </c>
    </row>
    <row r="70" spans="2:7" ht="15" x14ac:dyDescent="0.25">
      <c r="B70" s="293">
        <v>8</v>
      </c>
      <c r="C70" s="294">
        <v>808</v>
      </c>
      <c r="D70" s="297">
        <f t="shared" si="14"/>
        <v>60.68</v>
      </c>
      <c r="E70" s="297"/>
      <c r="F70" s="298">
        <f t="shared" si="15"/>
        <v>9.32</v>
      </c>
      <c r="G70" s="320">
        <f t="shared" si="16"/>
        <v>70</v>
      </c>
    </row>
    <row r="71" spans="2:7" ht="15" x14ac:dyDescent="0.25">
      <c r="B71" s="293">
        <v>8</v>
      </c>
      <c r="C71" s="294">
        <v>809</v>
      </c>
      <c r="D71" s="297">
        <f t="shared" si="14"/>
        <v>50.28</v>
      </c>
      <c r="E71" s="297"/>
      <c r="F71" s="298">
        <f t="shared" si="15"/>
        <v>8.99</v>
      </c>
      <c r="G71" s="320">
        <f t="shared" si="16"/>
        <v>59.27</v>
      </c>
    </row>
    <row r="72" spans="2:7" ht="15.75" thickBot="1" x14ac:dyDescent="0.3">
      <c r="B72" s="293">
        <v>8</v>
      </c>
      <c r="C72" s="294">
        <v>810</v>
      </c>
      <c r="D72" s="297">
        <f t="shared" si="14"/>
        <v>33.24</v>
      </c>
      <c r="E72" s="297"/>
      <c r="F72" s="298">
        <f t="shared" si="15"/>
        <v>7.98</v>
      </c>
      <c r="G72" s="320">
        <f t="shared" si="16"/>
        <v>41.22</v>
      </c>
    </row>
    <row r="73" spans="2:7" ht="15" x14ac:dyDescent="0.25">
      <c r="B73" s="302">
        <v>9</v>
      </c>
      <c r="C73" s="303">
        <v>901</v>
      </c>
      <c r="D73" s="304">
        <f>D63</f>
        <v>33.24</v>
      </c>
      <c r="E73" s="304"/>
      <c r="F73" s="305">
        <f>F63</f>
        <v>7.98</v>
      </c>
      <c r="G73" s="317">
        <f>SUM(D73:F73)</f>
        <v>41.22</v>
      </c>
    </row>
    <row r="74" spans="2:7" ht="15" x14ac:dyDescent="0.25">
      <c r="B74" s="306">
        <v>9</v>
      </c>
      <c r="C74" s="307">
        <v>902</v>
      </c>
      <c r="D74" s="308">
        <f>D64</f>
        <v>50.18</v>
      </c>
      <c r="E74" s="308"/>
      <c r="F74" s="309">
        <f>F64</f>
        <v>8.99</v>
      </c>
      <c r="G74" s="318">
        <f>SUM(D74:F74)</f>
        <v>59.17</v>
      </c>
    </row>
    <row r="75" spans="2:7" ht="15" x14ac:dyDescent="0.25">
      <c r="B75" s="306">
        <v>9</v>
      </c>
      <c r="C75" s="307">
        <v>903</v>
      </c>
      <c r="D75" s="308">
        <f t="shared" ref="D75:D82" si="17">D65</f>
        <v>71.180000000000007</v>
      </c>
      <c r="E75" s="308"/>
      <c r="F75" s="309">
        <f t="shared" ref="F75:F82" si="18">F65</f>
        <v>8.2100000000000009</v>
      </c>
      <c r="G75" s="318">
        <f t="shared" ref="G75:G82" si="19">SUM(D75:F75)</f>
        <v>79.390000000000015</v>
      </c>
    </row>
    <row r="76" spans="2:7" ht="15" x14ac:dyDescent="0.25">
      <c r="B76" s="306">
        <v>9</v>
      </c>
      <c r="C76" s="307">
        <v>904</v>
      </c>
      <c r="D76" s="310">
        <f t="shared" si="17"/>
        <v>50.18</v>
      </c>
      <c r="E76" s="310"/>
      <c r="F76" s="311">
        <f t="shared" si="18"/>
        <v>8.99</v>
      </c>
      <c r="G76" s="318">
        <f t="shared" si="19"/>
        <v>59.17</v>
      </c>
    </row>
    <row r="77" spans="2:7" ht="15" x14ac:dyDescent="0.25">
      <c r="B77" s="306">
        <v>9</v>
      </c>
      <c r="C77" s="307">
        <v>905</v>
      </c>
      <c r="D77" s="310">
        <f t="shared" si="17"/>
        <v>57.67</v>
      </c>
      <c r="E77" s="310"/>
      <c r="F77" s="311">
        <f t="shared" si="18"/>
        <v>8.2100000000000009</v>
      </c>
      <c r="G77" s="318">
        <f t="shared" si="19"/>
        <v>65.88</v>
      </c>
    </row>
    <row r="78" spans="2:7" ht="15" x14ac:dyDescent="0.25">
      <c r="B78" s="306">
        <v>9</v>
      </c>
      <c r="C78" s="307">
        <v>906</v>
      </c>
      <c r="D78" s="310">
        <f t="shared" si="17"/>
        <v>57.67</v>
      </c>
      <c r="E78" s="310"/>
      <c r="F78" s="311">
        <f t="shared" si="18"/>
        <v>8.2100000000000009</v>
      </c>
      <c r="G78" s="318">
        <f t="shared" si="19"/>
        <v>65.88</v>
      </c>
    </row>
    <row r="79" spans="2:7" ht="15" x14ac:dyDescent="0.25">
      <c r="B79" s="306">
        <v>9</v>
      </c>
      <c r="C79" s="307">
        <v>907</v>
      </c>
      <c r="D79" s="310">
        <f t="shared" si="17"/>
        <v>50.18</v>
      </c>
      <c r="E79" s="310"/>
      <c r="F79" s="311">
        <f t="shared" si="18"/>
        <v>8.99</v>
      </c>
      <c r="G79" s="318">
        <f t="shared" si="19"/>
        <v>59.17</v>
      </c>
    </row>
    <row r="80" spans="2:7" ht="15" x14ac:dyDescent="0.25">
      <c r="B80" s="306">
        <v>9</v>
      </c>
      <c r="C80" s="307">
        <v>908</v>
      </c>
      <c r="D80" s="310">
        <f t="shared" si="17"/>
        <v>60.68</v>
      </c>
      <c r="E80" s="310"/>
      <c r="F80" s="311">
        <f t="shared" si="18"/>
        <v>9.32</v>
      </c>
      <c r="G80" s="318">
        <f t="shared" si="19"/>
        <v>70</v>
      </c>
    </row>
    <row r="81" spans="2:7" ht="15" x14ac:dyDescent="0.25">
      <c r="B81" s="306">
        <v>9</v>
      </c>
      <c r="C81" s="307">
        <v>909</v>
      </c>
      <c r="D81" s="310">
        <f t="shared" si="17"/>
        <v>50.28</v>
      </c>
      <c r="E81" s="310"/>
      <c r="F81" s="311">
        <f t="shared" si="18"/>
        <v>8.99</v>
      </c>
      <c r="G81" s="318">
        <f t="shared" si="19"/>
        <v>59.27</v>
      </c>
    </row>
    <row r="82" spans="2:7" ht="15.75" thickBot="1" x14ac:dyDescent="0.3">
      <c r="B82" s="306">
        <v>9</v>
      </c>
      <c r="C82" s="307">
        <v>910</v>
      </c>
      <c r="D82" s="310">
        <f t="shared" si="17"/>
        <v>33.24</v>
      </c>
      <c r="E82" s="310"/>
      <c r="F82" s="311">
        <f t="shared" si="18"/>
        <v>7.98</v>
      </c>
      <c r="G82" s="318">
        <f t="shared" si="19"/>
        <v>41.22</v>
      </c>
    </row>
    <row r="83" spans="2:7" ht="15" x14ac:dyDescent="0.25">
      <c r="B83" s="289">
        <v>10</v>
      </c>
      <c r="C83" s="290">
        <v>1001</v>
      </c>
      <c r="D83" s="291">
        <f>D73</f>
        <v>33.24</v>
      </c>
      <c r="E83" s="291"/>
      <c r="F83" s="292">
        <f>F73</f>
        <v>7.98</v>
      </c>
      <c r="G83" s="319">
        <f>SUM(D83:F83)</f>
        <v>41.22</v>
      </c>
    </row>
    <row r="84" spans="2:7" ht="15" x14ac:dyDescent="0.25">
      <c r="B84" s="293">
        <v>10</v>
      </c>
      <c r="C84" s="294">
        <v>1002</v>
      </c>
      <c r="D84" s="295">
        <f>D74</f>
        <v>50.18</v>
      </c>
      <c r="E84" s="295"/>
      <c r="F84" s="296">
        <f>F74</f>
        <v>8.99</v>
      </c>
      <c r="G84" s="320">
        <f>SUM(D84:F84)</f>
        <v>59.17</v>
      </c>
    </row>
    <row r="85" spans="2:7" ht="15" x14ac:dyDescent="0.25">
      <c r="B85" s="293">
        <v>10</v>
      </c>
      <c r="C85" s="294">
        <v>1003</v>
      </c>
      <c r="D85" s="295">
        <f t="shared" ref="D85:D92" si="20">D75</f>
        <v>71.180000000000007</v>
      </c>
      <c r="E85" s="295"/>
      <c r="F85" s="296">
        <f t="shared" ref="F85:F92" si="21">F75</f>
        <v>8.2100000000000009</v>
      </c>
      <c r="G85" s="320">
        <f t="shared" ref="G85:G92" si="22">SUM(D85:F85)</f>
        <v>79.390000000000015</v>
      </c>
    </row>
    <row r="86" spans="2:7" ht="15" x14ac:dyDescent="0.25">
      <c r="B86" s="293">
        <v>10</v>
      </c>
      <c r="C86" s="294">
        <v>1004</v>
      </c>
      <c r="D86" s="297">
        <f t="shared" si="20"/>
        <v>50.18</v>
      </c>
      <c r="E86" s="297"/>
      <c r="F86" s="298">
        <f t="shared" si="21"/>
        <v>8.99</v>
      </c>
      <c r="G86" s="320">
        <f t="shared" si="22"/>
        <v>59.17</v>
      </c>
    </row>
    <row r="87" spans="2:7" ht="15" x14ac:dyDescent="0.25">
      <c r="B87" s="293">
        <v>10</v>
      </c>
      <c r="C87" s="294">
        <v>1005</v>
      </c>
      <c r="D87" s="297">
        <f t="shared" si="20"/>
        <v>57.67</v>
      </c>
      <c r="E87" s="297"/>
      <c r="F87" s="298">
        <f t="shared" si="21"/>
        <v>8.2100000000000009</v>
      </c>
      <c r="G87" s="320">
        <f t="shared" si="22"/>
        <v>65.88</v>
      </c>
    </row>
    <row r="88" spans="2:7" ht="15" x14ac:dyDescent="0.25">
      <c r="B88" s="293">
        <v>10</v>
      </c>
      <c r="C88" s="294">
        <v>1006</v>
      </c>
      <c r="D88" s="297">
        <f t="shared" si="20"/>
        <v>57.67</v>
      </c>
      <c r="E88" s="297"/>
      <c r="F88" s="298">
        <f t="shared" si="21"/>
        <v>8.2100000000000009</v>
      </c>
      <c r="G88" s="320">
        <f t="shared" si="22"/>
        <v>65.88</v>
      </c>
    </row>
    <row r="89" spans="2:7" ht="15" x14ac:dyDescent="0.25">
      <c r="B89" s="293">
        <v>10</v>
      </c>
      <c r="C89" s="294">
        <v>1007</v>
      </c>
      <c r="D89" s="297">
        <f t="shared" si="20"/>
        <v>50.18</v>
      </c>
      <c r="E89" s="297"/>
      <c r="F89" s="298">
        <f t="shared" si="21"/>
        <v>8.99</v>
      </c>
      <c r="G89" s="320">
        <f t="shared" si="22"/>
        <v>59.17</v>
      </c>
    </row>
    <row r="90" spans="2:7" ht="15" x14ac:dyDescent="0.25">
      <c r="B90" s="293">
        <v>10</v>
      </c>
      <c r="C90" s="294">
        <v>1008</v>
      </c>
      <c r="D90" s="297">
        <f t="shared" si="20"/>
        <v>60.68</v>
      </c>
      <c r="E90" s="297"/>
      <c r="F90" s="298">
        <f t="shared" si="21"/>
        <v>9.32</v>
      </c>
      <c r="G90" s="320">
        <f t="shared" si="22"/>
        <v>70</v>
      </c>
    </row>
    <row r="91" spans="2:7" ht="15" x14ac:dyDescent="0.25">
      <c r="B91" s="293">
        <v>10</v>
      </c>
      <c r="C91" s="294">
        <v>1009</v>
      </c>
      <c r="D91" s="297">
        <f t="shared" si="20"/>
        <v>50.28</v>
      </c>
      <c r="E91" s="297"/>
      <c r="F91" s="298">
        <f t="shared" si="21"/>
        <v>8.99</v>
      </c>
      <c r="G91" s="320">
        <f t="shared" si="22"/>
        <v>59.27</v>
      </c>
    </row>
    <row r="92" spans="2:7" ht="15.75" thickBot="1" x14ac:dyDescent="0.3">
      <c r="B92" s="293">
        <v>10</v>
      </c>
      <c r="C92" s="294">
        <v>1010</v>
      </c>
      <c r="D92" s="297">
        <f t="shared" si="20"/>
        <v>33.24</v>
      </c>
      <c r="E92" s="297"/>
      <c r="F92" s="298">
        <f t="shared" si="21"/>
        <v>7.98</v>
      </c>
      <c r="G92" s="320">
        <f t="shared" si="22"/>
        <v>41.22</v>
      </c>
    </row>
    <row r="93" spans="2:7" ht="15" x14ac:dyDescent="0.25">
      <c r="B93" s="302">
        <v>11</v>
      </c>
      <c r="C93" s="303">
        <v>1101</v>
      </c>
      <c r="D93" s="304">
        <f>D83</f>
        <v>33.24</v>
      </c>
      <c r="E93" s="304"/>
      <c r="F93" s="305">
        <f>F83</f>
        <v>7.98</v>
      </c>
      <c r="G93" s="317">
        <f>SUM(D93:F93)</f>
        <v>41.22</v>
      </c>
    </row>
    <row r="94" spans="2:7" ht="15" x14ac:dyDescent="0.25">
      <c r="B94" s="306">
        <v>11</v>
      </c>
      <c r="C94" s="307">
        <v>1102</v>
      </c>
      <c r="D94" s="308">
        <f>D84</f>
        <v>50.18</v>
      </c>
      <c r="E94" s="308"/>
      <c r="F94" s="309">
        <f>F84</f>
        <v>8.99</v>
      </c>
      <c r="G94" s="318">
        <f>SUM(D94:F94)</f>
        <v>59.17</v>
      </c>
    </row>
    <row r="95" spans="2:7" ht="15" x14ac:dyDescent="0.25">
      <c r="B95" s="306">
        <v>11</v>
      </c>
      <c r="C95" s="307">
        <v>1103</v>
      </c>
      <c r="D95" s="308">
        <f t="shared" ref="D95:D102" si="23">D85</f>
        <v>71.180000000000007</v>
      </c>
      <c r="E95" s="308"/>
      <c r="F95" s="309">
        <f t="shared" ref="F95:F102" si="24">F85</f>
        <v>8.2100000000000009</v>
      </c>
      <c r="G95" s="318">
        <f t="shared" ref="G95:G102" si="25">SUM(D95:F95)</f>
        <v>79.390000000000015</v>
      </c>
    </row>
    <row r="96" spans="2:7" ht="15" x14ac:dyDescent="0.25">
      <c r="B96" s="306">
        <v>11</v>
      </c>
      <c r="C96" s="307">
        <v>1104</v>
      </c>
      <c r="D96" s="310">
        <f t="shared" si="23"/>
        <v>50.18</v>
      </c>
      <c r="E96" s="310"/>
      <c r="F96" s="311">
        <f t="shared" si="24"/>
        <v>8.99</v>
      </c>
      <c r="G96" s="318">
        <f t="shared" si="25"/>
        <v>59.17</v>
      </c>
    </row>
    <row r="97" spans="2:7" ht="15" x14ac:dyDescent="0.25">
      <c r="B97" s="306">
        <v>11</v>
      </c>
      <c r="C97" s="307">
        <v>1105</v>
      </c>
      <c r="D97" s="310">
        <f t="shared" si="23"/>
        <v>57.67</v>
      </c>
      <c r="E97" s="310"/>
      <c r="F97" s="311">
        <f t="shared" si="24"/>
        <v>8.2100000000000009</v>
      </c>
      <c r="G97" s="318">
        <f t="shared" si="25"/>
        <v>65.88</v>
      </c>
    </row>
    <row r="98" spans="2:7" ht="15" x14ac:dyDescent="0.25">
      <c r="B98" s="306">
        <v>11</v>
      </c>
      <c r="C98" s="307">
        <v>1106</v>
      </c>
      <c r="D98" s="310">
        <f t="shared" si="23"/>
        <v>57.67</v>
      </c>
      <c r="E98" s="310"/>
      <c r="F98" s="311">
        <f t="shared" si="24"/>
        <v>8.2100000000000009</v>
      </c>
      <c r="G98" s="318">
        <f t="shared" si="25"/>
        <v>65.88</v>
      </c>
    </row>
    <row r="99" spans="2:7" ht="15" x14ac:dyDescent="0.25">
      <c r="B99" s="306">
        <v>11</v>
      </c>
      <c r="C99" s="307">
        <v>1107</v>
      </c>
      <c r="D99" s="310">
        <f t="shared" si="23"/>
        <v>50.18</v>
      </c>
      <c r="E99" s="310"/>
      <c r="F99" s="311">
        <f t="shared" si="24"/>
        <v>8.99</v>
      </c>
      <c r="G99" s="318">
        <f t="shared" si="25"/>
        <v>59.17</v>
      </c>
    </row>
    <row r="100" spans="2:7" ht="15" x14ac:dyDescent="0.25">
      <c r="B100" s="306">
        <v>11</v>
      </c>
      <c r="C100" s="307">
        <v>1108</v>
      </c>
      <c r="D100" s="310">
        <f t="shared" si="23"/>
        <v>60.68</v>
      </c>
      <c r="E100" s="310"/>
      <c r="F100" s="311">
        <f t="shared" si="24"/>
        <v>9.32</v>
      </c>
      <c r="G100" s="318">
        <f t="shared" si="25"/>
        <v>70</v>
      </c>
    </row>
    <row r="101" spans="2:7" ht="15" x14ac:dyDescent="0.25">
      <c r="B101" s="306">
        <v>11</v>
      </c>
      <c r="C101" s="307">
        <v>1109</v>
      </c>
      <c r="D101" s="310">
        <f t="shared" si="23"/>
        <v>50.28</v>
      </c>
      <c r="E101" s="310"/>
      <c r="F101" s="311">
        <f t="shared" si="24"/>
        <v>8.99</v>
      </c>
      <c r="G101" s="318">
        <f t="shared" si="25"/>
        <v>59.27</v>
      </c>
    </row>
    <row r="102" spans="2:7" ht="15.75" thickBot="1" x14ac:dyDescent="0.3">
      <c r="B102" s="306">
        <v>11</v>
      </c>
      <c r="C102" s="307">
        <v>1110</v>
      </c>
      <c r="D102" s="310">
        <f t="shared" si="23"/>
        <v>33.24</v>
      </c>
      <c r="E102" s="310"/>
      <c r="F102" s="311">
        <f t="shared" si="24"/>
        <v>7.98</v>
      </c>
      <c r="G102" s="318">
        <f t="shared" si="25"/>
        <v>41.22</v>
      </c>
    </row>
    <row r="103" spans="2:7" ht="15" x14ac:dyDescent="0.25">
      <c r="B103" s="289">
        <v>12</v>
      </c>
      <c r="C103" s="290">
        <v>1201</v>
      </c>
      <c r="D103" s="291">
        <f>D93</f>
        <v>33.24</v>
      </c>
      <c r="E103" s="291"/>
      <c r="F103" s="292">
        <f>F93</f>
        <v>7.98</v>
      </c>
      <c r="G103" s="319">
        <f>SUM(D103:F103)</f>
        <v>41.22</v>
      </c>
    </row>
    <row r="104" spans="2:7" ht="15" x14ac:dyDescent="0.25">
      <c r="B104" s="293">
        <v>12</v>
      </c>
      <c r="C104" s="294">
        <v>1202</v>
      </c>
      <c r="D104" s="295">
        <f>D94</f>
        <v>50.18</v>
      </c>
      <c r="E104" s="295"/>
      <c r="F104" s="296">
        <f>F94</f>
        <v>8.99</v>
      </c>
      <c r="G104" s="320">
        <f>SUM(D104:F104)</f>
        <v>59.17</v>
      </c>
    </row>
    <row r="105" spans="2:7" ht="15" x14ac:dyDescent="0.25">
      <c r="B105" s="293">
        <v>12</v>
      </c>
      <c r="C105" s="294">
        <v>1203</v>
      </c>
      <c r="D105" s="295">
        <f t="shared" ref="D105:D112" si="26">D95</f>
        <v>71.180000000000007</v>
      </c>
      <c r="E105" s="295"/>
      <c r="F105" s="296">
        <f t="shared" ref="F105:F112" si="27">F95</f>
        <v>8.2100000000000009</v>
      </c>
      <c r="G105" s="320">
        <f t="shared" ref="G105:G112" si="28">SUM(D105:F105)</f>
        <v>79.390000000000015</v>
      </c>
    </row>
    <row r="106" spans="2:7" ht="15" x14ac:dyDescent="0.25">
      <c r="B106" s="293">
        <v>12</v>
      </c>
      <c r="C106" s="294">
        <v>1204</v>
      </c>
      <c r="D106" s="297">
        <f t="shared" si="26"/>
        <v>50.18</v>
      </c>
      <c r="E106" s="297"/>
      <c r="F106" s="298">
        <f t="shared" si="27"/>
        <v>8.99</v>
      </c>
      <c r="G106" s="320">
        <f t="shared" si="28"/>
        <v>59.17</v>
      </c>
    </row>
    <row r="107" spans="2:7" ht="15" x14ac:dyDescent="0.25">
      <c r="B107" s="293">
        <v>12</v>
      </c>
      <c r="C107" s="294">
        <v>1205</v>
      </c>
      <c r="D107" s="297">
        <f t="shared" si="26"/>
        <v>57.67</v>
      </c>
      <c r="E107" s="297"/>
      <c r="F107" s="298">
        <f t="shared" si="27"/>
        <v>8.2100000000000009</v>
      </c>
      <c r="G107" s="320">
        <f t="shared" si="28"/>
        <v>65.88</v>
      </c>
    </row>
    <row r="108" spans="2:7" ht="15" x14ac:dyDescent="0.25">
      <c r="B108" s="293">
        <v>12</v>
      </c>
      <c r="C108" s="294">
        <v>1206</v>
      </c>
      <c r="D108" s="297">
        <f t="shared" si="26"/>
        <v>57.67</v>
      </c>
      <c r="E108" s="297"/>
      <c r="F108" s="298">
        <f t="shared" si="27"/>
        <v>8.2100000000000009</v>
      </c>
      <c r="G108" s="320">
        <f t="shared" si="28"/>
        <v>65.88</v>
      </c>
    </row>
    <row r="109" spans="2:7" ht="15" x14ac:dyDescent="0.25">
      <c r="B109" s="293">
        <v>12</v>
      </c>
      <c r="C109" s="294">
        <v>1207</v>
      </c>
      <c r="D109" s="297">
        <f t="shared" si="26"/>
        <v>50.18</v>
      </c>
      <c r="E109" s="297"/>
      <c r="F109" s="298">
        <f t="shared" si="27"/>
        <v>8.99</v>
      </c>
      <c r="G109" s="320">
        <f t="shared" si="28"/>
        <v>59.17</v>
      </c>
    </row>
    <row r="110" spans="2:7" ht="15" x14ac:dyDescent="0.25">
      <c r="B110" s="293">
        <v>12</v>
      </c>
      <c r="C110" s="294">
        <v>1208</v>
      </c>
      <c r="D110" s="297">
        <f t="shared" si="26"/>
        <v>60.68</v>
      </c>
      <c r="E110" s="297"/>
      <c r="F110" s="298">
        <f t="shared" si="27"/>
        <v>9.32</v>
      </c>
      <c r="G110" s="320">
        <f t="shared" si="28"/>
        <v>70</v>
      </c>
    </row>
    <row r="111" spans="2:7" ht="15" x14ac:dyDescent="0.25">
      <c r="B111" s="293">
        <v>12</v>
      </c>
      <c r="C111" s="294">
        <v>1209</v>
      </c>
      <c r="D111" s="297">
        <f t="shared" si="26"/>
        <v>50.28</v>
      </c>
      <c r="E111" s="297"/>
      <c r="F111" s="298">
        <f t="shared" si="27"/>
        <v>8.99</v>
      </c>
      <c r="G111" s="320">
        <f t="shared" si="28"/>
        <v>59.27</v>
      </c>
    </row>
    <row r="112" spans="2:7" ht="15.75" thickBot="1" x14ac:dyDescent="0.3">
      <c r="B112" s="293">
        <v>12</v>
      </c>
      <c r="C112" s="294">
        <v>1210</v>
      </c>
      <c r="D112" s="297">
        <f t="shared" si="26"/>
        <v>33.24</v>
      </c>
      <c r="E112" s="297"/>
      <c r="F112" s="298">
        <f t="shared" si="27"/>
        <v>7.98</v>
      </c>
      <c r="G112" s="320">
        <f t="shared" si="28"/>
        <v>41.22</v>
      </c>
    </row>
    <row r="113" spans="2:7" ht="15" x14ac:dyDescent="0.25">
      <c r="B113" s="302">
        <v>13</v>
      </c>
      <c r="C113" s="303">
        <v>1301</v>
      </c>
      <c r="D113" s="304">
        <f>D103</f>
        <v>33.24</v>
      </c>
      <c r="E113" s="304"/>
      <c r="F113" s="305">
        <f>F103</f>
        <v>7.98</v>
      </c>
      <c r="G113" s="317">
        <f>SUM(D113:F113)</f>
        <v>41.22</v>
      </c>
    </row>
    <row r="114" spans="2:7" ht="15" x14ac:dyDescent="0.25">
      <c r="B114" s="306">
        <v>13</v>
      </c>
      <c r="C114" s="307">
        <v>1302</v>
      </c>
      <c r="D114" s="308">
        <f>D104</f>
        <v>50.18</v>
      </c>
      <c r="E114" s="308"/>
      <c r="F114" s="309">
        <f>F104</f>
        <v>8.99</v>
      </c>
      <c r="G114" s="318">
        <f>SUM(D114:F114)</f>
        <v>59.17</v>
      </c>
    </row>
    <row r="115" spans="2:7" ht="15" x14ac:dyDescent="0.25">
      <c r="B115" s="306">
        <v>13</v>
      </c>
      <c r="C115" s="307">
        <v>1303</v>
      </c>
      <c r="D115" s="308">
        <f t="shared" ref="D115:D122" si="29">D105</f>
        <v>71.180000000000007</v>
      </c>
      <c r="E115" s="308"/>
      <c r="F115" s="309">
        <f t="shared" ref="F115:F122" si="30">F105</f>
        <v>8.2100000000000009</v>
      </c>
      <c r="G115" s="318">
        <f t="shared" ref="G115:G122" si="31">SUM(D115:F115)</f>
        <v>79.390000000000015</v>
      </c>
    </row>
    <row r="116" spans="2:7" ht="15" x14ac:dyDescent="0.25">
      <c r="B116" s="306">
        <v>13</v>
      </c>
      <c r="C116" s="307">
        <v>1304</v>
      </c>
      <c r="D116" s="310">
        <f t="shared" si="29"/>
        <v>50.18</v>
      </c>
      <c r="E116" s="310"/>
      <c r="F116" s="311">
        <f t="shared" si="30"/>
        <v>8.99</v>
      </c>
      <c r="G116" s="318">
        <f t="shared" si="31"/>
        <v>59.17</v>
      </c>
    </row>
    <row r="117" spans="2:7" ht="15" x14ac:dyDescent="0.25">
      <c r="B117" s="306">
        <v>13</v>
      </c>
      <c r="C117" s="307">
        <v>1305</v>
      </c>
      <c r="D117" s="310">
        <f t="shared" si="29"/>
        <v>57.67</v>
      </c>
      <c r="E117" s="310"/>
      <c r="F117" s="311">
        <f t="shared" si="30"/>
        <v>8.2100000000000009</v>
      </c>
      <c r="G117" s="318">
        <f t="shared" si="31"/>
        <v>65.88</v>
      </c>
    </row>
    <row r="118" spans="2:7" ht="15" x14ac:dyDescent="0.25">
      <c r="B118" s="306">
        <v>13</v>
      </c>
      <c r="C118" s="307">
        <v>1306</v>
      </c>
      <c r="D118" s="310">
        <f t="shared" si="29"/>
        <v>57.67</v>
      </c>
      <c r="E118" s="310"/>
      <c r="F118" s="311">
        <f t="shared" si="30"/>
        <v>8.2100000000000009</v>
      </c>
      <c r="G118" s="318">
        <f t="shared" si="31"/>
        <v>65.88</v>
      </c>
    </row>
    <row r="119" spans="2:7" ht="15" x14ac:dyDescent="0.25">
      <c r="B119" s="306">
        <v>13</v>
      </c>
      <c r="C119" s="307">
        <v>1307</v>
      </c>
      <c r="D119" s="310">
        <f t="shared" si="29"/>
        <v>50.18</v>
      </c>
      <c r="E119" s="310"/>
      <c r="F119" s="311">
        <f t="shared" si="30"/>
        <v>8.99</v>
      </c>
      <c r="G119" s="318">
        <f t="shared" si="31"/>
        <v>59.17</v>
      </c>
    </row>
    <row r="120" spans="2:7" ht="15" x14ac:dyDescent="0.25">
      <c r="B120" s="306">
        <v>13</v>
      </c>
      <c r="C120" s="307">
        <v>1308</v>
      </c>
      <c r="D120" s="310">
        <f t="shared" si="29"/>
        <v>60.68</v>
      </c>
      <c r="E120" s="310"/>
      <c r="F120" s="311">
        <f t="shared" si="30"/>
        <v>9.32</v>
      </c>
      <c r="G120" s="318">
        <f t="shared" si="31"/>
        <v>70</v>
      </c>
    </row>
    <row r="121" spans="2:7" ht="15" x14ac:dyDescent="0.25">
      <c r="B121" s="306">
        <v>13</v>
      </c>
      <c r="C121" s="307">
        <v>1309</v>
      </c>
      <c r="D121" s="310">
        <f t="shared" si="29"/>
        <v>50.28</v>
      </c>
      <c r="E121" s="310"/>
      <c r="F121" s="311">
        <f t="shared" si="30"/>
        <v>8.99</v>
      </c>
      <c r="G121" s="318">
        <f t="shared" si="31"/>
        <v>59.27</v>
      </c>
    </row>
    <row r="122" spans="2:7" ht="15.75" thickBot="1" x14ac:dyDescent="0.3">
      <c r="B122" s="306">
        <v>13</v>
      </c>
      <c r="C122" s="307">
        <v>1310</v>
      </c>
      <c r="D122" s="310">
        <f t="shared" si="29"/>
        <v>33.24</v>
      </c>
      <c r="E122" s="310"/>
      <c r="F122" s="311">
        <f t="shared" si="30"/>
        <v>7.98</v>
      </c>
      <c r="G122" s="318">
        <f t="shared" si="31"/>
        <v>41.22</v>
      </c>
    </row>
    <row r="123" spans="2:7" ht="15" x14ac:dyDescent="0.25">
      <c r="B123" s="289">
        <v>14</v>
      </c>
      <c r="C123" s="290">
        <v>1401</v>
      </c>
      <c r="D123" s="291">
        <f>D113</f>
        <v>33.24</v>
      </c>
      <c r="E123" s="291"/>
      <c r="F123" s="292">
        <f>F113</f>
        <v>7.98</v>
      </c>
      <c r="G123" s="319">
        <f>SUM(D123:F123)</f>
        <v>41.22</v>
      </c>
    </row>
    <row r="124" spans="2:7" ht="15" x14ac:dyDescent="0.25">
      <c r="B124" s="293">
        <v>14</v>
      </c>
      <c r="C124" s="294">
        <v>1402</v>
      </c>
      <c r="D124" s="295">
        <f>D114</f>
        <v>50.18</v>
      </c>
      <c r="E124" s="295"/>
      <c r="F124" s="296">
        <f>F114</f>
        <v>8.99</v>
      </c>
      <c r="G124" s="320">
        <f>SUM(D124:F124)</f>
        <v>59.17</v>
      </c>
    </row>
    <row r="125" spans="2:7" ht="15" x14ac:dyDescent="0.25">
      <c r="B125" s="293">
        <v>14</v>
      </c>
      <c r="C125" s="294">
        <v>1403</v>
      </c>
      <c r="D125" s="295">
        <f t="shared" ref="D125:D132" si="32">D115</f>
        <v>71.180000000000007</v>
      </c>
      <c r="E125" s="295"/>
      <c r="F125" s="296">
        <f t="shared" ref="F125:F132" si="33">F115</f>
        <v>8.2100000000000009</v>
      </c>
      <c r="G125" s="320">
        <f t="shared" ref="G125:G132" si="34">SUM(D125:F125)</f>
        <v>79.390000000000015</v>
      </c>
    </row>
    <row r="126" spans="2:7" ht="15" x14ac:dyDescent="0.25">
      <c r="B126" s="293">
        <v>14</v>
      </c>
      <c r="C126" s="294">
        <v>1404</v>
      </c>
      <c r="D126" s="297">
        <f t="shared" si="32"/>
        <v>50.18</v>
      </c>
      <c r="E126" s="297"/>
      <c r="F126" s="298">
        <f t="shared" si="33"/>
        <v>8.99</v>
      </c>
      <c r="G126" s="320">
        <f t="shared" si="34"/>
        <v>59.17</v>
      </c>
    </row>
    <row r="127" spans="2:7" ht="15" x14ac:dyDescent="0.25">
      <c r="B127" s="293">
        <v>14</v>
      </c>
      <c r="C127" s="294">
        <v>1405</v>
      </c>
      <c r="D127" s="297">
        <f t="shared" si="32"/>
        <v>57.67</v>
      </c>
      <c r="E127" s="297"/>
      <c r="F127" s="298">
        <f t="shared" si="33"/>
        <v>8.2100000000000009</v>
      </c>
      <c r="G127" s="320">
        <f t="shared" si="34"/>
        <v>65.88</v>
      </c>
    </row>
    <row r="128" spans="2:7" ht="15" x14ac:dyDescent="0.25">
      <c r="B128" s="293">
        <v>14</v>
      </c>
      <c r="C128" s="294">
        <v>1406</v>
      </c>
      <c r="D128" s="297">
        <f t="shared" si="32"/>
        <v>57.67</v>
      </c>
      <c r="E128" s="299"/>
      <c r="F128" s="298">
        <f t="shared" si="33"/>
        <v>8.2100000000000009</v>
      </c>
      <c r="G128" s="320">
        <f t="shared" si="34"/>
        <v>65.88</v>
      </c>
    </row>
    <row r="129" spans="2:7" ht="15" x14ac:dyDescent="0.25">
      <c r="B129" s="293">
        <v>14</v>
      </c>
      <c r="C129" s="294">
        <v>1407</v>
      </c>
      <c r="D129" s="297">
        <f t="shared" si="32"/>
        <v>50.18</v>
      </c>
      <c r="E129" s="299"/>
      <c r="F129" s="298">
        <f t="shared" si="33"/>
        <v>8.99</v>
      </c>
      <c r="G129" s="320">
        <f t="shared" si="34"/>
        <v>59.17</v>
      </c>
    </row>
    <row r="130" spans="2:7" ht="15" x14ac:dyDescent="0.25">
      <c r="B130" s="293">
        <v>14</v>
      </c>
      <c r="C130" s="294">
        <v>1408</v>
      </c>
      <c r="D130" s="297">
        <f t="shared" si="32"/>
        <v>60.68</v>
      </c>
      <c r="E130" s="297"/>
      <c r="F130" s="298">
        <f t="shared" si="33"/>
        <v>9.32</v>
      </c>
      <c r="G130" s="320">
        <f t="shared" si="34"/>
        <v>70</v>
      </c>
    </row>
    <row r="131" spans="2:7" ht="15" x14ac:dyDescent="0.25">
      <c r="B131" s="293">
        <v>14</v>
      </c>
      <c r="C131" s="294">
        <v>1409</v>
      </c>
      <c r="D131" s="297">
        <f t="shared" si="32"/>
        <v>50.28</v>
      </c>
      <c r="E131" s="297"/>
      <c r="F131" s="298">
        <f t="shared" si="33"/>
        <v>8.99</v>
      </c>
      <c r="G131" s="320">
        <f t="shared" si="34"/>
        <v>59.27</v>
      </c>
    </row>
    <row r="132" spans="2:7" ht="15.75" thickBot="1" x14ac:dyDescent="0.3">
      <c r="B132" s="293">
        <v>14</v>
      </c>
      <c r="C132" s="294">
        <v>1410</v>
      </c>
      <c r="D132" s="297">
        <f t="shared" si="32"/>
        <v>33.24</v>
      </c>
      <c r="E132" s="297"/>
      <c r="F132" s="298">
        <f t="shared" si="33"/>
        <v>7.98</v>
      </c>
      <c r="G132" s="320">
        <f t="shared" si="34"/>
        <v>41.22</v>
      </c>
    </row>
    <row r="133" spans="2:7" ht="15" x14ac:dyDescent="0.25">
      <c r="B133" s="302">
        <v>15</v>
      </c>
      <c r="C133" s="303">
        <v>1501</v>
      </c>
      <c r="D133" s="304">
        <f>D123</f>
        <v>33.24</v>
      </c>
      <c r="E133" s="304"/>
      <c r="F133" s="305">
        <f>F123</f>
        <v>7.98</v>
      </c>
      <c r="G133" s="317">
        <f>SUM(D133:F133)</f>
        <v>41.22</v>
      </c>
    </row>
    <row r="134" spans="2:7" ht="15" x14ac:dyDescent="0.25">
      <c r="B134" s="306">
        <v>15</v>
      </c>
      <c r="C134" s="307">
        <v>1502</v>
      </c>
      <c r="D134" s="308">
        <f>D124</f>
        <v>50.18</v>
      </c>
      <c r="E134" s="308"/>
      <c r="F134" s="309">
        <f>F124</f>
        <v>8.99</v>
      </c>
      <c r="G134" s="318">
        <f>SUM(D134:F134)</f>
        <v>59.17</v>
      </c>
    </row>
    <row r="135" spans="2:7" ht="15" x14ac:dyDescent="0.25">
      <c r="B135" s="306">
        <v>15</v>
      </c>
      <c r="C135" s="307">
        <v>1503</v>
      </c>
      <c r="D135" s="308">
        <f t="shared" ref="D135:D142" si="35">D125</f>
        <v>71.180000000000007</v>
      </c>
      <c r="E135" s="308"/>
      <c r="F135" s="309">
        <f t="shared" ref="F135:F142" si="36">F125</f>
        <v>8.2100000000000009</v>
      </c>
      <c r="G135" s="318">
        <f t="shared" ref="G135:G142" si="37">SUM(D135:F135)</f>
        <v>79.390000000000015</v>
      </c>
    </row>
    <row r="136" spans="2:7" ht="15" x14ac:dyDescent="0.25">
      <c r="B136" s="306">
        <v>15</v>
      </c>
      <c r="C136" s="307">
        <v>1504</v>
      </c>
      <c r="D136" s="310">
        <f t="shared" si="35"/>
        <v>50.18</v>
      </c>
      <c r="E136" s="310"/>
      <c r="F136" s="311">
        <f t="shared" si="36"/>
        <v>8.99</v>
      </c>
      <c r="G136" s="318">
        <f t="shared" si="37"/>
        <v>59.17</v>
      </c>
    </row>
    <row r="137" spans="2:7" ht="15" x14ac:dyDescent="0.25">
      <c r="B137" s="306">
        <v>15</v>
      </c>
      <c r="C137" s="307">
        <v>1505</v>
      </c>
      <c r="D137" s="310">
        <f t="shared" si="35"/>
        <v>57.67</v>
      </c>
      <c r="E137" s="310"/>
      <c r="F137" s="311">
        <f t="shared" si="36"/>
        <v>8.2100000000000009</v>
      </c>
      <c r="G137" s="318">
        <f t="shared" si="37"/>
        <v>65.88</v>
      </c>
    </row>
    <row r="138" spans="2:7" ht="15" x14ac:dyDescent="0.25">
      <c r="B138" s="306">
        <v>15</v>
      </c>
      <c r="C138" s="307">
        <v>1506</v>
      </c>
      <c r="D138" s="310">
        <f t="shared" si="35"/>
        <v>57.67</v>
      </c>
      <c r="E138" s="310"/>
      <c r="F138" s="311">
        <f t="shared" si="36"/>
        <v>8.2100000000000009</v>
      </c>
      <c r="G138" s="318">
        <f t="shared" si="37"/>
        <v>65.88</v>
      </c>
    </row>
    <row r="139" spans="2:7" ht="15" x14ac:dyDescent="0.25">
      <c r="B139" s="306">
        <v>15</v>
      </c>
      <c r="C139" s="307">
        <v>1507</v>
      </c>
      <c r="D139" s="310">
        <f t="shared" si="35"/>
        <v>50.18</v>
      </c>
      <c r="E139" s="310"/>
      <c r="F139" s="311">
        <f t="shared" si="36"/>
        <v>8.99</v>
      </c>
      <c r="G139" s="318">
        <f t="shared" si="37"/>
        <v>59.17</v>
      </c>
    </row>
    <row r="140" spans="2:7" ht="15" x14ac:dyDescent="0.25">
      <c r="B140" s="306">
        <v>15</v>
      </c>
      <c r="C140" s="307">
        <v>1508</v>
      </c>
      <c r="D140" s="310">
        <f t="shared" si="35"/>
        <v>60.68</v>
      </c>
      <c r="E140" s="310"/>
      <c r="F140" s="311">
        <f t="shared" si="36"/>
        <v>9.32</v>
      </c>
      <c r="G140" s="318">
        <f t="shared" si="37"/>
        <v>70</v>
      </c>
    </row>
    <row r="141" spans="2:7" ht="15" x14ac:dyDescent="0.25">
      <c r="B141" s="306">
        <v>15</v>
      </c>
      <c r="C141" s="307">
        <v>1509</v>
      </c>
      <c r="D141" s="310">
        <f t="shared" si="35"/>
        <v>50.28</v>
      </c>
      <c r="E141" s="310"/>
      <c r="F141" s="311">
        <f t="shared" si="36"/>
        <v>8.99</v>
      </c>
      <c r="G141" s="318">
        <f t="shared" si="37"/>
        <v>59.27</v>
      </c>
    </row>
    <row r="142" spans="2:7" ht="15.75" thickBot="1" x14ac:dyDescent="0.3">
      <c r="B142" s="306">
        <v>15</v>
      </c>
      <c r="C142" s="307">
        <v>1510</v>
      </c>
      <c r="D142" s="310">
        <f t="shared" si="35"/>
        <v>33.24</v>
      </c>
      <c r="E142" s="310"/>
      <c r="F142" s="311">
        <f t="shared" si="36"/>
        <v>7.98</v>
      </c>
      <c r="G142" s="318">
        <f t="shared" si="37"/>
        <v>41.22</v>
      </c>
    </row>
    <row r="143" spans="2:7" ht="15" x14ac:dyDescent="0.25">
      <c r="B143" s="289">
        <v>16</v>
      </c>
      <c r="C143" s="290">
        <v>1601</v>
      </c>
      <c r="D143" s="291">
        <f>D133</f>
        <v>33.24</v>
      </c>
      <c r="E143" s="291"/>
      <c r="F143" s="292">
        <f>F133</f>
        <v>7.98</v>
      </c>
      <c r="G143" s="319">
        <f>SUM(D143:F143)</f>
        <v>41.22</v>
      </c>
    </row>
    <row r="144" spans="2:7" ht="15" x14ac:dyDescent="0.25">
      <c r="B144" s="293">
        <v>16</v>
      </c>
      <c r="C144" s="294">
        <v>1602</v>
      </c>
      <c r="D144" s="295">
        <f>D134</f>
        <v>50.18</v>
      </c>
      <c r="E144" s="295"/>
      <c r="F144" s="296">
        <f>F134</f>
        <v>8.99</v>
      </c>
      <c r="G144" s="320">
        <f>SUM(D144:F144)</f>
        <v>59.17</v>
      </c>
    </row>
    <row r="145" spans="2:7" ht="15" x14ac:dyDescent="0.25">
      <c r="B145" s="293">
        <v>16</v>
      </c>
      <c r="C145" s="294">
        <v>1603</v>
      </c>
      <c r="D145" s="295">
        <f t="shared" ref="D145:D152" si="38">D135</f>
        <v>71.180000000000007</v>
      </c>
      <c r="E145" s="295"/>
      <c r="F145" s="296">
        <f t="shared" ref="F145:F152" si="39">F135</f>
        <v>8.2100000000000009</v>
      </c>
      <c r="G145" s="320">
        <f t="shared" ref="G145:G152" si="40">SUM(D145:F145)</f>
        <v>79.390000000000015</v>
      </c>
    </row>
    <row r="146" spans="2:7" ht="15" x14ac:dyDescent="0.25">
      <c r="B146" s="293">
        <v>16</v>
      </c>
      <c r="C146" s="294">
        <v>1604</v>
      </c>
      <c r="D146" s="297">
        <f t="shared" si="38"/>
        <v>50.18</v>
      </c>
      <c r="E146" s="297"/>
      <c r="F146" s="298">
        <f t="shared" si="39"/>
        <v>8.99</v>
      </c>
      <c r="G146" s="320">
        <f t="shared" si="40"/>
        <v>59.17</v>
      </c>
    </row>
    <row r="147" spans="2:7" ht="15" x14ac:dyDescent="0.25">
      <c r="B147" s="293">
        <v>16</v>
      </c>
      <c r="C147" s="294">
        <v>1605</v>
      </c>
      <c r="D147" s="297">
        <f t="shared" si="38"/>
        <v>57.67</v>
      </c>
      <c r="E147" s="297"/>
      <c r="F147" s="298">
        <f t="shared" si="39"/>
        <v>8.2100000000000009</v>
      </c>
      <c r="G147" s="320">
        <f t="shared" si="40"/>
        <v>65.88</v>
      </c>
    </row>
    <row r="148" spans="2:7" ht="15" x14ac:dyDescent="0.25">
      <c r="B148" s="293">
        <v>16</v>
      </c>
      <c r="C148" s="294">
        <v>1606</v>
      </c>
      <c r="D148" s="297">
        <f t="shared" si="38"/>
        <v>57.67</v>
      </c>
      <c r="E148" s="297"/>
      <c r="F148" s="298">
        <f t="shared" si="39"/>
        <v>8.2100000000000009</v>
      </c>
      <c r="G148" s="320">
        <f t="shared" si="40"/>
        <v>65.88</v>
      </c>
    </row>
    <row r="149" spans="2:7" ht="15" x14ac:dyDescent="0.25">
      <c r="B149" s="293">
        <v>16</v>
      </c>
      <c r="C149" s="294">
        <v>1607</v>
      </c>
      <c r="D149" s="297">
        <f t="shared" si="38"/>
        <v>50.18</v>
      </c>
      <c r="E149" s="297"/>
      <c r="F149" s="298">
        <f t="shared" si="39"/>
        <v>8.99</v>
      </c>
      <c r="G149" s="320">
        <f t="shared" si="40"/>
        <v>59.17</v>
      </c>
    </row>
    <row r="150" spans="2:7" ht="15" x14ac:dyDescent="0.25">
      <c r="B150" s="293">
        <v>16</v>
      </c>
      <c r="C150" s="294">
        <v>1608</v>
      </c>
      <c r="D150" s="297">
        <f t="shared" si="38"/>
        <v>60.68</v>
      </c>
      <c r="E150" s="297"/>
      <c r="F150" s="298">
        <f t="shared" si="39"/>
        <v>9.32</v>
      </c>
      <c r="G150" s="320">
        <f t="shared" si="40"/>
        <v>70</v>
      </c>
    </row>
    <row r="151" spans="2:7" ht="15" x14ac:dyDescent="0.25">
      <c r="B151" s="293">
        <v>16</v>
      </c>
      <c r="C151" s="294">
        <v>1609</v>
      </c>
      <c r="D151" s="297">
        <f t="shared" si="38"/>
        <v>50.28</v>
      </c>
      <c r="E151" s="297"/>
      <c r="F151" s="298">
        <f t="shared" si="39"/>
        <v>8.99</v>
      </c>
      <c r="G151" s="320">
        <f t="shared" si="40"/>
        <v>59.27</v>
      </c>
    </row>
    <row r="152" spans="2:7" ht="15.75" thickBot="1" x14ac:dyDescent="0.3">
      <c r="B152" s="293">
        <v>16</v>
      </c>
      <c r="C152" s="294">
        <v>1610</v>
      </c>
      <c r="D152" s="297">
        <f t="shared" si="38"/>
        <v>33.24</v>
      </c>
      <c r="E152" s="297"/>
      <c r="F152" s="298">
        <f t="shared" si="39"/>
        <v>7.98</v>
      </c>
      <c r="G152" s="320">
        <f t="shared" si="40"/>
        <v>41.22</v>
      </c>
    </row>
    <row r="153" spans="2:7" ht="15" x14ac:dyDescent="0.25">
      <c r="B153" s="302">
        <v>17</v>
      </c>
      <c r="C153" s="303">
        <v>1701</v>
      </c>
      <c r="D153" s="304">
        <f>D143</f>
        <v>33.24</v>
      </c>
      <c r="E153" s="304"/>
      <c r="F153" s="305">
        <f>F143</f>
        <v>7.98</v>
      </c>
      <c r="G153" s="317">
        <f>SUM(D153:F153)</f>
        <v>41.22</v>
      </c>
    </row>
    <row r="154" spans="2:7" ht="15" x14ac:dyDescent="0.25">
      <c r="B154" s="306">
        <v>17</v>
      </c>
      <c r="C154" s="307">
        <v>1702</v>
      </c>
      <c r="D154" s="308">
        <f>D144</f>
        <v>50.18</v>
      </c>
      <c r="E154" s="308"/>
      <c r="F154" s="309">
        <f>F144</f>
        <v>8.99</v>
      </c>
      <c r="G154" s="318">
        <f>SUM(D154:F154)</f>
        <v>59.17</v>
      </c>
    </row>
    <row r="155" spans="2:7" ht="15" x14ac:dyDescent="0.25">
      <c r="B155" s="306">
        <v>17</v>
      </c>
      <c r="C155" s="307">
        <v>1703</v>
      </c>
      <c r="D155" s="308">
        <f t="shared" ref="D155:D162" si="41">D145</f>
        <v>71.180000000000007</v>
      </c>
      <c r="E155" s="308"/>
      <c r="F155" s="309">
        <f t="shared" ref="F155:F162" si="42">F145</f>
        <v>8.2100000000000009</v>
      </c>
      <c r="G155" s="318">
        <f t="shared" ref="G155:G162" si="43">SUM(D155:F155)</f>
        <v>79.390000000000015</v>
      </c>
    </row>
    <row r="156" spans="2:7" ht="15" x14ac:dyDescent="0.25">
      <c r="B156" s="306">
        <v>17</v>
      </c>
      <c r="C156" s="307">
        <v>1704</v>
      </c>
      <c r="D156" s="310">
        <f t="shared" si="41"/>
        <v>50.18</v>
      </c>
      <c r="E156" s="310"/>
      <c r="F156" s="311">
        <f t="shared" si="42"/>
        <v>8.99</v>
      </c>
      <c r="G156" s="318">
        <f t="shared" si="43"/>
        <v>59.17</v>
      </c>
    </row>
    <row r="157" spans="2:7" ht="15" x14ac:dyDescent="0.25">
      <c r="B157" s="306">
        <v>17</v>
      </c>
      <c r="C157" s="307">
        <v>1705</v>
      </c>
      <c r="D157" s="310">
        <f t="shared" si="41"/>
        <v>57.67</v>
      </c>
      <c r="E157" s="310"/>
      <c r="F157" s="311">
        <f t="shared" si="42"/>
        <v>8.2100000000000009</v>
      </c>
      <c r="G157" s="318">
        <f t="shared" si="43"/>
        <v>65.88</v>
      </c>
    </row>
    <row r="158" spans="2:7" ht="15" x14ac:dyDescent="0.25">
      <c r="B158" s="306">
        <v>17</v>
      </c>
      <c r="C158" s="307">
        <v>1706</v>
      </c>
      <c r="D158" s="310">
        <f t="shared" si="41"/>
        <v>57.67</v>
      </c>
      <c r="E158" s="310"/>
      <c r="F158" s="311">
        <f t="shared" si="42"/>
        <v>8.2100000000000009</v>
      </c>
      <c r="G158" s="318">
        <f t="shared" si="43"/>
        <v>65.88</v>
      </c>
    </row>
    <row r="159" spans="2:7" ht="15" x14ac:dyDescent="0.25">
      <c r="B159" s="306">
        <v>17</v>
      </c>
      <c r="C159" s="307">
        <v>1707</v>
      </c>
      <c r="D159" s="310">
        <f t="shared" si="41"/>
        <v>50.18</v>
      </c>
      <c r="E159" s="310"/>
      <c r="F159" s="311">
        <f t="shared" si="42"/>
        <v>8.99</v>
      </c>
      <c r="G159" s="318">
        <f t="shared" si="43"/>
        <v>59.17</v>
      </c>
    </row>
    <row r="160" spans="2:7" ht="15" x14ac:dyDescent="0.25">
      <c r="B160" s="306">
        <v>17</v>
      </c>
      <c r="C160" s="307">
        <v>1708</v>
      </c>
      <c r="D160" s="310">
        <f t="shared" si="41"/>
        <v>60.68</v>
      </c>
      <c r="E160" s="310"/>
      <c r="F160" s="311">
        <f t="shared" si="42"/>
        <v>9.32</v>
      </c>
      <c r="G160" s="318">
        <f t="shared" si="43"/>
        <v>70</v>
      </c>
    </row>
    <row r="161" spans="2:7" ht="15" x14ac:dyDescent="0.25">
      <c r="B161" s="306">
        <v>17</v>
      </c>
      <c r="C161" s="307">
        <v>1709</v>
      </c>
      <c r="D161" s="310">
        <f t="shared" si="41"/>
        <v>50.28</v>
      </c>
      <c r="E161" s="310"/>
      <c r="F161" s="311">
        <f t="shared" si="42"/>
        <v>8.99</v>
      </c>
      <c r="G161" s="318">
        <f t="shared" si="43"/>
        <v>59.27</v>
      </c>
    </row>
    <row r="162" spans="2:7" ht="15.75" thickBot="1" x14ac:dyDescent="0.3">
      <c r="B162" s="306">
        <v>17</v>
      </c>
      <c r="C162" s="307">
        <v>1710</v>
      </c>
      <c r="D162" s="310">
        <f t="shared" si="41"/>
        <v>33.24</v>
      </c>
      <c r="E162" s="310"/>
      <c r="F162" s="311">
        <f t="shared" si="42"/>
        <v>7.98</v>
      </c>
      <c r="G162" s="318">
        <f t="shared" si="43"/>
        <v>41.22</v>
      </c>
    </row>
    <row r="163" spans="2:7" ht="15" x14ac:dyDescent="0.25">
      <c r="B163" s="289">
        <v>18</v>
      </c>
      <c r="C163" s="290">
        <v>1801</v>
      </c>
      <c r="D163" s="291">
        <f>D153</f>
        <v>33.24</v>
      </c>
      <c r="E163" s="291"/>
      <c r="F163" s="292">
        <f>F153</f>
        <v>7.98</v>
      </c>
      <c r="G163" s="319">
        <f>SUM(D163:F163)</f>
        <v>41.22</v>
      </c>
    </row>
    <row r="164" spans="2:7" ht="15" x14ac:dyDescent="0.25">
      <c r="B164" s="293">
        <v>18</v>
      </c>
      <c r="C164" s="294">
        <v>1802</v>
      </c>
      <c r="D164" s="295">
        <f>D154</f>
        <v>50.18</v>
      </c>
      <c r="E164" s="295"/>
      <c r="F164" s="296">
        <f>F154</f>
        <v>8.99</v>
      </c>
      <c r="G164" s="320">
        <f>SUM(D164:F164)</f>
        <v>59.17</v>
      </c>
    </row>
    <row r="165" spans="2:7" ht="15" x14ac:dyDescent="0.25">
      <c r="B165" s="293">
        <v>18</v>
      </c>
      <c r="C165" s="294">
        <v>1803</v>
      </c>
      <c r="D165" s="295">
        <f t="shared" ref="D165:D172" si="44">D155</f>
        <v>71.180000000000007</v>
      </c>
      <c r="E165" s="295"/>
      <c r="F165" s="296">
        <f t="shared" ref="F165:F172" si="45">F155</f>
        <v>8.2100000000000009</v>
      </c>
      <c r="G165" s="320">
        <f t="shared" ref="G165:G172" si="46">SUM(D165:F165)</f>
        <v>79.390000000000015</v>
      </c>
    </row>
    <row r="166" spans="2:7" ht="15" x14ac:dyDescent="0.25">
      <c r="B166" s="293">
        <v>18</v>
      </c>
      <c r="C166" s="294">
        <v>1804</v>
      </c>
      <c r="D166" s="297">
        <f t="shared" si="44"/>
        <v>50.18</v>
      </c>
      <c r="E166" s="297"/>
      <c r="F166" s="298">
        <f t="shared" si="45"/>
        <v>8.99</v>
      </c>
      <c r="G166" s="320">
        <f t="shared" si="46"/>
        <v>59.17</v>
      </c>
    </row>
    <row r="167" spans="2:7" ht="15" x14ac:dyDescent="0.25">
      <c r="B167" s="293">
        <v>18</v>
      </c>
      <c r="C167" s="294">
        <v>1805</v>
      </c>
      <c r="D167" s="297">
        <f t="shared" si="44"/>
        <v>57.67</v>
      </c>
      <c r="E167" s="297"/>
      <c r="F167" s="298">
        <f t="shared" si="45"/>
        <v>8.2100000000000009</v>
      </c>
      <c r="G167" s="320">
        <f t="shared" si="46"/>
        <v>65.88</v>
      </c>
    </row>
    <row r="168" spans="2:7" ht="15" x14ac:dyDescent="0.25">
      <c r="B168" s="293">
        <v>18</v>
      </c>
      <c r="C168" s="294">
        <v>1806</v>
      </c>
      <c r="D168" s="297">
        <f t="shared" si="44"/>
        <v>57.67</v>
      </c>
      <c r="E168" s="297"/>
      <c r="F168" s="298">
        <f t="shared" si="45"/>
        <v>8.2100000000000009</v>
      </c>
      <c r="G168" s="320">
        <f t="shared" si="46"/>
        <v>65.88</v>
      </c>
    </row>
    <row r="169" spans="2:7" ht="15" x14ac:dyDescent="0.25">
      <c r="B169" s="293">
        <v>18</v>
      </c>
      <c r="C169" s="294">
        <v>1807</v>
      </c>
      <c r="D169" s="297">
        <f t="shared" si="44"/>
        <v>50.18</v>
      </c>
      <c r="E169" s="297"/>
      <c r="F169" s="298">
        <f t="shared" si="45"/>
        <v>8.99</v>
      </c>
      <c r="G169" s="320">
        <f t="shared" si="46"/>
        <v>59.17</v>
      </c>
    </row>
    <row r="170" spans="2:7" ht="15" x14ac:dyDescent="0.25">
      <c r="B170" s="293">
        <v>18</v>
      </c>
      <c r="C170" s="294">
        <v>1808</v>
      </c>
      <c r="D170" s="297">
        <f t="shared" si="44"/>
        <v>60.68</v>
      </c>
      <c r="E170" s="297"/>
      <c r="F170" s="298">
        <f t="shared" si="45"/>
        <v>9.32</v>
      </c>
      <c r="G170" s="320">
        <f t="shared" si="46"/>
        <v>70</v>
      </c>
    </row>
    <row r="171" spans="2:7" ht="15" x14ac:dyDescent="0.25">
      <c r="B171" s="293">
        <v>18</v>
      </c>
      <c r="C171" s="294">
        <v>1809</v>
      </c>
      <c r="D171" s="297">
        <f t="shared" si="44"/>
        <v>50.28</v>
      </c>
      <c r="E171" s="297"/>
      <c r="F171" s="298">
        <f t="shared" si="45"/>
        <v>8.99</v>
      </c>
      <c r="G171" s="320">
        <f t="shared" si="46"/>
        <v>59.27</v>
      </c>
    </row>
    <row r="172" spans="2:7" ht="15.75" thickBot="1" x14ac:dyDescent="0.3">
      <c r="B172" s="293">
        <v>18</v>
      </c>
      <c r="C172" s="294">
        <v>1810</v>
      </c>
      <c r="D172" s="297">
        <f t="shared" si="44"/>
        <v>33.24</v>
      </c>
      <c r="E172" s="297"/>
      <c r="F172" s="298">
        <f t="shared" si="45"/>
        <v>7.98</v>
      </c>
      <c r="G172" s="320">
        <f t="shared" si="46"/>
        <v>41.22</v>
      </c>
    </row>
    <row r="173" spans="2:7" ht="15" x14ac:dyDescent="0.25">
      <c r="B173" s="302">
        <v>19</v>
      </c>
      <c r="C173" s="303">
        <v>1901</v>
      </c>
      <c r="D173" s="304">
        <f>D163</f>
        <v>33.24</v>
      </c>
      <c r="E173" s="304"/>
      <c r="F173" s="305">
        <f>F163</f>
        <v>7.98</v>
      </c>
      <c r="G173" s="317">
        <f>SUM(D173:F173)</f>
        <v>41.22</v>
      </c>
    </row>
    <row r="174" spans="2:7" ht="15" x14ac:dyDescent="0.25">
      <c r="B174" s="306">
        <v>19</v>
      </c>
      <c r="C174" s="307">
        <v>1902</v>
      </c>
      <c r="D174" s="308">
        <f>D164</f>
        <v>50.18</v>
      </c>
      <c r="E174" s="308"/>
      <c r="F174" s="309">
        <f>F164</f>
        <v>8.99</v>
      </c>
      <c r="G174" s="318">
        <f>SUM(D174:F174)</f>
        <v>59.17</v>
      </c>
    </row>
    <row r="175" spans="2:7" ht="15" x14ac:dyDescent="0.25">
      <c r="B175" s="306">
        <v>19</v>
      </c>
      <c r="C175" s="307">
        <v>1903</v>
      </c>
      <c r="D175" s="308">
        <f t="shared" ref="D175:D182" si="47">D165</f>
        <v>71.180000000000007</v>
      </c>
      <c r="E175" s="308"/>
      <c r="F175" s="309">
        <f t="shared" ref="F175:F182" si="48">F165</f>
        <v>8.2100000000000009</v>
      </c>
      <c r="G175" s="318">
        <f t="shared" ref="G175:G182" si="49">SUM(D175:F175)</f>
        <v>79.390000000000015</v>
      </c>
    </row>
    <row r="176" spans="2:7" ht="15" x14ac:dyDescent="0.25">
      <c r="B176" s="306">
        <v>19</v>
      </c>
      <c r="C176" s="307">
        <v>1904</v>
      </c>
      <c r="D176" s="310">
        <f t="shared" si="47"/>
        <v>50.18</v>
      </c>
      <c r="E176" s="310"/>
      <c r="F176" s="311">
        <f t="shared" si="48"/>
        <v>8.99</v>
      </c>
      <c r="G176" s="318">
        <f>SUM(D176:F176)</f>
        <v>59.17</v>
      </c>
    </row>
    <row r="177" spans="2:7" ht="15" x14ac:dyDescent="0.25">
      <c r="B177" s="306">
        <v>19</v>
      </c>
      <c r="C177" s="307">
        <v>1905</v>
      </c>
      <c r="D177" s="310">
        <f t="shared" si="47"/>
        <v>57.67</v>
      </c>
      <c r="E177" s="310"/>
      <c r="F177" s="311">
        <f t="shared" si="48"/>
        <v>8.2100000000000009</v>
      </c>
      <c r="G177" s="318">
        <f>SUM(D177:F177)</f>
        <v>65.88</v>
      </c>
    </row>
    <row r="178" spans="2:7" ht="15" x14ac:dyDescent="0.25">
      <c r="B178" s="306">
        <v>19</v>
      </c>
      <c r="C178" s="307">
        <v>1906</v>
      </c>
      <c r="D178" s="310">
        <f t="shared" si="47"/>
        <v>57.67</v>
      </c>
      <c r="E178" s="310"/>
      <c r="F178" s="311">
        <f t="shared" si="48"/>
        <v>8.2100000000000009</v>
      </c>
      <c r="G178" s="318">
        <f t="shared" si="49"/>
        <v>65.88</v>
      </c>
    </row>
    <row r="179" spans="2:7" ht="15" x14ac:dyDescent="0.25">
      <c r="B179" s="306">
        <v>19</v>
      </c>
      <c r="C179" s="307">
        <v>1907</v>
      </c>
      <c r="D179" s="310">
        <f t="shared" si="47"/>
        <v>50.18</v>
      </c>
      <c r="E179" s="310"/>
      <c r="F179" s="311">
        <f t="shared" si="48"/>
        <v>8.99</v>
      </c>
      <c r="G179" s="318">
        <f t="shared" si="49"/>
        <v>59.17</v>
      </c>
    </row>
    <row r="180" spans="2:7" ht="15" x14ac:dyDescent="0.25">
      <c r="B180" s="306">
        <v>19</v>
      </c>
      <c r="C180" s="307">
        <v>1908</v>
      </c>
      <c r="D180" s="310">
        <f t="shared" si="47"/>
        <v>60.68</v>
      </c>
      <c r="E180" s="310"/>
      <c r="F180" s="311">
        <f t="shared" si="48"/>
        <v>9.32</v>
      </c>
      <c r="G180" s="318">
        <f t="shared" si="49"/>
        <v>70</v>
      </c>
    </row>
    <row r="181" spans="2:7" ht="15" x14ac:dyDescent="0.25">
      <c r="B181" s="306">
        <v>19</v>
      </c>
      <c r="C181" s="307">
        <v>1909</v>
      </c>
      <c r="D181" s="310">
        <f t="shared" si="47"/>
        <v>50.28</v>
      </c>
      <c r="E181" s="310"/>
      <c r="F181" s="311">
        <f t="shared" si="48"/>
        <v>8.99</v>
      </c>
      <c r="G181" s="318">
        <f t="shared" si="49"/>
        <v>59.27</v>
      </c>
    </row>
    <row r="182" spans="2:7" ht="15.75" thickBot="1" x14ac:dyDescent="0.3">
      <c r="B182" s="306">
        <v>19</v>
      </c>
      <c r="C182" s="307">
        <v>1910</v>
      </c>
      <c r="D182" s="310">
        <f t="shared" si="47"/>
        <v>33.24</v>
      </c>
      <c r="E182" s="310"/>
      <c r="F182" s="311">
        <f t="shared" si="48"/>
        <v>7.98</v>
      </c>
      <c r="G182" s="318">
        <f t="shared" si="49"/>
        <v>41.22</v>
      </c>
    </row>
    <row r="183" spans="2:7" ht="15" x14ac:dyDescent="0.25">
      <c r="B183" s="289">
        <v>20</v>
      </c>
      <c r="C183" s="290">
        <v>2001</v>
      </c>
      <c r="D183" s="291">
        <v>33.4</v>
      </c>
      <c r="E183" s="291"/>
      <c r="F183" s="292">
        <v>9.06</v>
      </c>
      <c r="G183" s="319">
        <f>SUM(D183:F183)</f>
        <v>42.46</v>
      </c>
    </row>
    <row r="184" spans="2:7" ht="15" x14ac:dyDescent="0.25">
      <c r="B184" s="293">
        <v>20</v>
      </c>
      <c r="C184" s="294">
        <v>2002</v>
      </c>
      <c r="D184" s="295">
        <v>50.17</v>
      </c>
      <c r="E184" s="295"/>
      <c r="F184" s="296">
        <v>13.36</v>
      </c>
      <c r="G184" s="320">
        <f>SUM(D184:F184)</f>
        <v>63.53</v>
      </c>
    </row>
    <row r="185" spans="2:7" ht="15" x14ac:dyDescent="0.25">
      <c r="B185" s="293">
        <v>20</v>
      </c>
      <c r="C185" s="294">
        <v>2003</v>
      </c>
      <c r="D185" s="295">
        <v>72.819999999999993</v>
      </c>
      <c r="E185" s="295"/>
      <c r="F185" s="296">
        <v>15.03</v>
      </c>
      <c r="G185" s="320">
        <f t="shared" ref="G185:G192" si="50">SUM(D185:F185)</f>
        <v>87.85</v>
      </c>
    </row>
    <row r="186" spans="2:7" ht="15" x14ac:dyDescent="0.25">
      <c r="B186" s="293">
        <v>20</v>
      </c>
      <c r="C186" s="294">
        <v>2004</v>
      </c>
      <c r="D186" s="297">
        <v>50.41</v>
      </c>
      <c r="E186" s="297"/>
      <c r="F186" s="298">
        <v>13.2</v>
      </c>
      <c r="G186" s="320">
        <f t="shared" si="50"/>
        <v>63.61</v>
      </c>
    </row>
    <row r="187" spans="2:7" ht="15" x14ac:dyDescent="0.25">
      <c r="B187" s="293">
        <v>20</v>
      </c>
      <c r="C187" s="294">
        <v>2005</v>
      </c>
      <c r="D187" s="297">
        <v>57.74</v>
      </c>
      <c r="E187" s="297"/>
      <c r="F187" s="298">
        <v>16.54</v>
      </c>
      <c r="G187" s="320">
        <f t="shared" si="50"/>
        <v>74.28</v>
      </c>
    </row>
    <row r="188" spans="2:7" ht="15" x14ac:dyDescent="0.25">
      <c r="B188" s="293">
        <v>20</v>
      </c>
      <c r="C188" s="294">
        <v>2006</v>
      </c>
      <c r="D188" s="297">
        <v>57.74</v>
      </c>
      <c r="E188" s="297"/>
      <c r="F188" s="298">
        <v>16.54</v>
      </c>
      <c r="G188" s="320">
        <f t="shared" si="50"/>
        <v>74.28</v>
      </c>
    </row>
    <row r="189" spans="2:7" ht="15" x14ac:dyDescent="0.25">
      <c r="B189" s="293">
        <v>20</v>
      </c>
      <c r="C189" s="294">
        <v>2007</v>
      </c>
      <c r="D189" s="297">
        <v>50.41</v>
      </c>
      <c r="E189" s="297"/>
      <c r="F189" s="298">
        <v>13.2</v>
      </c>
      <c r="G189" s="320">
        <f t="shared" si="50"/>
        <v>63.61</v>
      </c>
    </row>
    <row r="190" spans="2:7" ht="15" x14ac:dyDescent="0.25">
      <c r="B190" s="293">
        <v>20</v>
      </c>
      <c r="C190" s="294">
        <v>2008</v>
      </c>
      <c r="D190" s="297">
        <v>72.819999999999993</v>
      </c>
      <c r="E190" s="297"/>
      <c r="F190" s="298">
        <v>15.03</v>
      </c>
      <c r="G190" s="320">
        <f t="shared" si="50"/>
        <v>87.85</v>
      </c>
    </row>
    <row r="191" spans="2:7" ht="15" x14ac:dyDescent="0.25">
      <c r="B191" s="293">
        <v>20</v>
      </c>
      <c r="C191" s="294">
        <v>2009</v>
      </c>
      <c r="D191" s="297">
        <v>50.17</v>
      </c>
      <c r="E191" s="297"/>
      <c r="F191" s="298">
        <v>13.36</v>
      </c>
      <c r="G191" s="320">
        <f t="shared" si="50"/>
        <v>63.53</v>
      </c>
    </row>
    <row r="192" spans="2:7" ht="15.75" thickBot="1" x14ac:dyDescent="0.3">
      <c r="B192" s="293">
        <v>20</v>
      </c>
      <c r="C192" s="294">
        <v>2010</v>
      </c>
      <c r="D192" s="297">
        <v>33.4</v>
      </c>
      <c r="E192" s="297"/>
      <c r="F192" s="298">
        <v>9.06</v>
      </c>
      <c r="G192" s="320">
        <f t="shared" si="50"/>
        <v>42.46</v>
      </c>
    </row>
    <row r="193" spans="2:9" ht="15" x14ac:dyDescent="0.25">
      <c r="B193" s="302">
        <v>21</v>
      </c>
      <c r="C193" s="303">
        <v>2101</v>
      </c>
      <c r="D193" s="304">
        <v>33.4</v>
      </c>
      <c r="E193" s="304"/>
      <c r="F193" s="305">
        <v>9.06</v>
      </c>
      <c r="G193" s="317">
        <f>SUM(D193:F193)</f>
        <v>42.46</v>
      </c>
    </row>
    <row r="194" spans="2:9" ht="15" x14ac:dyDescent="0.25">
      <c r="B194" s="306">
        <v>21</v>
      </c>
      <c r="C194" s="307">
        <v>2102</v>
      </c>
      <c r="D194" s="308">
        <v>50.17</v>
      </c>
      <c r="E194" s="308"/>
      <c r="F194" s="309">
        <v>13.36</v>
      </c>
      <c r="G194" s="318">
        <f>SUM(D194:F194)</f>
        <v>63.53</v>
      </c>
    </row>
    <row r="195" spans="2:9" ht="15" x14ac:dyDescent="0.25">
      <c r="B195" s="306">
        <v>21</v>
      </c>
      <c r="C195" s="307">
        <v>2103</v>
      </c>
      <c r="D195" s="308">
        <v>72.819999999999993</v>
      </c>
      <c r="E195" s="308"/>
      <c r="F195" s="309">
        <v>15.03</v>
      </c>
      <c r="G195" s="318">
        <f t="shared" ref="G195:G202" si="51">SUM(D195:F195)</f>
        <v>87.85</v>
      </c>
    </row>
    <row r="196" spans="2:9" ht="15" x14ac:dyDescent="0.25">
      <c r="B196" s="306">
        <v>21</v>
      </c>
      <c r="C196" s="307">
        <v>2104</v>
      </c>
      <c r="D196" s="310">
        <v>50.41</v>
      </c>
      <c r="E196" s="310"/>
      <c r="F196" s="311">
        <v>13.2</v>
      </c>
      <c r="G196" s="318">
        <f t="shared" si="51"/>
        <v>63.61</v>
      </c>
    </row>
    <row r="197" spans="2:9" ht="15" x14ac:dyDescent="0.25">
      <c r="B197" s="306">
        <v>21</v>
      </c>
      <c r="C197" s="307">
        <v>2105</v>
      </c>
      <c r="D197" s="310">
        <v>57.74</v>
      </c>
      <c r="E197" s="310"/>
      <c r="F197" s="311">
        <v>16.54</v>
      </c>
      <c r="G197" s="318">
        <f t="shared" si="51"/>
        <v>74.28</v>
      </c>
    </row>
    <row r="198" spans="2:9" ht="15" x14ac:dyDescent="0.25">
      <c r="B198" s="306">
        <v>21</v>
      </c>
      <c r="C198" s="307">
        <v>2106</v>
      </c>
      <c r="D198" s="310">
        <v>57.74</v>
      </c>
      <c r="E198" s="310"/>
      <c r="F198" s="311">
        <v>16.54</v>
      </c>
      <c r="G198" s="318">
        <f t="shared" si="51"/>
        <v>74.28</v>
      </c>
    </row>
    <row r="199" spans="2:9" ht="15" x14ac:dyDescent="0.25">
      <c r="B199" s="306">
        <v>21</v>
      </c>
      <c r="C199" s="307">
        <v>2107</v>
      </c>
      <c r="D199" s="310">
        <v>50.41</v>
      </c>
      <c r="E199" s="310"/>
      <c r="F199" s="311">
        <v>13.2</v>
      </c>
      <c r="G199" s="318">
        <f t="shared" si="51"/>
        <v>63.61</v>
      </c>
    </row>
    <row r="200" spans="2:9" ht="15" x14ac:dyDescent="0.25">
      <c r="B200" s="306">
        <v>21</v>
      </c>
      <c r="C200" s="307">
        <v>2108</v>
      </c>
      <c r="D200" s="310">
        <v>72.819999999999993</v>
      </c>
      <c r="E200" s="310"/>
      <c r="F200" s="311">
        <v>15.03</v>
      </c>
      <c r="G200" s="318">
        <f t="shared" si="51"/>
        <v>87.85</v>
      </c>
    </row>
    <row r="201" spans="2:9" ht="15" x14ac:dyDescent="0.25">
      <c r="B201" s="306">
        <v>21</v>
      </c>
      <c r="C201" s="307">
        <v>2109</v>
      </c>
      <c r="D201" s="310">
        <v>50.17</v>
      </c>
      <c r="E201" s="310"/>
      <c r="F201" s="311">
        <v>13.36</v>
      </c>
      <c r="G201" s="318">
        <f t="shared" si="51"/>
        <v>63.53</v>
      </c>
    </row>
    <row r="202" spans="2:9" ht="15.75" thickBot="1" x14ac:dyDescent="0.3">
      <c r="B202" s="312">
        <v>21</v>
      </c>
      <c r="C202" s="313">
        <v>2110</v>
      </c>
      <c r="D202" s="314">
        <v>33.4</v>
      </c>
      <c r="E202" s="314"/>
      <c r="F202" s="315">
        <v>9.06</v>
      </c>
      <c r="G202" s="431">
        <f t="shared" si="51"/>
        <v>42.46</v>
      </c>
    </row>
    <row r="203" spans="2:9" ht="13.5" thickBot="1" x14ac:dyDescent="0.25"/>
    <row r="204" spans="2:9" ht="13.5" thickBot="1" x14ac:dyDescent="0.25">
      <c r="B204" s="636" t="s">
        <v>62</v>
      </c>
      <c r="C204" s="637"/>
      <c r="D204" s="259">
        <f>SUM(D8:D202)</f>
        <v>10073.650000000003</v>
      </c>
      <c r="E204" s="259">
        <f>SUM(E8:E132)</f>
        <v>0</v>
      </c>
      <c r="F204" s="259">
        <f>SUM(F8:F202)</f>
        <v>1773.0500000000013</v>
      </c>
      <c r="G204" s="321">
        <f>SUM(G8:G202)</f>
        <v>11846.700000000006</v>
      </c>
      <c r="I204" s="1">
        <f>G204+500.13</f>
        <v>12346.830000000005</v>
      </c>
    </row>
    <row r="206" spans="2:9" x14ac:dyDescent="0.2">
      <c r="B206" s="301" t="s">
        <v>159</v>
      </c>
    </row>
    <row r="208" spans="2:9" ht="13.5" thickBot="1" x14ac:dyDescent="0.25"/>
    <row r="209" spans="2:7" ht="13.5" thickBot="1" x14ac:dyDescent="0.25">
      <c r="B209" s="638" t="s">
        <v>629</v>
      </c>
      <c r="C209" s="639"/>
      <c r="D209" s="639"/>
      <c r="E209" s="639"/>
      <c r="F209" s="639"/>
      <c r="G209" s="640"/>
    </row>
    <row r="210" spans="2:7" ht="13.5" thickBot="1" x14ac:dyDescent="0.25">
      <c r="B210" s="427" t="s">
        <v>3</v>
      </c>
      <c r="C210" s="428" t="s">
        <v>591</v>
      </c>
      <c r="D210" s="429" t="s">
        <v>14</v>
      </c>
      <c r="E210" s="429" t="s">
        <v>16</v>
      </c>
      <c r="F210" s="429" t="s">
        <v>15</v>
      </c>
      <c r="G210" s="430" t="s">
        <v>12</v>
      </c>
    </row>
    <row r="211" spans="2:7" ht="15" x14ac:dyDescent="0.25">
      <c r="B211" s="15">
        <v>-3</v>
      </c>
      <c r="C211" s="4" t="s">
        <v>592</v>
      </c>
      <c r="D211" s="524">
        <v>39.24</v>
      </c>
      <c r="E211" s="524"/>
      <c r="F211" s="527">
        <v>0</v>
      </c>
      <c r="G211" s="319">
        <f t="shared" ref="G211:G215" si="52">SUM(D211:F211)</f>
        <v>39.24</v>
      </c>
    </row>
    <row r="212" spans="2:7" ht="15" x14ac:dyDescent="0.25">
      <c r="B212" s="16">
        <v>-3</v>
      </c>
      <c r="C212" s="3" t="s">
        <v>593</v>
      </c>
      <c r="D212" s="278">
        <v>37.479999999999997</v>
      </c>
      <c r="E212" s="278"/>
      <c r="F212" s="526">
        <v>0</v>
      </c>
      <c r="G212" s="320">
        <f t="shared" si="52"/>
        <v>37.479999999999997</v>
      </c>
    </row>
    <row r="213" spans="2:7" ht="15" x14ac:dyDescent="0.25">
      <c r="B213" s="16">
        <v>-3</v>
      </c>
      <c r="C213" s="3" t="s">
        <v>594</v>
      </c>
      <c r="D213" s="278">
        <v>37.479999999999997</v>
      </c>
      <c r="E213" s="278"/>
      <c r="F213" s="526">
        <v>0</v>
      </c>
      <c r="G213" s="320">
        <f t="shared" si="52"/>
        <v>37.479999999999997</v>
      </c>
    </row>
    <row r="214" spans="2:7" ht="15" x14ac:dyDescent="0.25">
      <c r="B214" s="16">
        <v>-3</v>
      </c>
      <c r="C214" s="3" t="s">
        <v>595</v>
      </c>
      <c r="D214" s="278">
        <v>37.479999999999997</v>
      </c>
      <c r="E214" s="278"/>
      <c r="F214" s="526">
        <v>0</v>
      </c>
      <c r="G214" s="320">
        <f t="shared" si="52"/>
        <v>37.479999999999997</v>
      </c>
    </row>
    <row r="215" spans="2:7" ht="15" x14ac:dyDescent="0.25">
      <c r="B215" s="16">
        <v>-3</v>
      </c>
      <c r="C215" s="3" t="s">
        <v>596</v>
      </c>
      <c r="D215" s="278">
        <v>37.36</v>
      </c>
      <c r="E215" s="278"/>
      <c r="F215" s="526">
        <v>0</v>
      </c>
      <c r="G215" s="320">
        <f t="shared" si="52"/>
        <v>37.36</v>
      </c>
    </row>
    <row r="216" spans="2:7" ht="15" x14ac:dyDescent="0.25">
      <c r="B216" s="16">
        <v>-3</v>
      </c>
      <c r="C216" s="3" t="s">
        <v>597</v>
      </c>
      <c r="D216" s="278">
        <v>41.2</v>
      </c>
      <c r="E216" s="278"/>
      <c r="F216" s="526">
        <v>0</v>
      </c>
      <c r="G216" s="320">
        <f>SUM(D216:F216)</f>
        <v>41.2</v>
      </c>
    </row>
    <row r="217" spans="2:7" ht="15" x14ac:dyDescent="0.25">
      <c r="B217" s="16">
        <v>-3</v>
      </c>
      <c r="C217" s="3" t="s">
        <v>598</v>
      </c>
      <c r="D217" s="278">
        <v>37.69</v>
      </c>
      <c r="E217" s="278"/>
      <c r="F217" s="526">
        <v>0</v>
      </c>
      <c r="G217" s="320">
        <f>SUM(D217:F217)</f>
        <v>37.69</v>
      </c>
    </row>
    <row r="218" spans="2:7" ht="15" x14ac:dyDescent="0.25">
      <c r="B218" s="16">
        <v>-3</v>
      </c>
      <c r="C218" s="3" t="s">
        <v>599</v>
      </c>
      <c r="D218" s="278">
        <v>36.96</v>
      </c>
      <c r="E218" s="278"/>
      <c r="F218" s="526">
        <v>0</v>
      </c>
      <c r="G218" s="320">
        <f t="shared" ref="G218:G221" si="53">SUM(D218:F218)</f>
        <v>36.96</v>
      </c>
    </row>
    <row r="219" spans="2:7" ht="15" x14ac:dyDescent="0.25">
      <c r="B219" s="16">
        <v>-3</v>
      </c>
      <c r="C219" s="3" t="s">
        <v>600</v>
      </c>
      <c r="D219" s="278">
        <v>36.96</v>
      </c>
      <c r="E219" s="278"/>
      <c r="F219" s="526">
        <v>0</v>
      </c>
      <c r="G219" s="320">
        <f t="shared" si="53"/>
        <v>36.96</v>
      </c>
    </row>
    <row r="220" spans="2:7" ht="15" x14ac:dyDescent="0.25">
      <c r="B220" s="16">
        <v>-3</v>
      </c>
      <c r="C220" s="3" t="s">
        <v>601</v>
      </c>
      <c r="D220" s="278">
        <v>117.7</v>
      </c>
      <c r="E220" s="278"/>
      <c r="F220" s="526">
        <v>0</v>
      </c>
      <c r="G220" s="320">
        <f t="shared" si="53"/>
        <v>117.7</v>
      </c>
    </row>
    <row r="221" spans="2:7" ht="15.75" thickBot="1" x14ac:dyDescent="0.3">
      <c r="B221" s="287">
        <v>-3</v>
      </c>
      <c r="C221" s="288" t="s">
        <v>602</v>
      </c>
      <c r="D221" s="525">
        <v>40.58</v>
      </c>
      <c r="E221" s="525"/>
      <c r="F221" s="529">
        <v>0</v>
      </c>
      <c r="G221" s="530">
        <f t="shared" si="53"/>
        <v>40.58</v>
      </c>
    </row>
    <row r="222" spans="2:7" ht="13.5" thickBot="1" x14ac:dyDescent="0.25"/>
    <row r="223" spans="2:7" ht="13.5" thickBot="1" x14ac:dyDescent="0.25">
      <c r="B223" s="636" t="s">
        <v>62</v>
      </c>
      <c r="C223" s="637"/>
      <c r="D223" s="259">
        <f>SUM(D211:D221)</f>
        <v>500.12999999999988</v>
      </c>
      <c r="E223" s="259">
        <f>SUM(E31:E155)</f>
        <v>0</v>
      </c>
      <c r="F223" s="528">
        <f>SUM(F211:F221)</f>
        <v>0</v>
      </c>
      <c r="G223" s="321">
        <f>SUM(G211:G221)</f>
        <v>500.12999999999988</v>
      </c>
    </row>
  </sheetData>
  <mergeCells count="5">
    <mergeCell ref="B2:F3"/>
    <mergeCell ref="B204:C204"/>
    <mergeCell ref="B6:G6"/>
    <mergeCell ref="B209:G209"/>
    <mergeCell ref="B223:C223"/>
  </mergeCells>
  <pageMargins left="0.70866141732283472" right="0.70866141732283472" top="0.74803149606299213" bottom="0.74803149606299213" header="0.31496062992125984" footer="0.31496062992125984"/>
  <pageSetup paperSize="190"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4"/>
  <sheetViews>
    <sheetView topLeftCell="A130" zoomScaleNormal="100" workbookViewId="0">
      <selection activeCell="R35" sqref="R35"/>
    </sheetView>
  </sheetViews>
  <sheetFormatPr baseColWidth="10" defaultColWidth="10.85546875" defaultRowHeight="12.75" x14ac:dyDescent="0.2"/>
  <cols>
    <col min="1" max="1" width="4" customWidth="1"/>
    <col min="2" max="2" width="7.7109375" bestFit="1" customWidth="1"/>
    <col min="3" max="3" width="14" bestFit="1" customWidth="1"/>
    <col min="4" max="4" width="18.5703125" bestFit="1" customWidth="1"/>
    <col min="5" max="5" width="4" customWidth="1"/>
    <col min="6" max="6" width="7.140625" bestFit="1" customWidth="1"/>
    <col min="7" max="7" width="26.7109375" bestFit="1" customWidth="1"/>
    <col min="8" max="8" width="22.5703125" bestFit="1" customWidth="1"/>
    <col min="9" max="9" width="24.28515625" bestFit="1" customWidth="1"/>
    <col min="10" max="10" width="4" customWidth="1"/>
    <col min="11" max="11" width="7.140625" bestFit="1" customWidth="1"/>
    <col min="12" max="12" width="26.7109375" bestFit="1" customWidth="1"/>
    <col min="13" max="13" width="15" bestFit="1" customWidth="1"/>
    <col min="14" max="14" width="20.28515625" bestFit="1" customWidth="1"/>
    <col min="18" max="18" width="13.85546875" customWidth="1"/>
  </cols>
  <sheetData>
    <row r="1" spans="1:19" ht="13.5" thickBot="1" x14ac:dyDescent="0.25"/>
    <row r="2" spans="1:19" ht="24.6" customHeight="1" x14ac:dyDescent="0.2">
      <c r="B2" s="614" t="str">
        <f>'RESUMEN SUPERFICIES'!C5</f>
        <v>DUNAMAR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6"/>
      <c r="N2" s="34" t="str">
        <f>'RESUMEN SUPERFICIES'!O5</f>
        <v>P.E.</v>
      </c>
    </row>
    <row r="3" spans="1:19" ht="13.9" customHeight="1" thickBot="1" x14ac:dyDescent="0.25">
      <c r="B3" s="617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19"/>
      <c r="N3" s="35">
        <f>'RESUMEN SUPERFICIES'!O6</f>
        <v>43752</v>
      </c>
    </row>
    <row r="4" spans="1:19" ht="13.5" thickBot="1" x14ac:dyDescent="0.25"/>
    <row r="5" spans="1:19" ht="13.5" thickBot="1" x14ac:dyDescent="0.25">
      <c r="B5" s="665" t="s">
        <v>146</v>
      </c>
      <c r="C5" s="665"/>
      <c r="D5" s="666"/>
      <c r="E5" s="23"/>
      <c r="F5" s="667" t="s">
        <v>143</v>
      </c>
      <c r="G5" s="668"/>
      <c r="H5" s="668"/>
      <c r="I5" s="669"/>
      <c r="K5" s="667" t="s">
        <v>11</v>
      </c>
      <c r="L5" s="668"/>
      <c r="M5" s="668"/>
      <c r="N5" s="669"/>
    </row>
    <row r="6" spans="1:19" ht="13.5" thickBot="1" x14ac:dyDescent="0.25">
      <c r="B6" s="10" t="s">
        <v>3</v>
      </c>
      <c r="C6" s="9" t="s">
        <v>5</v>
      </c>
      <c r="D6" s="11" t="s">
        <v>13</v>
      </c>
      <c r="E6" s="23"/>
      <c r="F6" s="14" t="s">
        <v>0</v>
      </c>
      <c r="G6" s="7" t="s">
        <v>4</v>
      </c>
      <c r="H6" s="8" t="s">
        <v>8</v>
      </c>
      <c r="I6" s="14" t="s">
        <v>1</v>
      </c>
      <c r="K6" s="12" t="s">
        <v>0</v>
      </c>
      <c r="L6" s="6" t="s">
        <v>4</v>
      </c>
      <c r="M6" s="8" t="s">
        <v>8</v>
      </c>
      <c r="N6" s="5" t="s">
        <v>1</v>
      </c>
      <c r="S6" s="650" t="s">
        <v>515</v>
      </c>
    </row>
    <row r="7" spans="1:19" ht="15.75" thickBot="1" x14ac:dyDescent="0.3">
      <c r="B7" s="280">
        <v>2</v>
      </c>
      <c r="C7" s="281" t="s">
        <v>200</v>
      </c>
      <c r="D7" s="561">
        <v>3.58</v>
      </c>
      <c r="F7" s="302">
        <v>1</v>
      </c>
      <c r="G7" s="322" t="s">
        <v>232</v>
      </c>
      <c r="H7" s="323">
        <v>18</v>
      </c>
      <c r="I7" s="324" t="s">
        <v>6</v>
      </c>
      <c r="K7" s="670">
        <v>1</v>
      </c>
      <c r="L7" s="332" t="s">
        <v>164</v>
      </c>
      <c r="M7" s="333">
        <v>4.87</v>
      </c>
      <c r="N7" s="332" t="s">
        <v>9</v>
      </c>
      <c r="P7" s="648" t="s">
        <v>636</v>
      </c>
      <c r="Q7" s="649"/>
      <c r="R7" s="558">
        <f>SUM(D7:D31)</f>
        <v>82.759999999999977</v>
      </c>
      <c r="S7" s="651"/>
    </row>
    <row r="8" spans="1:19" ht="15.75" thickBot="1" x14ac:dyDescent="0.3">
      <c r="B8" s="282">
        <v>2</v>
      </c>
      <c r="C8" s="283" t="s">
        <v>201</v>
      </c>
      <c r="D8" s="562">
        <f>3.44-0.32</f>
        <v>3.12</v>
      </c>
      <c r="F8" s="306">
        <v>1</v>
      </c>
      <c r="G8" s="325" t="s">
        <v>233</v>
      </c>
      <c r="H8" s="326">
        <v>12.5</v>
      </c>
      <c r="I8" s="327" t="s">
        <v>6</v>
      </c>
      <c r="K8" s="658"/>
      <c r="L8" s="334" t="s">
        <v>294</v>
      </c>
      <c r="M8" s="335">
        <v>14.81</v>
      </c>
      <c r="N8" s="336" t="s">
        <v>10</v>
      </c>
      <c r="S8" s="652"/>
    </row>
    <row r="9" spans="1:19" ht="15.75" thickBot="1" x14ac:dyDescent="0.3">
      <c r="B9" s="282">
        <v>2</v>
      </c>
      <c r="C9" s="283" t="s">
        <v>202</v>
      </c>
      <c r="D9" s="562">
        <v>2.73</v>
      </c>
      <c r="F9" s="306">
        <v>1</v>
      </c>
      <c r="G9" s="325" t="s">
        <v>234</v>
      </c>
      <c r="H9" s="326">
        <v>12.5</v>
      </c>
      <c r="I9" s="327" t="s">
        <v>6</v>
      </c>
      <c r="K9" s="658">
        <v>1</v>
      </c>
      <c r="L9" s="337" t="s">
        <v>166</v>
      </c>
      <c r="M9" s="338">
        <f>3.88-0.33</f>
        <v>3.55</v>
      </c>
      <c r="N9" s="337" t="s">
        <v>9</v>
      </c>
      <c r="S9" s="643" t="s">
        <v>646</v>
      </c>
    </row>
    <row r="10" spans="1:19" ht="15.75" thickBot="1" x14ac:dyDescent="0.3">
      <c r="B10" s="282">
        <v>2</v>
      </c>
      <c r="C10" s="283" t="s">
        <v>203</v>
      </c>
      <c r="D10" s="562">
        <v>3.96</v>
      </c>
      <c r="F10" s="306">
        <v>1</v>
      </c>
      <c r="G10" s="325" t="s">
        <v>235</v>
      </c>
      <c r="H10" s="326">
        <v>12.5</v>
      </c>
      <c r="I10" s="327" t="s">
        <v>6</v>
      </c>
      <c r="K10" s="662"/>
      <c r="L10" s="334" t="s">
        <v>296</v>
      </c>
      <c r="M10" s="335">
        <v>13.74</v>
      </c>
      <c r="N10" s="336" t="s">
        <v>10</v>
      </c>
      <c r="P10" s="648" t="s">
        <v>638</v>
      </c>
      <c r="Q10" s="649"/>
      <c r="R10" s="558">
        <f>SUM(D32:D33)</f>
        <v>10.35</v>
      </c>
      <c r="S10" s="644"/>
    </row>
    <row r="11" spans="1:19" ht="15.75" thickBot="1" x14ac:dyDescent="0.3">
      <c r="B11" s="282">
        <v>2</v>
      </c>
      <c r="C11" s="283" t="s">
        <v>204</v>
      </c>
      <c r="D11" s="562">
        <v>3.89</v>
      </c>
      <c r="F11" s="306">
        <v>1</v>
      </c>
      <c r="G11" s="325" t="s">
        <v>236</v>
      </c>
      <c r="H11" s="326">
        <v>12.5</v>
      </c>
      <c r="I11" s="327" t="s">
        <v>6</v>
      </c>
      <c r="K11" s="662">
        <v>1</v>
      </c>
      <c r="L11" s="337" t="s">
        <v>168</v>
      </c>
      <c r="M11" s="338">
        <v>3.65</v>
      </c>
      <c r="N11" s="386" t="s">
        <v>9</v>
      </c>
      <c r="P11" s="648" t="s">
        <v>639</v>
      </c>
      <c r="Q11" s="649"/>
      <c r="R11" s="558">
        <f>M7+M9+M11+M13+M15+M17+M19+M21+M23+M25+M27+M29+M31+M33+M35+M37+M39+M41</f>
        <v>74.540000000000006</v>
      </c>
      <c r="S11" s="644"/>
    </row>
    <row r="12" spans="1:19" ht="15.75" thickBot="1" x14ac:dyDescent="0.3">
      <c r="B12" s="282">
        <v>2</v>
      </c>
      <c r="C12" s="283" t="s">
        <v>205</v>
      </c>
      <c r="D12" s="562">
        <v>3.31</v>
      </c>
      <c r="F12" s="306">
        <v>1</v>
      </c>
      <c r="G12" s="325" t="s">
        <v>237</v>
      </c>
      <c r="H12" s="326">
        <v>12.5</v>
      </c>
      <c r="I12" s="327" t="s">
        <v>6</v>
      </c>
      <c r="K12" s="663"/>
      <c r="L12" s="387" t="s">
        <v>165</v>
      </c>
      <c r="M12" s="388">
        <v>14.21</v>
      </c>
      <c r="N12" s="389" t="s">
        <v>10</v>
      </c>
      <c r="S12" s="644"/>
    </row>
    <row r="13" spans="1:19" ht="15.75" thickBot="1" x14ac:dyDescent="0.3">
      <c r="B13" s="282">
        <v>2</v>
      </c>
      <c r="C13" s="283" t="s">
        <v>206</v>
      </c>
      <c r="D13" s="562">
        <v>3.13</v>
      </c>
      <c r="F13" s="306">
        <v>1</v>
      </c>
      <c r="G13" s="325" t="s">
        <v>238</v>
      </c>
      <c r="H13" s="326">
        <v>12.5</v>
      </c>
      <c r="I13" s="327" t="s">
        <v>6</v>
      </c>
      <c r="K13" s="662">
        <v>1</v>
      </c>
      <c r="L13" s="337" t="s">
        <v>170</v>
      </c>
      <c r="M13" s="338">
        <f>3.87-0.34</f>
        <v>3.5300000000000002</v>
      </c>
      <c r="N13" s="386" t="s">
        <v>9</v>
      </c>
      <c r="P13" s="648" t="s">
        <v>637</v>
      </c>
      <c r="Q13" s="649"/>
      <c r="R13" s="558">
        <f>SUM(R10:R11)</f>
        <v>84.89</v>
      </c>
      <c r="S13" s="644"/>
    </row>
    <row r="14" spans="1:19" ht="15.75" thickBot="1" x14ac:dyDescent="0.3">
      <c r="B14" s="282">
        <v>2</v>
      </c>
      <c r="C14" s="283" t="s">
        <v>207</v>
      </c>
      <c r="D14" s="562">
        <v>3.13</v>
      </c>
      <c r="F14" s="306">
        <v>1</v>
      </c>
      <c r="G14" s="325" t="s">
        <v>239</v>
      </c>
      <c r="H14" s="326">
        <v>12.5</v>
      </c>
      <c r="I14" s="327" t="s">
        <v>6</v>
      </c>
      <c r="K14" s="663"/>
      <c r="L14" s="387" t="s">
        <v>566</v>
      </c>
      <c r="M14" s="388">
        <v>14.05</v>
      </c>
      <c r="N14" s="389" t="s">
        <v>10</v>
      </c>
      <c r="S14" s="644"/>
    </row>
    <row r="15" spans="1:19" ht="15.75" thickBot="1" x14ac:dyDescent="0.3">
      <c r="A15" s="27"/>
      <c r="B15" s="282">
        <v>2</v>
      </c>
      <c r="C15" s="283" t="s">
        <v>208</v>
      </c>
      <c r="D15" s="562">
        <v>3.28</v>
      </c>
      <c r="F15" s="306">
        <v>1</v>
      </c>
      <c r="G15" s="325" t="s">
        <v>240</v>
      </c>
      <c r="H15" s="326">
        <v>12.5</v>
      </c>
      <c r="I15" s="327" t="s">
        <v>6</v>
      </c>
      <c r="K15" s="662">
        <v>1</v>
      </c>
      <c r="L15" s="337" t="s">
        <v>174</v>
      </c>
      <c r="M15" s="338">
        <f>3.89-0.07</f>
        <v>3.8200000000000003</v>
      </c>
      <c r="N15" s="386" t="s">
        <v>9</v>
      </c>
      <c r="P15" s="641" t="s">
        <v>642</v>
      </c>
      <c r="Q15" s="642"/>
      <c r="R15" s="559">
        <f>SUM(H46:H78)</f>
        <v>442.96</v>
      </c>
      <c r="S15" s="644"/>
    </row>
    <row r="16" spans="1:19" ht="15.75" thickBot="1" x14ac:dyDescent="0.3">
      <c r="A16" s="27"/>
      <c r="B16" s="282">
        <v>2</v>
      </c>
      <c r="C16" s="283" t="s">
        <v>209</v>
      </c>
      <c r="D16" s="562">
        <v>3.6</v>
      </c>
      <c r="F16" s="306">
        <v>1</v>
      </c>
      <c r="G16" s="325" t="s">
        <v>241</v>
      </c>
      <c r="H16" s="326">
        <v>12.5</v>
      </c>
      <c r="I16" s="327" t="s">
        <v>6</v>
      </c>
      <c r="K16" s="663"/>
      <c r="L16" s="387" t="s">
        <v>567</v>
      </c>
      <c r="M16" s="388">
        <v>12.64</v>
      </c>
      <c r="N16" s="389" t="s">
        <v>10</v>
      </c>
      <c r="P16" s="641" t="s">
        <v>643</v>
      </c>
      <c r="Q16" s="642"/>
      <c r="R16" s="559">
        <f>M8+M10+M12+M14+M16+M18+M20+M22+M24+M26+M28+M30+M32+M34+M36+M38+M40+M42</f>
        <v>250.98000000000002</v>
      </c>
      <c r="S16" s="644"/>
    </row>
    <row r="17" spans="1:19" ht="15.75" thickBot="1" x14ac:dyDescent="0.3">
      <c r="B17" s="282">
        <v>2</v>
      </c>
      <c r="C17" s="283" t="s">
        <v>210</v>
      </c>
      <c r="D17" s="562">
        <f>3.39-0.34</f>
        <v>3.0500000000000003</v>
      </c>
      <c r="F17" s="306">
        <v>1</v>
      </c>
      <c r="G17" s="325" t="s">
        <v>242</v>
      </c>
      <c r="H17" s="326">
        <v>12.5</v>
      </c>
      <c r="I17" s="327" t="s">
        <v>6</v>
      </c>
      <c r="K17" s="662">
        <v>1</v>
      </c>
      <c r="L17" s="337" t="s">
        <v>175</v>
      </c>
      <c r="M17" s="338">
        <f>3.38-0.31</f>
        <v>3.07</v>
      </c>
      <c r="N17" s="386" t="s">
        <v>9</v>
      </c>
      <c r="S17" s="644"/>
    </row>
    <row r="18" spans="1:19" ht="15.75" thickBot="1" x14ac:dyDescent="0.3">
      <c r="B18" s="282">
        <v>2</v>
      </c>
      <c r="C18" s="283" t="s">
        <v>211</v>
      </c>
      <c r="D18" s="562">
        <f>3.8-0.07</f>
        <v>3.73</v>
      </c>
      <c r="F18" s="306">
        <v>1</v>
      </c>
      <c r="G18" s="325" t="s">
        <v>243</v>
      </c>
      <c r="H18" s="326">
        <v>12.5</v>
      </c>
      <c r="I18" s="327" t="s">
        <v>6</v>
      </c>
      <c r="K18" s="663"/>
      <c r="L18" s="387" t="s">
        <v>167</v>
      </c>
      <c r="M18" s="388">
        <f>15.58-0.19</f>
        <v>15.39</v>
      </c>
      <c r="N18" s="389" t="s">
        <v>10</v>
      </c>
      <c r="P18" s="641" t="s">
        <v>644</v>
      </c>
      <c r="Q18" s="642"/>
      <c r="R18" s="559">
        <f>SUM(R15:R16)</f>
        <v>693.94</v>
      </c>
      <c r="S18" s="644"/>
    </row>
    <row r="19" spans="1:19" ht="15.75" thickBot="1" x14ac:dyDescent="0.3">
      <c r="B19" s="282">
        <v>2</v>
      </c>
      <c r="C19" s="283" t="s">
        <v>212</v>
      </c>
      <c r="D19" s="562">
        <v>3.19</v>
      </c>
      <c r="F19" s="306">
        <v>1</v>
      </c>
      <c r="G19" s="325" t="s">
        <v>244</v>
      </c>
      <c r="H19" s="326">
        <v>12.5</v>
      </c>
      <c r="I19" s="327" t="s">
        <v>6</v>
      </c>
      <c r="K19" s="662">
        <v>1</v>
      </c>
      <c r="L19" s="337" t="s">
        <v>176</v>
      </c>
      <c r="M19" s="338">
        <f>3.38-0.31</f>
        <v>3.07</v>
      </c>
      <c r="N19" s="386" t="s">
        <v>9</v>
      </c>
      <c r="S19" s="645"/>
    </row>
    <row r="20" spans="1:19" ht="15.75" thickBot="1" x14ac:dyDescent="0.3">
      <c r="B20" s="282">
        <v>2</v>
      </c>
      <c r="C20" s="283" t="s">
        <v>213</v>
      </c>
      <c r="D20" s="562">
        <v>3.08</v>
      </c>
      <c r="F20" s="306">
        <v>1</v>
      </c>
      <c r="G20" s="325" t="s">
        <v>245</v>
      </c>
      <c r="H20" s="326">
        <v>12.5</v>
      </c>
      <c r="I20" s="327" t="s">
        <v>6</v>
      </c>
      <c r="K20" s="663"/>
      <c r="L20" s="387" t="s">
        <v>169</v>
      </c>
      <c r="M20" s="388">
        <f>15.58-0.19</f>
        <v>15.39</v>
      </c>
      <c r="N20" s="389" t="s">
        <v>10</v>
      </c>
      <c r="S20" s="643" t="s">
        <v>653</v>
      </c>
    </row>
    <row r="21" spans="1:19" ht="15.75" thickBot="1" x14ac:dyDescent="0.3">
      <c r="B21" s="282">
        <v>2</v>
      </c>
      <c r="C21" s="283" t="s">
        <v>214</v>
      </c>
      <c r="D21" s="562">
        <v>3.08</v>
      </c>
      <c r="F21" s="306">
        <v>1</v>
      </c>
      <c r="G21" s="325" t="s">
        <v>246</v>
      </c>
      <c r="H21" s="326">
        <v>12.5</v>
      </c>
      <c r="I21" s="327" t="s">
        <v>6</v>
      </c>
      <c r="K21" s="662">
        <v>1</v>
      </c>
      <c r="L21" s="337" t="s">
        <v>178</v>
      </c>
      <c r="M21" s="338">
        <f>3.89-0.07</f>
        <v>3.8200000000000003</v>
      </c>
      <c r="N21" s="386" t="s">
        <v>9</v>
      </c>
      <c r="P21" s="648" t="s">
        <v>645</v>
      </c>
      <c r="Q21" s="649"/>
      <c r="R21" s="540">
        <f>SUM(D34:D35)</f>
        <v>7.8100000000000005</v>
      </c>
      <c r="S21" s="644"/>
    </row>
    <row r="22" spans="1:19" ht="15.75" thickBot="1" x14ac:dyDescent="0.3">
      <c r="B22" s="282">
        <v>2</v>
      </c>
      <c r="C22" s="283" t="s">
        <v>215</v>
      </c>
      <c r="D22" s="562">
        <v>3.22</v>
      </c>
      <c r="E22" s="1"/>
      <c r="F22" s="306">
        <v>1</v>
      </c>
      <c r="G22" s="325" t="s">
        <v>247</v>
      </c>
      <c r="H22" s="326">
        <v>12.5</v>
      </c>
      <c r="I22" s="327" t="s">
        <v>6</v>
      </c>
      <c r="K22" s="663"/>
      <c r="L22" s="387" t="s">
        <v>171</v>
      </c>
      <c r="M22" s="388">
        <v>12.64</v>
      </c>
      <c r="N22" s="389" t="s">
        <v>10</v>
      </c>
      <c r="P22" s="648" t="s">
        <v>654</v>
      </c>
      <c r="Q22" s="649"/>
      <c r="R22" s="540">
        <f>M43+M45+M47+M49+M51+M53+M55+M57+M59+M61+M63+M65+M67+M69+M71+M73+M75+M77+M79+M81+M83+M85+M87+M89</f>
        <v>116.67000000000003</v>
      </c>
      <c r="S22" s="644"/>
    </row>
    <row r="23" spans="1:19" ht="15.75" thickBot="1" x14ac:dyDescent="0.3">
      <c r="B23" s="282">
        <v>2</v>
      </c>
      <c r="C23" s="283" t="s">
        <v>216</v>
      </c>
      <c r="D23" s="562">
        <f>3.51-0.09</f>
        <v>3.42</v>
      </c>
      <c r="F23" s="306">
        <v>1</v>
      </c>
      <c r="G23" s="325" t="s">
        <v>248</v>
      </c>
      <c r="H23" s="326">
        <v>12.5</v>
      </c>
      <c r="I23" s="327" t="s">
        <v>6</v>
      </c>
      <c r="K23" s="662">
        <v>1</v>
      </c>
      <c r="L23" s="337" t="s">
        <v>180</v>
      </c>
      <c r="M23" s="338">
        <f>3.87-0.34</f>
        <v>3.5300000000000002</v>
      </c>
      <c r="N23" s="386" t="s">
        <v>9</v>
      </c>
      <c r="S23" s="644"/>
    </row>
    <row r="24" spans="1:19" ht="15.75" thickBot="1" x14ac:dyDescent="0.3">
      <c r="B24" s="282">
        <v>2</v>
      </c>
      <c r="C24" s="283" t="s">
        <v>217</v>
      </c>
      <c r="D24" s="562">
        <f>3.55-0.28</f>
        <v>3.2699999999999996</v>
      </c>
      <c r="F24" s="306">
        <v>1</v>
      </c>
      <c r="G24" s="325" t="s">
        <v>249</v>
      </c>
      <c r="H24" s="326">
        <v>12.5</v>
      </c>
      <c r="I24" s="327" t="s">
        <v>6</v>
      </c>
      <c r="K24" s="663"/>
      <c r="L24" s="387" t="s">
        <v>172</v>
      </c>
      <c r="M24" s="388">
        <v>14.05</v>
      </c>
      <c r="N24" s="389" t="s">
        <v>10</v>
      </c>
      <c r="P24" s="648" t="s">
        <v>655</v>
      </c>
      <c r="Q24" s="649"/>
      <c r="R24" s="540">
        <f>SUM(R21:R22)</f>
        <v>124.48000000000003</v>
      </c>
      <c r="S24" s="644"/>
    </row>
    <row r="25" spans="1:19" ht="15.75" thickBot="1" x14ac:dyDescent="0.3">
      <c r="B25" s="282">
        <v>2</v>
      </c>
      <c r="C25" s="283" t="s">
        <v>218</v>
      </c>
      <c r="D25" s="562">
        <f>3.55-0.28</f>
        <v>3.2699999999999996</v>
      </c>
      <c r="F25" s="306">
        <v>1</v>
      </c>
      <c r="G25" s="325" t="s">
        <v>250</v>
      </c>
      <c r="H25" s="326">
        <v>12.5</v>
      </c>
      <c r="I25" s="327" t="s">
        <v>6</v>
      </c>
      <c r="K25" s="662">
        <v>1</v>
      </c>
      <c r="L25" s="337" t="s">
        <v>182</v>
      </c>
      <c r="M25" s="338">
        <v>3.65</v>
      </c>
      <c r="N25" s="386" t="s">
        <v>9</v>
      </c>
      <c r="S25" s="644"/>
    </row>
    <row r="26" spans="1:19" ht="15.75" thickBot="1" x14ac:dyDescent="0.3">
      <c r="A26" s="27"/>
      <c r="B26" s="282">
        <v>2</v>
      </c>
      <c r="C26" s="283" t="s">
        <v>219</v>
      </c>
      <c r="D26" s="562">
        <f>3.51-0.09</f>
        <v>3.42</v>
      </c>
      <c r="F26" s="306">
        <v>1</v>
      </c>
      <c r="G26" s="325" t="s">
        <v>251</v>
      </c>
      <c r="H26" s="326">
        <v>12.5</v>
      </c>
      <c r="I26" s="327" t="s">
        <v>6</v>
      </c>
      <c r="K26" s="664"/>
      <c r="L26" s="334" t="s">
        <v>173</v>
      </c>
      <c r="M26" s="388">
        <v>14.21</v>
      </c>
      <c r="N26" s="391" t="s">
        <v>10</v>
      </c>
      <c r="P26" s="641" t="s">
        <v>647</v>
      </c>
      <c r="Q26" s="642"/>
      <c r="R26" s="559">
        <f>SUM(H79:H125)</f>
        <v>588.61999999999989</v>
      </c>
      <c r="S26" s="644"/>
    </row>
    <row r="27" spans="1:19" ht="15.75" thickBot="1" x14ac:dyDescent="0.3">
      <c r="A27" s="27"/>
      <c r="B27" s="282">
        <v>2</v>
      </c>
      <c r="C27" s="283" t="s">
        <v>220</v>
      </c>
      <c r="D27" s="562">
        <v>3.22</v>
      </c>
      <c r="F27" s="306">
        <v>1</v>
      </c>
      <c r="G27" s="325" t="s">
        <v>252</v>
      </c>
      <c r="H27" s="326">
        <v>12.5</v>
      </c>
      <c r="I27" s="327" t="s">
        <v>6</v>
      </c>
      <c r="K27" s="657">
        <v>1</v>
      </c>
      <c r="L27" s="337" t="s">
        <v>184</v>
      </c>
      <c r="M27" s="338">
        <f>3.88-0.33</f>
        <v>3.55</v>
      </c>
      <c r="N27" s="386" t="s">
        <v>9</v>
      </c>
      <c r="P27" s="641" t="s">
        <v>648</v>
      </c>
      <c r="Q27" s="642"/>
      <c r="R27" s="559">
        <f>M44+M46+M48+M50+M52+M54+M56+M58+M60+M62+M64+M66+M68+M70+M72+M74+M76+M78+M80+M82+M84+M86+M88+M90</f>
        <v>334.28000000000014</v>
      </c>
      <c r="S27" s="644"/>
    </row>
    <row r="28" spans="1:19" ht="15.75" thickBot="1" x14ac:dyDescent="0.3">
      <c r="B28" s="282">
        <v>2</v>
      </c>
      <c r="C28" s="283" t="s">
        <v>221</v>
      </c>
      <c r="D28" s="562">
        <v>3.08</v>
      </c>
      <c r="E28" s="1"/>
      <c r="F28" s="306">
        <v>1</v>
      </c>
      <c r="G28" s="325" t="s">
        <v>253</v>
      </c>
      <c r="H28" s="326">
        <v>12.5</v>
      </c>
      <c r="I28" s="327" t="s">
        <v>6</v>
      </c>
      <c r="K28" s="657"/>
      <c r="L28" s="387" t="s">
        <v>177</v>
      </c>
      <c r="M28" s="335">
        <v>13.74</v>
      </c>
      <c r="N28" s="389" t="s">
        <v>10</v>
      </c>
      <c r="S28" s="644"/>
    </row>
    <row r="29" spans="1:19" ht="15.75" thickBot="1" x14ac:dyDescent="0.3">
      <c r="B29" s="282">
        <v>2</v>
      </c>
      <c r="C29" s="283" t="s">
        <v>222</v>
      </c>
      <c r="D29" s="562">
        <v>3.08</v>
      </c>
      <c r="F29" s="306">
        <v>1</v>
      </c>
      <c r="G29" s="325" t="s">
        <v>254</v>
      </c>
      <c r="H29" s="326">
        <v>12.5</v>
      </c>
      <c r="I29" s="327" t="s">
        <v>6</v>
      </c>
      <c r="K29" s="656">
        <v>1</v>
      </c>
      <c r="L29" s="337" t="s">
        <v>186</v>
      </c>
      <c r="M29" s="338">
        <v>4.79</v>
      </c>
      <c r="N29" s="386" t="s">
        <v>9</v>
      </c>
      <c r="P29" s="641" t="s">
        <v>649</v>
      </c>
      <c r="Q29" s="642"/>
      <c r="R29" s="559">
        <f>SUM(R26:R27)</f>
        <v>922.90000000000009</v>
      </c>
      <c r="S29" s="644"/>
    </row>
    <row r="30" spans="1:19" ht="15.75" thickBot="1" x14ac:dyDescent="0.3">
      <c r="B30" s="282">
        <v>2</v>
      </c>
      <c r="C30" s="283" t="s">
        <v>223</v>
      </c>
      <c r="D30" s="562">
        <v>3.19</v>
      </c>
      <c r="F30" s="306">
        <v>1</v>
      </c>
      <c r="G30" s="325" t="s">
        <v>255</v>
      </c>
      <c r="H30" s="326">
        <v>12.5</v>
      </c>
      <c r="I30" s="327" t="s">
        <v>6</v>
      </c>
      <c r="K30" s="657"/>
      <c r="L30" s="387" t="s">
        <v>183</v>
      </c>
      <c r="M30" s="388">
        <v>14.55</v>
      </c>
      <c r="N30" s="389" t="s">
        <v>10</v>
      </c>
      <c r="S30" s="645"/>
    </row>
    <row r="31" spans="1:19" ht="15.75" thickBot="1" x14ac:dyDescent="0.3">
      <c r="B31" s="395">
        <v>2</v>
      </c>
      <c r="C31" s="396" t="s">
        <v>224</v>
      </c>
      <c r="D31" s="563">
        <f>3.8-0.07</f>
        <v>3.73</v>
      </c>
      <c r="F31" s="306">
        <v>1</v>
      </c>
      <c r="G31" s="325" t="s">
        <v>256</v>
      </c>
      <c r="H31" s="326">
        <v>12.5</v>
      </c>
      <c r="I31" s="327" t="s">
        <v>6</v>
      </c>
      <c r="K31" s="656">
        <v>1</v>
      </c>
      <c r="L31" s="337" t="s">
        <v>188</v>
      </c>
      <c r="M31" s="338">
        <f>5.08-0.21</f>
        <v>4.87</v>
      </c>
      <c r="N31" s="386" t="s">
        <v>9</v>
      </c>
      <c r="S31" s="643" t="s">
        <v>656</v>
      </c>
    </row>
    <row r="32" spans="1:19" ht="15.75" thickBot="1" x14ac:dyDescent="0.3">
      <c r="B32" s="15">
        <v>1</v>
      </c>
      <c r="C32" s="4" t="s">
        <v>225</v>
      </c>
      <c r="D32" s="13">
        <v>5.21</v>
      </c>
      <c r="F32" s="306">
        <v>1</v>
      </c>
      <c r="G32" s="325" t="s">
        <v>257</v>
      </c>
      <c r="H32" s="326">
        <v>12.5</v>
      </c>
      <c r="I32" s="327" t="s">
        <v>6</v>
      </c>
      <c r="K32" s="657"/>
      <c r="L32" s="387" t="s">
        <v>298</v>
      </c>
      <c r="M32" s="388">
        <v>13.65</v>
      </c>
      <c r="N32" s="389" t="s">
        <v>10</v>
      </c>
      <c r="P32" s="648" t="s">
        <v>657</v>
      </c>
      <c r="Q32" s="649"/>
      <c r="R32" s="540">
        <f>SUM(D36:D37)</f>
        <v>12.06</v>
      </c>
      <c r="S32" s="644"/>
    </row>
    <row r="33" spans="1:19" ht="15.75" thickBot="1" x14ac:dyDescent="0.3">
      <c r="B33" s="287">
        <v>1</v>
      </c>
      <c r="C33" s="288" t="s">
        <v>226</v>
      </c>
      <c r="D33" s="564">
        <v>5.14</v>
      </c>
      <c r="F33" s="306">
        <v>1</v>
      </c>
      <c r="G33" s="325" t="s">
        <v>258</v>
      </c>
      <c r="H33" s="326">
        <v>12.5</v>
      </c>
      <c r="I33" s="327" t="s">
        <v>6</v>
      </c>
      <c r="K33" s="656">
        <v>1</v>
      </c>
      <c r="L33" s="337" t="s">
        <v>190</v>
      </c>
      <c r="M33" s="338">
        <v>4.88</v>
      </c>
      <c r="N33" s="386" t="s">
        <v>9</v>
      </c>
      <c r="P33" s="648" t="s">
        <v>658</v>
      </c>
      <c r="Q33" s="649"/>
      <c r="R33" s="540">
        <f>M91+M93+M95+M97+M99+M101+M103+M105+M107+M109+M111+M113+M115+M117+M119+M121+M123+M125+M127+M129+M131+M133+M135+M137+M139+M141+M143</f>
        <v>134.29000000000002</v>
      </c>
      <c r="S33" s="644"/>
    </row>
    <row r="34" spans="1:19" ht="15.75" thickBot="1" x14ac:dyDescent="0.3">
      <c r="B34" s="350">
        <v>-1</v>
      </c>
      <c r="C34" s="397" t="s">
        <v>448</v>
      </c>
      <c r="D34" s="398">
        <v>3.82</v>
      </c>
      <c r="F34" s="306">
        <v>1</v>
      </c>
      <c r="G34" s="325" t="s">
        <v>259</v>
      </c>
      <c r="H34" s="326">
        <v>12.5</v>
      </c>
      <c r="I34" s="327" t="s">
        <v>6</v>
      </c>
      <c r="K34" s="657"/>
      <c r="L34" s="387" t="s">
        <v>187</v>
      </c>
      <c r="M34" s="388">
        <v>14.15</v>
      </c>
      <c r="N34" s="389" t="s">
        <v>10</v>
      </c>
      <c r="S34" s="644"/>
    </row>
    <row r="35" spans="1:19" ht="15.75" thickBot="1" x14ac:dyDescent="0.3">
      <c r="B35" s="284">
        <v>-1</v>
      </c>
      <c r="C35" s="285" t="s">
        <v>424</v>
      </c>
      <c r="D35" s="286">
        <v>3.99</v>
      </c>
      <c r="E35" s="1"/>
      <c r="F35" s="306">
        <v>1</v>
      </c>
      <c r="G35" s="325" t="s">
        <v>260</v>
      </c>
      <c r="H35" s="326">
        <v>12.5</v>
      </c>
      <c r="I35" s="327" t="s">
        <v>6</v>
      </c>
      <c r="K35" s="656">
        <v>1</v>
      </c>
      <c r="L35" s="337" t="s">
        <v>192</v>
      </c>
      <c r="M35" s="338">
        <f>5.22-0.33</f>
        <v>4.8899999999999997</v>
      </c>
      <c r="N35" s="386" t="s">
        <v>9</v>
      </c>
      <c r="P35" s="648" t="s">
        <v>659</v>
      </c>
      <c r="Q35" s="649"/>
      <c r="R35" s="540">
        <f>SUM(R32:R33)</f>
        <v>146.35000000000002</v>
      </c>
      <c r="S35" s="644"/>
    </row>
    <row r="36" spans="1:19" ht="15.75" thickBot="1" x14ac:dyDescent="0.3">
      <c r="B36" s="15">
        <v>-2</v>
      </c>
      <c r="C36" s="290" t="s">
        <v>488</v>
      </c>
      <c r="D36" s="13">
        <v>6.98</v>
      </c>
      <c r="F36" s="306">
        <v>1</v>
      </c>
      <c r="G36" s="325" t="s">
        <v>261</v>
      </c>
      <c r="H36" s="326">
        <v>12.5</v>
      </c>
      <c r="I36" s="327" t="s">
        <v>6</v>
      </c>
      <c r="K36" s="657"/>
      <c r="L36" s="387" t="s">
        <v>299</v>
      </c>
      <c r="M36" s="388">
        <v>14</v>
      </c>
      <c r="N36" s="389" t="s">
        <v>10</v>
      </c>
      <c r="S36" s="644"/>
    </row>
    <row r="37" spans="1:19" ht="15.75" thickBot="1" x14ac:dyDescent="0.3">
      <c r="B37" s="531">
        <v>-2</v>
      </c>
      <c r="C37" s="560" t="s">
        <v>663</v>
      </c>
      <c r="D37" s="532">
        <v>5.08</v>
      </c>
      <c r="F37" s="306">
        <v>1</v>
      </c>
      <c r="G37" s="325" t="s">
        <v>262</v>
      </c>
      <c r="H37" s="326">
        <v>12.5</v>
      </c>
      <c r="I37" s="327" t="s">
        <v>6</v>
      </c>
      <c r="K37" s="656">
        <v>1</v>
      </c>
      <c r="L37" s="337" t="s">
        <v>194</v>
      </c>
      <c r="M37" s="338">
        <v>5.97</v>
      </c>
      <c r="N37" s="386" t="s">
        <v>9</v>
      </c>
      <c r="P37" s="641" t="s">
        <v>660</v>
      </c>
      <c r="Q37" s="642"/>
      <c r="R37" s="559">
        <f>SUM(H126:H174)</f>
        <v>613.61999999999989</v>
      </c>
      <c r="S37" s="644"/>
    </row>
    <row r="38" spans="1:19" ht="15.75" thickBot="1" x14ac:dyDescent="0.3">
      <c r="A38" s="27"/>
      <c r="B38" s="280">
        <v>-3</v>
      </c>
      <c r="C38" s="281" t="s">
        <v>603</v>
      </c>
      <c r="D38" s="561">
        <v>7.7</v>
      </c>
      <c r="F38" s="306">
        <v>1</v>
      </c>
      <c r="G38" s="325" t="s">
        <v>263</v>
      </c>
      <c r="H38" s="326">
        <v>12.5</v>
      </c>
      <c r="I38" s="327" t="s">
        <v>6</v>
      </c>
      <c r="K38" s="657"/>
      <c r="L38" s="387" t="s">
        <v>300</v>
      </c>
      <c r="M38" s="388">
        <v>12.67</v>
      </c>
      <c r="N38" s="389" t="s">
        <v>10</v>
      </c>
      <c r="P38" s="641" t="s">
        <v>661</v>
      </c>
      <c r="Q38" s="642"/>
      <c r="R38" s="559">
        <f>M92+M94+M96+M98+M100+M102+M104+M106+M108+M110+M112+M114+M116+M118+M120+M122+M124+M126+M128+M130+M132+M134+M136+M138+M140+M142+M144</f>
        <v>375.04000000000008</v>
      </c>
      <c r="S38" s="644"/>
    </row>
    <row r="39" spans="1:19" ht="15.75" thickBot="1" x14ac:dyDescent="0.3">
      <c r="A39" s="27"/>
      <c r="B39" s="282">
        <v>-3</v>
      </c>
      <c r="C39" s="283" t="s">
        <v>604</v>
      </c>
      <c r="D39" s="562">
        <v>7.67</v>
      </c>
      <c r="F39" s="306">
        <v>1</v>
      </c>
      <c r="G39" s="325" t="s">
        <v>264</v>
      </c>
      <c r="H39" s="326">
        <v>12.5</v>
      </c>
      <c r="I39" s="327" t="s">
        <v>6</v>
      </c>
      <c r="K39" s="656">
        <v>1</v>
      </c>
      <c r="L39" s="337" t="s">
        <v>196</v>
      </c>
      <c r="M39" s="338">
        <f>4.79-0.34</f>
        <v>4.45</v>
      </c>
      <c r="N39" s="386" t="s">
        <v>9</v>
      </c>
      <c r="S39" s="644"/>
    </row>
    <row r="40" spans="1:19" ht="15.75" thickBot="1" x14ac:dyDescent="0.3">
      <c r="B40" s="282">
        <v>-3</v>
      </c>
      <c r="C40" s="283" t="s">
        <v>605</v>
      </c>
      <c r="D40" s="562">
        <v>7.6</v>
      </c>
      <c r="F40" s="306">
        <v>1</v>
      </c>
      <c r="G40" s="325" t="s">
        <v>265</v>
      </c>
      <c r="H40" s="326">
        <v>12.5</v>
      </c>
      <c r="I40" s="327" t="s">
        <v>6</v>
      </c>
      <c r="K40" s="657"/>
      <c r="L40" s="387" t="s">
        <v>189</v>
      </c>
      <c r="M40" s="388">
        <v>13.63</v>
      </c>
      <c r="N40" s="389" t="s">
        <v>10</v>
      </c>
      <c r="P40" s="641" t="s">
        <v>662</v>
      </c>
      <c r="Q40" s="642"/>
      <c r="R40" s="559">
        <f>SUM(R37:R38)</f>
        <v>988.66</v>
      </c>
      <c r="S40" s="644"/>
    </row>
    <row r="41" spans="1:19" ht="15.75" thickBot="1" x14ac:dyDescent="0.3">
      <c r="B41" s="282">
        <v>-3</v>
      </c>
      <c r="C41" s="283" t="s">
        <v>606</v>
      </c>
      <c r="D41" s="562">
        <v>7.63</v>
      </c>
      <c r="F41" s="306">
        <v>1</v>
      </c>
      <c r="G41" s="325" t="s">
        <v>266</v>
      </c>
      <c r="H41" s="326">
        <v>12.5</v>
      </c>
      <c r="I41" s="327" t="s">
        <v>6</v>
      </c>
      <c r="K41" s="656">
        <v>1</v>
      </c>
      <c r="L41" s="337" t="s">
        <v>198</v>
      </c>
      <c r="M41" s="338">
        <f>4.77-0.19</f>
        <v>4.5799999999999992</v>
      </c>
      <c r="N41" s="386" t="s">
        <v>9</v>
      </c>
      <c r="S41" s="645"/>
    </row>
    <row r="42" spans="1:19" ht="15.75" thickBot="1" x14ac:dyDescent="0.3">
      <c r="B42" s="282">
        <v>-3</v>
      </c>
      <c r="C42" s="283" t="s">
        <v>607</v>
      </c>
      <c r="D42" s="562">
        <v>7.63</v>
      </c>
      <c r="F42" s="306">
        <v>1</v>
      </c>
      <c r="G42" s="325" t="s">
        <v>267</v>
      </c>
      <c r="H42" s="326">
        <v>12.5</v>
      </c>
      <c r="I42" s="327" t="s">
        <v>6</v>
      </c>
      <c r="K42" s="671"/>
      <c r="L42" s="339" t="s">
        <v>191</v>
      </c>
      <c r="M42" s="340">
        <v>13.46</v>
      </c>
      <c r="N42" s="390" t="s">
        <v>10</v>
      </c>
    </row>
    <row r="43" spans="1:19" ht="15" x14ac:dyDescent="0.25">
      <c r="B43" s="282">
        <v>-3</v>
      </c>
      <c r="C43" s="283" t="s">
        <v>608</v>
      </c>
      <c r="D43" s="562">
        <v>7.6</v>
      </c>
      <c r="F43" s="306">
        <v>1</v>
      </c>
      <c r="G43" s="400" t="s">
        <v>268</v>
      </c>
      <c r="H43" s="326">
        <v>12.5</v>
      </c>
      <c r="I43" s="327" t="s">
        <v>6</v>
      </c>
      <c r="K43" s="672">
        <v>-1</v>
      </c>
      <c r="L43" s="412" t="s">
        <v>650</v>
      </c>
      <c r="M43" s="413">
        <v>5.5</v>
      </c>
      <c r="N43" s="414" t="s">
        <v>9</v>
      </c>
    </row>
    <row r="44" spans="1:19" ht="15" x14ac:dyDescent="0.25">
      <c r="B44" s="282">
        <v>-3</v>
      </c>
      <c r="C44" s="283" t="s">
        <v>609</v>
      </c>
      <c r="D44" s="562">
        <v>7.67</v>
      </c>
      <c r="F44" s="306">
        <v>1</v>
      </c>
      <c r="G44" s="325" t="s">
        <v>269</v>
      </c>
      <c r="H44" s="326">
        <v>12.5</v>
      </c>
      <c r="I44" s="327" t="s">
        <v>6</v>
      </c>
      <c r="K44" s="647"/>
      <c r="L44" s="341" t="s">
        <v>568</v>
      </c>
      <c r="M44" s="342">
        <v>12.79</v>
      </c>
      <c r="N44" s="343" t="s">
        <v>10</v>
      </c>
    </row>
    <row r="45" spans="1:19" ht="15.75" thickBot="1" x14ac:dyDescent="0.3">
      <c r="B45" s="282">
        <v>-3</v>
      </c>
      <c r="C45" s="283" t="s">
        <v>610</v>
      </c>
      <c r="D45" s="562">
        <v>7.7</v>
      </c>
      <c r="F45" s="312">
        <v>1</v>
      </c>
      <c r="G45" s="328" t="s">
        <v>270</v>
      </c>
      <c r="H45" s="329">
        <v>12.5</v>
      </c>
      <c r="I45" s="420" t="s">
        <v>6</v>
      </c>
      <c r="K45" s="646">
        <v>-1</v>
      </c>
      <c r="L45" s="344" t="s">
        <v>410</v>
      </c>
      <c r="M45" s="345">
        <v>5.94</v>
      </c>
      <c r="N45" s="346" t="s">
        <v>9</v>
      </c>
    </row>
    <row r="46" spans="1:19" ht="15" x14ac:dyDescent="0.25">
      <c r="B46" s="282">
        <v>-3</v>
      </c>
      <c r="C46" s="283" t="s">
        <v>611</v>
      </c>
      <c r="D46" s="562">
        <v>9.81</v>
      </c>
      <c r="F46" s="499">
        <v>1</v>
      </c>
      <c r="G46" s="500" t="s">
        <v>231</v>
      </c>
      <c r="H46" s="501">
        <v>12.5</v>
      </c>
      <c r="I46" s="405" t="s">
        <v>7</v>
      </c>
      <c r="K46" s="647"/>
      <c r="L46" s="341" t="s">
        <v>411</v>
      </c>
      <c r="M46" s="342">
        <v>12.92</v>
      </c>
      <c r="N46" s="343" t="s">
        <v>10</v>
      </c>
    </row>
    <row r="47" spans="1:19" ht="15" x14ac:dyDescent="0.25">
      <c r="B47" s="282">
        <v>-3</v>
      </c>
      <c r="C47" s="283" t="s">
        <v>612</v>
      </c>
      <c r="D47" s="562">
        <v>6.81</v>
      </c>
      <c r="F47" s="293">
        <v>1</v>
      </c>
      <c r="G47" s="500" t="s">
        <v>271</v>
      </c>
      <c r="H47" s="403">
        <v>12.5</v>
      </c>
      <c r="I47" s="404" t="s">
        <v>7</v>
      </c>
      <c r="K47" s="646">
        <v>-1</v>
      </c>
      <c r="L47" s="344" t="s">
        <v>412</v>
      </c>
      <c r="M47" s="345">
        <v>4.8899999999999997</v>
      </c>
      <c r="N47" s="346" t="s">
        <v>9</v>
      </c>
    </row>
    <row r="48" spans="1:19" ht="15.75" thickBot="1" x14ac:dyDescent="0.3">
      <c r="B48" s="395">
        <v>-3</v>
      </c>
      <c r="C48" s="396" t="s">
        <v>626</v>
      </c>
      <c r="D48" s="563">
        <v>7.29</v>
      </c>
      <c r="F48" s="293">
        <v>1</v>
      </c>
      <c r="G48" s="500" t="s">
        <v>272</v>
      </c>
      <c r="H48" s="403">
        <v>12.5</v>
      </c>
      <c r="I48" s="404" t="s">
        <v>7</v>
      </c>
      <c r="K48" s="647"/>
      <c r="L48" s="341" t="s">
        <v>413</v>
      </c>
      <c r="M48" s="342">
        <v>13.65</v>
      </c>
      <c r="N48" s="343" t="s">
        <v>10</v>
      </c>
    </row>
    <row r="49" spans="2:14" ht="15" x14ac:dyDescent="0.25">
      <c r="B49" s="17"/>
      <c r="C49" s="17"/>
      <c r="D49" s="18"/>
      <c r="F49" s="293">
        <v>1</v>
      </c>
      <c r="G49" s="500" t="s">
        <v>273</v>
      </c>
      <c r="H49" s="403">
        <v>12.5</v>
      </c>
      <c r="I49" s="404" t="s">
        <v>7</v>
      </c>
      <c r="K49" s="646">
        <v>-1</v>
      </c>
      <c r="L49" s="344" t="s">
        <v>228</v>
      </c>
      <c r="M49" s="345">
        <v>5.07</v>
      </c>
      <c r="N49" s="346" t="s">
        <v>9</v>
      </c>
    </row>
    <row r="50" spans="2:14" ht="13.5" thickBot="1" x14ac:dyDescent="0.25">
      <c r="F50" s="293">
        <v>1</v>
      </c>
      <c r="G50" s="500" t="s">
        <v>274</v>
      </c>
      <c r="H50" s="403">
        <v>12.5</v>
      </c>
      <c r="I50" s="404" t="s">
        <v>7</v>
      </c>
      <c r="K50" s="647"/>
      <c r="L50" s="341" t="s">
        <v>415</v>
      </c>
      <c r="M50" s="342">
        <v>14.15</v>
      </c>
      <c r="N50" s="343" t="s">
        <v>10</v>
      </c>
    </row>
    <row r="51" spans="2:14" ht="15.75" thickBot="1" x14ac:dyDescent="0.3">
      <c r="B51" s="653" t="s">
        <v>634</v>
      </c>
      <c r="C51" s="654"/>
      <c r="D51" s="258">
        <f>SUM(D7:D37)</f>
        <v>112.97999999999996</v>
      </c>
      <c r="F51" s="293">
        <v>1</v>
      </c>
      <c r="G51" s="500" t="s">
        <v>275</v>
      </c>
      <c r="H51" s="403">
        <v>12.5</v>
      </c>
      <c r="I51" s="404" t="s">
        <v>7</v>
      </c>
      <c r="K51" s="646">
        <v>-1</v>
      </c>
      <c r="L51" s="344" t="s">
        <v>414</v>
      </c>
      <c r="M51" s="345">
        <v>5.21</v>
      </c>
      <c r="N51" s="346" t="s">
        <v>9</v>
      </c>
    </row>
    <row r="52" spans="2:14" ht="13.5" thickBot="1" x14ac:dyDescent="0.25">
      <c r="F52" s="293">
        <v>1</v>
      </c>
      <c r="G52" s="500" t="s">
        <v>276</v>
      </c>
      <c r="H52" s="403">
        <v>12.5</v>
      </c>
      <c r="I52" s="404" t="s">
        <v>7</v>
      </c>
      <c r="K52" s="647"/>
      <c r="L52" s="341" t="s">
        <v>417</v>
      </c>
      <c r="M52" s="342">
        <v>14</v>
      </c>
      <c r="N52" s="343" t="s">
        <v>10</v>
      </c>
    </row>
    <row r="53" spans="2:14" ht="15.75" thickBot="1" x14ac:dyDescent="0.3">
      <c r="B53" s="653" t="s">
        <v>635</v>
      </c>
      <c r="C53" s="654"/>
      <c r="D53" s="258">
        <f>SUM(D38:D48)</f>
        <v>85.110000000000014</v>
      </c>
      <c r="F53" s="293">
        <v>1</v>
      </c>
      <c r="G53" s="500" t="s">
        <v>277</v>
      </c>
      <c r="H53" s="403">
        <v>12.5</v>
      </c>
      <c r="I53" s="404" t="s">
        <v>7</v>
      </c>
      <c r="K53" s="646">
        <v>-1</v>
      </c>
      <c r="L53" s="344" t="s">
        <v>416</v>
      </c>
      <c r="M53" s="345">
        <v>5.03</v>
      </c>
      <c r="N53" s="346" t="s">
        <v>9</v>
      </c>
    </row>
    <row r="54" spans="2:14" ht="13.5" thickBot="1" x14ac:dyDescent="0.25">
      <c r="E54" s="1"/>
      <c r="F54" s="293">
        <v>1</v>
      </c>
      <c r="G54" s="500" t="s">
        <v>278</v>
      </c>
      <c r="H54" s="403">
        <v>12.5</v>
      </c>
      <c r="I54" s="404" t="s">
        <v>7</v>
      </c>
      <c r="K54" s="647"/>
      <c r="L54" s="392" t="s">
        <v>419</v>
      </c>
      <c r="M54" s="393">
        <v>13.46</v>
      </c>
      <c r="N54" s="394" t="s">
        <v>10</v>
      </c>
    </row>
    <row r="55" spans="2:14" ht="15.75" thickBot="1" x14ac:dyDescent="0.3">
      <c r="B55" s="653" t="s">
        <v>142</v>
      </c>
      <c r="C55" s="654"/>
      <c r="D55" s="258">
        <f>D51+D53</f>
        <v>198.08999999999997</v>
      </c>
      <c r="F55" s="293">
        <v>1</v>
      </c>
      <c r="G55" s="500" t="s">
        <v>279</v>
      </c>
      <c r="H55" s="403">
        <v>12.5</v>
      </c>
      <c r="I55" s="404" t="s">
        <v>7</v>
      </c>
      <c r="K55" s="646">
        <v>-1</v>
      </c>
      <c r="L55" s="344" t="s">
        <v>418</v>
      </c>
      <c r="M55" s="345">
        <v>4.83</v>
      </c>
      <c r="N55" s="346" t="s">
        <v>9</v>
      </c>
    </row>
    <row r="56" spans="2:14" x14ac:dyDescent="0.2">
      <c r="F56" s="293">
        <v>1</v>
      </c>
      <c r="G56" s="500" t="s">
        <v>280</v>
      </c>
      <c r="H56" s="403">
        <v>12.5</v>
      </c>
      <c r="I56" s="404" t="s">
        <v>7</v>
      </c>
      <c r="K56" s="647"/>
      <c r="L56" s="341" t="s">
        <v>569</v>
      </c>
      <c r="M56" s="342">
        <v>13.46</v>
      </c>
      <c r="N56" s="343" t="s">
        <v>10</v>
      </c>
    </row>
    <row r="57" spans="2:14" ht="13.5" thickBot="1" x14ac:dyDescent="0.25">
      <c r="F57" s="293">
        <v>1</v>
      </c>
      <c r="G57" s="500" t="s">
        <v>281</v>
      </c>
      <c r="H57" s="403">
        <v>12.5</v>
      </c>
      <c r="I57" s="404" t="s">
        <v>7</v>
      </c>
      <c r="K57" s="646">
        <v>-1</v>
      </c>
      <c r="L57" s="344" t="s">
        <v>420</v>
      </c>
      <c r="M57" s="345">
        <v>4.83</v>
      </c>
      <c r="N57" s="346" t="s">
        <v>9</v>
      </c>
    </row>
    <row r="58" spans="2:14" ht="15.75" thickBot="1" x14ac:dyDescent="0.3">
      <c r="B58" s="653" t="s">
        <v>532</v>
      </c>
      <c r="C58" s="654"/>
      <c r="D58" s="462">
        <f>COUNT(B7:B31)</f>
        <v>25</v>
      </c>
      <c r="F58" s="293">
        <v>1</v>
      </c>
      <c r="G58" s="500" t="s">
        <v>282</v>
      </c>
      <c r="H58" s="403">
        <v>12.5</v>
      </c>
      <c r="I58" s="404" t="s">
        <v>7</v>
      </c>
      <c r="K58" s="647"/>
      <c r="L58" s="341" t="s">
        <v>570</v>
      </c>
      <c r="M58" s="342">
        <v>13.46</v>
      </c>
      <c r="N58" s="343" t="s">
        <v>10</v>
      </c>
    </row>
    <row r="59" spans="2:14" ht="15.75" thickBot="1" x14ac:dyDescent="0.3">
      <c r="B59" s="17"/>
      <c r="C59" s="17"/>
      <c r="D59" s="18"/>
      <c r="F59" s="293">
        <v>1</v>
      </c>
      <c r="G59" s="500" t="s">
        <v>283</v>
      </c>
      <c r="H59" s="403">
        <v>12.5</v>
      </c>
      <c r="I59" s="404" t="s">
        <v>7</v>
      </c>
      <c r="K59" s="646">
        <v>-1</v>
      </c>
      <c r="L59" s="344" t="s">
        <v>421</v>
      </c>
      <c r="M59" s="345">
        <v>5.03</v>
      </c>
      <c r="N59" s="346" t="s">
        <v>9</v>
      </c>
    </row>
    <row r="60" spans="2:14" ht="15.75" thickBot="1" x14ac:dyDescent="0.3">
      <c r="B60" s="653" t="s">
        <v>533</v>
      </c>
      <c r="C60" s="654"/>
      <c r="D60" s="462">
        <f>COUNT(B32:B33)</f>
        <v>2</v>
      </c>
      <c r="E60" s="1"/>
      <c r="F60" s="293">
        <v>1</v>
      </c>
      <c r="G60" s="500" t="s">
        <v>284</v>
      </c>
      <c r="H60" s="403">
        <v>12.5</v>
      </c>
      <c r="I60" s="404" t="s">
        <v>7</v>
      </c>
      <c r="K60" s="647"/>
      <c r="L60" s="341" t="s">
        <v>423</v>
      </c>
      <c r="M60" s="342">
        <v>13.46</v>
      </c>
      <c r="N60" s="343" t="s">
        <v>10</v>
      </c>
    </row>
    <row r="61" spans="2:14" ht="15.75" thickBot="1" x14ac:dyDescent="0.3">
      <c r="B61" s="17"/>
      <c r="C61" s="17"/>
      <c r="D61" s="18"/>
      <c r="F61" s="293">
        <v>1</v>
      </c>
      <c r="G61" s="500" t="s">
        <v>285</v>
      </c>
      <c r="H61" s="403">
        <v>12.5</v>
      </c>
      <c r="I61" s="404" t="s">
        <v>7</v>
      </c>
      <c r="K61" s="646">
        <v>-1</v>
      </c>
      <c r="L61" s="344" t="s">
        <v>422</v>
      </c>
      <c r="M61" s="345">
        <v>5.32</v>
      </c>
      <c r="N61" s="346" t="s">
        <v>9</v>
      </c>
    </row>
    <row r="62" spans="2:14" ht="15.75" thickBot="1" x14ac:dyDescent="0.3">
      <c r="B62" s="653" t="s">
        <v>534</v>
      </c>
      <c r="C62" s="654"/>
      <c r="D62" s="462">
        <f>COUNT(B34:B35)</f>
        <v>2</v>
      </c>
      <c r="F62" s="293">
        <v>1</v>
      </c>
      <c r="G62" s="500" t="s">
        <v>286</v>
      </c>
      <c r="H62" s="403">
        <v>12.5</v>
      </c>
      <c r="I62" s="404" t="s">
        <v>7</v>
      </c>
      <c r="K62" s="647"/>
      <c r="L62" s="341" t="s">
        <v>425</v>
      </c>
      <c r="M62" s="342">
        <v>13.5</v>
      </c>
      <c r="N62" s="343" t="s">
        <v>10</v>
      </c>
    </row>
    <row r="63" spans="2:14" ht="15.75" thickBot="1" x14ac:dyDescent="0.3">
      <c r="B63" s="17"/>
      <c r="C63" s="17"/>
      <c r="D63" s="18"/>
      <c r="F63" s="293">
        <v>1</v>
      </c>
      <c r="G63" s="500" t="s">
        <v>287</v>
      </c>
      <c r="H63" s="403">
        <v>12.5</v>
      </c>
      <c r="I63" s="404" t="s">
        <v>7</v>
      </c>
      <c r="K63" s="646">
        <v>-1</v>
      </c>
      <c r="L63" s="344" t="s">
        <v>426</v>
      </c>
      <c r="M63" s="345">
        <v>4.5599999999999996</v>
      </c>
      <c r="N63" s="346" t="s">
        <v>9</v>
      </c>
    </row>
    <row r="64" spans="2:14" ht="15.75" thickBot="1" x14ac:dyDescent="0.3">
      <c r="B64" s="653" t="s">
        <v>535</v>
      </c>
      <c r="C64" s="654"/>
      <c r="D64" s="462">
        <f>COUNT(B36:B37)</f>
        <v>2</v>
      </c>
      <c r="F64" s="293">
        <v>1</v>
      </c>
      <c r="G64" s="500" t="s">
        <v>288</v>
      </c>
      <c r="H64" s="403">
        <v>12.5</v>
      </c>
      <c r="I64" s="404" t="s">
        <v>7</v>
      </c>
      <c r="K64" s="647"/>
      <c r="L64" s="392" t="s">
        <v>427</v>
      </c>
      <c r="M64" s="393">
        <v>16.350000000000001</v>
      </c>
      <c r="N64" s="394" t="s">
        <v>10</v>
      </c>
    </row>
    <row r="65" spans="2:14" ht="15.75" thickBot="1" x14ac:dyDescent="0.3">
      <c r="B65" s="17"/>
      <c r="C65" s="17"/>
      <c r="D65" s="18"/>
      <c r="F65" s="293">
        <v>1</v>
      </c>
      <c r="G65" s="500" t="s">
        <v>289</v>
      </c>
      <c r="H65" s="403">
        <v>12.5</v>
      </c>
      <c r="I65" s="404" t="s">
        <v>7</v>
      </c>
      <c r="K65" s="646">
        <v>-1</v>
      </c>
      <c r="L65" s="344" t="s">
        <v>227</v>
      </c>
      <c r="M65" s="345">
        <v>6.6</v>
      </c>
      <c r="N65" s="346" t="s">
        <v>9</v>
      </c>
    </row>
    <row r="66" spans="2:14" ht="15.75" thickBot="1" x14ac:dyDescent="0.3">
      <c r="B66" s="653" t="s">
        <v>613</v>
      </c>
      <c r="C66" s="654"/>
      <c r="D66" s="462">
        <f>COUNT(B38:B48)</f>
        <v>11</v>
      </c>
      <c r="F66" s="293">
        <v>1</v>
      </c>
      <c r="G66" s="500" t="s">
        <v>290</v>
      </c>
      <c r="H66" s="403">
        <v>12.5</v>
      </c>
      <c r="I66" s="404" t="s">
        <v>7</v>
      </c>
      <c r="K66" s="647"/>
      <c r="L66" s="341" t="s">
        <v>429</v>
      </c>
      <c r="M66" s="342">
        <v>14.1</v>
      </c>
      <c r="N66" s="343" t="s">
        <v>10</v>
      </c>
    </row>
    <row r="67" spans="2:14" ht="13.5" thickBot="1" x14ac:dyDescent="0.25">
      <c r="E67" s="1"/>
      <c r="F67" s="293">
        <v>1</v>
      </c>
      <c r="G67" s="500" t="s">
        <v>291</v>
      </c>
      <c r="H67" s="403">
        <v>12.5</v>
      </c>
      <c r="I67" s="404" t="s">
        <v>7</v>
      </c>
      <c r="K67" s="646">
        <v>-1</v>
      </c>
      <c r="L67" s="344" t="s">
        <v>428</v>
      </c>
      <c r="M67" s="345">
        <v>6.73</v>
      </c>
      <c r="N67" s="346" t="s">
        <v>9</v>
      </c>
    </row>
    <row r="68" spans="2:14" ht="15.75" thickBot="1" x14ac:dyDescent="0.3">
      <c r="B68" s="653" t="s">
        <v>536</v>
      </c>
      <c r="C68" s="654"/>
      <c r="D68" s="462">
        <f>SUM(D58:D66)</f>
        <v>42</v>
      </c>
      <c r="F68" s="293">
        <v>1</v>
      </c>
      <c r="G68" s="500" t="s">
        <v>292</v>
      </c>
      <c r="H68" s="403">
        <v>12.5</v>
      </c>
      <c r="I68" s="404" t="s">
        <v>7</v>
      </c>
      <c r="K68" s="647"/>
      <c r="L68" s="341" t="s">
        <v>431</v>
      </c>
      <c r="M68" s="342">
        <f>2.75*5</f>
        <v>13.75</v>
      </c>
      <c r="N68" s="343" t="s">
        <v>10</v>
      </c>
    </row>
    <row r="69" spans="2:14" x14ac:dyDescent="0.2">
      <c r="F69" s="293">
        <v>1</v>
      </c>
      <c r="G69" s="500" t="s">
        <v>293</v>
      </c>
      <c r="H69" s="403">
        <v>18</v>
      </c>
      <c r="I69" s="404" t="s">
        <v>7</v>
      </c>
      <c r="K69" s="646">
        <v>-1</v>
      </c>
      <c r="L69" s="344" t="s">
        <v>430</v>
      </c>
      <c r="M69" s="345">
        <v>6.73</v>
      </c>
      <c r="N69" s="346" t="s">
        <v>9</v>
      </c>
    </row>
    <row r="70" spans="2:14" x14ac:dyDescent="0.2">
      <c r="F70" s="293">
        <v>1</v>
      </c>
      <c r="G70" s="500" t="s">
        <v>295</v>
      </c>
      <c r="H70" s="403">
        <f>17.12-0.31</f>
        <v>16.810000000000002</v>
      </c>
      <c r="I70" s="502" t="s">
        <v>7</v>
      </c>
      <c r="K70" s="647"/>
      <c r="L70" s="341" t="s">
        <v>433</v>
      </c>
      <c r="M70" s="342">
        <f>2.75*5</f>
        <v>13.75</v>
      </c>
      <c r="N70" s="343" t="s">
        <v>10</v>
      </c>
    </row>
    <row r="71" spans="2:14" x14ac:dyDescent="0.2">
      <c r="F71" s="293">
        <v>1</v>
      </c>
      <c r="G71" s="500" t="s">
        <v>179</v>
      </c>
      <c r="H71" s="403">
        <f>15.48-0.14</f>
        <v>15.34</v>
      </c>
      <c r="I71" s="502" t="s">
        <v>7</v>
      </c>
      <c r="K71" s="646">
        <v>-1</v>
      </c>
      <c r="L71" s="344" t="s">
        <v>432</v>
      </c>
      <c r="M71" s="345">
        <v>6.6</v>
      </c>
      <c r="N71" s="346" t="s">
        <v>9</v>
      </c>
    </row>
    <row r="72" spans="2:14" x14ac:dyDescent="0.2">
      <c r="F72" s="293">
        <v>1</v>
      </c>
      <c r="G72" s="500" t="s">
        <v>181</v>
      </c>
      <c r="H72" s="403">
        <f>14.55-0.31</f>
        <v>14.24</v>
      </c>
      <c r="I72" s="502" t="s">
        <v>7</v>
      </c>
      <c r="K72" s="647"/>
      <c r="L72" s="341" t="s">
        <v>435</v>
      </c>
      <c r="M72" s="342">
        <f>2.75*5</f>
        <v>13.75</v>
      </c>
      <c r="N72" s="343" t="s">
        <v>10</v>
      </c>
    </row>
    <row r="73" spans="2:14" x14ac:dyDescent="0.2">
      <c r="F73" s="293">
        <v>1</v>
      </c>
      <c r="G73" s="500" t="s">
        <v>185</v>
      </c>
      <c r="H73" s="403">
        <f>18.38-0.06</f>
        <v>18.32</v>
      </c>
      <c r="I73" s="502" t="s">
        <v>7</v>
      </c>
      <c r="K73" s="646">
        <v>-1</v>
      </c>
      <c r="L73" s="344" t="s">
        <v>434</v>
      </c>
      <c r="M73" s="345">
        <v>4.0199999999999996</v>
      </c>
      <c r="N73" s="346" t="s">
        <v>9</v>
      </c>
    </row>
    <row r="74" spans="2:14" x14ac:dyDescent="0.2">
      <c r="F74" s="293">
        <v>1</v>
      </c>
      <c r="G74" s="500" t="s">
        <v>297</v>
      </c>
      <c r="H74" s="403">
        <f>17.41-0.16</f>
        <v>17.25</v>
      </c>
      <c r="I74" s="502" t="s">
        <v>7</v>
      </c>
      <c r="K74" s="647"/>
      <c r="L74" s="341" t="s">
        <v>437</v>
      </c>
      <c r="M74" s="342">
        <v>13.5</v>
      </c>
      <c r="N74" s="411" t="s">
        <v>10</v>
      </c>
    </row>
    <row r="75" spans="2:14" x14ac:dyDescent="0.2">
      <c r="F75" s="293">
        <v>1</v>
      </c>
      <c r="G75" s="500" t="s">
        <v>193</v>
      </c>
      <c r="H75" s="503">
        <v>12.5</v>
      </c>
      <c r="I75" s="502" t="s">
        <v>7</v>
      </c>
      <c r="K75" s="646">
        <v>-1</v>
      </c>
      <c r="L75" s="409" t="s">
        <v>436</v>
      </c>
      <c r="M75" s="497">
        <v>3.89</v>
      </c>
      <c r="N75" s="410" t="s">
        <v>9</v>
      </c>
    </row>
    <row r="76" spans="2:14" x14ac:dyDescent="0.2">
      <c r="F76" s="293">
        <v>1</v>
      </c>
      <c r="G76" s="500" t="s">
        <v>195</v>
      </c>
      <c r="H76" s="503">
        <v>12.5</v>
      </c>
      <c r="I76" s="502" t="s">
        <v>7</v>
      </c>
      <c r="K76" s="647"/>
      <c r="L76" s="341" t="s">
        <v>438</v>
      </c>
      <c r="M76" s="342">
        <v>14.05</v>
      </c>
      <c r="N76" s="343" t="s">
        <v>10</v>
      </c>
    </row>
    <row r="77" spans="2:14" x14ac:dyDescent="0.2">
      <c r="F77" s="293">
        <v>1</v>
      </c>
      <c r="G77" s="500" t="s">
        <v>197</v>
      </c>
      <c r="H77" s="503">
        <v>12.5</v>
      </c>
      <c r="I77" s="502" t="s">
        <v>7</v>
      </c>
      <c r="K77" s="646">
        <v>-1</v>
      </c>
      <c r="L77" s="344" t="s">
        <v>651</v>
      </c>
      <c r="M77" s="345">
        <v>3.37</v>
      </c>
      <c r="N77" s="346" t="s">
        <v>9</v>
      </c>
    </row>
    <row r="78" spans="2:14" ht="13.5" thickBot="1" x14ac:dyDescent="0.25">
      <c r="F78" s="293">
        <v>1</v>
      </c>
      <c r="G78" s="500" t="s">
        <v>199</v>
      </c>
      <c r="H78" s="503">
        <v>18</v>
      </c>
      <c r="I78" s="502" t="s">
        <v>7</v>
      </c>
      <c r="K78" s="647"/>
      <c r="L78" s="392" t="s">
        <v>440</v>
      </c>
      <c r="M78" s="393">
        <v>14.11</v>
      </c>
      <c r="N78" s="394" t="s">
        <v>10</v>
      </c>
    </row>
    <row r="79" spans="2:14" x14ac:dyDescent="0.2">
      <c r="F79" s="504">
        <v>-1</v>
      </c>
      <c r="G79" s="322" t="s">
        <v>301</v>
      </c>
      <c r="H79" s="505">
        <v>12.5</v>
      </c>
      <c r="I79" s="506" t="s">
        <v>7</v>
      </c>
      <c r="K79" s="646">
        <v>-1</v>
      </c>
      <c r="L79" s="344" t="s">
        <v>439</v>
      </c>
      <c r="M79" s="345">
        <v>3.37</v>
      </c>
      <c r="N79" s="346" t="s">
        <v>9</v>
      </c>
    </row>
    <row r="80" spans="2:14" x14ac:dyDescent="0.2">
      <c r="F80" s="306">
        <v>-1</v>
      </c>
      <c r="G80" s="325" t="s">
        <v>302</v>
      </c>
      <c r="H80" s="326">
        <v>12.42</v>
      </c>
      <c r="I80" s="330" t="s">
        <v>7</v>
      </c>
      <c r="K80" s="647"/>
      <c r="L80" s="341" t="s">
        <v>441</v>
      </c>
      <c r="M80" s="342">
        <v>14.11</v>
      </c>
      <c r="N80" s="343" t="s">
        <v>10</v>
      </c>
    </row>
    <row r="81" spans="2:14" x14ac:dyDescent="0.2">
      <c r="F81" s="306">
        <v>-1</v>
      </c>
      <c r="G81" s="325" t="s">
        <v>303</v>
      </c>
      <c r="H81" s="326">
        <v>12.42</v>
      </c>
      <c r="I81" s="399" t="s">
        <v>7</v>
      </c>
      <c r="K81" s="646">
        <v>-1</v>
      </c>
      <c r="L81" s="344" t="s">
        <v>652</v>
      </c>
      <c r="M81" s="345">
        <v>3.89</v>
      </c>
      <c r="N81" s="346" t="s">
        <v>9</v>
      </c>
    </row>
    <row r="82" spans="2:14" x14ac:dyDescent="0.2">
      <c r="F82" s="306">
        <v>-1</v>
      </c>
      <c r="G82" s="325" t="s">
        <v>304</v>
      </c>
      <c r="H82" s="326">
        <v>12.5</v>
      </c>
      <c r="I82" s="330" t="s">
        <v>7</v>
      </c>
      <c r="K82" s="647"/>
      <c r="L82" s="341" t="s">
        <v>443</v>
      </c>
      <c r="M82" s="342">
        <v>14.11</v>
      </c>
      <c r="N82" s="343" t="s">
        <v>10</v>
      </c>
    </row>
    <row r="83" spans="2:14" x14ac:dyDescent="0.2">
      <c r="F83" s="306">
        <v>-1</v>
      </c>
      <c r="G83" s="325" t="s">
        <v>305</v>
      </c>
      <c r="H83" s="326">
        <v>12.42</v>
      </c>
      <c r="I83" s="330" t="s">
        <v>7</v>
      </c>
      <c r="K83" s="646">
        <v>-1</v>
      </c>
      <c r="L83" s="344" t="s">
        <v>442</v>
      </c>
      <c r="M83" s="345">
        <v>3.73</v>
      </c>
      <c r="N83" s="346" t="s">
        <v>9</v>
      </c>
    </row>
    <row r="84" spans="2:14" x14ac:dyDescent="0.2">
      <c r="F84" s="306">
        <v>-1</v>
      </c>
      <c r="G84" s="325" t="s">
        <v>306</v>
      </c>
      <c r="H84" s="326">
        <v>12.42</v>
      </c>
      <c r="I84" s="330" t="s">
        <v>7</v>
      </c>
      <c r="K84" s="647"/>
      <c r="L84" s="341" t="s">
        <v>445</v>
      </c>
      <c r="M84" s="342">
        <v>14.05</v>
      </c>
      <c r="N84" s="343" t="s">
        <v>10</v>
      </c>
    </row>
    <row r="85" spans="2:14" x14ac:dyDescent="0.2">
      <c r="F85" s="306">
        <v>-1</v>
      </c>
      <c r="G85" s="325" t="s">
        <v>307</v>
      </c>
      <c r="H85" s="326">
        <v>12.5</v>
      </c>
      <c r="I85" s="330" t="s">
        <v>7</v>
      </c>
      <c r="K85" s="646">
        <v>-1</v>
      </c>
      <c r="L85" s="344" t="s">
        <v>444</v>
      </c>
      <c r="M85" s="345">
        <v>3.95</v>
      </c>
      <c r="N85" s="346" t="s">
        <v>9</v>
      </c>
    </row>
    <row r="86" spans="2:14" x14ac:dyDescent="0.2">
      <c r="E86" s="1"/>
      <c r="F86" s="306">
        <v>-1</v>
      </c>
      <c r="G86" s="325" t="s">
        <v>308</v>
      </c>
      <c r="H86" s="326">
        <v>12.42</v>
      </c>
      <c r="I86" s="330" t="s">
        <v>7</v>
      </c>
      <c r="K86" s="647"/>
      <c r="L86" s="341" t="s">
        <v>447</v>
      </c>
      <c r="M86" s="342">
        <v>14.22</v>
      </c>
      <c r="N86" s="343" t="s">
        <v>10</v>
      </c>
    </row>
    <row r="87" spans="2:14" ht="15" x14ac:dyDescent="0.25">
      <c r="B87" s="17"/>
      <c r="C87" s="17"/>
      <c r="D87" s="18"/>
      <c r="F87" s="306">
        <v>-1</v>
      </c>
      <c r="G87" s="325" t="s">
        <v>309</v>
      </c>
      <c r="H87" s="326">
        <v>12.42</v>
      </c>
      <c r="I87" s="330" t="s">
        <v>7</v>
      </c>
      <c r="K87" s="646">
        <v>-1</v>
      </c>
      <c r="L87" s="344" t="s">
        <v>446</v>
      </c>
      <c r="M87" s="345">
        <v>3.79</v>
      </c>
      <c r="N87" s="346" t="s">
        <v>9</v>
      </c>
    </row>
    <row r="88" spans="2:14" ht="15" x14ac:dyDescent="0.25">
      <c r="B88" s="17"/>
      <c r="C88" s="17"/>
      <c r="D88" s="18"/>
      <c r="F88" s="306">
        <v>-1</v>
      </c>
      <c r="G88" s="325" t="s">
        <v>310</v>
      </c>
      <c r="H88" s="326">
        <v>12.5</v>
      </c>
      <c r="I88" s="330" t="s">
        <v>7</v>
      </c>
      <c r="K88" s="647"/>
      <c r="L88" s="341" t="s">
        <v>449</v>
      </c>
      <c r="M88" s="342">
        <v>13.72</v>
      </c>
      <c r="N88" s="343" t="s">
        <v>10</v>
      </c>
    </row>
    <row r="89" spans="2:14" ht="15" x14ac:dyDescent="0.25">
      <c r="B89" s="17"/>
      <c r="C89" s="17"/>
      <c r="D89" s="18"/>
      <c r="F89" s="306">
        <v>-1</v>
      </c>
      <c r="G89" s="325" t="s">
        <v>311</v>
      </c>
      <c r="H89" s="326">
        <v>12.42</v>
      </c>
      <c r="I89" s="330" t="s">
        <v>7</v>
      </c>
      <c r="K89" s="646">
        <v>-1</v>
      </c>
      <c r="L89" s="344" t="s">
        <v>450</v>
      </c>
      <c r="M89" s="345">
        <v>3.79</v>
      </c>
      <c r="N89" s="346" t="s">
        <v>9</v>
      </c>
    </row>
    <row r="90" spans="2:14" ht="15.75" thickBot="1" x14ac:dyDescent="0.3">
      <c r="B90" s="17"/>
      <c r="C90" s="17"/>
      <c r="D90" s="18"/>
      <c r="F90" s="306">
        <v>-1</v>
      </c>
      <c r="G90" s="325" t="s">
        <v>312</v>
      </c>
      <c r="H90" s="326">
        <v>12.42</v>
      </c>
      <c r="I90" s="330" t="s">
        <v>7</v>
      </c>
      <c r="K90" s="659"/>
      <c r="L90" s="347" t="s">
        <v>451</v>
      </c>
      <c r="M90" s="348">
        <v>15.86</v>
      </c>
      <c r="N90" s="349" t="s">
        <v>10</v>
      </c>
    </row>
    <row r="91" spans="2:14" ht="15" x14ac:dyDescent="0.25">
      <c r="B91" s="17"/>
      <c r="C91" s="17"/>
      <c r="D91" s="18"/>
      <c r="F91" s="306">
        <v>-1</v>
      </c>
      <c r="G91" s="325" t="s">
        <v>313</v>
      </c>
      <c r="H91" s="326">
        <v>12.5</v>
      </c>
      <c r="I91" s="330" t="s">
        <v>7</v>
      </c>
      <c r="K91" s="660">
        <v>-2</v>
      </c>
      <c r="L91" s="332" t="s">
        <v>230</v>
      </c>
      <c r="M91" s="333">
        <v>5.5</v>
      </c>
      <c r="N91" s="419" t="s">
        <v>9</v>
      </c>
    </row>
    <row r="92" spans="2:14" ht="15" x14ac:dyDescent="0.25">
      <c r="B92" s="17"/>
      <c r="C92" s="17"/>
      <c r="D92" s="18"/>
      <c r="E92" s="1"/>
      <c r="F92" s="306">
        <v>-1</v>
      </c>
      <c r="G92" s="325" t="s">
        <v>314</v>
      </c>
      <c r="H92" s="326">
        <v>12.42</v>
      </c>
      <c r="I92" s="330" t="s">
        <v>7</v>
      </c>
      <c r="K92" s="657"/>
      <c r="L92" s="387" t="s">
        <v>371</v>
      </c>
      <c r="M92" s="388">
        <v>12.81</v>
      </c>
      <c r="N92" s="389" t="s">
        <v>10</v>
      </c>
    </row>
    <row r="93" spans="2:14" ht="15" x14ac:dyDescent="0.25">
      <c r="B93" s="17"/>
      <c r="C93" s="17"/>
      <c r="D93" s="18"/>
      <c r="F93" s="306">
        <v>-1</v>
      </c>
      <c r="G93" s="325" t="s">
        <v>315</v>
      </c>
      <c r="H93" s="326">
        <v>12.42</v>
      </c>
      <c r="I93" s="330" t="s">
        <v>7</v>
      </c>
      <c r="K93" s="656">
        <v>-2</v>
      </c>
      <c r="L93" s="337" t="s">
        <v>452</v>
      </c>
      <c r="M93" s="338">
        <v>5.86</v>
      </c>
      <c r="N93" s="386" t="s">
        <v>9</v>
      </c>
    </row>
    <row r="94" spans="2:14" ht="15" x14ac:dyDescent="0.25">
      <c r="B94" s="17"/>
      <c r="C94" s="17"/>
      <c r="D94" s="18"/>
      <c r="F94" s="306">
        <v>-1</v>
      </c>
      <c r="G94" s="325" t="s">
        <v>316</v>
      </c>
      <c r="H94" s="326">
        <v>12.5</v>
      </c>
      <c r="I94" s="330" t="s">
        <v>7</v>
      </c>
      <c r="K94" s="657"/>
      <c r="L94" s="387" t="s">
        <v>372</v>
      </c>
      <c r="M94" s="388">
        <v>12.9</v>
      </c>
      <c r="N94" s="389" t="s">
        <v>10</v>
      </c>
    </row>
    <row r="95" spans="2:14" ht="15" x14ac:dyDescent="0.25">
      <c r="B95" s="17"/>
      <c r="C95" s="17"/>
      <c r="D95" s="18"/>
      <c r="F95" s="306">
        <v>-1</v>
      </c>
      <c r="G95" s="325" t="s">
        <v>317</v>
      </c>
      <c r="H95" s="326">
        <v>12.42</v>
      </c>
      <c r="I95" s="330" t="s">
        <v>7</v>
      </c>
      <c r="K95" s="656">
        <v>-2</v>
      </c>
      <c r="L95" s="337" t="s">
        <v>453</v>
      </c>
      <c r="M95" s="338">
        <v>4.8899999999999997</v>
      </c>
      <c r="N95" s="386" t="s">
        <v>9</v>
      </c>
    </row>
    <row r="96" spans="2:14" ht="15" x14ac:dyDescent="0.25">
      <c r="B96" s="17"/>
      <c r="C96" s="17"/>
      <c r="D96" s="18"/>
      <c r="F96" s="306">
        <v>-1</v>
      </c>
      <c r="G96" s="325" t="s">
        <v>318</v>
      </c>
      <c r="H96" s="326">
        <v>12.42</v>
      </c>
      <c r="I96" s="330" t="s">
        <v>7</v>
      </c>
      <c r="K96" s="657"/>
      <c r="L96" s="387" t="s">
        <v>373</v>
      </c>
      <c r="M96" s="388">
        <v>13.65</v>
      </c>
      <c r="N96" s="389" t="s">
        <v>10</v>
      </c>
    </row>
    <row r="97" spans="2:14" ht="15" x14ac:dyDescent="0.25">
      <c r="B97" s="17"/>
      <c r="C97" s="17"/>
      <c r="D97" s="18"/>
      <c r="F97" s="306">
        <v>-1</v>
      </c>
      <c r="G97" s="325" t="s">
        <v>319</v>
      </c>
      <c r="H97" s="326">
        <v>12.5</v>
      </c>
      <c r="I97" s="330" t="s">
        <v>7</v>
      </c>
      <c r="K97" s="656">
        <v>-2</v>
      </c>
      <c r="L97" s="337" t="s">
        <v>229</v>
      </c>
      <c r="M97" s="338">
        <v>5.28</v>
      </c>
      <c r="N97" s="386" t="s">
        <v>9</v>
      </c>
    </row>
    <row r="98" spans="2:14" ht="15" x14ac:dyDescent="0.25">
      <c r="B98" s="17"/>
      <c r="C98" s="17"/>
      <c r="D98" s="18"/>
      <c r="F98" s="306">
        <v>-1</v>
      </c>
      <c r="G98" s="325" t="s">
        <v>320</v>
      </c>
      <c r="H98" s="326">
        <v>12.42</v>
      </c>
      <c r="I98" s="330" t="s">
        <v>7</v>
      </c>
      <c r="K98" s="657"/>
      <c r="L98" s="387" t="s">
        <v>374</v>
      </c>
      <c r="M98" s="388">
        <v>14.15</v>
      </c>
      <c r="N98" s="389" t="s">
        <v>10</v>
      </c>
    </row>
    <row r="99" spans="2:14" ht="15" x14ac:dyDescent="0.25">
      <c r="B99" s="17"/>
      <c r="C99" s="17"/>
      <c r="D99" s="18"/>
      <c r="E99" s="1"/>
      <c r="F99" s="306">
        <v>-1</v>
      </c>
      <c r="G99" s="325" t="s">
        <v>321</v>
      </c>
      <c r="H99" s="326">
        <v>12.42</v>
      </c>
      <c r="I99" s="330" t="s">
        <v>7</v>
      </c>
      <c r="K99" s="658">
        <v>-2</v>
      </c>
      <c r="L99" s="337" t="s">
        <v>454</v>
      </c>
      <c r="M99" s="338">
        <v>5.0199999999999996</v>
      </c>
      <c r="N99" s="386" t="s">
        <v>9</v>
      </c>
    </row>
    <row r="100" spans="2:14" ht="15" x14ac:dyDescent="0.25">
      <c r="B100" s="17"/>
      <c r="C100" s="17"/>
      <c r="D100" s="18"/>
      <c r="F100" s="306">
        <v>-1</v>
      </c>
      <c r="G100" s="325" t="s">
        <v>322</v>
      </c>
      <c r="H100" s="326">
        <v>12.5</v>
      </c>
      <c r="I100" s="330" t="s">
        <v>7</v>
      </c>
      <c r="K100" s="658"/>
      <c r="L100" s="387" t="s">
        <v>375</v>
      </c>
      <c r="M100" s="388">
        <v>14</v>
      </c>
      <c r="N100" s="389" t="s">
        <v>10</v>
      </c>
    </row>
    <row r="101" spans="2:14" ht="15" x14ac:dyDescent="0.25">
      <c r="B101" s="17"/>
      <c r="C101" s="17"/>
      <c r="D101" s="18"/>
      <c r="F101" s="306">
        <v>-1</v>
      </c>
      <c r="G101" s="325" t="s">
        <v>323</v>
      </c>
      <c r="H101" s="326">
        <v>12.5</v>
      </c>
      <c r="I101" s="330" t="s">
        <v>7</v>
      </c>
      <c r="K101" s="656">
        <v>-2</v>
      </c>
      <c r="L101" s="415" t="s">
        <v>455</v>
      </c>
      <c r="M101" s="418">
        <v>5.9</v>
      </c>
      <c r="N101" s="416" t="s">
        <v>9</v>
      </c>
    </row>
    <row r="102" spans="2:14" ht="15" x14ac:dyDescent="0.25">
      <c r="B102" s="17"/>
      <c r="C102" s="17"/>
      <c r="D102" s="18"/>
      <c r="F102" s="306">
        <v>-1</v>
      </c>
      <c r="G102" s="325" t="s">
        <v>324</v>
      </c>
      <c r="H102" s="326">
        <v>15.86</v>
      </c>
      <c r="I102" s="330" t="s">
        <v>7</v>
      </c>
      <c r="K102" s="657"/>
      <c r="L102" s="387" t="s">
        <v>376</v>
      </c>
      <c r="M102" s="388">
        <v>18.170000000000002</v>
      </c>
      <c r="N102" s="389" t="s">
        <v>571</v>
      </c>
    </row>
    <row r="103" spans="2:14" ht="15" x14ac:dyDescent="0.25">
      <c r="B103" s="17"/>
      <c r="C103" s="17"/>
      <c r="D103" s="18"/>
      <c r="F103" s="306">
        <v>-1</v>
      </c>
      <c r="G103" s="325" t="s">
        <v>325</v>
      </c>
      <c r="H103" s="326">
        <v>12.5</v>
      </c>
      <c r="I103" s="330" t="s">
        <v>7</v>
      </c>
      <c r="K103" s="656">
        <v>-2</v>
      </c>
      <c r="L103" s="337" t="s">
        <v>456</v>
      </c>
      <c r="M103" s="338">
        <v>4.95</v>
      </c>
      <c r="N103" s="386" t="s">
        <v>9</v>
      </c>
    </row>
    <row r="104" spans="2:14" ht="15" x14ac:dyDescent="0.25">
      <c r="B104" s="17"/>
      <c r="C104" s="17"/>
      <c r="D104" s="18"/>
      <c r="F104" s="306">
        <v>-1</v>
      </c>
      <c r="G104" s="325" t="s">
        <v>326</v>
      </c>
      <c r="H104" s="326">
        <v>12.5</v>
      </c>
      <c r="I104" s="330" t="s">
        <v>7</v>
      </c>
      <c r="K104" s="657"/>
      <c r="L104" s="387" t="s">
        <v>377</v>
      </c>
      <c r="M104" s="388">
        <v>13.63</v>
      </c>
      <c r="N104" s="389" t="s">
        <v>10</v>
      </c>
    </row>
    <row r="105" spans="2:14" ht="15" x14ac:dyDescent="0.25">
      <c r="B105" s="17"/>
      <c r="C105" s="17"/>
      <c r="D105" s="18"/>
      <c r="F105" s="306">
        <v>-1</v>
      </c>
      <c r="G105" s="325" t="s">
        <v>327</v>
      </c>
      <c r="H105" s="326">
        <v>12.42</v>
      </c>
      <c r="I105" s="330" t="s">
        <v>7</v>
      </c>
      <c r="K105" s="658">
        <v>-2</v>
      </c>
      <c r="L105" s="337" t="s">
        <v>457</v>
      </c>
      <c r="M105" s="338">
        <v>4.83</v>
      </c>
      <c r="N105" s="386" t="s">
        <v>9</v>
      </c>
    </row>
    <row r="106" spans="2:14" ht="15" x14ac:dyDescent="0.25">
      <c r="B106" s="17"/>
      <c r="C106" s="19"/>
      <c r="D106" s="18"/>
      <c r="F106" s="306">
        <v>-1</v>
      </c>
      <c r="G106" s="325" t="s">
        <v>328</v>
      </c>
      <c r="H106" s="326">
        <v>12.42</v>
      </c>
      <c r="I106" s="330" t="s">
        <v>7</v>
      </c>
      <c r="K106" s="658"/>
      <c r="L106" s="387" t="s">
        <v>378</v>
      </c>
      <c r="M106" s="388">
        <v>13.46</v>
      </c>
      <c r="N106" s="417" t="s">
        <v>10</v>
      </c>
    </row>
    <row r="107" spans="2:14" ht="15" x14ac:dyDescent="0.25">
      <c r="B107" s="17"/>
      <c r="C107" s="19"/>
      <c r="D107" s="18"/>
      <c r="F107" s="306">
        <v>-1</v>
      </c>
      <c r="G107" s="325" t="s">
        <v>329</v>
      </c>
      <c r="H107" s="326">
        <v>12.5</v>
      </c>
      <c r="I107" s="330" t="s">
        <v>7</v>
      </c>
      <c r="K107" s="656">
        <v>-2</v>
      </c>
      <c r="L107" s="415" t="s">
        <v>458</v>
      </c>
      <c r="M107" s="418">
        <v>4.83</v>
      </c>
      <c r="N107" s="416" t="s">
        <v>9</v>
      </c>
    </row>
    <row r="108" spans="2:14" ht="15" x14ac:dyDescent="0.25">
      <c r="B108" s="17"/>
      <c r="C108" s="19"/>
      <c r="D108" s="18"/>
      <c r="F108" s="306">
        <v>-1</v>
      </c>
      <c r="G108" s="325" t="s">
        <v>330</v>
      </c>
      <c r="H108" s="326">
        <v>12.42</v>
      </c>
      <c r="I108" s="330" t="s">
        <v>7</v>
      </c>
      <c r="K108" s="657"/>
      <c r="L108" s="387" t="s">
        <v>379</v>
      </c>
      <c r="M108" s="388">
        <v>13.46</v>
      </c>
      <c r="N108" s="389" t="s">
        <v>10</v>
      </c>
    </row>
    <row r="109" spans="2:14" ht="15" x14ac:dyDescent="0.25">
      <c r="B109" s="17"/>
      <c r="C109" s="19"/>
      <c r="D109" s="18"/>
      <c r="F109" s="306">
        <v>-1</v>
      </c>
      <c r="G109" s="325" t="s">
        <v>331</v>
      </c>
      <c r="H109" s="326">
        <v>12.42</v>
      </c>
      <c r="I109" s="330" t="s">
        <v>7</v>
      </c>
      <c r="K109" s="656">
        <v>-2</v>
      </c>
      <c r="L109" s="415" t="s">
        <v>459</v>
      </c>
      <c r="M109" s="418">
        <v>4.95</v>
      </c>
      <c r="N109" s="416" t="s">
        <v>9</v>
      </c>
    </row>
    <row r="110" spans="2:14" ht="15" x14ac:dyDescent="0.25">
      <c r="B110" s="17"/>
      <c r="C110" s="19"/>
      <c r="D110" s="18"/>
      <c r="F110" s="306">
        <v>-1</v>
      </c>
      <c r="G110" s="325" t="s">
        <v>332</v>
      </c>
      <c r="H110" s="326">
        <v>12.5</v>
      </c>
      <c r="I110" s="330" t="s">
        <v>7</v>
      </c>
      <c r="K110" s="657"/>
      <c r="L110" s="387" t="s">
        <v>380</v>
      </c>
      <c r="M110" s="388">
        <v>13.63</v>
      </c>
      <c r="N110" s="389" t="s">
        <v>10</v>
      </c>
    </row>
    <row r="111" spans="2:14" ht="15" x14ac:dyDescent="0.25">
      <c r="B111" s="17"/>
      <c r="C111" s="19"/>
      <c r="D111" s="18"/>
      <c r="F111" s="306">
        <v>-1</v>
      </c>
      <c r="G111" s="325" t="s">
        <v>333</v>
      </c>
      <c r="H111" s="326">
        <v>12.42</v>
      </c>
      <c r="I111" s="330" t="s">
        <v>7</v>
      </c>
      <c r="K111" s="656">
        <v>-2</v>
      </c>
      <c r="L111" s="337" t="s">
        <v>460</v>
      </c>
      <c r="M111" s="338">
        <v>4.8</v>
      </c>
      <c r="N111" s="386" t="s">
        <v>9</v>
      </c>
    </row>
    <row r="112" spans="2:14" ht="15" x14ac:dyDescent="0.25">
      <c r="B112" s="17"/>
      <c r="C112" s="19"/>
      <c r="D112" s="18"/>
      <c r="F112" s="306">
        <v>-1</v>
      </c>
      <c r="G112" s="325" t="s">
        <v>334</v>
      </c>
      <c r="H112" s="326">
        <v>12.42</v>
      </c>
      <c r="I112" s="330" t="s">
        <v>7</v>
      </c>
      <c r="K112" s="657"/>
      <c r="L112" s="387" t="s">
        <v>381</v>
      </c>
      <c r="M112" s="388">
        <v>12.92</v>
      </c>
      <c r="N112" s="389" t="s">
        <v>10</v>
      </c>
    </row>
    <row r="113" spans="2:14" ht="15" x14ac:dyDescent="0.25">
      <c r="B113" s="17"/>
      <c r="C113" s="19"/>
      <c r="D113" s="18"/>
      <c r="F113" s="306">
        <v>-1</v>
      </c>
      <c r="G113" s="325" t="s">
        <v>335</v>
      </c>
      <c r="H113" s="326">
        <v>12.5</v>
      </c>
      <c r="I113" s="330" t="s">
        <v>7</v>
      </c>
      <c r="K113" s="656">
        <v>-2</v>
      </c>
      <c r="L113" s="337" t="s">
        <v>461</v>
      </c>
      <c r="M113" s="338">
        <v>3.93</v>
      </c>
      <c r="N113" s="386" t="s">
        <v>9</v>
      </c>
    </row>
    <row r="114" spans="2:14" ht="15" x14ac:dyDescent="0.25">
      <c r="B114" s="17"/>
      <c r="C114" s="19"/>
      <c r="D114" s="18"/>
      <c r="F114" s="306">
        <v>-1</v>
      </c>
      <c r="G114" s="325" t="s">
        <v>336</v>
      </c>
      <c r="H114" s="326">
        <v>12.42</v>
      </c>
      <c r="I114" s="330" t="s">
        <v>7</v>
      </c>
      <c r="K114" s="657"/>
      <c r="L114" s="387" t="s">
        <v>463</v>
      </c>
      <c r="M114" s="388">
        <f>2.55*5</f>
        <v>12.75</v>
      </c>
      <c r="N114" s="389" t="s">
        <v>10</v>
      </c>
    </row>
    <row r="115" spans="2:14" ht="15" x14ac:dyDescent="0.25">
      <c r="B115" s="17"/>
      <c r="C115" s="19"/>
      <c r="D115" s="18"/>
      <c r="F115" s="306">
        <v>-1</v>
      </c>
      <c r="G115" s="325" t="s">
        <v>337</v>
      </c>
      <c r="H115" s="326">
        <v>12.42</v>
      </c>
      <c r="I115" s="330" t="s">
        <v>7</v>
      </c>
      <c r="K115" s="658">
        <v>-2</v>
      </c>
      <c r="L115" s="337" t="s">
        <v>462</v>
      </c>
      <c r="M115" s="338">
        <v>5.21</v>
      </c>
      <c r="N115" s="386" t="s">
        <v>9</v>
      </c>
    </row>
    <row r="116" spans="2:14" x14ac:dyDescent="0.2">
      <c r="F116" s="306">
        <v>-1</v>
      </c>
      <c r="G116" s="325" t="s">
        <v>338</v>
      </c>
      <c r="H116" s="326">
        <v>12.5</v>
      </c>
      <c r="I116" s="330" t="s">
        <v>7</v>
      </c>
      <c r="K116" s="658"/>
      <c r="L116" s="387" t="s">
        <v>465</v>
      </c>
      <c r="M116" s="388">
        <v>13.5</v>
      </c>
      <c r="N116" s="389" t="s">
        <v>10</v>
      </c>
    </row>
    <row r="117" spans="2:14" x14ac:dyDescent="0.2">
      <c r="F117" s="306">
        <v>-1</v>
      </c>
      <c r="G117" s="325" t="s">
        <v>339</v>
      </c>
      <c r="H117" s="326">
        <v>12.42</v>
      </c>
      <c r="I117" s="330" t="s">
        <v>7</v>
      </c>
      <c r="K117" s="656">
        <v>-2</v>
      </c>
      <c r="L117" s="415" t="s">
        <v>464</v>
      </c>
      <c r="M117" s="418">
        <v>4.92</v>
      </c>
      <c r="N117" s="416" t="s">
        <v>9</v>
      </c>
    </row>
    <row r="118" spans="2:14" x14ac:dyDescent="0.2">
      <c r="E118" s="1"/>
      <c r="F118" s="306">
        <v>-1</v>
      </c>
      <c r="G118" s="325" t="s">
        <v>340</v>
      </c>
      <c r="H118" s="326">
        <v>12.42</v>
      </c>
      <c r="I118" s="330" t="s">
        <v>7</v>
      </c>
      <c r="K118" s="657"/>
      <c r="L118" s="387" t="s">
        <v>467</v>
      </c>
      <c r="M118" s="388">
        <v>12.9</v>
      </c>
      <c r="N118" s="389" t="s">
        <v>10</v>
      </c>
    </row>
    <row r="119" spans="2:14" x14ac:dyDescent="0.2">
      <c r="F119" s="306">
        <v>-1</v>
      </c>
      <c r="G119" s="325" t="s">
        <v>341</v>
      </c>
      <c r="H119" s="326">
        <v>12.5</v>
      </c>
      <c r="I119" s="330" t="s">
        <v>7</v>
      </c>
      <c r="K119" s="656">
        <v>-2</v>
      </c>
      <c r="L119" s="337" t="s">
        <v>466</v>
      </c>
      <c r="M119" s="338">
        <v>6.58</v>
      </c>
      <c r="N119" s="386" t="s">
        <v>9</v>
      </c>
    </row>
    <row r="120" spans="2:14" x14ac:dyDescent="0.2">
      <c r="F120" s="306">
        <v>-1</v>
      </c>
      <c r="G120" s="325" t="s">
        <v>342</v>
      </c>
      <c r="H120" s="326">
        <v>12.42</v>
      </c>
      <c r="I120" s="330" t="s">
        <v>7</v>
      </c>
      <c r="K120" s="657"/>
      <c r="L120" s="387" t="s">
        <v>469</v>
      </c>
      <c r="M120" s="388">
        <v>14.1</v>
      </c>
      <c r="N120" s="389" t="s">
        <v>10</v>
      </c>
    </row>
    <row r="121" spans="2:14" x14ac:dyDescent="0.2">
      <c r="F121" s="306">
        <v>-1</v>
      </c>
      <c r="G121" s="325" t="s">
        <v>343</v>
      </c>
      <c r="H121" s="326">
        <v>12.42</v>
      </c>
      <c r="I121" s="330" t="s">
        <v>7</v>
      </c>
      <c r="K121" s="656">
        <v>-2</v>
      </c>
      <c r="L121" s="337" t="s">
        <v>468</v>
      </c>
      <c r="M121" s="338">
        <v>6.75</v>
      </c>
      <c r="N121" s="386" t="s">
        <v>9</v>
      </c>
    </row>
    <row r="122" spans="2:14" x14ac:dyDescent="0.2">
      <c r="F122" s="306">
        <v>-1</v>
      </c>
      <c r="G122" s="325" t="s">
        <v>344</v>
      </c>
      <c r="H122" s="326">
        <v>12.5</v>
      </c>
      <c r="I122" s="330" t="s">
        <v>7</v>
      </c>
      <c r="K122" s="657"/>
      <c r="L122" s="387" t="s">
        <v>471</v>
      </c>
      <c r="M122" s="388">
        <f>2.75*5</f>
        <v>13.75</v>
      </c>
      <c r="N122" s="389" t="s">
        <v>10</v>
      </c>
    </row>
    <row r="123" spans="2:14" x14ac:dyDescent="0.2">
      <c r="F123" s="306">
        <v>-1</v>
      </c>
      <c r="G123" s="325" t="s">
        <v>345</v>
      </c>
      <c r="H123" s="326">
        <v>12.42</v>
      </c>
      <c r="I123" s="330" t="s">
        <v>7</v>
      </c>
      <c r="K123" s="658">
        <v>-2</v>
      </c>
      <c r="L123" s="337" t="s">
        <v>470</v>
      </c>
      <c r="M123" s="338">
        <v>6.75</v>
      </c>
      <c r="N123" s="386" t="s">
        <v>9</v>
      </c>
    </row>
    <row r="124" spans="2:14" x14ac:dyDescent="0.2">
      <c r="E124" s="1"/>
      <c r="F124" s="306">
        <v>-1</v>
      </c>
      <c r="G124" s="325" t="s">
        <v>346</v>
      </c>
      <c r="H124" s="326">
        <v>12.42</v>
      </c>
      <c r="I124" s="330" t="s">
        <v>7</v>
      </c>
      <c r="K124" s="658"/>
      <c r="L124" s="387" t="s">
        <v>479</v>
      </c>
      <c r="M124" s="388">
        <v>13.77</v>
      </c>
      <c r="N124" s="417" t="s">
        <v>10</v>
      </c>
    </row>
    <row r="125" spans="2:14" ht="13.5" thickBot="1" x14ac:dyDescent="0.25">
      <c r="F125" s="312">
        <v>-1</v>
      </c>
      <c r="G125" s="328" t="s">
        <v>347</v>
      </c>
      <c r="H125" s="329">
        <v>12.5</v>
      </c>
      <c r="I125" s="331" t="s">
        <v>7</v>
      </c>
      <c r="K125" s="663">
        <v>-2</v>
      </c>
      <c r="L125" s="415" t="s">
        <v>472</v>
      </c>
      <c r="M125" s="418">
        <v>6.58</v>
      </c>
      <c r="N125" s="416" t="s">
        <v>9</v>
      </c>
    </row>
    <row r="126" spans="2:14" x14ac:dyDescent="0.2">
      <c r="F126" s="289">
        <v>-2</v>
      </c>
      <c r="G126" s="401" t="s">
        <v>348</v>
      </c>
      <c r="H126" s="507">
        <v>12.5</v>
      </c>
      <c r="I126" s="508" t="s">
        <v>7</v>
      </c>
      <c r="K126" s="658"/>
      <c r="L126" s="387" t="s">
        <v>481</v>
      </c>
      <c r="M126" s="388">
        <f>2.75*5</f>
        <v>13.75</v>
      </c>
      <c r="N126" s="389" t="s">
        <v>10</v>
      </c>
    </row>
    <row r="127" spans="2:14" x14ac:dyDescent="0.2">
      <c r="F127" s="293">
        <v>-2</v>
      </c>
      <c r="G127" s="402" t="s">
        <v>349</v>
      </c>
      <c r="H127" s="403">
        <v>12.42</v>
      </c>
      <c r="I127" s="404" t="s">
        <v>7</v>
      </c>
      <c r="K127" s="656">
        <v>-2</v>
      </c>
      <c r="L127" s="415" t="s">
        <v>474</v>
      </c>
      <c r="M127" s="418">
        <v>3.93</v>
      </c>
      <c r="N127" s="416" t="s">
        <v>9</v>
      </c>
    </row>
    <row r="128" spans="2:14" x14ac:dyDescent="0.2">
      <c r="D128" s="1"/>
      <c r="F128" s="293">
        <v>-2</v>
      </c>
      <c r="G128" s="402" t="s">
        <v>350</v>
      </c>
      <c r="H128" s="403">
        <v>12.42</v>
      </c>
      <c r="I128" s="404" t="s">
        <v>7</v>
      </c>
      <c r="K128" s="657"/>
      <c r="L128" s="387" t="s">
        <v>483</v>
      </c>
      <c r="M128" s="388">
        <v>13.5</v>
      </c>
      <c r="N128" s="389" t="s">
        <v>10</v>
      </c>
    </row>
    <row r="129" spans="4:14" x14ac:dyDescent="0.2">
      <c r="F129" s="293">
        <v>-2</v>
      </c>
      <c r="G129" s="402" t="s">
        <v>351</v>
      </c>
      <c r="H129" s="403">
        <v>12.5</v>
      </c>
      <c r="I129" s="404" t="s">
        <v>7</v>
      </c>
      <c r="K129" s="656">
        <v>-2</v>
      </c>
      <c r="L129" s="337" t="s">
        <v>475</v>
      </c>
      <c r="M129" s="338">
        <v>3.88</v>
      </c>
      <c r="N129" s="386" t="s">
        <v>9</v>
      </c>
    </row>
    <row r="130" spans="4:14" x14ac:dyDescent="0.2">
      <c r="D130" s="1"/>
      <c r="F130" s="293">
        <v>-2</v>
      </c>
      <c r="G130" s="402" t="s">
        <v>352</v>
      </c>
      <c r="H130" s="403">
        <v>12.42</v>
      </c>
      <c r="I130" s="404" t="s">
        <v>7</v>
      </c>
      <c r="K130" s="657"/>
      <c r="L130" s="387" t="s">
        <v>485</v>
      </c>
      <c r="M130" s="388">
        <v>14.06</v>
      </c>
      <c r="N130" s="389" t="s">
        <v>10</v>
      </c>
    </row>
    <row r="131" spans="4:14" x14ac:dyDescent="0.2">
      <c r="E131" s="1"/>
      <c r="F131" s="293">
        <v>-2</v>
      </c>
      <c r="G131" s="402" t="s">
        <v>353</v>
      </c>
      <c r="H131" s="403">
        <v>12.42</v>
      </c>
      <c r="I131" s="404" t="s">
        <v>7</v>
      </c>
      <c r="K131" s="658">
        <v>-2</v>
      </c>
      <c r="L131" s="337" t="s">
        <v>476</v>
      </c>
      <c r="M131" s="338">
        <v>3.39</v>
      </c>
      <c r="N131" s="386" t="s">
        <v>9</v>
      </c>
    </row>
    <row r="132" spans="4:14" x14ac:dyDescent="0.2">
      <c r="F132" s="293">
        <v>-2</v>
      </c>
      <c r="G132" s="402" t="s">
        <v>354</v>
      </c>
      <c r="H132" s="403">
        <v>12.5</v>
      </c>
      <c r="I132" s="404" t="s">
        <v>7</v>
      </c>
      <c r="K132" s="658"/>
      <c r="L132" s="387" t="s">
        <v>487</v>
      </c>
      <c r="M132" s="388">
        <v>14.11</v>
      </c>
      <c r="N132" s="417" t="s">
        <v>10</v>
      </c>
    </row>
    <row r="133" spans="4:14" x14ac:dyDescent="0.2">
      <c r="F133" s="293">
        <v>-2</v>
      </c>
      <c r="G133" s="402" t="s">
        <v>355</v>
      </c>
      <c r="H133" s="403">
        <v>12.42</v>
      </c>
      <c r="I133" s="404" t="s">
        <v>7</v>
      </c>
      <c r="K133" s="656">
        <v>-2</v>
      </c>
      <c r="L133" s="415" t="s">
        <v>478</v>
      </c>
      <c r="M133" s="418">
        <v>3.39</v>
      </c>
      <c r="N133" s="416" t="s">
        <v>9</v>
      </c>
    </row>
    <row r="134" spans="4:14" x14ac:dyDescent="0.2">
      <c r="F134" s="293">
        <v>-2</v>
      </c>
      <c r="G134" s="402" t="s">
        <v>356</v>
      </c>
      <c r="H134" s="403">
        <v>12.42</v>
      </c>
      <c r="I134" s="404" t="s">
        <v>7</v>
      </c>
      <c r="K134" s="657"/>
      <c r="L134" s="387" t="s">
        <v>489</v>
      </c>
      <c r="M134" s="388">
        <v>14.11</v>
      </c>
      <c r="N134" s="389" t="s">
        <v>10</v>
      </c>
    </row>
    <row r="135" spans="4:14" x14ac:dyDescent="0.2">
      <c r="F135" s="293">
        <v>-2</v>
      </c>
      <c r="G135" s="402" t="s">
        <v>357</v>
      </c>
      <c r="H135" s="403">
        <v>12.5</v>
      </c>
      <c r="I135" s="404" t="s">
        <v>7</v>
      </c>
      <c r="K135" s="656">
        <v>-2</v>
      </c>
      <c r="L135" s="415" t="s">
        <v>480</v>
      </c>
      <c r="M135" s="418">
        <v>3.88</v>
      </c>
      <c r="N135" s="416" t="s">
        <v>9</v>
      </c>
    </row>
    <row r="136" spans="4:14" x14ac:dyDescent="0.2">
      <c r="D136" s="1"/>
      <c r="F136" s="293">
        <v>-2</v>
      </c>
      <c r="G136" s="402" t="s">
        <v>358</v>
      </c>
      <c r="H136" s="403">
        <v>12.42</v>
      </c>
      <c r="I136" s="404" t="s">
        <v>7</v>
      </c>
      <c r="K136" s="657"/>
      <c r="L136" s="387" t="s">
        <v>491</v>
      </c>
      <c r="M136" s="388">
        <v>14.11</v>
      </c>
      <c r="N136" s="389" t="s">
        <v>10</v>
      </c>
    </row>
    <row r="137" spans="4:14" x14ac:dyDescent="0.2">
      <c r="F137" s="293">
        <v>-2</v>
      </c>
      <c r="G137" s="402" t="s">
        <v>359</v>
      </c>
      <c r="H137" s="403">
        <v>12.42</v>
      </c>
      <c r="I137" s="404" t="s">
        <v>7</v>
      </c>
      <c r="K137" s="656">
        <v>-2</v>
      </c>
      <c r="L137" s="337" t="s">
        <v>482</v>
      </c>
      <c r="M137" s="338">
        <v>3.72</v>
      </c>
      <c r="N137" s="386" t="s">
        <v>9</v>
      </c>
    </row>
    <row r="138" spans="4:14" x14ac:dyDescent="0.2">
      <c r="D138" s="1"/>
      <c r="F138" s="293">
        <v>-2</v>
      </c>
      <c r="G138" s="402" t="s">
        <v>360</v>
      </c>
      <c r="H138" s="403">
        <v>12.5</v>
      </c>
      <c r="I138" s="404" t="s">
        <v>7</v>
      </c>
      <c r="K138" s="657"/>
      <c r="L138" s="387" t="s">
        <v>382</v>
      </c>
      <c r="M138" s="388">
        <v>14.05</v>
      </c>
      <c r="N138" s="389" t="s">
        <v>10</v>
      </c>
    </row>
    <row r="139" spans="4:14" x14ac:dyDescent="0.2">
      <c r="D139" s="2"/>
      <c r="F139" s="293">
        <v>-2</v>
      </c>
      <c r="G139" s="402" t="s">
        <v>361</v>
      </c>
      <c r="H139" s="403">
        <v>12.42</v>
      </c>
      <c r="I139" s="404" t="s">
        <v>7</v>
      </c>
      <c r="K139" s="656">
        <v>-2</v>
      </c>
      <c r="L139" s="337" t="s">
        <v>484</v>
      </c>
      <c r="M139" s="338">
        <v>3.95</v>
      </c>
      <c r="N139" s="386" t="s">
        <v>9</v>
      </c>
    </row>
    <row r="140" spans="4:14" x14ac:dyDescent="0.2">
      <c r="D140" s="2"/>
      <c r="F140" s="293">
        <v>-2</v>
      </c>
      <c r="G140" s="402" t="s">
        <v>362</v>
      </c>
      <c r="H140" s="403">
        <v>12.42</v>
      </c>
      <c r="I140" s="404" t="s">
        <v>7</v>
      </c>
      <c r="K140" s="657"/>
      <c r="L140" s="387" t="s">
        <v>383</v>
      </c>
      <c r="M140" s="388">
        <v>14.22</v>
      </c>
      <c r="N140" s="389" t="s">
        <v>10</v>
      </c>
    </row>
    <row r="141" spans="4:14" x14ac:dyDescent="0.2">
      <c r="D141" s="2"/>
      <c r="F141" s="293">
        <v>-2</v>
      </c>
      <c r="G141" s="402" t="s">
        <v>363</v>
      </c>
      <c r="H141" s="403">
        <v>12.5</v>
      </c>
      <c r="I141" s="404" t="s">
        <v>7</v>
      </c>
      <c r="K141" s="656">
        <v>-2</v>
      </c>
      <c r="L141" s="337" t="s">
        <v>486</v>
      </c>
      <c r="M141" s="338">
        <v>3.79</v>
      </c>
      <c r="N141" s="386" t="s">
        <v>9</v>
      </c>
    </row>
    <row r="142" spans="4:14" x14ac:dyDescent="0.2">
      <c r="D142" s="1"/>
      <c r="F142" s="293">
        <v>-2</v>
      </c>
      <c r="G142" s="402" t="s">
        <v>364</v>
      </c>
      <c r="H142" s="403">
        <v>12.42</v>
      </c>
      <c r="I142" s="404" t="s">
        <v>7</v>
      </c>
      <c r="K142" s="657"/>
      <c r="L142" s="387" t="s">
        <v>384</v>
      </c>
      <c r="M142" s="388">
        <v>13.72</v>
      </c>
      <c r="N142" s="389" t="s">
        <v>10</v>
      </c>
    </row>
    <row r="143" spans="4:14" x14ac:dyDescent="0.2">
      <c r="D143" s="1"/>
      <c r="F143" s="293">
        <v>-2</v>
      </c>
      <c r="G143" s="402" t="s">
        <v>365</v>
      </c>
      <c r="H143" s="403">
        <v>12.42</v>
      </c>
      <c r="I143" s="404" t="s">
        <v>7</v>
      </c>
      <c r="K143" s="658">
        <v>-2</v>
      </c>
      <c r="L143" s="337" t="s">
        <v>490</v>
      </c>
      <c r="M143" s="338">
        <v>6.83</v>
      </c>
      <c r="N143" s="386" t="s">
        <v>9</v>
      </c>
    </row>
    <row r="144" spans="4:14" ht="13.5" thickBot="1" x14ac:dyDescent="0.25">
      <c r="F144" s="293">
        <v>-2</v>
      </c>
      <c r="G144" s="402" t="s">
        <v>366</v>
      </c>
      <c r="H144" s="403">
        <v>12.5</v>
      </c>
      <c r="I144" s="404" t="s">
        <v>7</v>
      </c>
      <c r="K144" s="673"/>
      <c r="L144" s="339" t="s">
        <v>385</v>
      </c>
      <c r="M144" s="340">
        <v>15.86</v>
      </c>
      <c r="N144" s="390" t="s">
        <v>10</v>
      </c>
    </row>
    <row r="145" spans="5:14" x14ac:dyDescent="0.2">
      <c r="F145" s="293">
        <v>-2</v>
      </c>
      <c r="G145" s="402" t="s">
        <v>367</v>
      </c>
      <c r="H145" s="403">
        <v>12.42</v>
      </c>
      <c r="I145" s="404" t="s">
        <v>7</v>
      </c>
      <c r="K145" s="661"/>
      <c r="L145" s="19"/>
      <c r="M145" s="24"/>
      <c r="N145" s="19"/>
    </row>
    <row r="146" spans="5:14" ht="13.5" thickBot="1" x14ac:dyDescent="0.25">
      <c r="F146" s="293">
        <v>-2</v>
      </c>
      <c r="G146" s="402" t="s">
        <v>368</v>
      </c>
      <c r="H146" s="403">
        <v>12.42</v>
      </c>
      <c r="I146" s="404" t="s">
        <v>7</v>
      </c>
      <c r="K146" s="661"/>
      <c r="L146" s="21"/>
      <c r="M146" s="22"/>
      <c r="N146" s="25"/>
    </row>
    <row r="147" spans="5:14" ht="15.75" thickBot="1" x14ac:dyDescent="0.3">
      <c r="F147" s="293">
        <v>-2</v>
      </c>
      <c r="G147" s="402" t="s">
        <v>369</v>
      </c>
      <c r="H147" s="403">
        <v>12.5</v>
      </c>
      <c r="I147" s="404" t="s">
        <v>7</v>
      </c>
      <c r="K147" s="653" t="s">
        <v>142</v>
      </c>
      <c r="L147" s="654"/>
      <c r="M147" s="258">
        <f>M7+M9+M11+M13+M15+M17+M19+M21+M23+M25+M27+M29+M31+M33+M35+M37+M39+M41+M43+M45+M47+M49+M51+M53+M55+M57+M59+M61+M63+M65+M67+M69+M71+M73+M75+M77+M79+M81+M83+M85+M87+M89+M91+M93+M95+M97+M99+M101+M103+M105+M107+M109+M111+M113+M115+M117+M119+M121+M123+M125+M127+M129+M131+M133+M135+M137+M139+M141+M143</f>
        <v>325.49999999999994</v>
      </c>
      <c r="N147" s="19"/>
    </row>
    <row r="148" spans="5:14" ht="15.75" thickBot="1" x14ac:dyDescent="0.3">
      <c r="F148" s="293">
        <v>-2</v>
      </c>
      <c r="G148" s="402" t="s">
        <v>370</v>
      </c>
      <c r="H148" s="403">
        <v>12.5</v>
      </c>
      <c r="I148" s="404" t="s">
        <v>7</v>
      </c>
      <c r="K148" s="655" t="s">
        <v>518</v>
      </c>
      <c r="L148" s="654"/>
      <c r="M148" s="258">
        <f>M8+M10+M12+M14+M16+M18+M20+M22+M24+M26+M28+M30+M32+M34+M36+M38+M40+M42+M44+M46+M48+M50+M52+M54+M56+M58+M60+M62+M64+M66+M68+M70+M72+M74+M76+M78+M80+M82+M84+M86+M88+M90+M92+M94+M96+M98+M100+M102+M104+M106+M108+M110+M112+M114+M116+M118+M120+M122+M124+M126+M128+M130+M132+M134+M136+M138+M140+M142+M144</f>
        <v>960.29999999999984</v>
      </c>
      <c r="N148" s="25"/>
    </row>
    <row r="149" spans="5:14" x14ac:dyDescent="0.2">
      <c r="F149" s="293">
        <v>-2</v>
      </c>
      <c r="G149" s="402" t="s">
        <v>473</v>
      </c>
      <c r="H149" s="403">
        <v>12.5</v>
      </c>
      <c r="I149" s="404" t="s">
        <v>7</v>
      </c>
      <c r="K149" s="661"/>
      <c r="L149" s="19"/>
      <c r="M149" s="24"/>
      <c r="N149" s="19"/>
    </row>
    <row r="150" spans="5:14" ht="13.5" thickBot="1" x14ac:dyDescent="0.25">
      <c r="E150" s="1"/>
      <c r="F150" s="293">
        <v>-2</v>
      </c>
      <c r="G150" s="402" t="s">
        <v>477</v>
      </c>
      <c r="H150" s="403">
        <v>12.5</v>
      </c>
      <c r="I150" s="404" t="s">
        <v>7</v>
      </c>
      <c r="K150" s="661"/>
      <c r="L150" s="21"/>
      <c r="M150" s="22"/>
      <c r="N150" s="25"/>
    </row>
    <row r="151" spans="5:14" ht="15.75" thickBot="1" x14ac:dyDescent="0.3">
      <c r="F151" s="293">
        <v>-2</v>
      </c>
      <c r="G151" s="402" t="s">
        <v>386</v>
      </c>
      <c r="H151" s="403">
        <v>15.86</v>
      </c>
      <c r="I151" s="404" t="s">
        <v>7</v>
      </c>
      <c r="K151" s="655" t="s">
        <v>525</v>
      </c>
      <c r="L151" s="654"/>
      <c r="M151" s="462">
        <f>COUNT(K7:K42)</f>
        <v>18</v>
      </c>
      <c r="N151" s="19"/>
    </row>
    <row r="152" spans="5:14" ht="13.5" thickBot="1" x14ac:dyDescent="0.25">
      <c r="F152" s="293">
        <v>-2</v>
      </c>
      <c r="G152" s="402" t="s">
        <v>387</v>
      </c>
      <c r="H152" s="403">
        <v>12.5</v>
      </c>
      <c r="I152" s="404" t="s">
        <v>7</v>
      </c>
      <c r="K152" s="461"/>
      <c r="L152" s="21"/>
      <c r="M152" s="22"/>
      <c r="N152" s="25"/>
    </row>
    <row r="153" spans="5:14" ht="15.75" thickBot="1" x14ac:dyDescent="0.3">
      <c r="F153" s="293">
        <v>-2</v>
      </c>
      <c r="G153" s="402" t="s">
        <v>388</v>
      </c>
      <c r="H153" s="403">
        <v>12.5</v>
      </c>
      <c r="I153" s="404" t="s">
        <v>7</v>
      </c>
      <c r="K153" s="655" t="s">
        <v>526</v>
      </c>
      <c r="L153" s="654"/>
      <c r="M153" s="462">
        <f>COUNT(K43:K90)</f>
        <v>24</v>
      </c>
      <c r="N153" s="19"/>
    </row>
    <row r="154" spans="5:14" ht="13.5" thickBot="1" x14ac:dyDescent="0.25">
      <c r="F154" s="293">
        <v>-2</v>
      </c>
      <c r="G154" s="402" t="s">
        <v>389</v>
      </c>
      <c r="H154" s="403">
        <v>12.42</v>
      </c>
      <c r="I154" s="404" t="s">
        <v>7</v>
      </c>
      <c r="K154" s="461"/>
      <c r="L154" s="21"/>
      <c r="M154" s="22"/>
      <c r="N154" s="25"/>
    </row>
    <row r="155" spans="5:14" ht="15.75" thickBot="1" x14ac:dyDescent="0.3">
      <c r="F155" s="293">
        <v>-2</v>
      </c>
      <c r="G155" s="402" t="s">
        <v>390</v>
      </c>
      <c r="H155" s="403">
        <v>12.42</v>
      </c>
      <c r="I155" s="404" t="s">
        <v>7</v>
      </c>
      <c r="K155" s="655" t="s">
        <v>527</v>
      </c>
      <c r="L155" s="654"/>
      <c r="M155" s="462">
        <f>COUNT(K91:K144)</f>
        <v>27</v>
      </c>
      <c r="N155" s="19"/>
    </row>
    <row r="156" spans="5:14" x14ac:dyDescent="0.2">
      <c r="E156" s="1"/>
      <c r="F156" s="293">
        <v>-2</v>
      </c>
      <c r="G156" s="402" t="s">
        <v>391</v>
      </c>
      <c r="H156" s="403">
        <v>12.5</v>
      </c>
      <c r="I156" s="404" t="s">
        <v>7</v>
      </c>
      <c r="K156" s="461"/>
      <c r="L156" s="21"/>
      <c r="M156" s="22"/>
      <c r="N156" s="25"/>
    </row>
    <row r="157" spans="5:14" x14ac:dyDescent="0.2">
      <c r="F157" s="293">
        <v>-2</v>
      </c>
      <c r="G157" s="402" t="s">
        <v>392</v>
      </c>
      <c r="H157" s="403">
        <v>12.42</v>
      </c>
      <c r="I157" s="404" t="s">
        <v>7</v>
      </c>
      <c r="K157" s="661"/>
      <c r="L157" s="19"/>
      <c r="M157" s="24"/>
      <c r="N157" s="19"/>
    </row>
    <row r="158" spans="5:14" x14ac:dyDescent="0.2">
      <c r="F158" s="293">
        <v>-2</v>
      </c>
      <c r="G158" s="402" t="s">
        <v>393</v>
      </c>
      <c r="H158" s="403">
        <v>12.42</v>
      </c>
      <c r="I158" s="404" t="s">
        <v>7</v>
      </c>
      <c r="K158" s="661"/>
      <c r="L158" s="21"/>
      <c r="M158" s="22"/>
      <c r="N158" s="25"/>
    </row>
    <row r="159" spans="5:14" x14ac:dyDescent="0.2">
      <c r="F159" s="293">
        <v>-2</v>
      </c>
      <c r="G159" s="402" t="s">
        <v>394</v>
      </c>
      <c r="H159" s="403">
        <v>12.5</v>
      </c>
      <c r="I159" s="404" t="s">
        <v>7</v>
      </c>
      <c r="K159" s="661"/>
      <c r="L159" s="19"/>
      <c r="M159" s="24"/>
      <c r="N159" s="19"/>
    </row>
    <row r="160" spans="5:14" x14ac:dyDescent="0.2">
      <c r="F160" s="293">
        <v>-2</v>
      </c>
      <c r="G160" s="402" t="s">
        <v>395</v>
      </c>
      <c r="H160" s="403">
        <v>12.42</v>
      </c>
      <c r="I160" s="404" t="s">
        <v>7</v>
      </c>
      <c r="K160" s="661"/>
      <c r="L160" s="21"/>
      <c r="M160" s="22"/>
      <c r="N160" s="25"/>
    </row>
    <row r="161" spans="4:14" x14ac:dyDescent="0.2">
      <c r="F161" s="293">
        <v>-2</v>
      </c>
      <c r="G161" s="402" t="s">
        <v>396</v>
      </c>
      <c r="H161" s="403">
        <v>12.42</v>
      </c>
      <c r="I161" s="404" t="s">
        <v>7</v>
      </c>
      <c r="K161" s="661"/>
      <c r="L161" s="19"/>
      <c r="M161" s="24"/>
      <c r="N161" s="19"/>
    </row>
    <row r="162" spans="4:14" x14ac:dyDescent="0.2">
      <c r="F162" s="293">
        <v>-2</v>
      </c>
      <c r="G162" s="402" t="s">
        <v>397</v>
      </c>
      <c r="H162" s="403">
        <v>12.5</v>
      </c>
      <c r="I162" s="404" t="s">
        <v>7</v>
      </c>
      <c r="K162" s="661"/>
      <c r="L162" s="21"/>
      <c r="M162" s="22"/>
      <c r="N162" s="25"/>
    </row>
    <row r="163" spans="4:14" x14ac:dyDescent="0.2">
      <c r="E163" s="1"/>
      <c r="F163" s="293">
        <v>-2</v>
      </c>
      <c r="G163" s="402" t="s">
        <v>398</v>
      </c>
      <c r="H163" s="403">
        <v>12.42</v>
      </c>
      <c r="I163" s="404" t="s">
        <v>7</v>
      </c>
      <c r="K163" s="661"/>
      <c r="L163" s="19"/>
      <c r="M163" s="24"/>
      <c r="N163" s="19"/>
    </row>
    <row r="164" spans="4:14" x14ac:dyDescent="0.2">
      <c r="D164" s="1"/>
      <c r="F164" s="293">
        <v>-2</v>
      </c>
      <c r="G164" s="402" t="s">
        <v>399</v>
      </c>
      <c r="H164" s="403">
        <v>12.42</v>
      </c>
      <c r="I164" s="404" t="s">
        <v>7</v>
      </c>
      <c r="K164" s="661"/>
      <c r="L164" s="21"/>
      <c r="M164" s="22"/>
      <c r="N164" s="25"/>
    </row>
    <row r="165" spans="4:14" x14ac:dyDescent="0.2">
      <c r="F165" s="293">
        <v>-2</v>
      </c>
      <c r="G165" s="402" t="s">
        <v>400</v>
      </c>
      <c r="H165" s="403">
        <v>12.5</v>
      </c>
      <c r="I165" s="404" t="s">
        <v>7</v>
      </c>
      <c r="K165" s="661"/>
      <c r="L165" s="19"/>
      <c r="M165" s="24"/>
      <c r="N165" s="19"/>
    </row>
    <row r="166" spans="4:14" x14ac:dyDescent="0.2">
      <c r="D166" s="1"/>
      <c r="F166" s="293">
        <v>-2</v>
      </c>
      <c r="G166" s="402" t="s">
        <v>401</v>
      </c>
      <c r="H166" s="403">
        <v>12.42</v>
      </c>
      <c r="I166" s="404" t="s">
        <v>7</v>
      </c>
      <c r="K166" s="661"/>
      <c r="L166" s="21"/>
      <c r="M166" s="22"/>
      <c r="N166" s="25"/>
    </row>
    <row r="167" spans="4:14" x14ac:dyDescent="0.2">
      <c r="F167" s="293">
        <v>-2</v>
      </c>
      <c r="G167" s="402" t="s">
        <v>402</v>
      </c>
      <c r="H167" s="403">
        <v>12.42</v>
      </c>
      <c r="I167" s="404" t="s">
        <v>7</v>
      </c>
      <c r="K167" s="661"/>
      <c r="L167" s="19"/>
      <c r="M167" s="24"/>
      <c r="N167" s="19"/>
    </row>
    <row r="168" spans="4:14" x14ac:dyDescent="0.2">
      <c r="E168" s="1"/>
      <c r="F168" s="293">
        <v>-2</v>
      </c>
      <c r="G168" s="402" t="s">
        <v>403</v>
      </c>
      <c r="H168" s="403">
        <v>12.5</v>
      </c>
      <c r="I168" s="404" t="s">
        <v>7</v>
      </c>
      <c r="K168" s="661"/>
      <c r="L168" s="21"/>
      <c r="M168" s="22"/>
      <c r="N168" s="25"/>
    </row>
    <row r="169" spans="4:14" x14ac:dyDescent="0.2">
      <c r="E169" s="1"/>
      <c r="F169" s="293">
        <v>-2</v>
      </c>
      <c r="G169" s="402" t="s">
        <v>404</v>
      </c>
      <c r="H169" s="403">
        <v>12.42</v>
      </c>
      <c r="I169" s="404" t="s">
        <v>7</v>
      </c>
      <c r="K169" s="661"/>
      <c r="L169" s="19"/>
      <c r="M169" s="24"/>
      <c r="N169" s="19"/>
    </row>
    <row r="170" spans="4:14" x14ac:dyDescent="0.2">
      <c r="F170" s="293">
        <v>-2</v>
      </c>
      <c r="G170" s="402" t="s">
        <v>405</v>
      </c>
      <c r="H170" s="403">
        <v>12.42</v>
      </c>
      <c r="I170" s="404" t="s">
        <v>7</v>
      </c>
      <c r="K170" s="661"/>
      <c r="L170" s="21"/>
      <c r="M170" s="22"/>
      <c r="N170" s="25"/>
    </row>
    <row r="171" spans="4:14" x14ac:dyDescent="0.2">
      <c r="F171" s="293">
        <v>-2</v>
      </c>
      <c r="G171" s="402" t="s">
        <v>406</v>
      </c>
      <c r="H171" s="403">
        <v>12.5</v>
      </c>
      <c r="I171" s="404" t="s">
        <v>7</v>
      </c>
      <c r="K171" s="661"/>
      <c r="L171" s="19"/>
      <c r="M171" s="24"/>
      <c r="N171" s="19"/>
    </row>
    <row r="172" spans="4:14" x14ac:dyDescent="0.2">
      <c r="D172" s="1"/>
      <c r="E172" s="1"/>
      <c r="F172" s="293">
        <v>-2</v>
      </c>
      <c r="G172" s="402" t="s">
        <v>407</v>
      </c>
      <c r="H172" s="403">
        <v>12.42</v>
      </c>
      <c r="I172" s="404" t="s">
        <v>7</v>
      </c>
      <c r="K172" s="661"/>
      <c r="L172" s="21"/>
      <c r="M172" s="22"/>
      <c r="N172" s="25"/>
    </row>
    <row r="173" spans="4:14" x14ac:dyDescent="0.2">
      <c r="E173" s="1"/>
      <c r="F173" s="293">
        <v>-2</v>
      </c>
      <c r="G173" s="402" t="s">
        <v>408</v>
      </c>
      <c r="H173" s="403">
        <v>12.42</v>
      </c>
      <c r="I173" s="404" t="s">
        <v>7</v>
      </c>
      <c r="K173" s="661"/>
      <c r="L173" s="19"/>
      <c r="M173" s="26"/>
      <c r="N173" s="19"/>
    </row>
    <row r="174" spans="4:14" ht="13.5" thickBot="1" x14ac:dyDescent="0.25">
      <c r="D174" s="1"/>
      <c r="E174" s="1"/>
      <c r="F174" s="300">
        <v>-2</v>
      </c>
      <c r="G174" s="406" t="s">
        <v>409</v>
      </c>
      <c r="H174" s="407">
        <v>12.5</v>
      </c>
      <c r="I174" s="408" t="s">
        <v>7</v>
      </c>
      <c r="K174" s="661"/>
      <c r="L174" s="21"/>
      <c r="M174" s="22"/>
      <c r="N174" s="25"/>
    </row>
    <row r="175" spans="4:14" x14ac:dyDescent="0.2">
      <c r="D175" s="2"/>
      <c r="E175" s="1"/>
      <c r="F175" s="504">
        <v>-3</v>
      </c>
      <c r="G175" s="322" t="s">
        <v>615</v>
      </c>
      <c r="H175" s="505">
        <v>20.34</v>
      </c>
      <c r="I175" s="506" t="s">
        <v>7</v>
      </c>
      <c r="K175" s="661"/>
      <c r="L175" s="19"/>
      <c r="M175" s="26"/>
      <c r="N175" s="19"/>
    </row>
    <row r="176" spans="4:14" x14ac:dyDescent="0.2">
      <c r="D176" s="2"/>
      <c r="E176" s="1"/>
      <c r="F176" s="306">
        <v>-3</v>
      </c>
      <c r="G176" s="325" t="s">
        <v>616</v>
      </c>
      <c r="H176" s="326">
        <v>15.48</v>
      </c>
      <c r="I176" s="330" t="s">
        <v>7</v>
      </c>
      <c r="K176" s="661"/>
      <c r="L176" s="21"/>
      <c r="M176" s="22"/>
      <c r="N176" s="25"/>
    </row>
    <row r="177" spans="4:14" x14ac:dyDescent="0.2">
      <c r="D177" s="2"/>
      <c r="E177" s="1"/>
      <c r="F177" s="306">
        <v>-3</v>
      </c>
      <c r="G177" s="325" t="s">
        <v>617</v>
      </c>
      <c r="H177" s="326">
        <v>14.55</v>
      </c>
      <c r="I177" s="399" t="s">
        <v>7</v>
      </c>
      <c r="K177" s="661"/>
      <c r="L177" s="19"/>
      <c r="M177" s="24"/>
      <c r="N177" s="19"/>
    </row>
    <row r="178" spans="4:14" x14ac:dyDescent="0.2">
      <c r="D178" s="1"/>
      <c r="E178" s="1"/>
      <c r="F178" s="306">
        <v>-3</v>
      </c>
      <c r="G178" s="325" t="s">
        <v>618</v>
      </c>
      <c r="H178" s="326">
        <v>14.55</v>
      </c>
      <c r="I178" s="330" t="s">
        <v>7</v>
      </c>
      <c r="K178" s="661"/>
      <c r="L178" s="21"/>
      <c r="M178" s="22"/>
      <c r="N178" s="25"/>
    </row>
    <row r="179" spans="4:14" x14ac:dyDescent="0.2">
      <c r="D179" s="1"/>
      <c r="E179" s="1"/>
      <c r="F179" s="306">
        <v>-3</v>
      </c>
      <c r="G179" s="325" t="s">
        <v>619</v>
      </c>
      <c r="H179" s="326">
        <v>19.52</v>
      </c>
      <c r="I179" s="330" t="s">
        <v>7</v>
      </c>
    </row>
    <row r="180" spans="4:14" x14ac:dyDescent="0.2">
      <c r="E180" s="1"/>
      <c r="F180" s="306">
        <v>-3</v>
      </c>
      <c r="G180" s="325" t="s">
        <v>620</v>
      </c>
      <c r="H180" s="326">
        <v>16.25</v>
      </c>
      <c r="I180" s="330" t="s">
        <v>7</v>
      </c>
    </row>
    <row r="181" spans="4:14" x14ac:dyDescent="0.2">
      <c r="E181" s="1"/>
      <c r="F181" s="306">
        <v>-3</v>
      </c>
      <c r="G181" s="325" t="s">
        <v>621</v>
      </c>
      <c r="H181" s="326">
        <v>12.42</v>
      </c>
      <c r="I181" s="330" t="s">
        <v>7</v>
      </c>
    </row>
    <row r="182" spans="4:14" x14ac:dyDescent="0.2">
      <c r="F182" s="306">
        <v>-3</v>
      </c>
      <c r="G182" s="325" t="s">
        <v>622</v>
      </c>
      <c r="H182" s="326">
        <v>12.42</v>
      </c>
      <c r="I182" s="330" t="s">
        <v>7</v>
      </c>
    </row>
    <row r="183" spans="4:14" x14ac:dyDescent="0.2">
      <c r="F183" s="306">
        <v>-3</v>
      </c>
      <c r="G183" s="325" t="s">
        <v>623</v>
      </c>
      <c r="H183" s="326">
        <v>12.5</v>
      </c>
      <c r="I183" s="330" t="s">
        <v>7</v>
      </c>
    </row>
    <row r="184" spans="4:14" x14ac:dyDescent="0.2">
      <c r="F184" s="306">
        <v>-3</v>
      </c>
      <c r="G184" s="325" t="s">
        <v>624</v>
      </c>
      <c r="H184" s="326">
        <v>12.42</v>
      </c>
      <c r="I184" s="330" t="s">
        <v>7</v>
      </c>
    </row>
    <row r="185" spans="4:14" x14ac:dyDescent="0.2">
      <c r="F185" s="306">
        <v>-3</v>
      </c>
      <c r="G185" s="325" t="s">
        <v>625</v>
      </c>
      <c r="H185" s="326">
        <v>12.42</v>
      </c>
      <c r="I185" s="330" t="s">
        <v>7</v>
      </c>
    </row>
    <row r="186" spans="4:14" ht="13.5" thickBot="1" x14ac:dyDescent="0.25">
      <c r="E186" s="1"/>
      <c r="F186" s="312">
        <v>-3</v>
      </c>
      <c r="G186" s="328" t="s">
        <v>627</v>
      </c>
      <c r="H186" s="329">
        <v>12.56</v>
      </c>
      <c r="I186" s="331" t="s">
        <v>7</v>
      </c>
    </row>
    <row r="187" spans="4:14" x14ac:dyDescent="0.2">
      <c r="I187" s="28"/>
    </row>
    <row r="188" spans="4:14" ht="13.5" thickBot="1" x14ac:dyDescent="0.25">
      <c r="I188" s="28"/>
    </row>
    <row r="189" spans="4:14" ht="15.75" thickBot="1" x14ac:dyDescent="0.3">
      <c r="D189" s="1"/>
      <c r="F189" s="655" t="s">
        <v>519</v>
      </c>
      <c r="G189" s="654"/>
      <c r="H189" s="258">
        <f>SUM(H7:H45)</f>
        <v>493</v>
      </c>
      <c r="I189" s="28"/>
    </row>
    <row r="190" spans="4:14" ht="13.5" thickBot="1" x14ac:dyDescent="0.25">
      <c r="F190" s="28"/>
      <c r="G190" s="28"/>
      <c r="H190" s="28"/>
      <c r="I190" s="28"/>
    </row>
    <row r="191" spans="4:14" ht="15.75" thickBot="1" x14ac:dyDescent="0.3">
      <c r="D191" s="1"/>
      <c r="F191" s="655" t="s">
        <v>520</v>
      </c>
      <c r="G191" s="654"/>
      <c r="H191" s="258">
        <f>SUM(H46:H174)</f>
        <v>1645.200000000001</v>
      </c>
      <c r="I191" s="28"/>
    </row>
    <row r="192" spans="4:14" ht="13.5" thickBot="1" x14ac:dyDescent="0.25">
      <c r="E192" s="1"/>
      <c r="F192" s="28"/>
      <c r="G192" s="28"/>
      <c r="H192" s="28"/>
      <c r="I192" s="28"/>
    </row>
    <row r="193" spans="4:9" ht="15.75" thickBot="1" x14ac:dyDescent="0.3">
      <c r="F193" s="655" t="s">
        <v>614</v>
      </c>
      <c r="G193" s="654"/>
      <c r="H193" s="258">
        <f>SUM(H175:H186)</f>
        <v>175.42999999999998</v>
      </c>
      <c r="I193" s="28"/>
    </row>
    <row r="194" spans="4:9" x14ac:dyDescent="0.2">
      <c r="F194" s="28"/>
      <c r="G194" s="28"/>
      <c r="H194" s="28"/>
      <c r="I194" s="28"/>
    </row>
    <row r="195" spans="4:9" x14ac:dyDescent="0.2">
      <c r="F195" s="28"/>
      <c r="G195" s="28"/>
      <c r="H195" s="28"/>
      <c r="I195" s="28"/>
    </row>
    <row r="196" spans="4:9" x14ac:dyDescent="0.2">
      <c r="F196" s="28"/>
      <c r="G196" s="28"/>
      <c r="H196" s="28"/>
      <c r="I196" s="28"/>
    </row>
    <row r="197" spans="4:9" ht="13.5" thickBot="1" x14ac:dyDescent="0.25">
      <c r="D197" s="1"/>
      <c r="F197" s="28"/>
      <c r="G197" s="28"/>
      <c r="H197" s="28"/>
      <c r="I197" s="28"/>
    </row>
    <row r="198" spans="4:9" ht="15.75" thickBot="1" x14ac:dyDescent="0.3">
      <c r="D198" s="1"/>
      <c r="F198" s="655" t="s">
        <v>528</v>
      </c>
      <c r="G198" s="654"/>
      <c r="H198" s="462">
        <f>COUNT(F7:F45)</f>
        <v>39</v>
      </c>
      <c r="I198" s="28"/>
    </row>
    <row r="199" spans="4:9" ht="13.5" thickBot="1" x14ac:dyDescent="0.25">
      <c r="F199" s="28"/>
      <c r="G199" s="28"/>
      <c r="H199" s="28"/>
      <c r="I199" s="28"/>
    </row>
    <row r="200" spans="4:9" ht="15.75" thickBot="1" x14ac:dyDescent="0.3">
      <c r="F200" s="655" t="s">
        <v>529</v>
      </c>
      <c r="G200" s="654"/>
      <c r="H200" s="462">
        <f>SUM(F46:F78)</f>
        <v>33</v>
      </c>
      <c r="I200" s="28"/>
    </row>
    <row r="201" spans="4:9" ht="13.5" thickBot="1" x14ac:dyDescent="0.25">
      <c r="D201" s="1"/>
      <c r="I201" s="28"/>
    </row>
    <row r="202" spans="4:9" ht="15.75" thickBot="1" x14ac:dyDescent="0.3">
      <c r="F202" s="655" t="s">
        <v>530</v>
      </c>
      <c r="G202" s="654"/>
      <c r="H202" s="462">
        <f>COUNT(F79:F125)</f>
        <v>47</v>
      </c>
      <c r="I202" s="28"/>
    </row>
    <row r="203" spans="4:9" ht="13.5" thickBot="1" x14ac:dyDescent="0.25">
      <c r="D203" s="1"/>
      <c r="E203" s="1"/>
      <c r="F203" s="28"/>
      <c r="G203" s="28"/>
      <c r="H203" s="28"/>
      <c r="I203" s="28"/>
    </row>
    <row r="204" spans="4:9" ht="15.75" thickBot="1" x14ac:dyDescent="0.3">
      <c r="D204" s="2"/>
      <c r="F204" s="655" t="s">
        <v>531</v>
      </c>
      <c r="G204" s="654"/>
      <c r="H204" s="462">
        <f>COUNT(F126:F174)</f>
        <v>49</v>
      </c>
      <c r="I204" s="28"/>
    </row>
    <row r="205" spans="4:9" ht="13.5" thickBot="1" x14ac:dyDescent="0.25">
      <c r="D205" s="2"/>
      <c r="F205" s="28"/>
      <c r="G205" s="28"/>
      <c r="H205" s="28"/>
      <c r="I205" s="28"/>
    </row>
    <row r="206" spans="4:9" ht="15.75" thickBot="1" x14ac:dyDescent="0.3">
      <c r="D206" s="2"/>
      <c r="F206" s="655" t="s">
        <v>628</v>
      </c>
      <c r="G206" s="654"/>
      <c r="H206" s="462">
        <f>COUNT(F175:F186)</f>
        <v>12</v>
      </c>
      <c r="I206" s="28"/>
    </row>
    <row r="207" spans="4:9" x14ac:dyDescent="0.2">
      <c r="D207" s="1"/>
      <c r="I207" s="28"/>
    </row>
    <row r="208" spans="4:9" x14ac:dyDescent="0.2">
      <c r="D208" s="1"/>
      <c r="I208" s="28"/>
    </row>
    <row r="209" spans="6:9" ht="13.5" thickBot="1" x14ac:dyDescent="0.25">
      <c r="I209" s="28"/>
    </row>
    <row r="210" spans="6:9" ht="15.75" thickBot="1" x14ac:dyDescent="0.3">
      <c r="F210" s="655" t="s">
        <v>519</v>
      </c>
      <c r="G210" s="654"/>
      <c r="H210" s="462">
        <f>SUM(H198)</f>
        <v>39</v>
      </c>
      <c r="I210" s="28"/>
    </row>
    <row r="211" spans="6:9" ht="15.75" thickBot="1" x14ac:dyDescent="0.3">
      <c r="F211" s="655" t="s">
        <v>520</v>
      </c>
      <c r="G211" s="654"/>
      <c r="H211" s="462">
        <f>SUM(H200:H204)</f>
        <v>129</v>
      </c>
      <c r="I211" s="28"/>
    </row>
    <row r="212" spans="6:9" ht="15.75" thickBot="1" x14ac:dyDescent="0.3">
      <c r="F212" s="655" t="s">
        <v>614</v>
      </c>
      <c r="G212" s="654"/>
      <c r="H212" s="462">
        <f>SUM(H206)</f>
        <v>12</v>
      </c>
      <c r="I212" s="28"/>
    </row>
    <row r="213" spans="6:9" x14ac:dyDescent="0.2">
      <c r="I213" s="28"/>
    </row>
    <row r="214" spans="6:9" x14ac:dyDescent="0.2">
      <c r="I214" s="28"/>
    </row>
    <row r="215" spans="6:9" x14ac:dyDescent="0.2">
      <c r="I215" s="28"/>
    </row>
    <row r="216" spans="6:9" x14ac:dyDescent="0.2">
      <c r="I216" s="28"/>
    </row>
    <row r="217" spans="6:9" x14ac:dyDescent="0.2">
      <c r="I217" s="28"/>
    </row>
    <row r="218" spans="6:9" x14ac:dyDescent="0.2">
      <c r="I218" s="28"/>
    </row>
    <row r="219" spans="6:9" x14ac:dyDescent="0.2">
      <c r="I219" s="28"/>
    </row>
    <row r="220" spans="6:9" x14ac:dyDescent="0.2">
      <c r="I220" s="28"/>
    </row>
    <row r="221" spans="6:9" x14ac:dyDescent="0.2">
      <c r="I221" s="28"/>
    </row>
    <row r="222" spans="6:9" x14ac:dyDescent="0.2">
      <c r="I222" s="28"/>
    </row>
    <row r="223" spans="6:9" x14ac:dyDescent="0.2">
      <c r="I223" s="28"/>
    </row>
    <row r="224" spans="6:9" x14ac:dyDescent="0.2">
      <c r="I224" s="28"/>
    </row>
    <row r="225" spans="6:9" x14ac:dyDescent="0.2">
      <c r="I225" s="28"/>
    </row>
    <row r="226" spans="6:9" x14ac:dyDescent="0.2">
      <c r="I226" s="28"/>
    </row>
    <row r="227" spans="6:9" x14ac:dyDescent="0.2">
      <c r="I227" s="28"/>
    </row>
    <row r="228" spans="6:9" x14ac:dyDescent="0.2">
      <c r="I228" s="28"/>
    </row>
    <row r="229" spans="6:9" x14ac:dyDescent="0.2">
      <c r="I229" s="28"/>
    </row>
    <row r="230" spans="6:9" x14ac:dyDescent="0.2">
      <c r="I230" s="28"/>
    </row>
    <row r="231" spans="6:9" x14ac:dyDescent="0.2">
      <c r="I231" s="28"/>
    </row>
    <row r="232" spans="6:9" x14ac:dyDescent="0.2">
      <c r="I232" s="28"/>
    </row>
    <row r="233" spans="6:9" x14ac:dyDescent="0.2">
      <c r="I233" s="28"/>
    </row>
    <row r="234" spans="6:9" x14ac:dyDescent="0.2">
      <c r="F234" s="28"/>
      <c r="G234" s="28"/>
      <c r="H234" s="28"/>
      <c r="I234" s="28"/>
    </row>
    <row r="235" spans="6:9" x14ac:dyDescent="0.2">
      <c r="F235" s="28"/>
      <c r="G235" s="28"/>
      <c r="H235" s="28"/>
      <c r="I235" s="28"/>
    </row>
    <row r="236" spans="6:9" x14ac:dyDescent="0.2">
      <c r="F236" s="28"/>
      <c r="G236" s="28"/>
      <c r="H236" s="28"/>
      <c r="I236" s="28"/>
    </row>
    <row r="237" spans="6:9" x14ac:dyDescent="0.2">
      <c r="F237" s="28"/>
      <c r="G237" s="28"/>
      <c r="H237" s="28"/>
      <c r="I237" s="28"/>
    </row>
    <row r="238" spans="6:9" x14ac:dyDescent="0.2">
      <c r="F238" s="28"/>
      <c r="G238" s="28"/>
      <c r="H238" s="28"/>
      <c r="I238" s="28"/>
    </row>
    <row r="239" spans="6:9" x14ac:dyDescent="0.2">
      <c r="F239" s="28"/>
      <c r="G239" s="28"/>
      <c r="H239" s="28"/>
      <c r="I239" s="28"/>
    </row>
    <row r="240" spans="6:9" x14ac:dyDescent="0.2">
      <c r="F240" s="28"/>
      <c r="G240" s="28"/>
      <c r="H240" s="28"/>
      <c r="I240" s="28"/>
    </row>
    <row r="241" spans="6:9" x14ac:dyDescent="0.2">
      <c r="F241" s="28"/>
      <c r="G241" s="28"/>
      <c r="H241" s="28"/>
      <c r="I241" s="28"/>
    </row>
    <row r="242" spans="6:9" x14ac:dyDescent="0.2">
      <c r="F242" s="28"/>
      <c r="G242" s="28"/>
      <c r="H242" s="28"/>
      <c r="I242" s="28"/>
    </row>
    <row r="243" spans="6:9" x14ac:dyDescent="0.2">
      <c r="F243" s="28"/>
      <c r="G243" s="28"/>
      <c r="H243" s="28"/>
      <c r="I243" s="28"/>
    </row>
    <row r="244" spans="6:9" x14ac:dyDescent="0.2">
      <c r="F244" s="28"/>
      <c r="G244" s="28"/>
      <c r="H244" s="28"/>
      <c r="I244" s="28"/>
    </row>
    <row r="245" spans="6:9" x14ac:dyDescent="0.2">
      <c r="F245" s="28"/>
      <c r="G245" s="28"/>
      <c r="H245" s="28"/>
      <c r="I245" s="28"/>
    </row>
    <row r="246" spans="6:9" x14ac:dyDescent="0.2">
      <c r="F246" s="28"/>
      <c r="G246" s="28"/>
      <c r="H246" s="28"/>
      <c r="I246" s="28"/>
    </row>
    <row r="247" spans="6:9" x14ac:dyDescent="0.2">
      <c r="F247" s="28"/>
      <c r="G247" s="28"/>
      <c r="H247" s="28"/>
      <c r="I247" s="28"/>
    </row>
    <row r="248" spans="6:9" x14ac:dyDescent="0.2">
      <c r="F248" s="28"/>
      <c r="G248" s="28"/>
      <c r="H248" s="28"/>
      <c r="I248" s="28"/>
    </row>
    <row r="249" spans="6:9" x14ac:dyDescent="0.2">
      <c r="F249" s="28"/>
      <c r="G249" s="28"/>
      <c r="H249" s="28"/>
      <c r="I249" s="28"/>
    </row>
    <row r="250" spans="6:9" x14ac:dyDescent="0.2">
      <c r="F250" s="28"/>
      <c r="G250" s="28"/>
      <c r="H250" s="28"/>
      <c r="I250" s="28"/>
    </row>
    <row r="251" spans="6:9" x14ac:dyDescent="0.2">
      <c r="F251" s="28"/>
      <c r="G251" s="28"/>
      <c r="H251" s="28"/>
      <c r="I251" s="28"/>
    </row>
    <row r="252" spans="6:9" x14ac:dyDescent="0.2">
      <c r="F252" s="28"/>
      <c r="G252" s="28"/>
      <c r="H252" s="28"/>
      <c r="I252" s="28"/>
    </row>
    <row r="253" spans="6:9" x14ac:dyDescent="0.2">
      <c r="F253" s="28"/>
      <c r="G253" s="28"/>
      <c r="H253" s="28"/>
      <c r="I253" s="28"/>
    </row>
    <row r="254" spans="6:9" x14ac:dyDescent="0.2">
      <c r="F254" s="28"/>
      <c r="G254" s="28"/>
      <c r="H254" s="28"/>
      <c r="I254" s="28"/>
    </row>
    <row r="255" spans="6:9" x14ac:dyDescent="0.2">
      <c r="F255" s="28"/>
      <c r="G255" s="28"/>
      <c r="H255" s="28"/>
      <c r="I255" s="28"/>
    </row>
    <row r="256" spans="6:9" x14ac:dyDescent="0.2">
      <c r="F256" s="28"/>
      <c r="G256" s="28"/>
      <c r="H256" s="28"/>
      <c r="I256" s="28"/>
    </row>
    <row r="257" spans="6:9" x14ac:dyDescent="0.2">
      <c r="F257" s="28"/>
      <c r="G257" s="28"/>
      <c r="H257" s="28"/>
      <c r="I257" s="28"/>
    </row>
    <row r="258" spans="6:9" x14ac:dyDescent="0.2">
      <c r="F258" s="28"/>
      <c r="G258" s="28"/>
      <c r="H258" s="28"/>
      <c r="I258" s="28"/>
    </row>
    <row r="259" spans="6:9" x14ac:dyDescent="0.2">
      <c r="F259" s="28"/>
      <c r="G259" s="28"/>
      <c r="H259" s="28"/>
      <c r="I259" s="28"/>
    </row>
    <row r="260" spans="6:9" x14ac:dyDescent="0.2">
      <c r="F260" s="28"/>
      <c r="G260" s="28"/>
      <c r="H260" s="28"/>
      <c r="I260" s="28"/>
    </row>
    <row r="261" spans="6:9" x14ac:dyDescent="0.2">
      <c r="F261" s="28"/>
      <c r="G261" s="28"/>
      <c r="H261" s="28"/>
      <c r="I261" s="28"/>
    </row>
    <row r="262" spans="6:9" x14ac:dyDescent="0.2">
      <c r="F262" s="28"/>
      <c r="G262" s="28"/>
      <c r="H262" s="28"/>
      <c r="I262" s="28"/>
    </row>
    <row r="263" spans="6:9" x14ac:dyDescent="0.2">
      <c r="F263" s="28"/>
      <c r="G263" s="28"/>
      <c r="H263" s="28"/>
      <c r="I263" s="28"/>
    </row>
    <row r="264" spans="6:9" x14ac:dyDescent="0.2">
      <c r="F264" s="28"/>
      <c r="G264" s="28"/>
      <c r="H264" s="28"/>
      <c r="I264" s="28"/>
    </row>
  </sheetData>
  <mergeCells count="134">
    <mergeCell ref="B55:C55"/>
    <mergeCell ref="P7:Q7"/>
    <mergeCell ref="F212:G212"/>
    <mergeCell ref="K173:K174"/>
    <mergeCell ref="K175:K176"/>
    <mergeCell ref="K177:K178"/>
    <mergeCell ref="K161:K162"/>
    <mergeCell ref="K163:K164"/>
    <mergeCell ref="K165:K166"/>
    <mergeCell ref="K167:K168"/>
    <mergeCell ref="K169:K170"/>
    <mergeCell ref="F210:G210"/>
    <mergeCell ref="F211:G211"/>
    <mergeCell ref="F198:G198"/>
    <mergeCell ref="F200:G200"/>
    <mergeCell ref="F202:G202"/>
    <mergeCell ref="F204:G204"/>
    <mergeCell ref="F206:G206"/>
    <mergeCell ref="K141:K142"/>
    <mergeCell ref="K143:K144"/>
    <mergeCell ref="K145:K146"/>
    <mergeCell ref="K149:K150"/>
    <mergeCell ref="K151:L151"/>
    <mergeCell ref="K157:K158"/>
    <mergeCell ref="K153:L153"/>
    <mergeCell ref="K155:L155"/>
    <mergeCell ref="K147:L147"/>
    <mergeCell ref="K148:L148"/>
    <mergeCell ref="K135:K136"/>
    <mergeCell ref="K137:K138"/>
    <mergeCell ref="K117:K118"/>
    <mergeCell ref="K119:K120"/>
    <mergeCell ref="K129:K130"/>
    <mergeCell ref="K131:K132"/>
    <mergeCell ref="K133:K134"/>
    <mergeCell ref="K121:K122"/>
    <mergeCell ref="K123:K124"/>
    <mergeCell ref="K125:K126"/>
    <mergeCell ref="K127:K128"/>
    <mergeCell ref="K139:K140"/>
    <mergeCell ref="B2:M3"/>
    <mergeCell ref="B53:C53"/>
    <mergeCell ref="K13:K14"/>
    <mergeCell ref="K15:K16"/>
    <mergeCell ref="K17:K18"/>
    <mergeCell ref="K19:K20"/>
    <mergeCell ref="K25:K26"/>
    <mergeCell ref="B5:D5"/>
    <mergeCell ref="F5:I5"/>
    <mergeCell ref="K7:K8"/>
    <mergeCell ref="K9:K10"/>
    <mergeCell ref="K11:K12"/>
    <mergeCell ref="B51:C51"/>
    <mergeCell ref="K5:N5"/>
    <mergeCell ref="K39:K40"/>
    <mergeCell ref="K41:K42"/>
    <mergeCell ref="K43:K44"/>
    <mergeCell ref="K45:K46"/>
    <mergeCell ref="K47:K48"/>
    <mergeCell ref="K49:K50"/>
    <mergeCell ref="K51:K52"/>
    <mergeCell ref="K53:K54"/>
    <mergeCell ref="K21:K22"/>
    <mergeCell ref="F191:G191"/>
    <mergeCell ref="B66:C66"/>
    <mergeCell ref="F193:G193"/>
    <mergeCell ref="K23:K24"/>
    <mergeCell ref="K35:K36"/>
    <mergeCell ref="K37:K38"/>
    <mergeCell ref="K27:K28"/>
    <mergeCell ref="K29:K30"/>
    <mergeCell ref="K31:K32"/>
    <mergeCell ref="K33:K34"/>
    <mergeCell ref="K75:K76"/>
    <mergeCell ref="K77:K78"/>
    <mergeCell ref="K79:K80"/>
    <mergeCell ref="K81:K82"/>
    <mergeCell ref="K59:K60"/>
    <mergeCell ref="K61:K62"/>
    <mergeCell ref="K63:K64"/>
    <mergeCell ref="K65:K66"/>
    <mergeCell ref="K57:K58"/>
    <mergeCell ref="K67:K68"/>
    <mergeCell ref="K69:K70"/>
    <mergeCell ref="K71:K72"/>
    <mergeCell ref="K73:K74"/>
    <mergeCell ref="K55:K56"/>
    <mergeCell ref="B58:C58"/>
    <mergeCell ref="B60:C60"/>
    <mergeCell ref="B62:C62"/>
    <mergeCell ref="B64:C64"/>
    <mergeCell ref="B68:C68"/>
    <mergeCell ref="F189:G189"/>
    <mergeCell ref="K111:K112"/>
    <mergeCell ref="K113:K114"/>
    <mergeCell ref="K115:K116"/>
    <mergeCell ref="K83:K84"/>
    <mergeCell ref="K87:K88"/>
    <mergeCell ref="K89:K90"/>
    <mergeCell ref="K91:K92"/>
    <mergeCell ref="K101:K102"/>
    <mergeCell ref="K103:K104"/>
    <mergeCell ref="K105:K106"/>
    <mergeCell ref="K107:K108"/>
    <mergeCell ref="K109:K110"/>
    <mergeCell ref="K93:K94"/>
    <mergeCell ref="K95:K96"/>
    <mergeCell ref="K97:K98"/>
    <mergeCell ref="K99:K100"/>
    <mergeCell ref="K159:K160"/>
    <mergeCell ref="K171:K172"/>
    <mergeCell ref="P15:Q15"/>
    <mergeCell ref="P16:Q16"/>
    <mergeCell ref="P18:Q18"/>
    <mergeCell ref="P21:Q21"/>
    <mergeCell ref="P22:Q22"/>
    <mergeCell ref="P24:Q24"/>
    <mergeCell ref="S6:S8"/>
    <mergeCell ref="S9:S19"/>
    <mergeCell ref="P26:Q26"/>
    <mergeCell ref="P13:Q13"/>
    <mergeCell ref="P10:Q10"/>
    <mergeCell ref="P11:Q11"/>
    <mergeCell ref="P27:Q27"/>
    <mergeCell ref="P29:Q29"/>
    <mergeCell ref="S20:S30"/>
    <mergeCell ref="K85:K86"/>
    <mergeCell ref="S31:S41"/>
    <mergeCell ref="P32:Q32"/>
    <mergeCell ref="P33:Q33"/>
    <mergeCell ref="P35:Q35"/>
    <mergeCell ref="P37:Q37"/>
    <mergeCell ref="P38:Q38"/>
    <mergeCell ref="P40:Q40"/>
  </mergeCells>
  <pageMargins left="0.70866141732283472" right="0.70866141732283472" top="0.74803149606299213" bottom="0.74803149606299213" header="0.31496062992125984" footer="0.31496062992125984"/>
  <pageSetup paperSize="190" scale="4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20"/>
  <sheetViews>
    <sheetView topLeftCell="A49" workbookViewId="0">
      <selection activeCell="V37" sqref="V37"/>
    </sheetView>
  </sheetViews>
  <sheetFormatPr baseColWidth="10" defaultColWidth="10.85546875" defaultRowHeight="12.75" x14ac:dyDescent="0.2"/>
  <sheetData>
    <row r="1" spans="1:25" x14ac:dyDescent="0.2">
      <c r="A1" s="512"/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  <c r="Y1" s="512"/>
    </row>
    <row r="2" spans="1:25" x14ac:dyDescent="0.2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  <c r="Y2" s="512"/>
    </row>
    <row r="3" spans="1:25" x14ac:dyDescent="0.2">
      <c r="A3" s="512"/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12"/>
      <c r="X3" s="512"/>
      <c r="Y3" s="512"/>
    </row>
    <row r="4" spans="1:25" x14ac:dyDescent="0.2">
      <c r="A4" s="512"/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2"/>
      <c r="U4" s="512"/>
      <c r="V4" s="512"/>
      <c r="W4" s="512"/>
      <c r="X4" s="512"/>
      <c r="Y4" s="512"/>
    </row>
    <row r="5" spans="1:25" x14ac:dyDescent="0.2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512"/>
      <c r="O5" s="512"/>
      <c r="P5" s="512"/>
      <c r="Q5" s="512"/>
      <c r="R5" s="512"/>
      <c r="S5" s="512"/>
      <c r="T5" s="512"/>
      <c r="U5" s="512"/>
      <c r="V5" s="512"/>
      <c r="W5" s="512"/>
      <c r="X5" s="512"/>
      <c r="Y5" s="512"/>
    </row>
    <row r="6" spans="1:25" x14ac:dyDescent="0.2">
      <c r="A6" s="512"/>
      <c r="B6" s="512"/>
      <c r="C6" s="512"/>
      <c r="D6" s="512"/>
      <c r="E6" s="512"/>
      <c r="F6" s="512"/>
      <c r="G6" s="512"/>
      <c r="H6" s="512"/>
      <c r="I6" s="512"/>
      <c r="J6" s="512"/>
      <c r="K6" s="512"/>
      <c r="L6" s="512"/>
      <c r="M6" s="512"/>
      <c r="N6" s="512"/>
      <c r="O6" s="512"/>
      <c r="P6" s="512"/>
      <c r="Q6" s="512"/>
      <c r="R6" s="512"/>
      <c r="S6" s="512"/>
      <c r="T6" s="512"/>
      <c r="U6" s="512"/>
      <c r="V6" s="512"/>
      <c r="W6" s="512"/>
      <c r="X6" s="512"/>
      <c r="Y6" s="512"/>
    </row>
    <row r="7" spans="1:25" x14ac:dyDescent="0.2">
      <c r="A7" s="512"/>
      <c r="B7" s="512"/>
      <c r="C7" s="512"/>
      <c r="D7" s="512"/>
      <c r="E7" s="512"/>
      <c r="F7" s="512"/>
      <c r="G7" s="512"/>
      <c r="H7" s="512"/>
      <c r="I7" s="512"/>
      <c r="J7" s="512"/>
      <c r="K7" s="512"/>
      <c r="L7" s="512"/>
      <c r="M7" s="512"/>
      <c r="N7" s="512"/>
      <c r="O7" s="512"/>
      <c r="P7" s="512"/>
      <c r="Q7" s="512"/>
      <c r="R7" s="512"/>
      <c r="S7" s="512"/>
      <c r="T7" s="512"/>
      <c r="U7" s="512"/>
      <c r="V7" s="512"/>
      <c r="W7" s="512"/>
      <c r="X7" s="512"/>
      <c r="Y7" s="512"/>
    </row>
    <row r="8" spans="1:25" x14ac:dyDescent="0.2">
      <c r="A8" s="512"/>
      <c r="B8" s="512"/>
      <c r="C8" s="512"/>
      <c r="D8" s="512"/>
      <c r="E8" s="512"/>
      <c r="F8" s="512"/>
      <c r="G8" s="512"/>
      <c r="H8" s="512"/>
      <c r="I8" s="512"/>
      <c r="J8" s="512"/>
      <c r="K8" s="512"/>
      <c r="L8" s="512"/>
      <c r="M8" s="512"/>
      <c r="N8" s="512"/>
      <c r="O8" s="512"/>
      <c r="P8" s="512"/>
      <c r="Q8" s="512"/>
      <c r="R8" s="512"/>
      <c r="S8" s="512"/>
      <c r="T8" s="512"/>
      <c r="U8" s="512"/>
      <c r="V8" s="512"/>
      <c r="W8" s="512"/>
      <c r="X8" s="512"/>
      <c r="Y8" s="512"/>
    </row>
    <row r="9" spans="1:25" x14ac:dyDescent="0.2">
      <c r="A9" s="512"/>
      <c r="B9" s="512"/>
      <c r="C9" s="512"/>
      <c r="D9" s="512"/>
      <c r="E9" s="512"/>
      <c r="F9" s="512"/>
      <c r="G9" s="512"/>
      <c r="H9" s="512"/>
      <c r="I9" s="512"/>
      <c r="J9" s="512"/>
      <c r="K9" s="512"/>
      <c r="L9" s="512"/>
      <c r="M9" s="512"/>
      <c r="N9" s="512"/>
      <c r="O9" s="512"/>
      <c r="P9" s="512"/>
      <c r="Q9" s="512"/>
      <c r="R9" s="512"/>
      <c r="S9" s="512"/>
      <c r="T9" s="512"/>
      <c r="U9" s="512"/>
      <c r="V9" s="512"/>
      <c r="W9" s="512"/>
      <c r="X9" s="512"/>
      <c r="Y9" s="512"/>
    </row>
    <row r="10" spans="1:25" x14ac:dyDescent="0.2">
      <c r="A10" s="512"/>
      <c r="B10" s="512"/>
      <c r="C10" s="512"/>
      <c r="D10" s="512"/>
      <c r="E10" s="512"/>
      <c r="F10" s="512"/>
      <c r="G10" s="512"/>
      <c r="H10" s="512"/>
      <c r="I10" s="512"/>
      <c r="J10" s="512"/>
      <c r="K10" s="512"/>
      <c r="L10" s="512"/>
      <c r="M10" s="512"/>
      <c r="N10" s="512"/>
      <c r="O10" s="512"/>
      <c r="P10" s="512"/>
      <c r="Q10" s="512"/>
      <c r="R10" s="512"/>
      <c r="S10" s="512"/>
      <c r="T10" s="512"/>
      <c r="U10" s="512"/>
      <c r="V10" s="512"/>
      <c r="W10" s="512"/>
      <c r="X10" s="512"/>
      <c r="Y10" s="512"/>
    </row>
    <row r="11" spans="1:25" x14ac:dyDescent="0.2">
      <c r="A11" s="512"/>
      <c r="B11" s="512"/>
      <c r="C11" s="512"/>
      <c r="D11" s="512"/>
      <c r="E11" s="512"/>
      <c r="F11" s="512"/>
      <c r="G11" s="512"/>
      <c r="H11" s="512"/>
      <c r="I11" s="512"/>
      <c r="J11" s="512"/>
      <c r="K11" s="512"/>
      <c r="L11" s="512"/>
      <c r="M11" s="512"/>
      <c r="N11" s="512"/>
      <c r="O11" s="512"/>
      <c r="P11" s="512"/>
      <c r="Q11" s="512"/>
      <c r="R11" s="512"/>
      <c r="S11" s="512"/>
      <c r="T11" s="512"/>
      <c r="U11" s="512"/>
      <c r="V11" s="512"/>
      <c r="W11" s="512"/>
      <c r="X11" s="512"/>
      <c r="Y11" s="512"/>
    </row>
    <row r="12" spans="1:25" x14ac:dyDescent="0.2">
      <c r="A12" s="512"/>
      <c r="B12" s="512"/>
      <c r="C12" s="512"/>
      <c r="D12" s="512"/>
      <c r="E12" s="512"/>
      <c r="F12" s="512"/>
      <c r="G12" s="512"/>
      <c r="H12" s="512"/>
      <c r="I12" s="512"/>
      <c r="J12" s="512"/>
      <c r="K12" s="512"/>
      <c r="L12" s="512"/>
      <c r="M12" s="512"/>
      <c r="N12" s="512"/>
      <c r="O12" s="512"/>
      <c r="P12" s="512"/>
      <c r="Q12" s="512"/>
      <c r="R12" s="512"/>
      <c r="S12" s="512"/>
      <c r="T12" s="512"/>
      <c r="U12" s="512"/>
      <c r="V12" s="512"/>
      <c r="W12" s="512"/>
      <c r="X12" s="512"/>
      <c r="Y12" s="512"/>
    </row>
    <row r="13" spans="1:25" x14ac:dyDescent="0.2">
      <c r="A13" s="512"/>
      <c r="B13" s="512"/>
      <c r="C13" s="512"/>
      <c r="D13" s="512"/>
      <c r="E13" s="512"/>
      <c r="F13" s="512"/>
      <c r="G13" s="512"/>
      <c r="H13" s="512"/>
      <c r="I13" s="512"/>
      <c r="J13" s="512"/>
      <c r="K13" s="512"/>
      <c r="L13" s="512"/>
      <c r="M13" s="512"/>
      <c r="N13" s="512"/>
      <c r="O13" s="512"/>
      <c r="P13" s="512"/>
      <c r="Q13" s="512"/>
      <c r="R13" s="512"/>
      <c r="S13" s="512"/>
      <c r="T13" s="512"/>
      <c r="U13" s="512"/>
      <c r="V13" s="512"/>
      <c r="W13" s="512"/>
      <c r="X13" s="512"/>
      <c r="Y13" s="512"/>
    </row>
    <row r="14" spans="1:25" x14ac:dyDescent="0.2">
      <c r="A14" s="512"/>
      <c r="B14" s="512"/>
      <c r="C14" s="512"/>
      <c r="D14" s="512"/>
      <c r="E14" s="512"/>
      <c r="F14" s="512"/>
      <c r="G14" s="512"/>
      <c r="H14" s="512"/>
      <c r="I14" s="512"/>
      <c r="J14" s="512"/>
      <c r="K14" s="512"/>
      <c r="L14" s="512"/>
      <c r="M14" s="512"/>
      <c r="N14" s="512"/>
      <c r="O14" s="512"/>
      <c r="P14" s="512"/>
      <c r="Q14" s="512"/>
      <c r="R14" s="512"/>
      <c r="S14" s="512"/>
      <c r="T14" s="512"/>
      <c r="U14" s="512"/>
      <c r="V14" s="512"/>
      <c r="W14" s="512"/>
      <c r="X14" s="512"/>
      <c r="Y14" s="512"/>
    </row>
    <row r="15" spans="1:25" x14ac:dyDescent="0.2">
      <c r="A15" s="512"/>
      <c r="B15" s="512"/>
      <c r="C15" s="512"/>
      <c r="D15" s="512"/>
      <c r="E15" s="512"/>
      <c r="F15" s="512"/>
      <c r="G15" s="512"/>
      <c r="H15" s="512"/>
      <c r="I15" s="512"/>
      <c r="J15" s="512"/>
      <c r="K15" s="512"/>
      <c r="L15" s="512"/>
      <c r="M15" s="512"/>
      <c r="N15" s="512"/>
      <c r="O15" s="512"/>
      <c r="P15" s="512"/>
      <c r="Q15" s="512"/>
      <c r="R15" s="512"/>
      <c r="S15" s="512"/>
      <c r="T15" s="512"/>
      <c r="U15" s="512"/>
      <c r="V15" s="512"/>
      <c r="W15" s="512"/>
      <c r="X15" s="512"/>
      <c r="Y15" s="512"/>
    </row>
    <row r="16" spans="1:25" x14ac:dyDescent="0.2">
      <c r="A16" s="512"/>
      <c r="B16" s="512"/>
      <c r="C16" s="512"/>
      <c r="D16" s="512"/>
      <c r="E16" s="512"/>
      <c r="F16" s="512"/>
      <c r="G16" s="512"/>
      <c r="H16" s="512"/>
      <c r="I16" s="512"/>
      <c r="J16" s="512"/>
      <c r="K16" s="512"/>
      <c r="L16" s="512"/>
      <c r="M16" s="512"/>
      <c r="N16" s="512"/>
      <c r="O16" s="512"/>
      <c r="P16" s="512"/>
      <c r="Q16" s="512"/>
      <c r="R16" s="512"/>
      <c r="S16" s="512"/>
      <c r="T16" s="512"/>
      <c r="U16" s="512"/>
      <c r="V16" s="512"/>
      <c r="W16" s="512"/>
      <c r="X16" s="512"/>
      <c r="Y16" s="512"/>
    </row>
    <row r="17" spans="1:25" x14ac:dyDescent="0.2">
      <c r="A17" s="512"/>
      <c r="B17" s="512"/>
      <c r="C17" s="512"/>
      <c r="D17" s="512"/>
      <c r="E17" s="512"/>
      <c r="F17" s="512"/>
      <c r="G17" s="512"/>
      <c r="H17" s="512"/>
      <c r="I17" s="512"/>
      <c r="J17" s="512"/>
      <c r="K17" s="512"/>
      <c r="L17" s="512"/>
      <c r="M17" s="512"/>
      <c r="N17" s="512"/>
      <c r="O17" s="512"/>
      <c r="P17" s="512"/>
      <c r="Q17" s="512"/>
      <c r="R17" s="512"/>
      <c r="S17" s="512"/>
      <c r="T17" s="512"/>
      <c r="U17" s="512"/>
      <c r="V17" s="512"/>
      <c r="W17" s="512"/>
      <c r="X17" s="512"/>
      <c r="Y17" s="512"/>
    </row>
    <row r="18" spans="1:25" x14ac:dyDescent="0.2">
      <c r="A18" s="512"/>
      <c r="B18" s="512"/>
      <c r="C18" s="512"/>
      <c r="D18" s="512"/>
      <c r="E18" s="512"/>
      <c r="F18" s="512"/>
      <c r="G18" s="512"/>
      <c r="H18" s="512"/>
      <c r="I18" s="512"/>
      <c r="J18" s="512"/>
      <c r="K18" s="512"/>
      <c r="L18" s="512"/>
      <c r="M18" s="512"/>
      <c r="N18" s="512"/>
      <c r="O18" s="512"/>
      <c r="P18" s="512"/>
      <c r="Q18" s="512"/>
      <c r="R18" s="512"/>
      <c r="S18" s="512"/>
      <c r="T18" s="512"/>
      <c r="U18" s="512"/>
      <c r="V18" s="512"/>
      <c r="W18" s="512"/>
      <c r="X18" s="512"/>
      <c r="Y18" s="512"/>
    </row>
    <row r="19" spans="1:25" x14ac:dyDescent="0.2">
      <c r="A19" s="512"/>
      <c r="B19" s="512"/>
      <c r="C19" s="512"/>
      <c r="D19" s="512"/>
      <c r="E19" s="512"/>
      <c r="F19" s="512"/>
      <c r="G19" s="512"/>
      <c r="H19" s="512"/>
      <c r="I19" s="512"/>
      <c r="J19" s="512"/>
      <c r="K19" s="512"/>
      <c r="L19" s="512"/>
      <c r="M19" s="512"/>
      <c r="N19" s="512"/>
      <c r="O19" s="512"/>
      <c r="P19" s="512"/>
      <c r="Q19" s="512"/>
      <c r="R19" s="512"/>
      <c r="S19" s="512"/>
      <c r="T19" s="512"/>
      <c r="U19" s="512"/>
      <c r="V19" s="512"/>
      <c r="W19" s="512"/>
      <c r="X19" s="512"/>
      <c r="Y19" s="512"/>
    </row>
    <row r="20" spans="1:25" x14ac:dyDescent="0.2">
      <c r="A20" s="512"/>
      <c r="B20" s="512"/>
      <c r="C20" s="512"/>
      <c r="D20" s="512"/>
      <c r="E20" s="512"/>
      <c r="F20" s="512"/>
      <c r="G20" s="512"/>
      <c r="H20" s="512"/>
      <c r="I20" s="512"/>
      <c r="J20" s="512"/>
      <c r="K20" s="512"/>
      <c r="L20" s="512"/>
      <c r="M20" s="512"/>
      <c r="N20" s="512"/>
      <c r="O20" s="512"/>
      <c r="P20" s="512"/>
      <c r="Q20" s="512"/>
      <c r="R20" s="512"/>
      <c r="S20" s="512"/>
      <c r="T20" s="512"/>
      <c r="U20" s="512"/>
      <c r="V20" s="512"/>
      <c r="W20" s="512"/>
      <c r="X20" s="512"/>
      <c r="Y20" s="512"/>
    </row>
    <row r="21" spans="1:25" x14ac:dyDescent="0.2">
      <c r="A21" s="512"/>
      <c r="B21" s="512"/>
      <c r="C21" s="512"/>
      <c r="D21" s="512"/>
      <c r="E21" s="512"/>
      <c r="F21" s="512"/>
      <c r="G21" s="512"/>
      <c r="H21" s="512"/>
      <c r="I21" s="512"/>
      <c r="J21" s="512"/>
      <c r="K21" s="512"/>
      <c r="L21" s="512"/>
      <c r="M21" s="512"/>
      <c r="N21" s="512"/>
      <c r="O21" s="512"/>
      <c r="P21" s="512"/>
      <c r="Q21" s="512"/>
      <c r="R21" s="512"/>
      <c r="S21" s="512"/>
      <c r="T21" s="512"/>
      <c r="U21" s="512"/>
      <c r="V21" s="512"/>
      <c r="W21" s="512"/>
      <c r="X21" s="512"/>
      <c r="Y21" s="512"/>
    </row>
    <row r="22" spans="1:25" x14ac:dyDescent="0.2">
      <c r="A22" s="512"/>
      <c r="B22" s="512"/>
      <c r="C22" s="512"/>
      <c r="D22" s="512"/>
      <c r="E22" s="512"/>
      <c r="F22" s="512"/>
      <c r="G22" s="512"/>
      <c r="H22" s="512"/>
      <c r="I22" s="512"/>
      <c r="J22" s="512"/>
      <c r="K22" s="512"/>
      <c r="L22" s="512"/>
      <c r="M22" s="512"/>
      <c r="N22" s="512"/>
      <c r="O22" s="512"/>
      <c r="P22" s="512"/>
      <c r="Q22" s="512"/>
      <c r="R22" s="512"/>
      <c r="S22" s="512"/>
      <c r="T22" s="512"/>
      <c r="U22" s="512"/>
      <c r="V22" s="512"/>
      <c r="W22" s="512"/>
      <c r="X22" s="512"/>
      <c r="Y22" s="512"/>
    </row>
    <row r="23" spans="1:25" x14ac:dyDescent="0.2">
      <c r="A23" s="512"/>
      <c r="B23" s="512"/>
      <c r="C23" s="512"/>
      <c r="D23" s="512"/>
      <c r="E23" s="512"/>
      <c r="F23" s="512"/>
      <c r="G23" s="512"/>
      <c r="H23" s="512"/>
      <c r="I23" s="512"/>
      <c r="J23" s="512"/>
      <c r="K23" s="512"/>
      <c r="L23" s="512"/>
      <c r="M23" s="512"/>
      <c r="N23" s="512"/>
      <c r="O23" s="512"/>
      <c r="P23" s="512"/>
      <c r="Q23" s="512"/>
      <c r="R23" s="512"/>
      <c r="S23" s="512"/>
      <c r="T23" s="512"/>
      <c r="U23" s="512"/>
      <c r="V23" s="512"/>
      <c r="W23" s="512"/>
      <c r="X23" s="512"/>
      <c r="Y23" s="512"/>
    </row>
    <row r="24" spans="1:25" x14ac:dyDescent="0.2">
      <c r="A24" s="512"/>
      <c r="B24" s="512"/>
      <c r="C24" s="512"/>
      <c r="D24" s="512"/>
      <c r="E24" s="512"/>
      <c r="F24" s="512"/>
      <c r="G24" s="512"/>
      <c r="H24" s="512"/>
      <c r="I24" s="512"/>
      <c r="J24" s="512"/>
      <c r="K24" s="512"/>
      <c r="L24" s="512"/>
      <c r="M24" s="512"/>
      <c r="N24" s="512"/>
      <c r="O24" s="512"/>
      <c r="P24" s="512"/>
      <c r="Q24" s="512"/>
      <c r="R24" s="512"/>
      <c r="S24" s="512"/>
      <c r="T24" s="512"/>
      <c r="U24" s="512"/>
      <c r="V24" s="512"/>
      <c r="W24" s="512"/>
      <c r="X24" s="512"/>
      <c r="Y24" s="512"/>
    </row>
    <row r="25" spans="1:25" x14ac:dyDescent="0.2">
      <c r="A25" s="512"/>
      <c r="B25" s="512"/>
      <c r="C25" s="512"/>
      <c r="D25" s="512"/>
      <c r="E25" s="512"/>
      <c r="F25" s="512"/>
      <c r="G25" s="512"/>
      <c r="H25" s="512"/>
      <c r="I25" s="512"/>
      <c r="J25" s="512"/>
      <c r="K25" s="512"/>
      <c r="L25" s="512"/>
      <c r="M25" s="512"/>
      <c r="N25" s="512"/>
      <c r="O25" s="512"/>
      <c r="P25" s="512"/>
      <c r="Q25" s="512"/>
      <c r="R25" s="512"/>
      <c r="S25" s="512"/>
      <c r="T25" s="512"/>
      <c r="U25" s="512"/>
      <c r="V25" s="512"/>
      <c r="W25" s="512"/>
      <c r="X25" s="512"/>
      <c r="Y25" s="512"/>
    </row>
    <row r="26" spans="1:25" x14ac:dyDescent="0.2">
      <c r="A26" s="512"/>
      <c r="B26" s="512"/>
      <c r="C26" s="512"/>
      <c r="D26" s="512"/>
      <c r="E26" s="512"/>
      <c r="F26" s="512"/>
      <c r="G26" s="512"/>
      <c r="H26" s="512"/>
      <c r="I26" s="512"/>
      <c r="J26" s="512"/>
      <c r="K26" s="512"/>
      <c r="L26" s="512"/>
      <c r="M26" s="512"/>
      <c r="N26" s="512"/>
      <c r="O26" s="512"/>
      <c r="P26" s="512"/>
      <c r="Q26" s="512"/>
      <c r="R26" s="512"/>
      <c r="S26" s="512"/>
      <c r="T26" s="512"/>
      <c r="U26" s="512"/>
      <c r="V26" s="512"/>
      <c r="W26" s="512"/>
      <c r="X26" s="512"/>
      <c r="Y26" s="512"/>
    </row>
    <row r="27" spans="1:25" x14ac:dyDescent="0.2">
      <c r="A27" s="512"/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2"/>
      <c r="M27" s="512"/>
      <c r="N27" s="512"/>
      <c r="O27" s="512"/>
      <c r="P27" s="512"/>
      <c r="Q27" s="512"/>
      <c r="R27" s="512"/>
      <c r="S27" s="512"/>
      <c r="T27" s="512"/>
      <c r="U27" s="512"/>
      <c r="V27" s="512"/>
      <c r="W27" s="512"/>
      <c r="X27" s="512"/>
      <c r="Y27" s="512"/>
    </row>
    <row r="28" spans="1:25" x14ac:dyDescent="0.2">
      <c r="A28" s="512"/>
      <c r="B28" s="512"/>
      <c r="C28" s="512"/>
      <c r="D28" s="512"/>
      <c r="E28" s="512"/>
      <c r="F28" s="512"/>
      <c r="G28" s="512"/>
      <c r="H28" s="512"/>
      <c r="I28" s="512"/>
      <c r="J28" s="512"/>
      <c r="K28" s="512"/>
      <c r="L28" s="512"/>
      <c r="M28" s="512"/>
      <c r="N28" s="512"/>
      <c r="O28" s="512"/>
      <c r="P28" s="512"/>
      <c r="Q28" s="512"/>
      <c r="R28" s="512"/>
      <c r="S28" s="512"/>
      <c r="T28" s="512"/>
      <c r="U28" s="512"/>
      <c r="V28" s="512"/>
      <c r="W28" s="512"/>
      <c r="X28" s="512"/>
      <c r="Y28" s="512"/>
    </row>
    <row r="29" spans="1:25" x14ac:dyDescent="0.2">
      <c r="A29" s="512"/>
      <c r="B29" s="512"/>
      <c r="C29" s="512"/>
      <c r="D29" s="512"/>
      <c r="E29" s="512"/>
      <c r="F29" s="512"/>
      <c r="G29" s="512"/>
      <c r="H29" s="512"/>
      <c r="I29" s="512"/>
      <c r="J29" s="512"/>
      <c r="K29" s="512"/>
      <c r="L29" s="512"/>
      <c r="M29" s="512"/>
      <c r="N29" s="512"/>
      <c r="O29" s="512"/>
      <c r="P29" s="512"/>
      <c r="Q29" s="512"/>
      <c r="R29" s="512"/>
      <c r="S29" s="512"/>
      <c r="T29" s="512"/>
      <c r="U29" s="512"/>
      <c r="V29" s="512"/>
      <c r="W29" s="512"/>
      <c r="X29" s="512"/>
      <c r="Y29" s="512"/>
    </row>
    <row r="30" spans="1:25" x14ac:dyDescent="0.2">
      <c r="A30" s="512"/>
      <c r="B30" s="512"/>
      <c r="C30" s="512"/>
      <c r="D30" s="512"/>
      <c r="E30" s="512"/>
      <c r="F30" s="512"/>
      <c r="G30" s="512"/>
      <c r="H30" s="512"/>
      <c r="I30" s="512"/>
      <c r="J30" s="512"/>
      <c r="K30" s="512"/>
      <c r="L30" s="512"/>
      <c r="M30" s="512"/>
      <c r="N30" s="512"/>
      <c r="O30" s="512"/>
      <c r="P30" s="512"/>
      <c r="Q30" s="512"/>
      <c r="R30" s="512"/>
      <c r="S30" s="512"/>
      <c r="T30" s="512"/>
      <c r="U30" s="512"/>
      <c r="V30" s="512"/>
      <c r="W30" s="512"/>
      <c r="X30" s="512"/>
      <c r="Y30" s="512"/>
    </row>
    <row r="31" spans="1:25" x14ac:dyDescent="0.2">
      <c r="A31" s="512"/>
      <c r="B31" s="512"/>
      <c r="C31" s="512"/>
      <c r="D31" s="512"/>
      <c r="E31" s="512"/>
      <c r="F31" s="512"/>
      <c r="G31" s="512"/>
      <c r="H31" s="512"/>
      <c r="I31" s="512"/>
      <c r="J31" s="512"/>
      <c r="K31" s="512"/>
      <c r="L31" s="512"/>
      <c r="M31" s="512"/>
      <c r="N31" s="512"/>
      <c r="O31" s="512"/>
      <c r="P31" s="512"/>
      <c r="Q31" s="512"/>
      <c r="R31" s="512"/>
      <c r="S31" s="512"/>
      <c r="T31" s="512"/>
      <c r="U31" s="512"/>
      <c r="V31" s="512"/>
      <c r="W31" s="512"/>
      <c r="X31" s="512"/>
      <c r="Y31" s="512"/>
    </row>
    <row r="32" spans="1:25" x14ac:dyDescent="0.2">
      <c r="A32" s="512"/>
      <c r="B32" s="512"/>
      <c r="C32" s="512"/>
      <c r="D32" s="512"/>
      <c r="E32" s="512"/>
      <c r="F32" s="512"/>
      <c r="G32" s="512"/>
      <c r="H32" s="512"/>
      <c r="I32" s="512"/>
      <c r="J32" s="512"/>
      <c r="K32" s="512"/>
      <c r="L32" s="512"/>
      <c r="M32" s="512"/>
      <c r="N32" s="512"/>
      <c r="O32" s="512"/>
      <c r="P32" s="512"/>
      <c r="Q32" s="512"/>
      <c r="R32" s="512"/>
      <c r="S32" s="512"/>
      <c r="T32" s="512"/>
      <c r="U32" s="512"/>
      <c r="V32" s="512"/>
      <c r="W32" s="512"/>
      <c r="X32" s="512"/>
      <c r="Y32" s="512"/>
    </row>
    <row r="33" spans="1:25" x14ac:dyDescent="0.2">
      <c r="A33" s="512"/>
      <c r="B33" s="512"/>
      <c r="C33" s="512"/>
      <c r="D33" s="512"/>
      <c r="E33" s="512"/>
      <c r="F33" s="512"/>
      <c r="G33" s="512"/>
      <c r="H33" s="512"/>
      <c r="I33" s="512"/>
      <c r="J33" s="512"/>
      <c r="K33" s="512"/>
      <c r="L33" s="512"/>
      <c r="M33" s="512"/>
      <c r="N33" s="512"/>
      <c r="O33" s="512"/>
      <c r="P33" s="512"/>
      <c r="Q33" s="512"/>
      <c r="R33" s="512"/>
      <c r="S33" s="512"/>
      <c r="T33" s="512"/>
      <c r="U33" s="512"/>
      <c r="V33" s="512"/>
      <c r="W33" s="512"/>
      <c r="X33" s="512"/>
      <c r="Y33" s="512"/>
    </row>
    <row r="34" spans="1:25" x14ac:dyDescent="0.2">
      <c r="A34" s="512"/>
      <c r="B34" s="512"/>
      <c r="C34" s="512"/>
      <c r="D34" s="512"/>
      <c r="E34" s="512"/>
      <c r="F34" s="512"/>
      <c r="G34" s="512"/>
      <c r="H34" s="512"/>
      <c r="I34" s="512"/>
      <c r="J34" s="512"/>
      <c r="K34" s="512"/>
      <c r="L34" s="512"/>
      <c r="M34" s="512"/>
      <c r="N34" s="512"/>
      <c r="O34" s="512"/>
      <c r="P34" s="512"/>
      <c r="Q34" s="512"/>
      <c r="R34" s="512"/>
      <c r="S34" s="512"/>
      <c r="T34" s="512"/>
      <c r="U34" s="512"/>
      <c r="V34" s="512"/>
      <c r="W34" s="512"/>
      <c r="X34" s="512"/>
      <c r="Y34" s="512"/>
    </row>
    <row r="35" spans="1:25" x14ac:dyDescent="0.2">
      <c r="A35" s="512"/>
      <c r="B35" s="512"/>
      <c r="C35" s="512"/>
      <c r="D35" s="512"/>
      <c r="E35" s="512"/>
      <c r="F35" s="512"/>
      <c r="G35" s="512"/>
      <c r="H35" s="512"/>
      <c r="I35" s="512"/>
      <c r="J35" s="512"/>
      <c r="K35" s="512"/>
      <c r="L35" s="512"/>
      <c r="M35" s="512"/>
      <c r="N35" s="512"/>
      <c r="O35" s="512"/>
      <c r="P35" s="512"/>
      <c r="Q35" s="512"/>
      <c r="R35" s="512"/>
      <c r="S35" s="512"/>
      <c r="T35" s="512"/>
      <c r="U35" s="512"/>
      <c r="V35" s="512"/>
      <c r="W35" s="512"/>
      <c r="X35" s="512"/>
      <c r="Y35" s="512"/>
    </row>
    <row r="36" spans="1:25" x14ac:dyDescent="0.2">
      <c r="A36" s="512"/>
      <c r="B36" s="512"/>
      <c r="C36" s="512"/>
      <c r="D36" s="512"/>
      <c r="E36" s="512"/>
      <c r="F36" s="512"/>
      <c r="G36" s="512"/>
      <c r="H36" s="512"/>
      <c r="I36" s="512"/>
      <c r="J36" s="512"/>
      <c r="K36" s="512"/>
      <c r="L36" s="512"/>
      <c r="M36" s="512"/>
      <c r="N36" s="512"/>
      <c r="O36" s="512"/>
      <c r="P36" s="512"/>
      <c r="Q36" s="512"/>
      <c r="R36" s="512"/>
      <c r="S36" s="512"/>
      <c r="T36" s="512"/>
      <c r="U36" s="512"/>
      <c r="V36" s="512"/>
      <c r="W36" s="512"/>
      <c r="X36" s="512"/>
      <c r="Y36" s="512"/>
    </row>
    <row r="37" spans="1:25" x14ac:dyDescent="0.2">
      <c r="A37" s="512"/>
      <c r="B37" s="512"/>
      <c r="C37" s="512"/>
      <c r="D37" s="512"/>
      <c r="E37" s="512"/>
      <c r="F37" s="512"/>
      <c r="G37" s="512"/>
      <c r="H37" s="512"/>
      <c r="I37" s="512"/>
      <c r="J37" s="512"/>
      <c r="K37" s="512"/>
      <c r="L37" s="512"/>
      <c r="M37" s="512"/>
      <c r="N37" s="512"/>
      <c r="O37" s="512"/>
      <c r="P37" s="512"/>
      <c r="Q37" s="512"/>
      <c r="R37" s="512"/>
      <c r="S37" s="512"/>
      <c r="T37" s="512"/>
      <c r="U37" s="512"/>
      <c r="V37" s="512"/>
      <c r="W37" s="512"/>
      <c r="X37" s="512"/>
      <c r="Y37" s="512"/>
    </row>
    <row r="38" spans="1:25" x14ac:dyDescent="0.2">
      <c r="A38" s="512"/>
      <c r="B38" s="512"/>
      <c r="C38" s="512"/>
      <c r="D38" s="512"/>
      <c r="E38" s="512"/>
      <c r="F38" s="512"/>
      <c r="G38" s="512"/>
      <c r="H38" s="512"/>
      <c r="I38" s="512"/>
      <c r="J38" s="512"/>
      <c r="K38" s="512"/>
      <c r="L38" s="512"/>
      <c r="M38" s="512"/>
      <c r="N38" s="512"/>
      <c r="O38" s="512"/>
      <c r="P38" s="512"/>
      <c r="Q38" s="512"/>
      <c r="R38" s="512"/>
      <c r="S38" s="512"/>
      <c r="T38" s="512"/>
      <c r="U38" s="512"/>
      <c r="V38" s="512"/>
      <c r="W38" s="512"/>
      <c r="X38" s="512"/>
      <c r="Y38" s="512"/>
    </row>
    <row r="39" spans="1:25" x14ac:dyDescent="0.2">
      <c r="A39" s="512"/>
      <c r="B39" s="512"/>
      <c r="C39" s="512"/>
      <c r="D39" s="512"/>
      <c r="E39" s="512"/>
      <c r="F39" s="512"/>
      <c r="G39" s="512"/>
      <c r="H39" s="512"/>
      <c r="I39" s="512"/>
      <c r="J39" s="512"/>
      <c r="K39" s="512"/>
      <c r="L39" s="512"/>
      <c r="M39" s="512"/>
      <c r="N39" s="512"/>
      <c r="O39" s="512"/>
      <c r="P39" s="512"/>
      <c r="Q39" s="512"/>
      <c r="R39" s="512"/>
      <c r="S39" s="512"/>
      <c r="T39" s="512"/>
      <c r="U39" s="512"/>
      <c r="V39" s="512"/>
      <c r="W39" s="512"/>
      <c r="X39" s="512"/>
      <c r="Y39" s="512"/>
    </row>
    <row r="40" spans="1:25" x14ac:dyDescent="0.2">
      <c r="A40" s="512"/>
      <c r="B40" s="512"/>
      <c r="C40" s="512"/>
      <c r="D40" s="512"/>
      <c r="E40" s="512"/>
      <c r="F40" s="512"/>
      <c r="G40" s="512"/>
      <c r="H40" s="512"/>
      <c r="I40" s="512"/>
      <c r="J40" s="512"/>
      <c r="K40" s="512"/>
      <c r="L40" s="512"/>
      <c r="M40" s="512"/>
      <c r="N40" s="512"/>
      <c r="O40" s="512"/>
      <c r="P40" s="512"/>
      <c r="Q40" s="512"/>
      <c r="R40" s="512"/>
      <c r="S40" s="512"/>
      <c r="T40" s="512"/>
      <c r="U40" s="512"/>
      <c r="V40" s="512"/>
      <c r="W40" s="512"/>
      <c r="X40" s="512"/>
      <c r="Y40" s="512"/>
    </row>
    <row r="41" spans="1:25" x14ac:dyDescent="0.2">
      <c r="A41" s="512"/>
      <c r="B41" s="512"/>
      <c r="C41" s="512"/>
      <c r="D41" s="512"/>
      <c r="E41" s="512"/>
      <c r="F41" s="512"/>
      <c r="G41" s="512"/>
      <c r="H41" s="512"/>
      <c r="I41" s="512"/>
      <c r="J41" s="512"/>
      <c r="K41" s="512"/>
      <c r="L41" s="512"/>
      <c r="M41" s="512"/>
      <c r="N41" s="512"/>
      <c r="O41" s="512"/>
      <c r="P41" s="512"/>
      <c r="Q41" s="512"/>
      <c r="R41" s="512"/>
      <c r="S41" s="512"/>
      <c r="T41" s="512"/>
      <c r="U41" s="512"/>
      <c r="V41" s="512"/>
      <c r="W41" s="512"/>
      <c r="X41" s="512"/>
      <c r="Y41" s="512"/>
    </row>
    <row r="42" spans="1:25" x14ac:dyDescent="0.2">
      <c r="A42" s="512"/>
      <c r="B42" s="512"/>
      <c r="C42" s="512"/>
      <c r="D42" s="512"/>
      <c r="E42" s="512"/>
      <c r="F42" s="512"/>
      <c r="G42" s="512"/>
      <c r="H42" s="512"/>
      <c r="I42" s="512"/>
      <c r="J42" s="512"/>
      <c r="K42" s="512"/>
      <c r="L42" s="512"/>
      <c r="M42" s="512"/>
      <c r="N42" s="512"/>
      <c r="O42" s="512"/>
      <c r="P42" s="512"/>
      <c r="Q42" s="512"/>
      <c r="R42" s="512"/>
      <c r="S42" s="512"/>
      <c r="T42" s="512"/>
      <c r="U42" s="512"/>
      <c r="V42" s="512"/>
      <c r="W42" s="512"/>
      <c r="X42" s="512"/>
      <c r="Y42" s="512"/>
    </row>
    <row r="43" spans="1:25" x14ac:dyDescent="0.2">
      <c r="A43" s="512"/>
      <c r="B43" s="512"/>
      <c r="C43" s="512"/>
      <c r="D43" s="512"/>
      <c r="E43" s="512"/>
      <c r="F43" s="512"/>
      <c r="G43" s="512"/>
      <c r="H43" s="512"/>
      <c r="I43" s="512"/>
      <c r="J43" s="512"/>
      <c r="K43" s="512"/>
      <c r="L43" s="512"/>
      <c r="M43" s="512"/>
      <c r="N43" s="512"/>
      <c r="O43" s="512"/>
      <c r="P43" s="512"/>
      <c r="Q43" s="512"/>
      <c r="R43" s="512"/>
      <c r="S43" s="512"/>
      <c r="T43" s="512"/>
      <c r="U43" s="512"/>
      <c r="V43" s="512"/>
      <c r="W43" s="512"/>
      <c r="X43" s="512"/>
      <c r="Y43" s="512"/>
    </row>
    <row r="44" spans="1:25" x14ac:dyDescent="0.2">
      <c r="A44" s="512"/>
      <c r="B44" s="512"/>
      <c r="C44" s="512"/>
      <c r="D44" s="512"/>
      <c r="E44" s="512"/>
      <c r="F44" s="512"/>
      <c r="G44" s="512"/>
      <c r="H44" s="512"/>
      <c r="I44" s="512"/>
      <c r="J44" s="512"/>
      <c r="K44" s="512"/>
      <c r="L44" s="512"/>
      <c r="M44" s="512"/>
      <c r="N44" s="512"/>
      <c r="O44" s="512"/>
      <c r="P44" s="512"/>
      <c r="Q44" s="512"/>
      <c r="R44" s="512"/>
      <c r="S44" s="512"/>
      <c r="T44" s="512"/>
      <c r="U44" s="512"/>
      <c r="V44" s="512"/>
      <c r="W44" s="512"/>
      <c r="X44" s="512"/>
      <c r="Y44" s="512"/>
    </row>
    <row r="45" spans="1:25" x14ac:dyDescent="0.2">
      <c r="A45" s="512"/>
      <c r="B45" s="512"/>
      <c r="C45" s="512"/>
      <c r="D45" s="512"/>
      <c r="E45" s="512"/>
      <c r="F45" s="512"/>
      <c r="G45" s="512"/>
      <c r="H45" s="512"/>
      <c r="I45" s="512"/>
      <c r="J45" s="512"/>
      <c r="K45" s="512"/>
      <c r="L45" s="512"/>
      <c r="M45" s="512"/>
      <c r="N45" s="512"/>
      <c r="O45" s="512"/>
      <c r="P45" s="512"/>
      <c r="Q45" s="512"/>
      <c r="R45" s="512"/>
      <c r="S45" s="512"/>
      <c r="T45" s="512"/>
      <c r="U45" s="512"/>
      <c r="V45" s="512"/>
      <c r="W45" s="512"/>
      <c r="X45" s="512"/>
      <c r="Y45" s="512"/>
    </row>
    <row r="46" spans="1:25" x14ac:dyDescent="0.2">
      <c r="A46" s="512"/>
      <c r="B46" s="512"/>
      <c r="C46" s="512"/>
      <c r="D46" s="512"/>
      <c r="E46" s="512"/>
      <c r="F46" s="512"/>
      <c r="G46" s="512"/>
      <c r="H46" s="512"/>
      <c r="I46" s="512"/>
      <c r="J46" s="512"/>
      <c r="K46" s="512"/>
      <c r="L46" s="512"/>
      <c r="M46" s="512"/>
      <c r="N46" s="512"/>
      <c r="O46" s="512"/>
      <c r="P46" s="512"/>
      <c r="Q46" s="512"/>
      <c r="R46" s="512"/>
      <c r="S46" s="512"/>
      <c r="T46" s="512"/>
      <c r="U46" s="512"/>
      <c r="V46" s="512"/>
      <c r="W46" s="512"/>
      <c r="X46" s="512"/>
      <c r="Y46" s="512"/>
    </row>
    <row r="47" spans="1:25" x14ac:dyDescent="0.2">
      <c r="A47" s="512"/>
      <c r="B47" s="512"/>
      <c r="C47" s="512"/>
      <c r="D47" s="512"/>
      <c r="E47" s="512"/>
      <c r="F47" s="512"/>
      <c r="G47" s="512"/>
      <c r="H47" s="512"/>
      <c r="I47" s="512"/>
      <c r="J47" s="512"/>
      <c r="K47" s="512"/>
      <c r="L47" s="512"/>
      <c r="M47" s="512"/>
      <c r="N47" s="512"/>
      <c r="O47" s="512"/>
      <c r="P47" s="512"/>
      <c r="Q47" s="512"/>
      <c r="R47" s="512"/>
      <c r="S47" s="512"/>
      <c r="T47" s="512"/>
      <c r="U47" s="512"/>
      <c r="V47" s="512"/>
      <c r="W47" s="512"/>
      <c r="X47" s="512"/>
      <c r="Y47" s="512"/>
    </row>
    <row r="48" spans="1:25" x14ac:dyDescent="0.2">
      <c r="A48" s="512"/>
      <c r="B48" s="512"/>
      <c r="C48" s="512"/>
      <c r="D48" s="512"/>
      <c r="E48" s="512"/>
      <c r="F48" s="512"/>
      <c r="G48" s="512"/>
      <c r="H48" s="512"/>
      <c r="I48" s="512"/>
      <c r="J48" s="512"/>
      <c r="K48" s="512"/>
      <c r="L48" s="512"/>
      <c r="M48" s="512"/>
      <c r="N48" s="512"/>
      <c r="O48" s="512"/>
      <c r="P48" s="512"/>
      <c r="Q48" s="512"/>
      <c r="R48" s="512"/>
      <c r="S48" s="512"/>
      <c r="T48" s="512"/>
      <c r="U48" s="512"/>
      <c r="V48" s="512"/>
      <c r="W48" s="512"/>
      <c r="X48" s="512"/>
      <c r="Y48" s="512"/>
    </row>
    <row r="49" spans="1:25" x14ac:dyDescent="0.2">
      <c r="A49" s="512"/>
      <c r="B49" s="512"/>
      <c r="C49" s="512"/>
      <c r="D49" s="512"/>
      <c r="E49" s="512"/>
      <c r="F49" s="512"/>
      <c r="G49" s="512"/>
      <c r="H49" s="512"/>
      <c r="I49" s="512"/>
      <c r="J49" s="512"/>
      <c r="K49" s="512"/>
      <c r="L49" s="512"/>
      <c r="M49" s="512"/>
      <c r="N49" s="512"/>
      <c r="O49" s="512"/>
      <c r="P49" s="512"/>
      <c r="Q49" s="512"/>
      <c r="R49" s="512"/>
      <c r="S49" s="512"/>
      <c r="T49" s="512"/>
      <c r="U49" s="512"/>
      <c r="V49" s="512"/>
      <c r="W49" s="512"/>
      <c r="X49" s="512"/>
      <c r="Y49" s="512"/>
    </row>
    <row r="50" spans="1:25" x14ac:dyDescent="0.2">
      <c r="A50" s="512"/>
      <c r="B50" s="512"/>
      <c r="C50" s="512"/>
      <c r="D50" s="512"/>
      <c r="E50" s="512"/>
      <c r="F50" s="512"/>
      <c r="G50" s="512"/>
      <c r="H50" s="512"/>
      <c r="I50" s="512"/>
      <c r="J50" s="512"/>
      <c r="K50" s="512"/>
      <c r="L50" s="512"/>
      <c r="M50" s="512"/>
      <c r="N50" s="512"/>
      <c r="O50" s="512"/>
      <c r="P50" s="512"/>
      <c r="Q50" s="512"/>
      <c r="R50" s="512"/>
      <c r="S50" s="512"/>
      <c r="T50" s="512"/>
      <c r="U50" s="512"/>
      <c r="V50" s="512"/>
      <c r="W50" s="512"/>
      <c r="X50" s="512"/>
      <c r="Y50" s="512"/>
    </row>
    <row r="51" spans="1:25" x14ac:dyDescent="0.2">
      <c r="A51" s="512"/>
      <c r="B51" s="512"/>
      <c r="C51" s="512"/>
      <c r="D51" s="512"/>
      <c r="E51" s="512"/>
      <c r="F51" s="512"/>
      <c r="G51" s="512"/>
      <c r="H51" s="512"/>
      <c r="I51" s="512"/>
      <c r="J51" s="512"/>
      <c r="K51" s="512"/>
      <c r="L51" s="512"/>
      <c r="M51" s="512"/>
      <c r="N51" s="512"/>
      <c r="O51" s="512"/>
      <c r="P51" s="512"/>
      <c r="Q51" s="512"/>
      <c r="R51" s="512"/>
      <c r="S51" s="512"/>
      <c r="T51" s="512"/>
      <c r="U51" s="512"/>
      <c r="V51" s="512"/>
      <c r="W51" s="512"/>
      <c r="X51" s="512"/>
      <c r="Y51" s="512"/>
    </row>
    <row r="52" spans="1:25" x14ac:dyDescent="0.2">
      <c r="A52" s="512"/>
      <c r="B52" s="512"/>
      <c r="C52" s="512"/>
      <c r="D52" s="512"/>
      <c r="E52" s="512"/>
      <c r="F52" s="512"/>
      <c r="G52" s="512"/>
      <c r="H52" s="512"/>
      <c r="I52" s="512"/>
      <c r="J52" s="512"/>
      <c r="K52" s="512"/>
      <c r="L52" s="512"/>
      <c r="M52" s="512"/>
      <c r="N52" s="512"/>
      <c r="O52" s="512"/>
      <c r="P52" s="512"/>
      <c r="Q52" s="512"/>
      <c r="R52" s="512"/>
      <c r="S52" s="512"/>
      <c r="T52" s="512"/>
      <c r="U52" s="512"/>
      <c r="V52" s="512"/>
      <c r="W52" s="512"/>
      <c r="X52" s="512"/>
      <c r="Y52" s="512"/>
    </row>
    <row r="53" spans="1:25" x14ac:dyDescent="0.2">
      <c r="A53" s="512"/>
      <c r="B53" s="512"/>
      <c r="C53" s="512"/>
      <c r="D53" s="512"/>
      <c r="E53" s="512"/>
      <c r="F53" s="512"/>
      <c r="G53" s="512"/>
      <c r="H53" s="512"/>
      <c r="I53" s="512"/>
      <c r="J53" s="512"/>
      <c r="K53" s="512"/>
      <c r="L53" s="512"/>
      <c r="M53" s="512"/>
      <c r="N53" s="512"/>
      <c r="O53" s="512"/>
      <c r="P53" s="512"/>
      <c r="Q53" s="512"/>
      <c r="R53" s="512"/>
      <c r="S53" s="512"/>
      <c r="T53" s="512"/>
      <c r="U53" s="512"/>
      <c r="V53" s="512"/>
      <c r="W53" s="512"/>
      <c r="X53" s="512"/>
      <c r="Y53" s="512"/>
    </row>
    <row r="54" spans="1:25" x14ac:dyDescent="0.2">
      <c r="A54" s="512"/>
      <c r="B54" s="512"/>
      <c r="C54" s="512"/>
      <c r="D54" s="512"/>
      <c r="E54" s="512"/>
      <c r="F54" s="512"/>
      <c r="G54" s="512"/>
      <c r="H54" s="512"/>
      <c r="I54" s="512"/>
      <c r="J54" s="512"/>
      <c r="K54" s="512"/>
      <c r="L54" s="512"/>
      <c r="M54" s="512"/>
      <c r="N54" s="512"/>
      <c r="O54" s="512"/>
      <c r="P54" s="512"/>
      <c r="Q54" s="512"/>
      <c r="R54" s="512"/>
      <c r="S54" s="512"/>
      <c r="T54" s="512"/>
      <c r="U54" s="512"/>
      <c r="V54" s="512"/>
      <c r="W54" s="512"/>
      <c r="X54" s="512"/>
      <c r="Y54" s="512"/>
    </row>
    <row r="55" spans="1:25" x14ac:dyDescent="0.2">
      <c r="A55" s="512"/>
      <c r="B55" s="512"/>
      <c r="C55" s="512"/>
      <c r="D55" s="512"/>
      <c r="E55" s="512"/>
      <c r="F55" s="512"/>
      <c r="G55" s="512"/>
      <c r="H55" s="512"/>
      <c r="I55" s="512"/>
      <c r="J55" s="512"/>
      <c r="K55" s="512"/>
      <c r="L55" s="512"/>
      <c r="M55" s="512"/>
      <c r="N55" s="512"/>
      <c r="O55" s="512"/>
      <c r="P55" s="512"/>
      <c r="Q55" s="512"/>
      <c r="R55" s="512"/>
      <c r="S55" s="512"/>
      <c r="T55" s="512"/>
      <c r="U55" s="512"/>
      <c r="V55" s="512"/>
      <c r="W55" s="512"/>
      <c r="X55" s="512"/>
      <c r="Y55" s="512"/>
    </row>
    <row r="56" spans="1:25" x14ac:dyDescent="0.2">
      <c r="A56" s="512"/>
      <c r="B56" s="512"/>
      <c r="C56" s="512"/>
      <c r="D56" s="512"/>
      <c r="E56" s="512"/>
      <c r="F56" s="512"/>
      <c r="G56" s="512"/>
      <c r="H56" s="512"/>
      <c r="I56" s="512"/>
      <c r="J56" s="512"/>
      <c r="K56" s="512"/>
      <c r="L56" s="512"/>
      <c r="M56" s="512"/>
      <c r="N56" s="512"/>
      <c r="O56" s="512"/>
      <c r="P56" s="512"/>
      <c r="Q56" s="512"/>
      <c r="R56" s="512"/>
      <c r="S56" s="512"/>
      <c r="T56" s="512"/>
      <c r="U56" s="512"/>
      <c r="V56" s="512"/>
      <c r="W56" s="512"/>
      <c r="X56" s="512"/>
      <c r="Y56" s="512"/>
    </row>
    <row r="57" spans="1:25" x14ac:dyDescent="0.2">
      <c r="A57" s="512"/>
      <c r="B57" s="512"/>
      <c r="C57" s="512"/>
      <c r="D57" s="512"/>
      <c r="E57" s="512"/>
      <c r="F57" s="512"/>
      <c r="G57" s="512"/>
      <c r="H57" s="512"/>
      <c r="I57" s="512"/>
      <c r="J57" s="512"/>
      <c r="K57" s="512"/>
      <c r="L57" s="512"/>
      <c r="M57" s="512"/>
      <c r="N57" s="512"/>
      <c r="O57" s="512"/>
      <c r="P57" s="512"/>
      <c r="Q57" s="512"/>
      <c r="R57" s="512"/>
      <c r="S57" s="512"/>
      <c r="T57" s="512"/>
      <c r="U57" s="512"/>
      <c r="V57" s="512"/>
      <c r="W57" s="512"/>
      <c r="X57" s="512"/>
      <c r="Y57" s="512"/>
    </row>
    <row r="58" spans="1:25" x14ac:dyDescent="0.2">
      <c r="A58" s="512"/>
      <c r="B58" s="512"/>
      <c r="C58" s="512"/>
      <c r="D58" s="512"/>
      <c r="E58" s="512"/>
      <c r="F58" s="512"/>
      <c r="G58" s="512"/>
      <c r="H58" s="512"/>
      <c r="I58" s="512"/>
      <c r="J58" s="512"/>
      <c r="K58" s="512"/>
      <c r="L58" s="512"/>
      <c r="M58" s="512"/>
      <c r="N58" s="512"/>
      <c r="O58" s="512"/>
      <c r="P58" s="512"/>
      <c r="Q58" s="512"/>
      <c r="R58" s="512"/>
      <c r="S58" s="512"/>
      <c r="T58" s="512"/>
      <c r="U58" s="512"/>
      <c r="V58" s="512"/>
      <c r="W58" s="512"/>
      <c r="X58" s="512"/>
      <c r="Y58" s="512"/>
    </row>
    <row r="59" spans="1:25" x14ac:dyDescent="0.2">
      <c r="A59" s="512"/>
      <c r="B59" s="512"/>
      <c r="C59" s="512"/>
      <c r="D59" s="512"/>
      <c r="E59" s="512"/>
      <c r="F59" s="512"/>
      <c r="G59" s="512"/>
      <c r="H59" s="512"/>
      <c r="I59" s="512"/>
      <c r="J59" s="512"/>
      <c r="K59" s="512"/>
      <c r="L59" s="512"/>
      <c r="M59" s="512"/>
      <c r="N59" s="512"/>
      <c r="O59" s="512"/>
      <c r="P59" s="512"/>
      <c r="Q59" s="512"/>
      <c r="R59" s="512"/>
      <c r="S59" s="512"/>
      <c r="T59" s="512"/>
      <c r="U59" s="512"/>
      <c r="V59" s="512"/>
      <c r="W59" s="512"/>
      <c r="X59" s="512"/>
      <c r="Y59" s="512"/>
    </row>
    <row r="60" spans="1:25" x14ac:dyDescent="0.2">
      <c r="A60" s="512"/>
      <c r="B60" s="512"/>
      <c r="C60" s="512"/>
      <c r="D60" s="512"/>
      <c r="E60" s="512"/>
      <c r="F60" s="512"/>
      <c r="G60" s="512"/>
      <c r="H60" s="512"/>
      <c r="I60" s="512"/>
      <c r="J60" s="512"/>
      <c r="K60" s="512"/>
      <c r="L60" s="512"/>
      <c r="M60" s="512"/>
      <c r="N60" s="512"/>
      <c r="O60" s="512"/>
      <c r="P60" s="512"/>
      <c r="Q60" s="512"/>
      <c r="R60" s="512"/>
      <c r="S60" s="512"/>
      <c r="T60" s="512"/>
      <c r="U60" s="512"/>
      <c r="V60" s="512"/>
      <c r="W60" s="512"/>
      <c r="X60" s="512"/>
      <c r="Y60" s="512"/>
    </row>
    <row r="61" spans="1:25" x14ac:dyDescent="0.2">
      <c r="A61" s="512"/>
      <c r="B61" s="512"/>
      <c r="C61" s="512"/>
      <c r="D61" s="512"/>
      <c r="E61" s="512"/>
      <c r="F61" s="512"/>
      <c r="G61" s="512"/>
      <c r="H61" s="512"/>
      <c r="I61" s="512"/>
      <c r="J61" s="512"/>
      <c r="K61" s="512"/>
      <c r="L61" s="512"/>
      <c r="M61" s="512"/>
      <c r="N61" s="512"/>
      <c r="O61" s="512"/>
      <c r="P61" s="512"/>
      <c r="Q61" s="512"/>
      <c r="R61" s="512"/>
      <c r="S61" s="512"/>
      <c r="T61" s="512"/>
      <c r="U61" s="512"/>
      <c r="V61" s="512"/>
      <c r="W61" s="512"/>
      <c r="X61" s="512"/>
      <c r="Y61" s="512"/>
    </row>
    <row r="62" spans="1:25" x14ac:dyDescent="0.2">
      <c r="A62" s="512"/>
      <c r="B62" s="512"/>
      <c r="C62" s="512"/>
      <c r="D62" s="512"/>
      <c r="E62" s="512"/>
      <c r="F62" s="512"/>
      <c r="G62" s="512"/>
      <c r="H62" s="512"/>
      <c r="I62" s="512"/>
      <c r="J62" s="512"/>
      <c r="K62" s="512"/>
      <c r="L62" s="512"/>
      <c r="M62" s="512"/>
      <c r="N62" s="512"/>
      <c r="O62" s="512"/>
      <c r="P62" s="512"/>
      <c r="Q62" s="512"/>
      <c r="R62" s="512"/>
      <c r="S62" s="512"/>
      <c r="T62" s="512"/>
      <c r="U62" s="512"/>
      <c r="V62" s="512"/>
      <c r="W62" s="512"/>
      <c r="X62" s="512"/>
      <c r="Y62" s="512"/>
    </row>
    <row r="63" spans="1:25" x14ac:dyDescent="0.2">
      <c r="A63" s="512"/>
      <c r="B63" s="512"/>
      <c r="C63" s="512"/>
      <c r="D63" s="512"/>
      <c r="E63" s="512"/>
      <c r="F63" s="512"/>
      <c r="G63" s="512"/>
      <c r="H63" s="512"/>
      <c r="I63" s="512"/>
      <c r="J63" s="512"/>
      <c r="K63" s="512"/>
      <c r="L63" s="512"/>
      <c r="M63" s="512"/>
      <c r="N63" s="512"/>
      <c r="O63" s="512"/>
      <c r="P63" s="512"/>
      <c r="Q63" s="512"/>
      <c r="R63" s="512"/>
      <c r="S63" s="512"/>
      <c r="T63" s="512"/>
      <c r="U63" s="512"/>
      <c r="V63" s="512"/>
      <c r="W63" s="512"/>
      <c r="X63" s="512"/>
      <c r="Y63" s="512"/>
    </row>
    <row r="64" spans="1:25" x14ac:dyDescent="0.2">
      <c r="A64" s="512"/>
      <c r="B64" s="512"/>
      <c r="C64" s="512"/>
      <c r="D64" s="512"/>
      <c r="E64" s="512"/>
      <c r="F64" s="512"/>
      <c r="G64" s="512"/>
      <c r="H64" s="512"/>
      <c r="I64" s="512"/>
      <c r="J64" s="512"/>
      <c r="K64" s="512"/>
      <c r="L64" s="512"/>
      <c r="M64" s="512"/>
      <c r="N64" s="512"/>
      <c r="O64" s="512"/>
      <c r="P64" s="512"/>
      <c r="Q64" s="512"/>
      <c r="R64" s="512"/>
      <c r="S64" s="512"/>
      <c r="T64" s="512"/>
      <c r="U64" s="512"/>
      <c r="V64" s="512"/>
      <c r="W64" s="512"/>
      <c r="X64" s="512"/>
      <c r="Y64" s="512"/>
    </row>
    <row r="65" spans="1:25" x14ac:dyDescent="0.2">
      <c r="A65" s="512"/>
      <c r="B65" s="512"/>
      <c r="C65" s="512"/>
      <c r="D65" s="512"/>
      <c r="E65" s="512"/>
      <c r="F65" s="512"/>
      <c r="G65" s="512"/>
      <c r="H65" s="512"/>
      <c r="I65" s="512"/>
      <c r="J65" s="512"/>
      <c r="K65" s="512"/>
      <c r="L65" s="512"/>
      <c r="M65" s="512"/>
      <c r="N65" s="512"/>
      <c r="O65" s="512"/>
      <c r="P65" s="512"/>
      <c r="Q65" s="512"/>
      <c r="R65" s="512"/>
      <c r="S65" s="512"/>
      <c r="T65" s="512"/>
      <c r="U65" s="512"/>
      <c r="V65" s="512"/>
      <c r="W65" s="512"/>
      <c r="X65" s="512"/>
      <c r="Y65" s="512"/>
    </row>
    <row r="66" spans="1:25" x14ac:dyDescent="0.2">
      <c r="A66" s="512"/>
      <c r="B66" s="512"/>
      <c r="C66" s="512"/>
      <c r="D66" s="512"/>
      <c r="E66" s="512"/>
      <c r="F66" s="512"/>
      <c r="G66" s="512"/>
      <c r="H66" s="512"/>
      <c r="I66" s="512"/>
      <c r="J66" s="512"/>
      <c r="K66" s="512"/>
      <c r="L66" s="512"/>
      <c r="M66" s="512"/>
      <c r="N66" s="512"/>
      <c r="O66" s="512"/>
      <c r="P66" s="512"/>
      <c r="Q66" s="512"/>
      <c r="R66" s="512"/>
      <c r="S66" s="512"/>
      <c r="T66" s="512"/>
      <c r="U66" s="512"/>
      <c r="V66" s="512"/>
      <c r="W66" s="512"/>
      <c r="X66" s="512"/>
      <c r="Y66" s="512"/>
    </row>
    <row r="67" spans="1:25" x14ac:dyDescent="0.2">
      <c r="A67" s="512"/>
      <c r="B67" s="512"/>
      <c r="C67" s="512"/>
      <c r="D67" s="512"/>
      <c r="E67" s="512"/>
      <c r="F67" s="512"/>
      <c r="G67" s="512"/>
      <c r="H67" s="512"/>
      <c r="I67" s="512"/>
      <c r="J67" s="512"/>
      <c r="K67" s="512"/>
      <c r="L67" s="512"/>
      <c r="M67" s="512"/>
      <c r="N67" s="512"/>
      <c r="O67" s="512"/>
      <c r="P67" s="512"/>
      <c r="Q67" s="512"/>
      <c r="R67" s="512"/>
      <c r="S67" s="512"/>
      <c r="T67" s="512"/>
      <c r="U67" s="512"/>
      <c r="V67" s="512"/>
      <c r="W67" s="512"/>
      <c r="X67" s="512"/>
      <c r="Y67" s="512"/>
    </row>
    <row r="68" spans="1:25" x14ac:dyDescent="0.2">
      <c r="A68" s="512"/>
      <c r="B68" s="512"/>
      <c r="C68" s="512"/>
      <c r="D68" s="512"/>
      <c r="E68" s="512"/>
      <c r="F68" s="512"/>
      <c r="G68" s="512"/>
      <c r="H68" s="512"/>
      <c r="I68" s="512"/>
      <c r="J68" s="512"/>
      <c r="K68" s="512"/>
      <c r="L68" s="512"/>
      <c r="M68" s="512"/>
      <c r="N68" s="512"/>
      <c r="O68" s="512"/>
      <c r="P68" s="512"/>
      <c r="Q68" s="512"/>
      <c r="R68" s="512"/>
      <c r="S68" s="512"/>
      <c r="T68" s="512"/>
      <c r="U68" s="512"/>
      <c r="V68" s="512"/>
      <c r="W68" s="512"/>
      <c r="X68" s="512"/>
      <c r="Y68" s="512"/>
    </row>
    <row r="69" spans="1:25" x14ac:dyDescent="0.2">
      <c r="A69" s="512"/>
      <c r="B69" s="512"/>
      <c r="C69" s="512"/>
      <c r="D69" s="512"/>
      <c r="E69" s="512"/>
      <c r="F69" s="512"/>
      <c r="G69" s="512"/>
      <c r="H69" s="512"/>
      <c r="I69" s="512"/>
      <c r="J69" s="512"/>
      <c r="K69" s="512"/>
      <c r="L69" s="512"/>
      <c r="M69" s="512"/>
      <c r="N69" s="512"/>
      <c r="O69" s="512"/>
      <c r="P69" s="512"/>
      <c r="Q69" s="512"/>
      <c r="R69" s="512"/>
      <c r="S69" s="512"/>
      <c r="T69" s="512"/>
      <c r="U69" s="512"/>
      <c r="V69" s="512"/>
      <c r="W69" s="512"/>
      <c r="X69" s="512"/>
      <c r="Y69" s="512"/>
    </row>
    <row r="70" spans="1:25" x14ac:dyDescent="0.2">
      <c r="A70" s="512"/>
      <c r="B70" s="512"/>
      <c r="C70" s="512"/>
      <c r="D70" s="512"/>
      <c r="E70" s="512"/>
      <c r="F70" s="512"/>
      <c r="G70" s="512"/>
      <c r="H70" s="512"/>
      <c r="I70" s="512"/>
      <c r="J70" s="512"/>
      <c r="K70" s="512"/>
      <c r="L70" s="512"/>
      <c r="M70" s="512"/>
      <c r="N70" s="512"/>
      <c r="O70" s="512"/>
      <c r="P70" s="512"/>
      <c r="Q70" s="512"/>
      <c r="R70" s="512"/>
      <c r="S70" s="512"/>
      <c r="T70" s="512"/>
      <c r="U70" s="512"/>
      <c r="V70" s="512"/>
      <c r="W70" s="512"/>
      <c r="X70" s="512"/>
      <c r="Y70" s="512"/>
    </row>
    <row r="71" spans="1:25" x14ac:dyDescent="0.2">
      <c r="A71" s="512"/>
      <c r="B71" s="512"/>
      <c r="C71" s="512"/>
      <c r="D71" s="512"/>
      <c r="E71" s="512"/>
      <c r="F71" s="512"/>
      <c r="G71" s="512"/>
      <c r="H71" s="512"/>
      <c r="I71" s="512"/>
      <c r="J71" s="512"/>
      <c r="K71" s="512"/>
      <c r="L71" s="512"/>
      <c r="M71" s="512"/>
      <c r="N71" s="512"/>
      <c r="O71" s="512"/>
      <c r="P71" s="512"/>
      <c r="Q71" s="512"/>
      <c r="R71" s="512"/>
      <c r="S71" s="512"/>
      <c r="T71" s="512"/>
      <c r="U71" s="512"/>
      <c r="V71" s="512"/>
      <c r="W71" s="512"/>
      <c r="X71" s="512"/>
      <c r="Y71" s="512"/>
    </row>
    <row r="72" spans="1:25" x14ac:dyDescent="0.2">
      <c r="A72" s="512"/>
      <c r="B72" s="512"/>
      <c r="C72" s="512"/>
      <c r="D72" s="512"/>
      <c r="E72" s="512"/>
      <c r="F72" s="512"/>
      <c r="G72" s="512"/>
      <c r="H72" s="512"/>
      <c r="I72" s="512"/>
      <c r="J72" s="512"/>
      <c r="K72" s="512"/>
      <c r="L72" s="512"/>
      <c r="M72" s="512"/>
      <c r="N72" s="512"/>
      <c r="O72" s="512"/>
      <c r="P72" s="512"/>
      <c r="Q72" s="512"/>
      <c r="R72" s="512"/>
      <c r="S72" s="512"/>
      <c r="T72" s="512"/>
      <c r="U72" s="512"/>
      <c r="V72" s="512"/>
      <c r="W72" s="512"/>
      <c r="X72" s="512"/>
      <c r="Y72" s="512"/>
    </row>
    <row r="73" spans="1:25" x14ac:dyDescent="0.2">
      <c r="A73" s="512"/>
      <c r="B73" s="512"/>
      <c r="C73" s="512"/>
      <c r="D73" s="512"/>
      <c r="E73" s="512"/>
      <c r="F73" s="512"/>
      <c r="G73" s="512"/>
      <c r="H73" s="512"/>
      <c r="I73" s="512"/>
      <c r="J73" s="512"/>
      <c r="K73" s="512"/>
      <c r="L73" s="512"/>
      <c r="M73" s="512"/>
      <c r="N73" s="512"/>
      <c r="O73" s="512"/>
      <c r="P73" s="512"/>
      <c r="Q73" s="512"/>
      <c r="R73" s="512"/>
      <c r="S73" s="512"/>
      <c r="T73" s="512"/>
      <c r="U73" s="512"/>
      <c r="V73" s="512"/>
      <c r="W73" s="512"/>
      <c r="X73" s="512"/>
      <c r="Y73" s="512"/>
    </row>
    <row r="74" spans="1:25" x14ac:dyDescent="0.2">
      <c r="A74" s="512"/>
      <c r="B74" s="512"/>
      <c r="C74" s="512"/>
      <c r="D74" s="512"/>
      <c r="E74" s="512"/>
      <c r="F74" s="512"/>
      <c r="G74" s="512"/>
      <c r="H74" s="512"/>
      <c r="I74" s="512"/>
      <c r="J74" s="512"/>
      <c r="K74" s="512"/>
      <c r="L74" s="512"/>
      <c r="M74" s="512"/>
      <c r="N74" s="512"/>
      <c r="O74" s="512"/>
      <c r="P74" s="512"/>
      <c r="Q74" s="512"/>
      <c r="R74" s="512"/>
      <c r="S74" s="512"/>
      <c r="T74" s="512"/>
      <c r="U74" s="512"/>
      <c r="V74" s="512"/>
      <c r="W74" s="512"/>
      <c r="X74" s="512"/>
      <c r="Y74" s="512"/>
    </row>
    <row r="75" spans="1:25" x14ac:dyDescent="0.2">
      <c r="A75" s="512"/>
      <c r="B75" s="512"/>
      <c r="C75" s="512"/>
      <c r="D75" s="512"/>
      <c r="E75" s="512"/>
      <c r="F75" s="512"/>
      <c r="G75" s="512"/>
      <c r="H75" s="512"/>
      <c r="I75" s="512"/>
      <c r="J75" s="512"/>
      <c r="K75" s="512"/>
      <c r="L75" s="512"/>
      <c r="M75" s="512"/>
      <c r="N75" s="512"/>
      <c r="O75" s="512"/>
      <c r="P75" s="512"/>
      <c r="Q75" s="512"/>
      <c r="R75" s="512"/>
      <c r="S75" s="512"/>
      <c r="T75" s="512"/>
      <c r="U75" s="512"/>
      <c r="V75" s="512"/>
      <c r="W75" s="512"/>
      <c r="X75" s="512"/>
      <c r="Y75" s="512"/>
    </row>
    <row r="76" spans="1:25" x14ac:dyDescent="0.2">
      <c r="A76" s="512"/>
      <c r="B76" s="512"/>
      <c r="C76" s="512"/>
      <c r="D76" s="512"/>
      <c r="E76" s="512"/>
      <c r="F76" s="512"/>
      <c r="G76" s="512"/>
      <c r="H76" s="512"/>
      <c r="I76" s="512"/>
      <c r="J76" s="512"/>
      <c r="K76" s="512"/>
      <c r="L76" s="512"/>
      <c r="M76" s="512"/>
      <c r="N76" s="512"/>
      <c r="O76" s="512"/>
      <c r="P76" s="512"/>
      <c r="Q76" s="512"/>
      <c r="R76" s="512"/>
      <c r="S76" s="512"/>
      <c r="T76" s="512"/>
      <c r="U76" s="512"/>
      <c r="V76" s="512"/>
      <c r="W76" s="512"/>
      <c r="X76" s="512"/>
      <c r="Y76" s="512"/>
    </row>
    <row r="77" spans="1:25" x14ac:dyDescent="0.2">
      <c r="A77" s="512"/>
      <c r="B77" s="512"/>
      <c r="C77" s="512"/>
      <c r="D77" s="512"/>
      <c r="E77" s="512"/>
      <c r="F77" s="512"/>
      <c r="G77" s="512"/>
      <c r="H77" s="512"/>
      <c r="I77" s="512"/>
      <c r="J77" s="512"/>
      <c r="K77" s="512"/>
      <c r="L77" s="512"/>
      <c r="M77" s="512"/>
      <c r="N77" s="512"/>
      <c r="O77" s="512"/>
      <c r="P77" s="512"/>
      <c r="Q77" s="512"/>
      <c r="R77" s="512"/>
      <c r="S77" s="512"/>
      <c r="T77" s="512"/>
      <c r="U77" s="512"/>
      <c r="V77" s="512"/>
      <c r="W77" s="512"/>
      <c r="X77" s="512"/>
      <c r="Y77" s="512"/>
    </row>
    <row r="78" spans="1:25" x14ac:dyDescent="0.2">
      <c r="A78" s="512"/>
      <c r="B78" s="512"/>
      <c r="C78" s="512"/>
      <c r="D78" s="512"/>
      <c r="E78" s="512"/>
      <c r="F78" s="512"/>
      <c r="G78" s="51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  <c r="Y78" s="512"/>
    </row>
    <row r="79" spans="1:25" x14ac:dyDescent="0.2">
      <c r="A79" s="512"/>
      <c r="B79" s="512"/>
      <c r="C79" s="512"/>
      <c r="D79" s="512"/>
      <c r="E79" s="512"/>
      <c r="F79" s="512"/>
      <c r="G79" s="512"/>
      <c r="H79" s="512"/>
      <c r="I79" s="512"/>
      <c r="J79" s="512"/>
      <c r="K79" s="512"/>
      <c r="L79" s="512"/>
      <c r="M79" s="512"/>
      <c r="N79" s="512"/>
      <c r="O79" s="512"/>
      <c r="P79" s="512"/>
      <c r="Q79" s="512"/>
      <c r="R79" s="512"/>
      <c r="S79" s="512"/>
      <c r="T79" s="512"/>
      <c r="U79" s="512"/>
      <c r="V79" s="512"/>
      <c r="W79" s="512"/>
      <c r="X79" s="512"/>
      <c r="Y79" s="512"/>
    </row>
    <row r="80" spans="1:25" ht="63.75" x14ac:dyDescent="0.2">
      <c r="A80" s="512"/>
      <c r="B80" s="512"/>
      <c r="C80" s="512"/>
      <c r="D80" s="512"/>
      <c r="E80" s="512"/>
      <c r="F80" s="512"/>
      <c r="G80" s="512"/>
      <c r="H80" s="512"/>
      <c r="I80" s="512"/>
      <c r="J80" s="512"/>
      <c r="K80" s="512"/>
      <c r="L80" s="512"/>
      <c r="M80" s="512"/>
      <c r="N80" s="512"/>
      <c r="O80" s="512" t="s">
        <v>574</v>
      </c>
      <c r="P80" s="512">
        <f>20.53+38.68+59.03+79.05+97.7+104.07+135.54+136.84+140.61+142.34+194.98+168.58+138.41+113.51+115.26+112.05+104.84+104+102.86+101.67+89.93+87.87+85.79+83.91+82.58+81.38+80.15+78.65+76.21+82.2+24.93+53.64+15.21+51.32</f>
        <v>3184.3199999999997</v>
      </c>
      <c r="Q80" s="512"/>
      <c r="R80" s="512"/>
      <c r="S80" s="512"/>
      <c r="T80" s="512"/>
      <c r="U80" s="512"/>
      <c r="V80" s="512"/>
      <c r="W80" s="512"/>
      <c r="X80" s="512"/>
      <c r="Y80" s="512"/>
    </row>
    <row r="81" spans="1:25" x14ac:dyDescent="0.2">
      <c r="A81" s="512"/>
      <c r="B81" s="512"/>
      <c r="C81" s="512"/>
      <c r="D81" s="512"/>
      <c r="E81" s="512"/>
      <c r="F81" s="512"/>
      <c r="G81" s="512"/>
      <c r="H81" s="512"/>
      <c r="I81" s="512"/>
      <c r="J81" s="512"/>
      <c r="K81" s="512"/>
      <c r="L81" s="512"/>
      <c r="M81" s="512"/>
      <c r="N81" s="512"/>
      <c r="O81" s="512"/>
      <c r="P81" s="512"/>
      <c r="Q81" s="512"/>
      <c r="R81" s="512"/>
      <c r="S81" s="512"/>
      <c r="T81" s="512"/>
      <c r="U81" s="512"/>
      <c r="V81" s="512"/>
      <c r="W81" s="512"/>
      <c r="X81" s="512"/>
      <c r="Y81" s="512"/>
    </row>
    <row r="82" spans="1:25" x14ac:dyDescent="0.2">
      <c r="A82" s="512"/>
      <c r="B82" s="512"/>
      <c r="C82" s="512"/>
      <c r="D82" s="512"/>
      <c r="E82" s="512"/>
      <c r="F82" s="512"/>
      <c r="G82" s="512"/>
      <c r="H82" s="512"/>
      <c r="I82" s="512"/>
      <c r="J82" s="512"/>
      <c r="K82" s="512"/>
      <c r="L82" s="512"/>
      <c r="M82" s="512"/>
      <c r="N82" s="512"/>
      <c r="O82" s="512"/>
      <c r="P82" s="512"/>
      <c r="Q82" s="512"/>
      <c r="R82" s="512"/>
      <c r="S82" s="512"/>
      <c r="T82" s="512"/>
      <c r="U82" s="512"/>
      <c r="V82" s="512"/>
      <c r="W82" s="512"/>
      <c r="X82" s="512"/>
      <c r="Y82" s="512"/>
    </row>
    <row r="83" spans="1:25" ht="25.5" x14ac:dyDescent="0.2">
      <c r="A83" s="512"/>
      <c r="B83" s="512"/>
      <c r="C83" s="512"/>
      <c r="D83" s="512"/>
      <c r="E83" s="512"/>
      <c r="F83" s="512"/>
      <c r="G83" s="512"/>
      <c r="H83" s="512"/>
      <c r="I83" s="512"/>
      <c r="J83" s="512"/>
      <c r="K83" s="512"/>
      <c r="L83" s="512"/>
      <c r="M83" s="512"/>
      <c r="N83" s="512"/>
      <c r="O83" s="512" t="s">
        <v>575</v>
      </c>
      <c r="P83" s="512">
        <f>(0.5*P80*100)/5312</f>
        <v>29.972891566265059</v>
      </c>
      <c r="Q83" s="512"/>
      <c r="R83" s="512"/>
      <c r="S83" s="512"/>
      <c r="T83" s="512"/>
      <c r="U83" s="512"/>
      <c r="V83" s="512"/>
      <c r="W83" s="512"/>
      <c r="X83" s="512"/>
      <c r="Y83" s="512"/>
    </row>
    <row r="84" spans="1:25" x14ac:dyDescent="0.2">
      <c r="A84" s="512"/>
      <c r="B84" s="512"/>
      <c r="C84" s="512"/>
      <c r="D84" s="512"/>
      <c r="E84" s="512"/>
      <c r="F84" s="512"/>
      <c r="G84" s="512"/>
      <c r="H84" s="512"/>
      <c r="I84" s="512"/>
      <c r="J84" s="512"/>
      <c r="K84" s="512"/>
      <c r="L84" s="512"/>
      <c r="M84" s="512"/>
      <c r="N84" s="512"/>
      <c r="O84" s="512"/>
      <c r="P84" s="512"/>
      <c r="Q84" s="512"/>
      <c r="R84" s="512"/>
      <c r="S84" s="512"/>
      <c r="T84" s="512"/>
      <c r="U84" s="512"/>
      <c r="V84" s="512"/>
      <c r="W84" s="512"/>
      <c r="X84" s="512"/>
      <c r="Y84" s="512"/>
    </row>
    <row r="85" spans="1:25" x14ac:dyDescent="0.2">
      <c r="A85" s="512"/>
      <c r="B85" s="512"/>
      <c r="C85" s="512"/>
      <c r="D85" s="512"/>
      <c r="E85" s="512"/>
      <c r="F85" s="512"/>
      <c r="G85" s="512"/>
      <c r="H85" s="512"/>
      <c r="I85" s="512"/>
      <c r="J85" s="512"/>
      <c r="K85" s="512"/>
      <c r="L85" s="512"/>
      <c r="M85" s="512"/>
      <c r="N85" s="512"/>
      <c r="O85" s="512"/>
      <c r="P85" s="512"/>
      <c r="Q85" s="512"/>
      <c r="R85" s="512"/>
      <c r="S85" s="512"/>
      <c r="T85" s="512"/>
      <c r="U85" s="512"/>
      <c r="V85" s="512"/>
      <c r="W85" s="512"/>
      <c r="X85" s="512"/>
      <c r="Y85" s="512"/>
    </row>
    <row r="86" spans="1:25" x14ac:dyDescent="0.2">
      <c r="A86" s="512"/>
      <c r="B86" s="512"/>
      <c r="C86" s="512"/>
      <c r="D86" s="512"/>
      <c r="E86" s="512"/>
      <c r="F86" s="512"/>
      <c r="G86" s="512"/>
      <c r="H86" s="512"/>
      <c r="I86" s="512"/>
      <c r="J86" s="512"/>
      <c r="K86" s="512"/>
      <c r="L86" s="512"/>
      <c r="M86" s="512"/>
      <c r="N86" s="512"/>
      <c r="O86" s="512"/>
      <c r="P86" s="512"/>
      <c r="Q86" s="512"/>
      <c r="R86" s="512"/>
      <c r="S86" s="512"/>
      <c r="T86" s="512"/>
      <c r="U86" s="512"/>
      <c r="V86" s="512"/>
      <c r="W86" s="512"/>
      <c r="X86" s="512"/>
      <c r="Y86" s="512"/>
    </row>
    <row r="87" spans="1:25" x14ac:dyDescent="0.2">
      <c r="A87" s="512"/>
      <c r="B87" s="512"/>
      <c r="C87" s="512"/>
      <c r="D87" s="512"/>
      <c r="E87" s="512"/>
      <c r="F87" s="512"/>
      <c r="G87" s="512"/>
      <c r="H87" s="512"/>
      <c r="I87" s="512"/>
      <c r="J87" s="512"/>
      <c r="K87" s="512"/>
      <c r="L87" s="512"/>
      <c r="M87" s="512"/>
      <c r="N87" s="512"/>
      <c r="O87" s="512"/>
      <c r="P87" s="512"/>
      <c r="Q87" s="512"/>
      <c r="R87" s="512"/>
      <c r="S87" s="512"/>
      <c r="T87" s="512"/>
      <c r="U87" s="512"/>
      <c r="V87" s="512"/>
      <c r="W87" s="512"/>
      <c r="X87" s="512"/>
      <c r="Y87" s="512"/>
    </row>
    <row r="88" spans="1:25" x14ac:dyDescent="0.2">
      <c r="A88" s="512"/>
      <c r="B88" s="512"/>
      <c r="C88" s="512"/>
      <c r="D88" s="512"/>
      <c r="E88" s="512"/>
      <c r="F88" s="512"/>
      <c r="G88" s="512"/>
      <c r="H88" s="512"/>
      <c r="I88" s="512"/>
      <c r="J88" s="512"/>
      <c r="K88" s="512"/>
      <c r="L88" s="512"/>
      <c r="M88" s="512"/>
      <c r="N88" s="512"/>
      <c r="O88" s="512"/>
      <c r="P88" s="512"/>
      <c r="Q88" s="512"/>
      <c r="R88" s="512"/>
      <c r="S88" s="512"/>
      <c r="T88" s="512"/>
      <c r="U88" s="512"/>
      <c r="V88" s="512"/>
      <c r="W88" s="512"/>
      <c r="X88" s="512"/>
      <c r="Y88" s="512"/>
    </row>
    <row r="89" spans="1:25" x14ac:dyDescent="0.2">
      <c r="A89" s="512"/>
      <c r="B89" s="512"/>
      <c r="C89" s="512"/>
      <c r="D89" s="512"/>
      <c r="E89" s="512"/>
      <c r="F89" s="512"/>
      <c r="G89" s="512"/>
      <c r="H89" s="512"/>
      <c r="I89" s="512"/>
      <c r="J89" s="512"/>
      <c r="K89" s="512"/>
      <c r="L89" s="512"/>
      <c r="M89" s="512"/>
      <c r="N89" s="512"/>
      <c r="O89" s="512"/>
      <c r="P89" s="512"/>
      <c r="Q89" s="512"/>
      <c r="R89" s="512"/>
      <c r="S89" s="512"/>
      <c r="T89" s="512"/>
      <c r="U89" s="512"/>
      <c r="V89" s="512"/>
      <c r="W89" s="512"/>
      <c r="X89" s="512"/>
      <c r="Y89" s="512"/>
    </row>
    <row r="90" spans="1:25" x14ac:dyDescent="0.2">
      <c r="A90" s="512"/>
      <c r="B90" s="512"/>
      <c r="C90" s="512"/>
      <c r="D90" s="512"/>
      <c r="E90" s="512"/>
      <c r="F90" s="512"/>
      <c r="G90" s="512"/>
      <c r="H90" s="512"/>
      <c r="I90" s="512"/>
      <c r="J90" s="512"/>
      <c r="K90" s="512"/>
      <c r="L90" s="512"/>
      <c r="M90" s="512"/>
      <c r="N90" s="512"/>
      <c r="O90" s="512"/>
      <c r="P90" s="512"/>
      <c r="Q90" s="512"/>
      <c r="R90" s="512"/>
      <c r="S90" s="512"/>
      <c r="T90" s="512"/>
      <c r="U90" s="512"/>
      <c r="V90" s="512"/>
      <c r="W90" s="512"/>
      <c r="X90" s="512"/>
      <c r="Y90" s="512"/>
    </row>
    <row r="91" spans="1:25" x14ac:dyDescent="0.2">
      <c r="A91" s="512"/>
      <c r="B91" s="512"/>
      <c r="C91" s="512"/>
      <c r="D91" s="512"/>
      <c r="E91" s="512"/>
      <c r="F91" s="512"/>
      <c r="G91" s="512"/>
      <c r="H91" s="512"/>
      <c r="I91" s="512"/>
      <c r="J91" s="512"/>
      <c r="K91" s="512"/>
      <c r="L91" s="512"/>
      <c r="M91" s="512"/>
      <c r="N91" s="512"/>
      <c r="O91" s="512"/>
      <c r="P91" s="512"/>
      <c r="Q91" s="512"/>
      <c r="R91" s="512"/>
      <c r="S91" s="512"/>
      <c r="T91" s="512"/>
      <c r="U91" s="512"/>
      <c r="V91" s="512"/>
      <c r="W91" s="512"/>
      <c r="X91" s="512"/>
      <c r="Y91" s="512"/>
    </row>
    <row r="92" spans="1:25" x14ac:dyDescent="0.2">
      <c r="A92" s="512"/>
      <c r="B92" s="512"/>
      <c r="C92" s="512"/>
      <c r="D92" s="512"/>
      <c r="E92" s="512"/>
      <c r="F92" s="512"/>
      <c r="G92" s="512"/>
      <c r="H92" s="512"/>
      <c r="I92" s="512"/>
      <c r="J92" s="512"/>
      <c r="K92" s="512"/>
      <c r="L92" s="512"/>
      <c r="M92" s="512"/>
      <c r="N92" s="512"/>
      <c r="O92" s="512"/>
      <c r="P92" s="512"/>
      <c r="Q92" s="512"/>
      <c r="R92" s="512"/>
      <c r="S92" s="512"/>
      <c r="T92" s="512"/>
      <c r="U92" s="512"/>
      <c r="V92" s="512"/>
      <c r="W92" s="512"/>
      <c r="X92" s="512"/>
      <c r="Y92" s="512"/>
    </row>
    <row r="93" spans="1:25" x14ac:dyDescent="0.2">
      <c r="A93" s="512"/>
      <c r="B93" s="512"/>
      <c r="C93" s="512"/>
      <c r="D93" s="512"/>
      <c r="E93" s="512"/>
      <c r="F93" s="512"/>
      <c r="G93" s="512"/>
      <c r="H93" s="512"/>
      <c r="I93" s="512"/>
      <c r="J93" s="512"/>
      <c r="K93" s="512"/>
      <c r="L93" s="512"/>
      <c r="M93" s="512"/>
      <c r="N93" s="512"/>
      <c r="O93" s="512"/>
      <c r="P93" s="512"/>
      <c r="Q93" s="512"/>
      <c r="R93" s="512"/>
      <c r="S93" s="512"/>
      <c r="T93" s="512"/>
      <c r="U93" s="512"/>
      <c r="V93" s="512"/>
      <c r="W93" s="512"/>
      <c r="X93" s="512"/>
      <c r="Y93" s="512"/>
    </row>
    <row r="94" spans="1:25" x14ac:dyDescent="0.2">
      <c r="A94" s="512"/>
      <c r="B94" s="512"/>
      <c r="C94" s="512"/>
      <c r="D94" s="512"/>
      <c r="E94" s="512"/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2"/>
      <c r="R94" s="512"/>
      <c r="S94" s="512"/>
      <c r="T94" s="512"/>
      <c r="U94" s="512"/>
      <c r="V94" s="512"/>
      <c r="W94" s="512"/>
      <c r="X94" s="512"/>
      <c r="Y94" s="512"/>
    </row>
    <row r="95" spans="1:25" x14ac:dyDescent="0.2">
      <c r="A95" s="512"/>
      <c r="B95" s="512"/>
      <c r="C95" s="512"/>
      <c r="D95" s="512"/>
      <c r="E95" s="512"/>
      <c r="F95" s="512"/>
      <c r="G95" s="512"/>
      <c r="H95" s="512"/>
      <c r="I95" s="512"/>
      <c r="J95" s="512"/>
      <c r="K95" s="512"/>
      <c r="L95" s="512"/>
      <c r="M95" s="512"/>
      <c r="N95" s="512"/>
      <c r="O95" s="512"/>
      <c r="P95" s="512"/>
      <c r="Q95" s="512"/>
      <c r="R95" s="512"/>
      <c r="S95" s="512"/>
      <c r="T95" s="512"/>
      <c r="U95" s="512"/>
      <c r="V95" s="512"/>
      <c r="W95" s="512"/>
      <c r="X95" s="512"/>
      <c r="Y95" s="512"/>
    </row>
    <row r="96" spans="1:25" x14ac:dyDescent="0.2">
      <c r="A96" s="512"/>
      <c r="B96" s="512"/>
      <c r="C96" s="512"/>
      <c r="D96" s="512"/>
      <c r="E96" s="512"/>
      <c r="F96" s="512"/>
      <c r="G96" s="512"/>
      <c r="H96" s="512"/>
      <c r="I96" s="512"/>
      <c r="J96" s="512"/>
      <c r="K96" s="512"/>
      <c r="L96" s="512"/>
      <c r="M96" s="512"/>
      <c r="N96" s="512"/>
      <c r="O96" s="512"/>
      <c r="P96" s="512"/>
      <c r="Q96" s="512"/>
      <c r="R96" s="512"/>
      <c r="S96" s="512"/>
      <c r="T96" s="512"/>
      <c r="U96" s="512"/>
      <c r="V96" s="512"/>
      <c r="W96" s="512"/>
      <c r="X96" s="512"/>
      <c r="Y96" s="512"/>
    </row>
    <row r="97" spans="1:25" x14ac:dyDescent="0.2">
      <c r="A97" s="512"/>
      <c r="B97" s="512"/>
      <c r="C97" s="512"/>
      <c r="D97" s="512"/>
      <c r="E97" s="512"/>
      <c r="F97" s="512"/>
      <c r="G97" s="512"/>
      <c r="H97" s="512"/>
      <c r="I97" s="512"/>
      <c r="J97" s="512"/>
      <c r="K97" s="512"/>
      <c r="L97" s="512"/>
      <c r="M97" s="512"/>
      <c r="N97" s="512"/>
      <c r="O97" s="512"/>
      <c r="P97" s="512"/>
      <c r="Q97" s="512"/>
      <c r="R97" s="512"/>
      <c r="S97" s="512"/>
      <c r="T97" s="512"/>
      <c r="U97" s="512"/>
      <c r="V97" s="512"/>
      <c r="W97" s="512"/>
      <c r="X97" s="512"/>
      <c r="Y97" s="512"/>
    </row>
    <row r="98" spans="1:25" x14ac:dyDescent="0.2">
      <c r="A98" s="512"/>
      <c r="B98" s="512"/>
      <c r="C98" s="512"/>
      <c r="D98" s="512"/>
      <c r="E98" s="512"/>
      <c r="F98" s="512"/>
      <c r="G98" s="512"/>
      <c r="H98" s="512"/>
      <c r="I98" s="512"/>
      <c r="J98" s="512"/>
      <c r="K98" s="512"/>
      <c r="L98" s="512"/>
      <c r="M98" s="512"/>
      <c r="N98" s="512"/>
      <c r="O98" s="512"/>
      <c r="P98" s="512"/>
      <c r="Q98" s="512"/>
      <c r="R98" s="512"/>
      <c r="S98" s="512"/>
      <c r="T98" s="512"/>
      <c r="U98" s="512"/>
      <c r="V98" s="512"/>
      <c r="W98" s="512"/>
      <c r="X98" s="512"/>
      <c r="Y98" s="512"/>
    </row>
    <row r="99" spans="1:25" x14ac:dyDescent="0.2">
      <c r="A99" s="512"/>
      <c r="B99" s="512"/>
      <c r="C99" s="512"/>
      <c r="D99" s="512"/>
      <c r="E99" s="512"/>
      <c r="F99" s="512"/>
      <c r="G99" s="512"/>
      <c r="H99" s="512"/>
      <c r="I99" s="512"/>
      <c r="J99" s="512"/>
      <c r="K99" s="512"/>
      <c r="L99" s="512"/>
      <c r="M99" s="512"/>
      <c r="N99" s="512"/>
      <c r="O99" s="512"/>
      <c r="P99" s="512"/>
      <c r="Q99" s="512"/>
      <c r="R99" s="512"/>
      <c r="S99" s="512"/>
      <c r="T99" s="512"/>
      <c r="U99" s="512"/>
      <c r="V99" s="512"/>
      <c r="W99" s="512"/>
      <c r="X99" s="512"/>
      <c r="Y99" s="512"/>
    </row>
    <row r="100" spans="1:25" x14ac:dyDescent="0.2">
      <c r="A100" s="512"/>
      <c r="B100" s="512"/>
      <c r="C100" s="512"/>
      <c r="D100" s="512"/>
      <c r="E100" s="512"/>
      <c r="F100" s="512"/>
      <c r="G100" s="512"/>
      <c r="H100" s="512"/>
      <c r="I100" s="512"/>
      <c r="J100" s="512"/>
      <c r="K100" s="512"/>
      <c r="L100" s="512"/>
      <c r="M100" s="512"/>
      <c r="N100" s="512"/>
      <c r="O100" s="512"/>
      <c r="P100" s="512"/>
      <c r="Q100" s="512"/>
      <c r="R100" s="512"/>
      <c r="S100" s="512"/>
      <c r="T100" s="512"/>
      <c r="U100" s="512"/>
      <c r="V100" s="512"/>
      <c r="W100" s="512"/>
      <c r="X100" s="512"/>
      <c r="Y100" s="512"/>
    </row>
    <row r="101" spans="1:25" x14ac:dyDescent="0.2">
      <c r="A101" s="512"/>
      <c r="B101" s="512"/>
      <c r="C101" s="512"/>
      <c r="D101" s="512"/>
      <c r="E101" s="512"/>
      <c r="F101" s="512"/>
      <c r="G101" s="512"/>
      <c r="H101" s="512"/>
      <c r="I101" s="512"/>
      <c r="J101" s="512"/>
      <c r="K101" s="512"/>
      <c r="L101" s="512"/>
      <c r="M101" s="512"/>
      <c r="N101" s="512"/>
      <c r="O101" s="512"/>
      <c r="P101" s="512"/>
      <c r="Q101" s="512"/>
      <c r="R101" s="512"/>
      <c r="S101" s="512"/>
      <c r="T101" s="512"/>
      <c r="U101" s="512"/>
      <c r="V101" s="512"/>
      <c r="W101" s="512"/>
      <c r="X101" s="512"/>
      <c r="Y101" s="512"/>
    </row>
    <row r="102" spans="1:25" x14ac:dyDescent="0.2">
      <c r="A102" s="512"/>
      <c r="B102" s="512"/>
      <c r="C102" s="512"/>
      <c r="D102" s="512"/>
      <c r="E102" s="512"/>
      <c r="F102" s="512"/>
      <c r="G102" s="512"/>
      <c r="H102" s="512"/>
      <c r="I102" s="512"/>
      <c r="J102" s="512"/>
      <c r="K102" s="512"/>
      <c r="L102" s="512"/>
      <c r="M102" s="512"/>
      <c r="N102" s="512"/>
      <c r="O102" s="512"/>
      <c r="P102" s="512"/>
      <c r="Q102" s="512"/>
      <c r="R102" s="512"/>
      <c r="S102" s="512"/>
      <c r="T102" s="512"/>
      <c r="U102" s="512"/>
      <c r="V102" s="512"/>
      <c r="W102" s="512"/>
      <c r="X102" s="512"/>
      <c r="Y102" s="512"/>
    </row>
    <row r="103" spans="1:25" x14ac:dyDescent="0.2">
      <c r="A103" s="512"/>
      <c r="B103" s="512"/>
      <c r="C103" s="512"/>
      <c r="D103" s="512"/>
      <c r="E103" s="512"/>
      <c r="F103" s="512"/>
      <c r="G103" s="512"/>
      <c r="H103" s="512"/>
      <c r="I103" s="512"/>
      <c r="J103" s="512"/>
      <c r="K103" s="512"/>
      <c r="L103" s="512"/>
      <c r="M103" s="512"/>
      <c r="N103" s="512"/>
      <c r="O103" s="512"/>
      <c r="P103" s="512"/>
      <c r="Q103" s="512"/>
      <c r="R103" s="512"/>
      <c r="S103" s="512"/>
      <c r="T103" s="512"/>
      <c r="U103" s="512"/>
      <c r="V103" s="512"/>
      <c r="W103" s="512"/>
      <c r="X103" s="512"/>
      <c r="Y103" s="512"/>
    </row>
    <row r="104" spans="1:25" x14ac:dyDescent="0.2">
      <c r="A104" s="512"/>
      <c r="B104" s="512"/>
      <c r="C104" s="512"/>
      <c r="D104" s="512"/>
      <c r="E104" s="512"/>
      <c r="F104" s="512"/>
      <c r="G104" s="512"/>
      <c r="H104" s="512"/>
      <c r="I104" s="512"/>
      <c r="J104" s="512"/>
      <c r="K104" s="512"/>
      <c r="L104" s="512"/>
      <c r="M104" s="512"/>
      <c r="N104" s="512"/>
      <c r="O104" s="512"/>
      <c r="P104" s="512"/>
      <c r="Q104" s="512"/>
      <c r="R104" s="512"/>
      <c r="S104" s="512"/>
      <c r="T104" s="512"/>
      <c r="U104" s="512"/>
      <c r="V104" s="512"/>
      <c r="W104" s="512"/>
      <c r="X104" s="512"/>
      <c r="Y104" s="512"/>
    </row>
    <row r="105" spans="1:25" x14ac:dyDescent="0.2">
      <c r="A105" s="512"/>
      <c r="B105" s="512"/>
      <c r="C105" s="512"/>
      <c r="D105" s="512"/>
      <c r="E105" s="512"/>
      <c r="F105" s="512"/>
      <c r="G105" s="512"/>
      <c r="H105" s="512"/>
      <c r="I105" s="512"/>
      <c r="J105" s="512"/>
      <c r="K105" s="512"/>
      <c r="L105" s="512"/>
      <c r="M105" s="512"/>
      <c r="N105" s="512"/>
      <c r="O105" s="512"/>
      <c r="P105" s="512"/>
      <c r="Q105" s="512"/>
      <c r="R105" s="512"/>
      <c r="S105" s="512"/>
      <c r="T105" s="512"/>
      <c r="U105" s="512"/>
      <c r="V105" s="512"/>
      <c r="W105" s="512"/>
      <c r="X105" s="512"/>
      <c r="Y105" s="512"/>
    </row>
    <row r="106" spans="1:25" x14ac:dyDescent="0.2">
      <c r="A106" s="512"/>
      <c r="B106" s="512"/>
      <c r="C106" s="512"/>
      <c r="D106" s="512"/>
      <c r="E106" s="512"/>
      <c r="F106" s="512"/>
      <c r="G106" s="512"/>
      <c r="H106" s="512"/>
      <c r="I106" s="512"/>
      <c r="J106" s="512"/>
      <c r="K106" s="512"/>
      <c r="L106" s="512"/>
      <c r="M106" s="512"/>
      <c r="N106" s="512"/>
      <c r="O106" s="512"/>
      <c r="P106" s="512"/>
      <c r="Q106" s="512"/>
      <c r="R106" s="512"/>
      <c r="S106" s="512"/>
      <c r="T106" s="512"/>
      <c r="U106" s="512"/>
      <c r="V106" s="512"/>
      <c r="W106" s="512"/>
      <c r="X106" s="512"/>
      <c r="Y106" s="512"/>
    </row>
    <row r="107" spans="1:25" x14ac:dyDescent="0.2">
      <c r="A107" s="512"/>
      <c r="B107" s="512"/>
      <c r="C107" s="512"/>
      <c r="D107" s="512"/>
      <c r="E107" s="512"/>
      <c r="F107" s="512"/>
      <c r="G107" s="512"/>
      <c r="H107" s="512"/>
      <c r="I107" s="512"/>
      <c r="J107" s="512"/>
      <c r="K107" s="512"/>
      <c r="L107" s="512"/>
      <c r="M107" s="512"/>
      <c r="N107" s="512"/>
      <c r="O107" s="512"/>
      <c r="P107" s="512"/>
      <c r="Q107" s="512"/>
      <c r="R107" s="512"/>
      <c r="S107" s="512"/>
      <c r="T107" s="512"/>
      <c r="U107" s="512"/>
      <c r="V107" s="512"/>
      <c r="W107" s="512"/>
      <c r="X107" s="512"/>
      <c r="Y107" s="512"/>
    </row>
    <row r="108" spans="1:25" x14ac:dyDescent="0.2">
      <c r="A108" s="512"/>
      <c r="B108" s="512"/>
      <c r="C108" s="512"/>
      <c r="D108" s="512"/>
      <c r="E108" s="512"/>
      <c r="F108" s="512"/>
      <c r="G108" s="512"/>
      <c r="H108" s="512"/>
      <c r="I108" s="512"/>
      <c r="J108" s="512"/>
      <c r="K108" s="512"/>
      <c r="L108" s="512"/>
      <c r="M108" s="512"/>
      <c r="N108" s="512"/>
      <c r="O108" s="512"/>
      <c r="P108" s="512"/>
      <c r="Q108" s="512"/>
      <c r="R108" s="512"/>
      <c r="S108" s="512"/>
      <c r="T108" s="512"/>
      <c r="U108" s="512"/>
      <c r="V108" s="512"/>
      <c r="W108" s="512"/>
      <c r="X108" s="512"/>
      <c r="Y108" s="512"/>
    </row>
    <row r="109" spans="1:25" x14ac:dyDescent="0.2">
      <c r="A109" s="512"/>
      <c r="B109" s="512"/>
      <c r="C109" s="512"/>
      <c r="D109" s="512"/>
      <c r="E109" s="512"/>
      <c r="F109" s="512"/>
      <c r="G109" s="512"/>
      <c r="H109" s="512"/>
      <c r="I109" s="512"/>
      <c r="J109" s="512"/>
      <c r="K109" s="512"/>
      <c r="L109" s="512"/>
      <c r="M109" s="512"/>
      <c r="N109" s="512"/>
      <c r="O109" s="512"/>
      <c r="P109" s="512"/>
      <c r="Q109" s="512"/>
      <c r="R109" s="512"/>
      <c r="S109" s="512"/>
      <c r="T109" s="512"/>
      <c r="U109" s="512"/>
      <c r="V109" s="512"/>
      <c r="W109" s="512"/>
      <c r="X109" s="512"/>
      <c r="Y109" s="512"/>
    </row>
    <row r="110" spans="1:25" x14ac:dyDescent="0.2">
      <c r="A110" s="512"/>
      <c r="B110" s="512"/>
      <c r="C110" s="512"/>
      <c r="D110" s="512"/>
      <c r="E110" s="512"/>
      <c r="F110" s="512"/>
      <c r="G110" s="512"/>
      <c r="H110" s="512"/>
      <c r="I110" s="512"/>
      <c r="J110" s="512"/>
      <c r="K110" s="512"/>
      <c r="L110" s="512"/>
      <c r="M110" s="512"/>
      <c r="N110" s="512"/>
      <c r="O110" s="512"/>
      <c r="P110" s="512"/>
      <c r="Q110" s="512"/>
      <c r="R110" s="512"/>
      <c r="S110" s="512"/>
      <c r="T110" s="512"/>
      <c r="U110" s="512"/>
      <c r="V110" s="512"/>
      <c r="W110" s="512"/>
      <c r="X110" s="512"/>
      <c r="Y110" s="512"/>
    </row>
    <row r="111" spans="1:25" x14ac:dyDescent="0.2">
      <c r="A111" s="512"/>
      <c r="B111" s="512"/>
      <c r="C111" s="512"/>
      <c r="D111" s="512"/>
      <c r="E111" s="512"/>
      <c r="F111" s="512"/>
      <c r="G111" s="512"/>
      <c r="H111" s="512"/>
      <c r="I111" s="512"/>
      <c r="J111" s="512"/>
      <c r="K111" s="512"/>
      <c r="L111" s="512"/>
      <c r="M111" s="512"/>
      <c r="N111" s="512"/>
      <c r="O111" s="512"/>
      <c r="P111" s="512"/>
      <c r="Q111" s="512"/>
      <c r="R111" s="512"/>
      <c r="S111" s="512"/>
      <c r="T111" s="512"/>
      <c r="U111" s="512"/>
      <c r="V111" s="512"/>
      <c r="W111" s="512"/>
      <c r="X111" s="512"/>
      <c r="Y111" s="512"/>
    </row>
    <row r="112" spans="1:25" x14ac:dyDescent="0.2">
      <c r="A112" s="512"/>
      <c r="B112" s="512"/>
      <c r="C112" s="512"/>
      <c r="D112" s="512"/>
      <c r="E112" s="512"/>
      <c r="F112" s="512"/>
      <c r="G112" s="512"/>
      <c r="H112" s="512"/>
      <c r="I112" s="512"/>
      <c r="J112" s="512"/>
      <c r="K112" s="512"/>
      <c r="L112" s="512"/>
      <c r="M112" s="512"/>
      <c r="N112" s="512"/>
      <c r="O112" s="512"/>
      <c r="P112" s="512"/>
      <c r="Q112" s="512"/>
      <c r="R112" s="512"/>
      <c r="S112" s="512"/>
      <c r="T112" s="512"/>
      <c r="U112" s="512"/>
      <c r="V112" s="512"/>
      <c r="W112" s="512"/>
      <c r="X112" s="512"/>
      <c r="Y112" s="512"/>
    </row>
    <row r="113" spans="1:25" x14ac:dyDescent="0.2">
      <c r="A113" s="512"/>
      <c r="B113" s="512"/>
      <c r="C113" s="512"/>
      <c r="D113" s="512"/>
      <c r="E113" s="512"/>
      <c r="F113" s="512"/>
      <c r="G113" s="512"/>
      <c r="H113" s="512"/>
      <c r="I113" s="512"/>
      <c r="J113" s="512"/>
      <c r="K113" s="512"/>
      <c r="L113" s="512"/>
      <c r="M113" s="512"/>
      <c r="N113" s="512"/>
      <c r="O113" s="512"/>
      <c r="P113" s="512"/>
      <c r="Q113" s="512"/>
      <c r="R113" s="512"/>
      <c r="S113" s="512"/>
      <c r="T113" s="512"/>
      <c r="U113" s="512"/>
      <c r="V113" s="512"/>
      <c r="W113" s="512"/>
      <c r="X113" s="512"/>
      <c r="Y113" s="512"/>
    </row>
    <row r="114" spans="1:25" x14ac:dyDescent="0.2">
      <c r="A114" s="512"/>
      <c r="B114" s="512"/>
      <c r="C114" s="512"/>
      <c r="D114" s="512"/>
      <c r="E114" s="512"/>
      <c r="F114" s="512"/>
      <c r="G114" s="512"/>
      <c r="H114" s="512"/>
      <c r="I114" s="512"/>
      <c r="J114" s="512"/>
      <c r="K114" s="512"/>
      <c r="L114" s="512"/>
      <c r="M114" s="512"/>
      <c r="N114" s="512"/>
      <c r="O114" s="512"/>
      <c r="P114" s="512"/>
      <c r="Q114" s="512"/>
      <c r="R114" s="512"/>
      <c r="S114" s="512"/>
      <c r="T114" s="512"/>
      <c r="U114" s="512"/>
      <c r="V114" s="512"/>
      <c r="W114" s="512"/>
      <c r="X114" s="512"/>
      <c r="Y114" s="512"/>
    </row>
    <row r="115" spans="1:25" x14ac:dyDescent="0.2">
      <c r="A115" s="512"/>
      <c r="B115" s="512"/>
      <c r="C115" s="512"/>
      <c r="D115" s="512"/>
      <c r="E115" s="512"/>
      <c r="F115" s="512"/>
      <c r="G115" s="512"/>
      <c r="H115" s="512"/>
      <c r="I115" s="512"/>
      <c r="J115" s="512"/>
      <c r="K115" s="512"/>
      <c r="L115" s="512"/>
      <c r="M115" s="512"/>
      <c r="N115" s="512"/>
      <c r="O115" s="512"/>
      <c r="P115" s="512"/>
      <c r="Q115" s="512"/>
      <c r="R115" s="512"/>
      <c r="S115" s="512"/>
      <c r="T115" s="512"/>
      <c r="U115" s="512"/>
      <c r="V115" s="512"/>
      <c r="W115" s="512"/>
      <c r="X115" s="512"/>
      <c r="Y115" s="512"/>
    </row>
    <row r="116" spans="1:25" x14ac:dyDescent="0.2">
      <c r="A116" s="512"/>
      <c r="B116" s="512"/>
      <c r="C116" s="512"/>
      <c r="D116" s="512"/>
      <c r="E116" s="512"/>
      <c r="F116" s="512"/>
      <c r="G116" s="512"/>
      <c r="H116" s="512"/>
      <c r="I116" s="512"/>
      <c r="J116" s="512"/>
      <c r="K116" s="512"/>
      <c r="L116" s="512"/>
      <c r="M116" s="512"/>
      <c r="N116" s="512"/>
      <c r="O116" s="512"/>
      <c r="P116" s="512"/>
      <c r="Q116" s="512"/>
      <c r="R116" s="512"/>
      <c r="S116" s="512"/>
      <c r="T116" s="512"/>
      <c r="U116" s="512"/>
      <c r="V116" s="512"/>
      <c r="W116" s="512"/>
      <c r="X116" s="512"/>
      <c r="Y116" s="512"/>
    </row>
    <row r="117" spans="1:25" x14ac:dyDescent="0.2">
      <c r="A117" s="512"/>
      <c r="B117" s="512"/>
      <c r="C117" s="512"/>
      <c r="D117" s="512"/>
      <c r="E117" s="512"/>
      <c r="F117" s="512"/>
      <c r="G117" s="512"/>
      <c r="H117" s="512"/>
      <c r="I117" s="512"/>
      <c r="J117" s="512"/>
      <c r="K117" s="512"/>
      <c r="L117" s="512"/>
      <c r="M117" s="512"/>
      <c r="N117" s="512"/>
      <c r="O117" s="512"/>
      <c r="P117" s="512"/>
      <c r="Q117" s="512"/>
      <c r="R117" s="512"/>
      <c r="S117" s="512"/>
      <c r="T117" s="512"/>
      <c r="U117" s="512"/>
      <c r="V117" s="512"/>
      <c r="W117" s="512"/>
      <c r="X117" s="512"/>
      <c r="Y117" s="512"/>
    </row>
    <row r="118" spans="1:25" x14ac:dyDescent="0.2">
      <c r="A118" s="512"/>
      <c r="B118" s="512"/>
      <c r="C118" s="512"/>
      <c r="D118" s="512"/>
      <c r="E118" s="512"/>
      <c r="F118" s="512"/>
      <c r="G118" s="512"/>
      <c r="H118" s="512"/>
      <c r="I118" s="512"/>
      <c r="J118" s="512"/>
      <c r="K118" s="512"/>
      <c r="L118" s="512"/>
      <c r="M118" s="512"/>
      <c r="N118" s="512"/>
      <c r="O118" s="512"/>
      <c r="P118" s="512"/>
      <c r="Q118" s="512"/>
      <c r="R118" s="512"/>
      <c r="S118" s="512"/>
      <c r="T118" s="512"/>
      <c r="U118" s="512"/>
      <c r="V118" s="512"/>
      <c r="W118" s="512"/>
      <c r="X118" s="512"/>
      <c r="Y118" s="512"/>
    </row>
    <row r="119" spans="1:25" x14ac:dyDescent="0.2">
      <c r="A119" s="512"/>
      <c r="B119" s="512"/>
      <c r="C119" s="512"/>
      <c r="D119" s="512"/>
      <c r="E119" s="512"/>
      <c r="F119" s="512"/>
      <c r="G119" s="512"/>
      <c r="H119" s="512"/>
      <c r="I119" s="512"/>
      <c r="J119" s="512"/>
      <c r="K119" s="512"/>
      <c r="L119" s="512"/>
      <c r="M119" s="512"/>
      <c r="N119" s="512"/>
      <c r="O119" s="512"/>
      <c r="P119" s="512"/>
      <c r="Q119" s="512"/>
      <c r="R119" s="512"/>
      <c r="S119" s="512"/>
      <c r="T119" s="512"/>
      <c r="U119" s="512"/>
      <c r="V119" s="512"/>
      <c r="W119" s="512"/>
      <c r="X119" s="512"/>
      <c r="Y119" s="512"/>
    </row>
    <row r="120" spans="1:25" x14ac:dyDescent="0.2">
      <c r="A120" s="512"/>
      <c r="B120" s="512"/>
      <c r="C120" s="512"/>
      <c r="D120" s="512"/>
      <c r="E120" s="512"/>
      <c r="F120" s="512"/>
      <c r="G120" s="512"/>
      <c r="H120" s="512"/>
      <c r="I120" s="512"/>
      <c r="J120" s="512"/>
      <c r="K120" s="512"/>
      <c r="L120" s="512"/>
      <c r="M120" s="512"/>
      <c r="N120" s="512"/>
      <c r="O120" s="512"/>
      <c r="P120" s="512"/>
      <c r="Q120" s="512"/>
      <c r="R120" s="512"/>
      <c r="S120" s="512"/>
      <c r="T120" s="512"/>
      <c r="U120" s="512"/>
      <c r="V120" s="512"/>
      <c r="W120" s="512"/>
      <c r="X120" s="512"/>
      <c r="Y120" s="512"/>
    </row>
    <row r="121" spans="1:25" x14ac:dyDescent="0.2">
      <c r="A121" s="512"/>
      <c r="B121" s="512"/>
      <c r="C121" s="512"/>
      <c r="D121" s="512"/>
      <c r="E121" s="512"/>
      <c r="F121" s="512"/>
      <c r="G121" s="512"/>
      <c r="H121" s="512"/>
      <c r="I121" s="512"/>
      <c r="J121" s="512"/>
      <c r="K121" s="512"/>
      <c r="L121" s="512"/>
      <c r="M121" s="512"/>
      <c r="N121" s="512"/>
      <c r="O121" s="512"/>
      <c r="P121" s="512"/>
      <c r="Q121" s="512"/>
      <c r="R121" s="512"/>
      <c r="S121" s="512"/>
      <c r="T121" s="512"/>
      <c r="U121" s="512"/>
      <c r="V121" s="512"/>
      <c r="W121" s="512"/>
      <c r="X121" s="512"/>
      <c r="Y121" s="512"/>
    </row>
    <row r="122" spans="1:25" x14ac:dyDescent="0.2">
      <c r="A122" s="512"/>
      <c r="B122" s="512"/>
      <c r="C122" s="512"/>
      <c r="D122" s="512"/>
      <c r="E122" s="512"/>
      <c r="F122" s="512"/>
      <c r="G122" s="512"/>
      <c r="H122" s="512"/>
      <c r="I122" s="512"/>
      <c r="J122" s="512"/>
      <c r="K122" s="512"/>
      <c r="L122" s="512"/>
      <c r="M122" s="512"/>
      <c r="N122" s="512"/>
      <c r="O122" s="512"/>
      <c r="P122" s="512"/>
      <c r="Q122" s="512"/>
      <c r="R122" s="512"/>
      <c r="S122" s="512"/>
      <c r="T122" s="512"/>
      <c r="U122" s="512"/>
      <c r="V122" s="512"/>
      <c r="W122" s="512"/>
      <c r="X122" s="512"/>
      <c r="Y122" s="512"/>
    </row>
    <row r="123" spans="1:25" x14ac:dyDescent="0.2">
      <c r="A123" s="512"/>
      <c r="B123" s="512"/>
      <c r="C123" s="512"/>
      <c r="D123" s="512"/>
      <c r="E123" s="512"/>
      <c r="F123" s="512"/>
      <c r="G123" s="512"/>
      <c r="H123" s="512"/>
      <c r="I123" s="512"/>
      <c r="J123" s="512"/>
      <c r="K123" s="512"/>
      <c r="L123" s="512"/>
      <c r="M123" s="512"/>
      <c r="N123" s="512"/>
      <c r="O123" s="512"/>
      <c r="P123" s="512"/>
      <c r="Q123" s="512"/>
      <c r="R123" s="512"/>
      <c r="S123" s="512"/>
      <c r="T123" s="512"/>
      <c r="U123" s="512"/>
      <c r="V123" s="512"/>
      <c r="W123" s="512"/>
      <c r="X123" s="512"/>
      <c r="Y123" s="512"/>
    </row>
    <row r="124" spans="1:25" x14ac:dyDescent="0.2">
      <c r="A124" s="512"/>
      <c r="B124" s="512"/>
      <c r="C124" s="512"/>
      <c r="D124" s="512"/>
      <c r="E124" s="512"/>
      <c r="F124" s="512"/>
      <c r="G124" s="512"/>
      <c r="H124" s="512"/>
      <c r="I124" s="512"/>
      <c r="J124" s="512"/>
      <c r="K124" s="512"/>
      <c r="L124" s="512"/>
      <c r="M124" s="512"/>
      <c r="N124" s="512"/>
      <c r="O124" s="512"/>
      <c r="P124" s="512"/>
      <c r="Q124" s="512"/>
      <c r="R124" s="512"/>
      <c r="S124" s="512"/>
      <c r="T124" s="512"/>
      <c r="U124" s="512"/>
      <c r="V124" s="512"/>
      <c r="W124" s="512"/>
      <c r="X124" s="512"/>
      <c r="Y124" s="512"/>
    </row>
    <row r="125" spans="1:25" x14ac:dyDescent="0.2">
      <c r="A125" s="512"/>
      <c r="B125" s="512"/>
      <c r="C125" s="512"/>
      <c r="D125" s="512"/>
      <c r="E125" s="512"/>
      <c r="F125" s="512"/>
      <c r="G125" s="512"/>
      <c r="H125" s="512"/>
      <c r="I125" s="512"/>
      <c r="J125" s="512"/>
      <c r="K125" s="512"/>
      <c r="L125" s="512"/>
      <c r="M125" s="512"/>
      <c r="N125" s="512"/>
      <c r="O125" s="512"/>
      <c r="P125" s="512"/>
      <c r="Q125" s="512"/>
      <c r="R125" s="512"/>
      <c r="S125" s="512"/>
      <c r="T125" s="512"/>
      <c r="U125" s="512"/>
      <c r="V125" s="512"/>
      <c r="W125" s="512"/>
      <c r="X125" s="512"/>
      <c r="Y125" s="512"/>
    </row>
    <row r="126" spans="1:25" x14ac:dyDescent="0.2">
      <c r="A126" s="512"/>
      <c r="B126" s="512"/>
      <c r="C126" s="512"/>
      <c r="D126" s="512"/>
      <c r="E126" s="512"/>
      <c r="F126" s="512"/>
      <c r="G126" s="512"/>
      <c r="H126" s="512"/>
      <c r="I126" s="512"/>
      <c r="J126" s="512"/>
      <c r="K126" s="512"/>
      <c r="L126" s="512"/>
      <c r="M126" s="512"/>
      <c r="N126" s="512"/>
      <c r="O126" s="512"/>
      <c r="P126" s="512"/>
      <c r="Q126" s="512"/>
      <c r="R126" s="512"/>
      <c r="S126" s="512"/>
      <c r="T126" s="512"/>
      <c r="U126" s="512"/>
      <c r="V126" s="512"/>
      <c r="W126" s="512"/>
      <c r="X126" s="512"/>
      <c r="Y126" s="512"/>
    </row>
    <row r="127" spans="1:25" x14ac:dyDescent="0.2">
      <c r="A127" s="512"/>
      <c r="B127" s="512"/>
      <c r="C127" s="512"/>
      <c r="D127" s="512"/>
      <c r="E127" s="512"/>
      <c r="F127" s="512"/>
      <c r="G127" s="512"/>
      <c r="H127" s="512"/>
      <c r="I127" s="512"/>
      <c r="J127" s="512"/>
      <c r="K127" s="512"/>
      <c r="L127" s="512"/>
      <c r="M127" s="512"/>
      <c r="N127" s="512"/>
      <c r="O127" s="512"/>
      <c r="P127" s="512"/>
      <c r="Q127" s="512"/>
      <c r="R127" s="512"/>
      <c r="S127" s="512"/>
      <c r="T127" s="512"/>
      <c r="U127" s="512"/>
      <c r="V127" s="512"/>
      <c r="W127" s="512"/>
      <c r="X127" s="512"/>
      <c r="Y127" s="512"/>
    </row>
    <row r="128" spans="1:25" x14ac:dyDescent="0.2">
      <c r="A128" s="512"/>
      <c r="B128" s="512"/>
      <c r="C128" s="512"/>
      <c r="D128" s="512"/>
      <c r="E128" s="512"/>
      <c r="F128" s="512"/>
      <c r="G128" s="512"/>
      <c r="H128" s="512"/>
      <c r="I128" s="512"/>
      <c r="J128" s="512"/>
      <c r="K128" s="512"/>
      <c r="L128" s="512"/>
      <c r="M128" s="512"/>
      <c r="N128" s="512"/>
      <c r="O128" s="512"/>
      <c r="P128" s="512"/>
      <c r="Q128" s="512"/>
      <c r="R128" s="512"/>
      <c r="S128" s="512"/>
      <c r="T128" s="512"/>
      <c r="U128" s="512"/>
      <c r="V128" s="512"/>
      <c r="W128" s="512"/>
      <c r="X128" s="512"/>
      <c r="Y128" s="512"/>
    </row>
    <row r="129" spans="1:25" x14ac:dyDescent="0.2">
      <c r="A129" s="512"/>
      <c r="B129" s="512"/>
      <c r="C129" s="512"/>
      <c r="D129" s="512"/>
      <c r="E129" s="512"/>
      <c r="F129" s="512"/>
      <c r="G129" s="512"/>
      <c r="H129" s="512"/>
      <c r="I129" s="512"/>
      <c r="J129" s="512"/>
      <c r="K129" s="512"/>
      <c r="L129" s="512"/>
      <c r="M129" s="512"/>
      <c r="N129" s="512"/>
      <c r="O129" s="512"/>
      <c r="P129" s="512"/>
      <c r="Q129" s="512"/>
      <c r="R129" s="512"/>
      <c r="S129" s="512"/>
      <c r="T129" s="512"/>
      <c r="U129" s="512"/>
      <c r="V129" s="512"/>
      <c r="W129" s="512"/>
      <c r="X129" s="512"/>
      <c r="Y129" s="512"/>
    </row>
    <row r="130" spans="1:25" x14ac:dyDescent="0.2">
      <c r="A130" s="512"/>
      <c r="B130" s="512"/>
      <c r="C130" s="512"/>
      <c r="D130" s="512"/>
      <c r="E130" s="512"/>
      <c r="F130" s="512"/>
      <c r="G130" s="512"/>
      <c r="H130" s="512"/>
      <c r="I130" s="512"/>
      <c r="J130" s="512"/>
      <c r="K130" s="512"/>
      <c r="L130" s="512"/>
      <c r="M130" s="512"/>
      <c r="N130" s="512"/>
      <c r="O130" s="512"/>
      <c r="P130" s="512"/>
      <c r="Q130" s="512"/>
      <c r="R130" s="512"/>
      <c r="S130" s="512"/>
      <c r="T130" s="512"/>
      <c r="U130" s="512"/>
      <c r="V130" s="512"/>
      <c r="W130" s="512"/>
      <c r="X130" s="512"/>
      <c r="Y130" s="512"/>
    </row>
    <row r="131" spans="1:25" x14ac:dyDescent="0.2">
      <c r="A131" s="512"/>
      <c r="B131" s="512"/>
      <c r="C131" s="512"/>
      <c r="D131" s="512"/>
      <c r="E131" s="512"/>
      <c r="F131" s="512"/>
      <c r="G131" s="512"/>
      <c r="H131" s="512"/>
      <c r="I131" s="512"/>
      <c r="J131" s="512"/>
      <c r="K131" s="512"/>
      <c r="L131" s="512"/>
      <c r="M131" s="512"/>
      <c r="N131" s="512"/>
      <c r="O131" s="512"/>
      <c r="P131" s="512"/>
      <c r="Q131" s="512"/>
      <c r="R131" s="512"/>
      <c r="S131" s="512"/>
      <c r="T131" s="512"/>
      <c r="U131" s="512"/>
      <c r="V131" s="512"/>
      <c r="W131" s="512"/>
      <c r="X131" s="512"/>
      <c r="Y131" s="512"/>
    </row>
    <row r="132" spans="1:25" x14ac:dyDescent="0.2">
      <c r="A132" s="512"/>
      <c r="B132" s="512"/>
      <c r="C132" s="512"/>
      <c r="D132" s="512"/>
      <c r="E132" s="512"/>
      <c r="F132" s="512"/>
      <c r="G132" s="512"/>
      <c r="H132" s="512"/>
      <c r="I132" s="512"/>
      <c r="J132" s="512"/>
      <c r="K132" s="512"/>
      <c r="L132" s="512"/>
      <c r="M132" s="512"/>
      <c r="N132" s="512"/>
      <c r="O132" s="512"/>
      <c r="P132" s="512"/>
      <c r="Q132" s="512"/>
      <c r="R132" s="512"/>
      <c r="S132" s="512"/>
      <c r="T132" s="512"/>
      <c r="U132" s="512"/>
      <c r="V132" s="512"/>
      <c r="W132" s="512"/>
      <c r="X132" s="512"/>
      <c r="Y132" s="512"/>
    </row>
    <row r="133" spans="1:25" x14ac:dyDescent="0.2">
      <c r="A133" s="512"/>
      <c r="B133" s="512"/>
      <c r="C133" s="512"/>
      <c r="D133" s="512"/>
      <c r="E133" s="512"/>
      <c r="F133" s="512"/>
      <c r="G133" s="512"/>
      <c r="H133" s="512"/>
      <c r="I133" s="512"/>
      <c r="J133" s="512"/>
      <c r="K133" s="512"/>
      <c r="L133" s="512"/>
      <c r="M133" s="512"/>
      <c r="N133" s="512"/>
      <c r="O133" s="512"/>
      <c r="P133" s="512"/>
      <c r="Q133" s="512"/>
      <c r="R133" s="512"/>
      <c r="S133" s="512"/>
      <c r="T133" s="512"/>
      <c r="U133" s="512"/>
      <c r="V133" s="512"/>
      <c r="W133" s="512"/>
      <c r="X133" s="512"/>
      <c r="Y133" s="512"/>
    </row>
    <row r="134" spans="1:25" x14ac:dyDescent="0.2">
      <c r="A134" s="512"/>
      <c r="B134" s="512"/>
      <c r="C134" s="512"/>
      <c r="D134" s="512"/>
      <c r="E134" s="512"/>
      <c r="F134" s="512"/>
      <c r="G134" s="512"/>
      <c r="H134" s="512"/>
      <c r="I134" s="512"/>
      <c r="J134" s="512"/>
      <c r="K134" s="512"/>
      <c r="L134" s="512"/>
      <c r="M134" s="512"/>
      <c r="N134" s="512"/>
      <c r="O134" s="512"/>
      <c r="P134" s="512"/>
      <c r="Q134" s="512"/>
      <c r="R134" s="512"/>
      <c r="S134" s="512"/>
      <c r="T134" s="512"/>
      <c r="U134" s="512"/>
      <c r="V134" s="512"/>
      <c r="W134" s="512"/>
      <c r="X134" s="512"/>
      <c r="Y134" s="512"/>
    </row>
    <row r="135" spans="1:25" x14ac:dyDescent="0.2">
      <c r="A135" s="512"/>
      <c r="B135" s="512"/>
      <c r="C135" s="512"/>
      <c r="D135" s="512"/>
      <c r="E135" s="512"/>
      <c r="F135" s="512"/>
      <c r="G135" s="512"/>
      <c r="H135" s="512"/>
      <c r="I135" s="512"/>
      <c r="J135" s="512"/>
      <c r="K135" s="512"/>
      <c r="L135" s="512"/>
      <c r="M135" s="512"/>
      <c r="N135" s="512"/>
      <c r="O135" s="512"/>
      <c r="P135" s="512"/>
      <c r="Q135" s="512"/>
      <c r="R135" s="512"/>
      <c r="S135" s="512"/>
      <c r="T135" s="512"/>
      <c r="U135" s="512"/>
      <c r="V135" s="512"/>
      <c r="W135" s="512"/>
      <c r="X135" s="512"/>
      <c r="Y135" s="512"/>
    </row>
    <row r="136" spans="1:25" x14ac:dyDescent="0.2">
      <c r="A136" s="512"/>
      <c r="B136" s="512"/>
      <c r="C136" s="512"/>
      <c r="D136" s="512"/>
      <c r="E136" s="512"/>
      <c r="F136" s="512"/>
      <c r="G136" s="512"/>
      <c r="H136" s="512"/>
      <c r="I136" s="512"/>
      <c r="J136" s="512"/>
      <c r="K136" s="512"/>
      <c r="L136" s="512"/>
      <c r="M136" s="512"/>
      <c r="N136" s="512"/>
      <c r="O136" s="512"/>
      <c r="P136" s="512"/>
      <c r="Q136" s="512"/>
      <c r="R136" s="512"/>
      <c r="S136" s="512"/>
      <c r="T136" s="512"/>
      <c r="U136" s="512"/>
      <c r="V136" s="512"/>
      <c r="W136" s="512"/>
      <c r="X136" s="512"/>
      <c r="Y136" s="512"/>
    </row>
    <row r="137" spans="1:25" x14ac:dyDescent="0.2">
      <c r="A137" s="512"/>
      <c r="B137" s="512"/>
      <c r="C137" s="512"/>
      <c r="D137" s="512"/>
      <c r="E137" s="512"/>
      <c r="F137" s="512"/>
      <c r="G137" s="512"/>
      <c r="H137" s="512"/>
      <c r="I137" s="512"/>
      <c r="J137" s="512"/>
      <c r="K137" s="512"/>
      <c r="L137" s="512"/>
      <c r="M137" s="512"/>
      <c r="N137" s="512"/>
      <c r="O137" s="512"/>
      <c r="P137" s="512"/>
      <c r="Q137" s="512"/>
      <c r="R137" s="512"/>
      <c r="S137" s="512"/>
      <c r="T137" s="512"/>
      <c r="U137" s="512"/>
      <c r="V137" s="512"/>
      <c r="W137" s="512"/>
      <c r="X137" s="512"/>
      <c r="Y137" s="512"/>
    </row>
    <row r="138" spans="1:25" x14ac:dyDescent="0.2">
      <c r="A138" s="512"/>
      <c r="B138" s="512"/>
      <c r="C138" s="512"/>
      <c r="D138" s="512"/>
      <c r="E138" s="512"/>
      <c r="F138" s="512"/>
      <c r="G138" s="512"/>
      <c r="H138" s="512"/>
      <c r="I138" s="512"/>
      <c r="J138" s="512"/>
      <c r="K138" s="512"/>
      <c r="L138" s="512"/>
      <c r="M138" s="512"/>
      <c r="N138" s="512"/>
      <c r="O138" s="512"/>
      <c r="P138" s="512"/>
      <c r="Q138" s="512"/>
      <c r="R138" s="512"/>
      <c r="S138" s="512"/>
      <c r="T138" s="512"/>
      <c r="U138" s="512"/>
      <c r="V138" s="512"/>
      <c r="W138" s="512"/>
      <c r="X138" s="512"/>
      <c r="Y138" s="512"/>
    </row>
    <row r="139" spans="1:25" x14ac:dyDescent="0.2">
      <c r="A139" s="512"/>
      <c r="B139" s="512"/>
      <c r="C139" s="512"/>
      <c r="D139" s="512"/>
      <c r="E139" s="512"/>
      <c r="F139" s="512"/>
      <c r="G139" s="512"/>
      <c r="H139" s="512"/>
      <c r="I139" s="512"/>
      <c r="J139" s="512"/>
      <c r="K139" s="512"/>
      <c r="L139" s="512"/>
      <c r="M139" s="512"/>
      <c r="N139" s="512"/>
      <c r="O139" s="512"/>
      <c r="P139" s="512"/>
      <c r="Q139" s="512"/>
      <c r="R139" s="512"/>
      <c r="S139" s="512"/>
      <c r="T139" s="512"/>
      <c r="U139" s="512"/>
      <c r="V139" s="512"/>
      <c r="W139" s="512"/>
      <c r="X139" s="512"/>
      <c r="Y139" s="512"/>
    </row>
    <row r="140" spans="1:25" x14ac:dyDescent="0.2">
      <c r="A140" s="512"/>
      <c r="B140" s="512"/>
      <c r="C140" s="512"/>
      <c r="D140" s="512"/>
      <c r="E140" s="512"/>
      <c r="F140" s="512"/>
      <c r="G140" s="512"/>
      <c r="H140" s="512"/>
      <c r="I140" s="512"/>
      <c r="J140" s="512"/>
      <c r="K140" s="512"/>
      <c r="L140" s="512"/>
      <c r="M140" s="512"/>
      <c r="N140" s="512"/>
      <c r="O140" s="512"/>
      <c r="P140" s="512"/>
      <c r="Q140" s="512"/>
      <c r="R140" s="512"/>
      <c r="S140" s="512"/>
      <c r="T140" s="512"/>
      <c r="U140" s="512"/>
      <c r="V140" s="512"/>
      <c r="W140" s="512"/>
      <c r="X140" s="512"/>
      <c r="Y140" s="512"/>
    </row>
    <row r="141" spans="1:25" x14ac:dyDescent="0.2">
      <c r="A141" s="512"/>
      <c r="B141" s="512"/>
      <c r="C141" s="512"/>
      <c r="D141" s="512"/>
      <c r="E141" s="512"/>
      <c r="F141" s="512"/>
      <c r="G141" s="512"/>
      <c r="H141" s="512"/>
      <c r="I141" s="512"/>
      <c r="J141" s="512"/>
      <c r="K141" s="512"/>
      <c r="L141" s="512"/>
      <c r="M141" s="512"/>
      <c r="N141" s="512"/>
      <c r="O141" s="512"/>
      <c r="P141" s="512"/>
      <c r="Q141" s="512"/>
      <c r="R141" s="512"/>
      <c r="S141" s="512"/>
      <c r="T141" s="512"/>
      <c r="U141" s="512"/>
      <c r="V141" s="512"/>
      <c r="W141" s="512"/>
      <c r="X141" s="512"/>
      <c r="Y141" s="512"/>
    </row>
    <row r="142" spans="1:25" x14ac:dyDescent="0.2">
      <c r="A142" s="512"/>
      <c r="B142" s="512"/>
      <c r="C142" s="512"/>
      <c r="D142" s="512"/>
      <c r="E142" s="512"/>
      <c r="F142" s="512"/>
      <c r="G142" s="512"/>
      <c r="H142" s="512"/>
      <c r="I142" s="512"/>
      <c r="J142" s="512"/>
      <c r="K142" s="512"/>
      <c r="L142" s="512"/>
      <c r="M142" s="512"/>
      <c r="N142" s="512"/>
      <c r="O142" s="512"/>
      <c r="P142" s="512"/>
      <c r="Q142" s="512"/>
      <c r="R142" s="512"/>
      <c r="S142" s="512"/>
      <c r="T142" s="512"/>
      <c r="U142" s="512"/>
      <c r="V142" s="512"/>
      <c r="W142" s="512"/>
      <c r="X142" s="512"/>
      <c r="Y142" s="512"/>
    </row>
    <row r="143" spans="1:25" x14ac:dyDescent="0.2">
      <c r="A143" s="512"/>
      <c r="B143" s="512"/>
      <c r="C143" s="512"/>
      <c r="D143" s="512"/>
      <c r="E143" s="512"/>
      <c r="F143" s="512"/>
      <c r="G143" s="512"/>
      <c r="H143" s="512"/>
      <c r="I143" s="512"/>
      <c r="J143" s="512"/>
      <c r="K143" s="512"/>
      <c r="L143" s="512"/>
      <c r="M143" s="512"/>
      <c r="N143" s="512"/>
      <c r="O143" s="512"/>
      <c r="P143" s="512"/>
      <c r="Q143" s="512"/>
      <c r="R143" s="512"/>
      <c r="S143" s="512"/>
      <c r="T143" s="512"/>
      <c r="U143" s="512"/>
      <c r="V143" s="512"/>
      <c r="W143" s="512"/>
      <c r="X143" s="512"/>
      <c r="Y143" s="512"/>
    </row>
    <row r="144" spans="1:25" x14ac:dyDescent="0.2">
      <c r="A144" s="512"/>
      <c r="B144" s="512"/>
      <c r="C144" s="512"/>
      <c r="D144" s="512"/>
      <c r="E144" s="512"/>
      <c r="F144" s="512"/>
      <c r="G144" s="512"/>
      <c r="H144" s="512"/>
      <c r="I144" s="512"/>
      <c r="J144" s="512"/>
      <c r="K144" s="512"/>
      <c r="L144" s="512"/>
      <c r="M144" s="512"/>
      <c r="N144" s="512"/>
      <c r="O144" s="512"/>
      <c r="P144" s="512"/>
      <c r="Q144" s="512"/>
      <c r="R144" s="512"/>
      <c r="S144" s="512"/>
      <c r="T144" s="512"/>
      <c r="U144" s="512"/>
      <c r="V144" s="512"/>
      <c r="W144" s="512"/>
      <c r="X144" s="512"/>
      <c r="Y144" s="512"/>
    </row>
    <row r="145" spans="1:25" x14ac:dyDescent="0.2">
      <c r="A145" s="512"/>
      <c r="B145" s="512"/>
      <c r="C145" s="512"/>
      <c r="D145" s="512"/>
      <c r="E145" s="512"/>
      <c r="F145" s="512"/>
      <c r="G145" s="512"/>
      <c r="H145" s="512"/>
      <c r="I145" s="512"/>
      <c r="J145" s="512"/>
      <c r="K145" s="512"/>
      <c r="L145" s="512"/>
      <c r="M145" s="512"/>
      <c r="N145" s="512"/>
      <c r="O145" s="512"/>
      <c r="P145" s="512"/>
      <c r="Q145" s="512"/>
      <c r="R145" s="512"/>
      <c r="S145" s="512"/>
      <c r="T145" s="512"/>
      <c r="U145" s="512"/>
      <c r="V145" s="512"/>
      <c r="W145" s="512"/>
      <c r="X145" s="512"/>
      <c r="Y145" s="512"/>
    </row>
    <row r="146" spans="1:25" x14ac:dyDescent="0.2">
      <c r="A146" s="512"/>
      <c r="B146" s="512"/>
      <c r="C146" s="512"/>
      <c r="D146" s="512"/>
      <c r="E146" s="512"/>
      <c r="F146" s="512"/>
      <c r="G146" s="512"/>
      <c r="H146" s="512"/>
      <c r="I146" s="512"/>
      <c r="J146" s="512"/>
      <c r="K146" s="512"/>
      <c r="L146" s="512"/>
      <c r="M146" s="512"/>
      <c r="N146" s="512"/>
      <c r="O146" s="512"/>
      <c r="P146" s="512"/>
      <c r="Q146" s="512"/>
      <c r="R146" s="512"/>
      <c r="S146" s="512"/>
      <c r="T146" s="512"/>
      <c r="U146" s="512"/>
      <c r="V146" s="512"/>
      <c r="W146" s="512"/>
      <c r="X146" s="512"/>
      <c r="Y146" s="512"/>
    </row>
    <row r="147" spans="1:25" x14ac:dyDescent="0.2">
      <c r="A147" s="512"/>
      <c r="B147" s="512"/>
      <c r="C147" s="512"/>
      <c r="D147" s="512"/>
      <c r="E147" s="512"/>
      <c r="F147" s="512"/>
      <c r="G147" s="512"/>
      <c r="H147" s="512"/>
      <c r="I147" s="512"/>
      <c r="J147" s="512"/>
      <c r="K147" s="512"/>
      <c r="L147" s="512"/>
      <c r="M147" s="512"/>
      <c r="N147" s="512"/>
      <c r="O147" s="512"/>
      <c r="P147" s="512"/>
      <c r="Q147" s="512"/>
      <c r="R147" s="512"/>
      <c r="S147" s="512"/>
      <c r="T147" s="512"/>
      <c r="U147" s="512"/>
      <c r="V147" s="512"/>
      <c r="W147" s="512"/>
      <c r="X147" s="512"/>
      <c r="Y147" s="512"/>
    </row>
    <row r="148" spans="1:25" x14ac:dyDescent="0.2">
      <c r="A148" s="512"/>
      <c r="B148" s="512"/>
      <c r="C148" s="512"/>
      <c r="D148" s="512"/>
      <c r="E148" s="512"/>
      <c r="F148" s="512"/>
      <c r="G148" s="512"/>
      <c r="H148" s="512"/>
      <c r="I148" s="512"/>
      <c r="J148" s="512"/>
      <c r="K148" s="512"/>
      <c r="L148" s="512"/>
      <c r="M148" s="512"/>
      <c r="N148" s="512"/>
      <c r="O148" s="512"/>
      <c r="P148" s="512"/>
      <c r="Q148" s="512"/>
      <c r="R148" s="512"/>
      <c r="S148" s="512"/>
      <c r="T148" s="512"/>
      <c r="U148" s="512"/>
      <c r="V148" s="512"/>
      <c r="W148" s="512"/>
      <c r="X148" s="512"/>
      <c r="Y148" s="512"/>
    </row>
    <row r="149" spans="1:25" x14ac:dyDescent="0.2">
      <c r="A149" s="512"/>
      <c r="B149" s="512"/>
      <c r="C149" s="512"/>
      <c r="D149" s="512"/>
      <c r="E149" s="512"/>
      <c r="F149" s="512"/>
      <c r="G149" s="512"/>
      <c r="H149" s="512"/>
      <c r="I149" s="512"/>
      <c r="J149" s="512"/>
      <c r="K149" s="512"/>
      <c r="L149" s="512"/>
      <c r="M149" s="512"/>
      <c r="N149" s="512"/>
      <c r="O149" s="512"/>
      <c r="P149" s="512"/>
      <c r="Q149" s="512"/>
      <c r="R149" s="512"/>
      <c r="S149" s="512"/>
      <c r="T149" s="512"/>
      <c r="U149" s="512"/>
      <c r="V149" s="512"/>
      <c r="W149" s="512"/>
      <c r="X149" s="512"/>
      <c r="Y149" s="512"/>
    </row>
    <row r="150" spans="1:25" x14ac:dyDescent="0.2">
      <c r="A150" s="512"/>
      <c r="B150" s="512"/>
      <c r="C150" s="512"/>
      <c r="D150" s="512"/>
      <c r="E150" s="512"/>
      <c r="F150" s="512"/>
      <c r="G150" s="512"/>
      <c r="H150" s="512"/>
      <c r="I150" s="512"/>
      <c r="J150" s="512"/>
      <c r="K150" s="512"/>
      <c r="L150" s="512"/>
      <c r="M150" s="512"/>
      <c r="N150" s="512"/>
      <c r="O150" s="512"/>
      <c r="P150" s="512"/>
      <c r="Q150" s="512"/>
      <c r="R150" s="512"/>
      <c r="S150" s="512"/>
      <c r="T150" s="512"/>
      <c r="U150" s="512"/>
      <c r="V150" s="512"/>
      <c r="W150" s="512"/>
      <c r="X150" s="512"/>
      <c r="Y150" s="512"/>
    </row>
    <row r="151" spans="1:25" x14ac:dyDescent="0.2">
      <c r="A151" s="512"/>
      <c r="B151" s="512"/>
      <c r="C151" s="512"/>
      <c r="D151" s="512"/>
      <c r="E151" s="512"/>
      <c r="F151" s="512"/>
      <c r="G151" s="512"/>
      <c r="H151" s="512"/>
      <c r="I151" s="512"/>
      <c r="J151" s="512"/>
      <c r="K151" s="512"/>
      <c r="L151" s="512"/>
      <c r="M151" s="512"/>
      <c r="N151" s="512"/>
      <c r="O151" s="512"/>
      <c r="P151" s="512"/>
      <c r="Q151" s="512"/>
      <c r="R151" s="512"/>
      <c r="S151" s="512"/>
      <c r="T151" s="512"/>
      <c r="U151" s="512"/>
      <c r="V151" s="512"/>
      <c r="W151" s="512"/>
      <c r="X151" s="512"/>
      <c r="Y151" s="512"/>
    </row>
    <row r="152" spans="1:25" x14ac:dyDescent="0.2">
      <c r="A152" s="512"/>
      <c r="B152" s="512"/>
      <c r="C152" s="512"/>
      <c r="D152" s="512"/>
      <c r="E152" s="512"/>
      <c r="F152" s="512"/>
      <c r="G152" s="512"/>
      <c r="H152" s="512"/>
      <c r="I152" s="512"/>
      <c r="J152" s="512"/>
      <c r="K152" s="512"/>
      <c r="L152" s="512"/>
      <c r="M152" s="512"/>
      <c r="N152" s="512"/>
      <c r="O152" s="512"/>
      <c r="P152" s="512"/>
      <c r="Q152" s="512"/>
      <c r="R152" s="512"/>
      <c r="S152" s="512"/>
      <c r="T152" s="512"/>
      <c r="U152" s="512"/>
      <c r="V152" s="512"/>
      <c r="W152" s="512"/>
      <c r="X152" s="512"/>
      <c r="Y152" s="512"/>
    </row>
    <row r="153" spans="1:25" x14ac:dyDescent="0.2">
      <c r="A153" s="512"/>
      <c r="B153" s="512"/>
      <c r="C153" s="512"/>
      <c r="D153" s="512"/>
      <c r="E153" s="512"/>
      <c r="F153" s="512"/>
      <c r="G153" s="512"/>
      <c r="H153" s="512"/>
      <c r="I153" s="512"/>
      <c r="J153" s="512"/>
      <c r="K153" s="512"/>
      <c r="L153" s="512"/>
      <c r="M153" s="512"/>
      <c r="N153" s="512"/>
      <c r="O153" s="512"/>
      <c r="P153" s="512"/>
      <c r="Q153" s="512"/>
      <c r="R153" s="512"/>
      <c r="S153" s="512"/>
      <c r="T153" s="512"/>
      <c r="U153" s="512"/>
      <c r="V153" s="512"/>
      <c r="W153" s="512"/>
      <c r="X153" s="512"/>
      <c r="Y153" s="512"/>
    </row>
    <row r="154" spans="1:25" x14ac:dyDescent="0.2">
      <c r="A154" s="512"/>
      <c r="B154" s="512"/>
      <c r="C154" s="512"/>
      <c r="D154" s="512"/>
      <c r="E154" s="512"/>
      <c r="F154" s="512"/>
      <c r="G154" s="512"/>
      <c r="H154" s="512"/>
      <c r="I154" s="512"/>
      <c r="J154" s="512"/>
      <c r="K154" s="512"/>
      <c r="L154" s="512"/>
      <c r="M154" s="512"/>
      <c r="N154" s="512"/>
      <c r="O154" s="512"/>
      <c r="P154" s="512"/>
      <c r="Q154" s="512"/>
      <c r="R154" s="512"/>
      <c r="S154" s="512"/>
      <c r="T154" s="512"/>
      <c r="U154" s="512"/>
      <c r="V154" s="512"/>
      <c r="W154" s="512"/>
      <c r="X154" s="512"/>
      <c r="Y154" s="512"/>
    </row>
    <row r="155" spans="1:25" x14ac:dyDescent="0.2">
      <c r="A155" s="512"/>
      <c r="B155" s="512"/>
      <c r="C155" s="512"/>
      <c r="D155" s="512"/>
      <c r="E155" s="512"/>
      <c r="F155" s="512"/>
      <c r="G155" s="512"/>
      <c r="H155" s="512"/>
      <c r="I155" s="512"/>
      <c r="J155" s="512"/>
      <c r="K155" s="512"/>
      <c r="L155" s="512"/>
      <c r="M155" s="512"/>
      <c r="N155" s="512"/>
      <c r="O155" s="512"/>
      <c r="P155" s="512"/>
      <c r="Q155" s="512"/>
      <c r="R155" s="512"/>
      <c r="S155" s="512"/>
      <c r="T155" s="512"/>
      <c r="U155" s="512"/>
      <c r="V155" s="512"/>
      <c r="W155" s="512"/>
      <c r="X155" s="512"/>
      <c r="Y155" s="512"/>
    </row>
    <row r="156" spans="1:25" x14ac:dyDescent="0.2">
      <c r="A156" s="512"/>
      <c r="B156" s="512"/>
      <c r="C156" s="512"/>
      <c r="D156" s="512"/>
      <c r="E156" s="512"/>
      <c r="F156" s="512"/>
      <c r="G156" s="512"/>
      <c r="H156" s="512"/>
      <c r="I156" s="512"/>
      <c r="J156" s="512"/>
      <c r="K156" s="512"/>
      <c r="L156" s="512"/>
      <c r="M156" s="512"/>
      <c r="N156" s="512"/>
      <c r="O156" s="512"/>
      <c r="P156" s="512"/>
      <c r="Q156" s="512"/>
      <c r="R156" s="512"/>
      <c r="S156" s="512"/>
      <c r="T156" s="512"/>
      <c r="U156" s="512"/>
      <c r="V156" s="512"/>
      <c r="W156" s="512"/>
      <c r="X156" s="512"/>
      <c r="Y156" s="512"/>
    </row>
    <row r="157" spans="1:25" x14ac:dyDescent="0.2">
      <c r="A157" s="512"/>
      <c r="B157" s="512"/>
      <c r="C157" s="512"/>
      <c r="D157" s="512"/>
      <c r="E157" s="512"/>
      <c r="F157" s="512"/>
      <c r="G157" s="512"/>
      <c r="H157" s="512"/>
      <c r="I157" s="512"/>
      <c r="J157" s="512"/>
      <c r="K157" s="512"/>
      <c r="L157" s="512"/>
      <c r="M157" s="512"/>
      <c r="N157" s="512"/>
      <c r="O157" s="512"/>
      <c r="P157" s="512"/>
      <c r="Q157" s="512"/>
      <c r="R157" s="512"/>
      <c r="S157" s="512"/>
      <c r="T157" s="512"/>
      <c r="U157" s="512"/>
      <c r="V157" s="512"/>
      <c r="W157" s="512"/>
      <c r="X157" s="512"/>
      <c r="Y157" s="512"/>
    </row>
    <row r="158" spans="1:25" x14ac:dyDescent="0.2">
      <c r="A158" s="512"/>
      <c r="B158" s="512"/>
      <c r="C158" s="512"/>
      <c r="D158" s="512"/>
      <c r="E158" s="512"/>
      <c r="F158" s="512"/>
      <c r="G158" s="512"/>
      <c r="H158" s="512"/>
      <c r="I158" s="512"/>
      <c r="J158" s="512"/>
      <c r="K158" s="512"/>
      <c r="L158" s="512"/>
      <c r="M158" s="512"/>
      <c r="N158" s="512"/>
      <c r="O158" s="512"/>
      <c r="P158" s="512"/>
      <c r="Q158" s="512"/>
      <c r="R158" s="512"/>
      <c r="S158" s="512"/>
      <c r="T158" s="512"/>
      <c r="U158" s="512"/>
      <c r="V158" s="512"/>
      <c r="W158" s="512"/>
      <c r="X158" s="512"/>
      <c r="Y158" s="512"/>
    </row>
    <row r="159" spans="1:25" x14ac:dyDescent="0.2">
      <c r="A159" s="512"/>
      <c r="B159" s="512"/>
      <c r="C159" s="512"/>
      <c r="D159" s="512"/>
      <c r="E159" s="512"/>
      <c r="F159" s="512"/>
      <c r="G159" s="512"/>
      <c r="H159" s="512"/>
      <c r="I159" s="512"/>
      <c r="J159" s="512"/>
      <c r="K159" s="512"/>
      <c r="L159" s="512"/>
      <c r="M159" s="512"/>
      <c r="N159" s="512"/>
      <c r="O159" s="512"/>
      <c r="P159" s="512"/>
      <c r="Q159" s="512"/>
      <c r="R159" s="512"/>
      <c r="S159" s="512"/>
      <c r="T159" s="512"/>
      <c r="U159" s="512"/>
      <c r="V159" s="512"/>
      <c r="W159" s="512"/>
      <c r="X159" s="512"/>
      <c r="Y159" s="512"/>
    </row>
    <row r="160" spans="1:25" x14ac:dyDescent="0.2">
      <c r="A160" s="512"/>
      <c r="B160" s="512"/>
      <c r="C160" s="512"/>
      <c r="D160" s="512"/>
      <c r="E160" s="512"/>
      <c r="F160" s="512"/>
      <c r="G160" s="512"/>
      <c r="H160" s="512"/>
      <c r="I160" s="512"/>
      <c r="J160" s="512"/>
      <c r="K160" s="512"/>
      <c r="L160" s="512"/>
      <c r="M160" s="512"/>
      <c r="N160" s="512"/>
      <c r="O160" s="512"/>
      <c r="P160" s="512"/>
      <c r="Q160" s="512"/>
      <c r="R160" s="512"/>
      <c r="S160" s="512"/>
      <c r="T160" s="512"/>
      <c r="U160" s="512"/>
      <c r="V160" s="512"/>
      <c r="W160" s="512"/>
      <c r="X160" s="512"/>
      <c r="Y160" s="512"/>
    </row>
    <row r="161" spans="1:25" x14ac:dyDescent="0.2">
      <c r="A161" s="512"/>
      <c r="B161" s="512"/>
      <c r="C161" s="512"/>
      <c r="D161" s="512"/>
      <c r="E161" s="512"/>
      <c r="F161" s="512"/>
      <c r="G161" s="512"/>
      <c r="H161" s="512"/>
      <c r="I161" s="512"/>
      <c r="J161" s="512"/>
      <c r="K161" s="512"/>
      <c r="L161" s="512"/>
      <c r="M161" s="512"/>
      <c r="N161" s="512"/>
      <c r="O161" s="512"/>
      <c r="P161" s="512"/>
      <c r="Q161" s="512"/>
      <c r="R161" s="512"/>
      <c r="S161" s="512"/>
      <c r="T161" s="512"/>
      <c r="U161" s="512"/>
      <c r="V161" s="512"/>
      <c r="W161" s="512"/>
      <c r="X161" s="512"/>
      <c r="Y161" s="512"/>
    </row>
    <row r="162" spans="1:25" x14ac:dyDescent="0.2">
      <c r="A162" s="512"/>
      <c r="B162" s="512"/>
      <c r="C162" s="512"/>
      <c r="D162" s="512"/>
      <c r="E162" s="512"/>
      <c r="F162" s="512"/>
      <c r="G162" s="512"/>
      <c r="H162" s="512"/>
      <c r="I162" s="512"/>
      <c r="J162" s="512"/>
      <c r="K162" s="512"/>
      <c r="L162" s="512"/>
      <c r="M162" s="512"/>
      <c r="N162" s="512"/>
      <c r="O162" s="512"/>
      <c r="P162" s="512"/>
      <c r="Q162" s="512"/>
      <c r="R162" s="512"/>
      <c r="S162" s="512"/>
      <c r="T162" s="512"/>
      <c r="U162" s="512"/>
      <c r="V162" s="512"/>
      <c r="W162" s="512"/>
      <c r="X162" s="512"/>
      <c r="Y162" s="512"/>
    </row>
    <row r="163" spans="1:25" x14ac:dyDescent="0.2">
      <c r="A163" s="512"/>
      <c r="B163" s="512"/>
      <c r="C163" s="512"/>
      <c r="D163" s="512"/>
      <c r="E163" s="512"/>
      <c r="F163" s="512"/>
      <c r="G163" s="512"/>
      <c r="H163" s="512"/>
      <c r="I163" s="512"/>
      <c r="J163" s="512"/>
      <c r="K163" s="512"/>
      <c r="L163" s="512"/>
      <c r="M163" s="512"/>
      <c r="N163" s="512"/>
      <c r="O163" s="512"/>
      <c r="P163" s="512"/>
      <c r="Q163" s="512"/>
      <c r="R163" s="512"/>
      <c r="S163" s="512"/>
      <c r="T163" s="512"/>
      <c r="U163" s="512"/>
      <c r="V163" s="512"/>
      <c r="W163" s="512"/>
      <c r="X163" s="512"/>
      <c r="Y163" s="512"/>
    </row>
    <row r="164" spans="1:25" x14ac:dyDescent="0.2">
      <c r="A164" s="512"/>
      <c r="B164" s="512"/>
      <c r="C164" s="512"/>
      <c r="D164" s="512"/>
      <c r="E164" s="512"/>
      <c r="F164" s="512"/>
      <c r="G164" s="512"/>
      <c r="H164" s="512"/>
      <c r="I164" s="512"/>
      <c r="J164" s="512"/>
      <c r="K164" s="512"/>
      <c r="L164" s="512"/>
      <c r="M164" s="512"/>
      <c r="N164" s="512"/>
      <c r="O164" s="512"/>
      <c r="P164" s="512"/>
      <c r="Q164" s="512"/>
      <c r="R164" s="512"/>
      <c r="S164" s="512"/>
      <c r="T164" s="512"/>
      <c r="U164" s="512"/>
      <c r="V164" s="512"/>
      <c r="W164" s="512"/>
      <c r="X164" s="512"/>
      <c r="Y164" s="512"/>
    </row>
    <row r="165" spans="1:25" x14ac:dyDescent="0.2">
      <c r="A165" s="512"/>
      <c r="B165" s="512"/>
      <c r="C165" s="512"/>
      <c r="D165" s="512"/>
      <c r="E165" s="512"/>
      <c r="F165" s="512"/>
      <c r="G165" s="512"/>
      <c r="H165" s="512"/>
      <c r="I165" s="512"/>
      <c r="J165" s="512"/>
      <c r="K165" s="512"/>
      <c r="L165" s="512"/>
      <c r="M165" s="512"/>
      <c r="N165" s="512"/>
      <c r="O165" s="512"/>
      <c r="P165" s="512"/>
      <c r="Q165" s="512"/>
      <c r="R165" s="512"/>
      <c r="S165" s="512"/>
      <c r="T165" s="512"/>
      <c r="U165" s="512"/>
      <c r="V165" s="512"/>
      <c r="W165" s="512"/>
      <c r="X165" s="512"/>
      <c r="Y165" s="512"/>
    </row>
    <row r="166" spans="1:25" x14ac:dyDescent="0.2">
      <c r="A166" s="512"/>
      <c r="B166" s="512"/>
      <c r="C166" s="512"/>
      <c r="D166" s="512"/>
      <c r="E166" s="512"/>
      <c r="F166" s="512"/>
      <c r="G166" s="512"/>
      <c r="H166" s="512"/>
      <c r="I166" s="512"/>
      <c r="J166" s="512"/>
      <c r="K166" s="512"/>
      <c r="L166" s="512"/>
      <c r="M166" s="512"/>
      <c r="N166" s="512"/>
      <c r="O166" s="512"/>
      <c r="P166" s="512"/>
      <c r="Q166" s="512"/>
      <c r="R166" s="512"/>
      <c r="S166" s="512"/>
      <c r="T166" s="512"/>
      <c r="U166" s="512"/>
      <c r="V166" s="512"/>
      <c r="W166" s="512"/>
      <c r="X166" s="512"/>
      <c r="Y166" s="512"/>
    </row>
    <row r="167" spans="1:25" x14ac:dyDescent="0.2">
      <c r="A167" s="512"/>
      <c r="B167" s="512"/>
      <c r="C167" s="512"/>
      <c r="D167" s="512"/>
      <c r="E167" s="512"/>
      <c r="F167" s="512"/>
      <c r="G167" s="512"/>
      <c r="H167" s="512"/>
      <c r="I167" s="512"/>
      <c r="J167" s="512"/>
      <c r="K167" s="512"/>
      <c r="L167" s="512"/>
      <c r="M167" s="512"/>
      <c r="N167" s="512"/>
      <c r="O167" s="512"/>
      <c r="P167" s="512"/>
      <c r="Q167" s="512"/>
      <c r="R167" s="512"/>
      <c r="S167" s="512"/>
      <c r="T167" s="512"/>
      <c r="U167" s="512"/>
      <c r="V167" s="512"/>
      <c r="W167" s="512"/>
      <c r="X167" s="512"/>
      <c r="Y167" s="512"/>
    </row>
    <row r="168" spans="1:25" x14ac:dyDescent="0.2">
      <c r="A168" s="512"/>
      <c r="B168" s="512"/>
      <c r="C168" s="512"/>
      <c r="D168" s="512"/>
      <c r="E168" s="512"/>
      <c r="F168" s="512"/>
      <c r="G168" s="512"/>
      <c r="H168" s="512"/>
      <c r="I168" s="512"/>
      <c r="J168" s="512"/>
      <c r="K168" s="512"/>
      <c r="L168" s="512"/>
      <c r="M168" s="512"/>
      <c r="N168" s="512"/>
      <c r="O168" s="512"/>
      <c r="P168" s="512"/>
      <c r="Q168" s="512"/>
      <c r="R168" s="512"/>
      <c r="S168" s="512"/>
      <c r="T168" s="512"/>
      <c r="U168" s="512"/>
      <c r="V168" s="512"/>
      <c r="W168" s="512"/>
      <c r="X168" s="512"/>
      <c r="Y168" s="512"/>
    </row>
    <row r="169" spans="1:25" x14ac:dyDescent="0.2">
      <c r="A169" s="512"/>
      <c r="B169" s="512"/>
      <c r="C169" s="512"/>
      <c r="D169" s="512"/>
      <c r="E169" s="512"/>
      <c r="F169" s="512"/>
      <c r="G169" s="512"/>
      <c r="H169" s="512"/>
      <c r="I169" s="512"/>
      <c r="J169" s="512"/>
      <c r="K169" s="512"/>
      <c r="L169" s="512"/>
      <c r="M169" s="512"/>
      <c r="N169" s="512"/>
      <c r="O169" s="512"/>
      <c r="P169" s="512"/>
      <c r="Q169" s="512"/>
      <c r="R169" s="512"/>
      <c r="S169" s="512"/>
      <c r="T169" s="512"/>
      <c r="U169" s="512"/>
      <c r="V169" s="512"/>
      <c r="W169" s="512"/>
      <c r="X169" s="512"/>
      <c r="Y169" s="512"/>
    </row>
    <row r="170" spans="1:25" x14ac:dyDescent="0.2">
      <c r="A170" s="512"/>
      <c r="B170" s="512"/>
      <c r="C170" s="512"/>
      <c r="D170" s="512"/>
      <c r="E170" s="512"/>
      <c r="F170" s="512"/>
      <c r="G170" s="512"/>
      <c r="H170" s="512"/>
      <c r="I170" s="512"/>
      <c r="J170" s="512"/>
      <c r="K170" s="512"/>
      <c r="L170" s="512"/>
      <c r="M170" s="512"/>
      <c r="N170" s="512"/>
      <c r="O170" s="512"/>
      <c r="P170" s="512"/>
      <c r="Q170" s="512"/>
      <c r="R170" s="512"/>
      <c r="S170" s="512"/>
      <c r="T170" s="512"/>
      <c r="U170" s="512"/>
      <c r="V170" s="512"/>
      <c r="W170" s="512"/>
      <c r="X170" s="512"/>
      <c r="Y170" s="512"/>
    </row>
    <row r="171" spans="1:25" x14ac:dyDescent="0.2">
      <c r="A171" s="512"/>
      <c r="B171" s="512"/>
      <c r="C171" s="512"/>
      <c r="D171" s="512"/>
      <c r="E171" s="512"/>
      <c r="F171" s="512"/>
      <c r="G171" s="512"/>
      <c r="H171" s="512"/>
      <c r="I171" s="512"/>
      <c r="J171" s="512"/>
      <c r="K171" s="512"/>
      <c r="L171" s="512"/>
      <c r="M171" s="512"/>
      <c r="N171" s="512"/>
      <c r="O171" s="512"/>
      <c r="P171" s="512"/>
      <c r="Q171" s="512"/>
      <c r="R171" s="512"/>
      <c r="S171" s="512"/>
      <c r="T171" s="512"/>
      <c r="U171" s="512"/>
      <c r="V171" s="512"/>
      <c r="W171" s="512"/>
      <c r="X171" s="512"/>
      <c r="Y171" s="512"/>
    </row>
    <row r="172" spans="1:25" x14ac:dyDescent="0.2">
      <c r="A172" s="512"/>
      <c r="B172" s="512"/>
      <c r="C172" s="512"/>
      <c r="D172" s="512"/>
      <c r="E172" s="512"/>
      <c r="F172" s="512"/>
      <c r="G172" s="512"/>
      <c r="H172" s="512"/>
      <c r="I172" s="512"/>
      <c r="J172" s="512"/>
      <c r="K172" s="512"/>
      <c r="L172" s="512"/>
      <c r="M172" s="512"/>
      <c r="N172" s="512"/>
      <c r="O172" s="512"/>
      <c r="P172" s="512"/>
      <c r="Q172" s="512"/>
      <c r="R172" s="512"/>
      <c r="S172" s="512"/>
      <c r="T172" s="512"/>
      <c r="U172" s="512"/>
      <c r="V172" s="512"/>
      <c r="W172" s="512"/>
      <c r="X172" s="512"/>
      <c r="Y172" s="512"/>
    </row>
    <row r="173" spans="1:25" x14ac:dyDescent="0.2">
      <c r="A173" s="512"/>
      <c r="B173" s="512"/>
      <c r="C173" s="512"/>
      <c r="D173" s="512"/>
      <c r="E173" s="512"/>
      <c r="F173" s="512"/>
      <c r="G173" s="512"/>
      <c r="H173" s="512"/>
      <c r="I173" s="512"/>
      <c r="J173" s="512"/>
      <c r="K173" s="512"/>
      <c r="L173" s="512"/>
      <c r="M173" s="512"/>
      <c r="N173" s="512"/>
      <c r="O173" s="512"/>
      <c r="P173" s="512"/>
      <c r="Q173" s="512"/>
      <c r="R173" s="512"/>
      <c r="S173" s="512"/>
      <c r="T173" s="512"/>
      <c r="U173" s="512"/>
      <c r="V173" s="512"/>
      <c r="W173" s="512"/>
      <c r="X173" s="512"/>
      <c r="Y173" s="512"/>
    </row>
    <row r="174" spans="1:25" x14ac:dyDescent="0.2">
      <c r="A174" s="512"/>
      <c r="B174" s="512"/>
      <c r="C174" s="512"/>
      <c r="D174" s="512"/>
      <c r="E174" s="512"/>
      <c r="F174" s="512"/>
      <c r="G174" s="512"/>
      <c r="H174" s="512"/>
      <c r="I174" s="512"/>
      <c r="J174" s="512"/>
      <c r="K174" s="512"/>
      <c r="L174" s="512"/>
      <c r="M174" s="512"/>
      <c r="N174" s="512"/>
      <c r="O174" s="512"/>
      <c r="P174" s="512"/>
      <c r="Q174" s="512"/>
      <c r="R174" s="512"/>
      <c r="S174" s="512"/>
      <c r="T174" s="512"/>
      <c r="U174" s="512"/>
      <c r="V174" s="512"/>
      <c r="W174" s="512"/>
      <c r="X174" s="512"/>
      <c r="Y174" s="512"/>
    </row>
    <row r="175" spans="1:25" x14ac:dyDescent="0.2">
      <c r="A175" s="512"/>
      <c r="B175" s="512"/>
      <c r="C175" s="512"/>
      <c r="D175" s="512"/>
      <c r="E175" s="512"/>
      <c r="F175" s="512"/>
      <c r="G175" s="512"/>
      <c r="H175" s="512"/>
      <c r="I175" s="512"/>
      <c r="J175" s="512"/>
      <c r="K175" s="512"/>
      <c r="L175" s="512"/>
      <c r="M175" s="512"/>
      <c r="N175" s="512"/>
      <c r="O175" s="512"/>
      <c r="P175" s="512"/>
      <c r="Q175" s="512"/>
      <c r="R175" s="512"/>
      <c r="S175" s="512"/>
      <c r="T175" s="512"/>
      <c r="U175" s="512"/>
      <c r="V175" s="512"/>
      <c r="W175" s="512"/>
      <c r="X175" s="512"/>
      <c r="Y175" s="512"/>
    </row>
    <row r="176" spans="1:25" x14ac:dyDescent="0.2">
      <c r="A176" s="512"/>
      <c r="B176" s="512"/>
      <c r="C176" s="512"/>
      <c r="D176" s="512"/>
      <c r="E176" s="512"/>
      <c r="F176" s="512"/>
      <c r="G176" s="512"/>
      <c r="H176" s="512"/>
      <c r="I176" s="512"/>
      <c r="J176" s="512"/>
      <c r="K176" s="512"/>
      <c r="L176" s="512"/>
      <c r="M176" s="512"/>
      <c r="N176" s="512"/>
      <c r="O176" s="512"/>
      <c r="P176" s="512"/>
      <c r="Q176" s="512"/>
      <c r="R176" s="512"/>
      <c r="S176" s="512"/>
      <c r="T176" s="512"/>
      <c r="U176" s="512"/>
      <c r="V176" s="512"/>
      <c r="W176" s="512"/>
      <c r="X176" s="512"/>
      <c r="Y176" s="512"/>
    </row>
    <row r="177" spans="1:25" x14ac:dyDescent="0.2">
      <c r="A177" s="512"/>
      <c r="B177" s="512"/>
      <c r="C177" s="512"/>
      <c r="D177" s="512"/>
      <c r="E177" s="512"/>
      <c r="F177" s="512"/>
      <c r="G177" s="512"/>
      <c r="H177" s="512"/>
      <c r="I177" s="512"/>
      <c r="J177" s="512"/>
      <c r="K177" s="512"/>
      <c r="L177" s="512"/>
      <c r="M177" s="512"/>
      <c r="N177" s="512"/>
      <c r="O177" s="512"/>
      <c r="P177" s="512"/>
      <c r="Q177" s="512"/>
      <c r="R177" s="512"/>
      <c r="S177" s="512"/>
      <c r="T177" s="512"/>
      <c r="U177" s="512"/>
      <c r="V177" s="512"/>
      <c r="W177" s="512"/>
      <c r="X177" s="512"/>
      <c r="Y177" s="512"/>
    </row>
    <row r="178" spans="1:25" x14ac:dyDescent="0.2">
      <c r="A178" s="512"/>
      <c r="B178" s="512"/>
      <c r="C178" s="512"/>
      <c r="D178" s="512"/>
      <c r="E178" s="512"/>
      <c r="F178" s="512"/>
      <c r="G178" s="512"/>
      <c r="H178" s="512"/>
      <c r="I178" s="512"/>
      <c r="J178" s="512"/>
      <c r="K178" s="512"/>
      <c r="L178" s="512"/>
      <c r="M178" s="512"/>
      <c r="N178" s="512"/>
      <c r="O178" s="512"/>
      <c r="P178" s="512"/>
      <c r="Q178" s="512"/>
      <c r="R178" s="512"/>
      <c r="S178" s="512"/>
      <c r="T178" s="512"/>
      <c r="U178" s="512"/>
      <c r="V178" s="512"/>
      <c r="W178" s="512"/>
      <c r="X178" s="512"/>
      <c r="Y178" s="512"/>
    </row>
    <row r="179" spans="1:25" x14ac:dyDescent="0.2">
      <c r="A179" s="512"/>
      <c r="B179" s="512"/>
      <c r="C179" s="512"/>
      <c r="D179" s="512"/>
      <c r="E179" s="512"/>
      <c r="F179" s="512"/>
      <c r="G179" s="512"/>
      <c r="H179" s="512"/>
      <c r="I179" s="512"/>
      <c r="J179" s="512"/>
      <c r="K179" s="512"/>
      <c r="L179" s="512"/>
      <c r="M179" s="512"/>
      <c r="N179" s="512"/>
      <c r="O179" s="512"/>
      <c r="P179" s="512"/>
      <c r="Q179" s="512"/>
      <c r="R179" s="512"/>
      <c r="S179" s="512"/>
      <c r="T179" s="512"/>
      <c r="U179" s="512"/>
      <c r="V179" s="512"/>
      <c r="W179" s="512"/>
      <c r="X179" s="512"/>
      <c r="Y179" s="512"/>
    </row>
    <row r="180" spans="1:25" x14ac:dyDescent="0.2">
      <c r="A180" s="512"/>
      <c r="B180" s="512"/>
      <c r="C180" s="512"/>
      <c r="D180" s="512"/>
      <c r="E180" s="512"/>
      <c r="F180" s="512"/>
      <c r="G180" s="512"/>
      <c r="H180" s="512"/>
      <c r="I180" s="512"/>
      <c r="J180" s="512"/>
      <c r="K180" s="512"/>
      <c r="L180" s="512"/>
      <c r="M180" s="512"/>
      <c r="N180" s="512"/>
      <c r="O180" s="512"/>
      <c r="P180" s="512"/>
      <c r="Q180" s="512"/>
      <c r="R180" s="512"/>
      <c r="S180" s="512"/>
      <c r="T180" s="512"/>
      <c r="U180" s="512"/>
      <c r="V180" s="512"/>
      <c r="W180" s="512"/>
      <c r="X180" s="512"/>
      <c r="Y180" s="512"/>
    </row>
    <row r="181" spans="1:25" x14ac:dyDescent="0.2">
      <c r="A181" s="512"/>
      <c r="B181" s="512"/>
      <c r="C181" s="512"/>
      <c r="D181" s="512"/>
      <c r="E181" s="512"/>
      <c r="F181" s="512"/>
      <c r="G181" s="512"/>
      <c r="H181" s="512"/>
      <c r="I181" s="512"/>
      <c r="J181" s="512"/>
      <c r="K181" s="512"/>
      <c r="L181" s="512"/>
      <c r="M181" s="512"/>
      <c r="N181" s="512"/>
      <c r="O181" s="512"/>
      <c r="P181" s="512"/>
      <c r="Q181" s="512"/>
      <c r="R181" s="512"/>
      <c r="S181" s="512"/>
      <c r="T181" s="512"/>
      <c r="U181" s="512"/>
      <c r="V181" s="512"/>
      <c r="W181" s="512"/>
      <c r="X181" s="512"/>
      <c r="Y181" s="512"/>
    </row>
    <row r="182" spans="1:25" x14ac:dyDescent="0.2">
      <c r="A182" s="512"/>
      <c r="B182" s="512"/>
      <c r="C182" s="512"/>
      <c r="D182" s="512"/>
      <c r="E182" s="512"/>
      <c r="F182" s="512"/>
      <c r="G182" s="512"/>
      <c r="H182" s="512"/>
      <c r="I182" s="512"/>
      <c r="J182" s="512"/>
      <c r="K182" s="512"/>
      <c r="L182" s="512"/>
      <c r="M182" s="512"/>
      <c r="N182" s="512"/>
      <c r="O182" s="512"/>
      <c r="P182" s="512"/>
      <c r="Q182" s="512"/>
      <c r="R182" s="512"/>
      <c r="S182" s="512"/>
      <c r="T182" s="512"/>
      <c r="U182" s="512"/>
      <c r="V182" s="512"/>
      <c r="W182" s="512"/>
      <c r="X182" s="512"/>
      <c r="Y182" s="512"/>
    </row>
    <row r="183" spans="1:25" x14ac:dyDescent="0.2">
      <c r="A183" s="512"/>
      <c r="B183" s="512"/>
      <c r="C183" s="512"/>
      <c r="D183" s="512"/>
      <c r="E183" s="512"/>
      <c r="F183" s="512"/>
      <c r="G183" s="512"/>
      <c r="H183" s="512"/>
      <c r="I183" s="512"/>
      <c r="J183" s="512"/>
      <c r="K183" s="512"/>
      <c r="L183" s="512"/>
      <c r="M183" s="512"/>
      <c r="N183" s="512"/>
      <c r="O183" s="512"/>
      <c r="P183" s="512"/>
      <c r="Q183" s="512"/>
      <c r="R183" s="512"/>
      <c r="S183" s="512"/>
      <c r="T183" s="512"/>
      <c r="U183" s="512"/>
      <c r="V183" s="512"/>
      <c r="W183" s="512"/>
      <c r="X183" s="512"/>
      <c r="Y183" s="512"/>
    </row>
    <row r="184" spans="1:25" x14ac:dyDescent="0.2">
      <c r="A184" s="512"/>
      <c r="B184" s="512"/>
      <c r="C184" s="512"/>
      <c r="D184" s="512"/>
      <c r="E184" s="512"/>
      <c r="F184" s="512"/>
      <c r="G184" s="512"/>
      <c r="H184" s="512"/>
      <c r="I184" s="512"/>
      <c r="J184" s="512"/>
      <c r="K184" s="512"/>
      <c r="L184" s="512"/>
      <c r="M184" s="512"/>
      <c r="N184" s="512"/>
      <c r="O184" s="512"/>
      <c r="P184" s="512"/>
      <c r="Q184" s="512"/>
      <c r="R184" s="512"/>
      <c r="S184" s="512"/>
      <c r="T184" s="512"/>
      <c r="U184" s="512"/>
      <c r="V184" s="512"/>
      <c r="W184" s="512"/>
      <c r="X184" s="512"/>
      <c r="Y184" s="512"/>
    </row>
    <row r="185" spans="1:25" x14ac:dyDescent="0.2">
      <c r="A185" s="512"/>
      <c r="B185" s="512"/>
      <c r="C185" s="512"/>
      <c r="D185" s="512"/>
      <c r="E185" s="512"/>
      <c r="F185" s="512"/>
      <c r="G185" s="512"/>
      <c r="H185" s="512"/>
      <c r="I185" s="512"/>
      <c r="J185" s="512"/>
      <c r="K185" s="512"/>
      <c r="L185" s="512"/>
      <c r="M185" s="512"/>
      <c r="N185" s="512"/>
      <c r="O185" s="512"/>
      <c r="P185" s="512"/>
      <c r="Q185" s="512"/>
      <c r="R185" s="512"/>
      <c r="S185" s="512"/>
      <c r="T185" s="512"/>
      <c r="U185" s="512"/>
      <c r="V185" s="512"/>
      <c r="W185" s="512"/>
      <c r="X185" s="512"/>
      <c r="Y185" s="512"/>
    </row>
    <row r="186" spans="1:25" x14ac:dyDescent="0.2">
      <c r="A186" s="512"/>
      <c r="B186" s="512"/>
      <c r="C186" s="512"/>
      <c r="D186" s="512"/>
      <c r="E186" s="512"/>
      <c r="F186" s="512"/>
      <c r="G186" s="512"/>
      <c r="H186" s="512"/>
      <c r="I186" s="512"/>
      <c r="J186" s="512"/>
      <c r="K186" s="512"/>
      <c r="L186" s="512"/>
      <c r="M186" s="512"/>
      <c r="N186" s="512"/>
      <c r="O186" s="512"/>
      <c r="P186" s="512"/>
      <c r="Q186" s="512"/>
      <c r="R186" s="512"/>
      <c r="S186" s="512"/>
      <c r="T186" s="512"/>
      <c r="U186" s="512"/>
      <c r="V186" s="512"/>
      <c r="W186" s="512"/>
      <c r="X186" s="512"/>
      <c r="Y186" s="512"/>
    </row>
    <row r="187" spans="1:25" x14ac:dyDescent="0.2">
      <c r="A187" s="512"/>
      <c r="B187" s="512"/>
      <c r="C187" s="512"/>
      <c r="D187" s="512"/>
      <c r="E187" s="512"/>
      <c r="F187" s="512"/>
      <c r="G187" s="512"/>
      <c r="H187" s="512"/>
      <c r="I187" s="512"/>
      <c r="J187" s="512"/>
      <c r="K187" s="512"/>
      <c r="L187" s="512"/>
      <c r="M187" s="512"/>
      <c r="N187" s="512"/>
      <c r="O187" s="512"/>
      <c r="P187" s="512"/>
      <c r="Q187" s="512"/>
      <c r="R187" s="512"/>
      <c r="S187" s="512"/>
      <c r="T187" s="512"/>
      <c r="U187" s="512"/>
      <c r="V187" s="512"/>
      <c r="W187" s="512"/>
      <c r="X187" s="512"/>
      <c r="Y187" s="512"/>
    </row>
    <row r="188" spans="1:25" x14ac:dyDescent="0.2">
      <c r="A188" s="512"/>
      <c r="B188" s="512"/>
      <c r="C188" s="512"/>
      <c r="D188" s="512"/>
      <c r="E188" s="512"/>
      <c r="F188" s="512"/>
      <c r="G188" s="512"/>
      <c r="H188" s="512"/>
      <c r="I188" s="512"/>
      <c r="J188" s="512"/>
      <c r="K188" s="512"/>
      <c r="L188" s="512"/>
      <c r="M188" s="512"/>
      <c r="N188" s="512"/>
      <c r="O188" s="512"/>
      <c r="P188" s="512"/>
      <c r="Q188" s="512"/>
      <c r="R188" s="512"/>
      <c r="S188" s="512"/>
      <c r="T188" s="512"/>
      <c r="U188" s="512"/>
      <c r="V188" s="512"/>
      <c r="W188" s="512"/>
      <c r="X188" s="512"/>
      <c r="Y188" s="512"/>
    </row>
    <row r="189" spans="1:25" x14ac:dyDescent="0.2">
      <c r="A189" s="512"/>
      <c r="B189" s="512"/>
      <c r="C189" s="512"/>
      <c r="D189" s="512"/>
      <c r="E189" s="512"/>
      <c r="F189" s="512"/>
      <c r="G189" s="512"/>
      <c r="H189" s="512"/>
      <c r="I189" s="512"/>
      <c r="J189" s="512"/>
      <c r="K189" s="512"/>
      <c r="L189" s="512"/>
      <c r="M189" s="512"/>
      <c r="N189" s="512"/>
      <c r="O189" s="512"/>
      <c r="P189" s="512"/>
      <c r="Q189" s="512"/>
      <c r="R189" s="512"/>
      <c r="S189" s="512"/>
      <c r="T189" s="512"/>
      <c r="U189" s="512"/>
      <c r="V189" s="512"/>
      <c r="W189" s="512"/>
      <c r="X189" s="512"/>
      <c r="Y189" s="512"/>
    </row>
    <row r="190" spans="1:25" x14ac:dyDescent="0.2">
      <c r="A190" s="512"/>
      <c r="B190" s="512"/>
      <c r="C190" s="512"/>
      <c r="D190" s="512"/>
      <c r="E190" s="512"/>
      <c r="F190" s="512"/>
      <c r="G190" s="512"/>
      <c r="H190" s="512"/>
      <c r="I190" s="512"/>
      <c r="J190" s="512"/>
      <c r="K190" s="512"/>
      <c r="L190" s="512"/>
      <c r="M190" s="512"/>
      <c r="N190" s="512"/>
      <c r="O190" s="512"/>
      <c r="P190" s="512"/>
      <c r="Q190" s="512"/>
      <c r="R190" s="512"/>
      <c r="S190" s="512"/>
      <c r="T190" s="512"/>
      <c r="U190" s="512"/>
      <c r="V190" s="512"/>
      <c r="W190" s="512"/>
      <c r="X190" s="512"/>
      <c r="Y190" s="512"/>
    </row>
    <row r="191" spans="1:25" x14ac:dyDescent="0.2">
      <c r="A191" s="512"/>
      <c r="B191" s="512"/>
      <c r="C191" s="512"/>
      <c r="D191" s="512"/>
      <c r="E191" s="512"/>
      <c r="F191" s="512"/>
      <c r="G191" s="512"/>
      <c r="H191" s="512"/>
      <c r="I191" s="512"/>
      <c r="J191" s="512"/>
      <c r="K191" s="512"/>
      <c r="L191" s="512"/>
      <c r="M191" s="512"/>
      <c r="N191" s="512"/>
      <c r="O191" s="512"/>
      <c r="P191" s="512"/>
      <c r="Q191" s="512"/>
      <c r="R191" s="512"/>
      <c r="S191" s="512"/>
      <c r="T191" s="512"/>
      <c r="U191" s="512"/>
      <c r="V191" s="512"/>
      <c r="W191" s="512"/>
      <c r="X191" s="512"/>
      <c r="Y191" s="512"/>
    </row>
    <row r="192" spans="1:25" x14ac:dyDescent="0.2">
      <c r="A192" s="512"/>
      <c r="B192" s="512"/>
      <c r="C192" s="512"/>
      <c r="D192" s="512"/>
      <c r="E192" s="512"/>
      <c r="F192" s="512"/>
      <c r="G192" s="512"/>
      <c r="H192" s="512"/>
      <c r="I192" s="512"/>
      <c r="J192" s="512"/>
      <c r="K192" s="512"/>
      <c r="L192" s="512"/>
      <c r="M192" s="512"/>
      <c r="N192" s="512"/>
      <c r="O192" s="512"/>
      <c r="P192" s="512"/>
      <c r="Q192" s="512"/>
      <c r="R192" s="512"/>
      <c r="S192" s="512"/>
      <c r="T192" s="512"/>
      <c r="U192" s="512"/>
      <c r="V192" s="512"/>
      <c r="W192" s="512"/>
      <c r="X192" s="512"/>
      <c r="Y192" s="512"/>
    </row>
    <row r="193" spans="1:25" x14ac:dyDescent="0.2">
      <c r="A193" s="512"/>
      <c r="B193" s="512"/>
      <c r="C193" s="512"/>
      <c r="D193" s="512"/>
      <c r="E193" s="512"/>
      <c r="F193" s="512"/>
      <c r="G193" s="512"/>
      <c r="H193" s="512"/>
      <c r="I193" s="512"/>
      <c r="J193" s="512"/>
      <c r="K193" s="512"/>
      <c r="L193" s="512"/>
      <c r="M193" s="512"/>
      <c r="N193" s="512"/>
      <c r="O193" s="512"/>
      <c r="P193" s="512"/>
      <c r="Q193" s="512"/>
      <c r="R193" s="512"/>
      <c r="S193" s="512"/>
      <c r="T193" s="512"/>
      <c r="U193" s="512"/>
      <c r="V193" s="512"/>
      <c r="W193" s="512"/>
      <c r="X193" s="512"/>
      <c r="Y193" s="512"/>
    </row>
    <row r="194" spans="1:25" x14ac:dyDescent="0.2">
      <c r="A194" s="512"/>
      <c r="B194" s="512"/>
      <c r="C194" s="512"/>
      <c r="D194" s="512"/>
      <c r="E194" s="512"/>
      <c r="F194" s="512"/>
      <c r="G194" s="512"/>
      <c r="H194" s="512"/>
      <c r="I194" s="512"/>
      <c r="J194" s="512"/>
      <c r="K194" s="512"/>
      <c r="L194" s="512"/>
      <c r="M194" s="512"/>
      <c r="N194" s="512"/>
      <c r="O194" s="512"/>
      <c r="P194" s="512"/>
      <c r="Q194" s="512"/>
      <c r="R194" s="512"/>
      <c r="S194" s="512"/>
      <c r="T194" s="512"/>
      <c r="U194" s="512"/>
      <c r="V194" s="512"/>
      <c r="W194" s="512"/>
      <c r="X194" s="512"/>
      <c r="Y194" s="512"/>
    </row>
    <row r="195" spans="1:25" x14ac:dyDescent="0.2">
      <c r="A195" s="512"/>
      <c r="B195" s="512"/>
      <c r="C195" s="512"/>
      <c r="D195" s="512"/>
      <c r="E195" s="512"/>
      <c r="F195" s="512"/>
      <c r="G195" s="512"/>
      <c r="H195" s="512"/>
      <c r="I195" s="512"/>
      <c r="J195" s="512"/>
      <c r="K195" s="512"/>
      <c r="L195" s="512"/>
      <c r="M195" s="512"/>
      <c r="N195" s="512"/>
      <c r="O195" s="512"/>
      <c r="P195" s="512"/>
      <c r="Q195" s="512"/>
      <c r="R195" s="512"/>
      <c r="S195" s="512"/>
      <c r="T195" s="512"/>
      <c r="U195" s="512"/>
      <c r="V195" s="512"/>
      <c r="W195" s="512"/>
      <c r="X195" s="512"/>
      <c r="Y195" s="512"/>
    </row>
    <row r="196" spans="1:25" x14ac:dyDescent="0.2">
      <c r="A196" s="512"/>
      <c r="B196" s="512"/>
      <c r="C196" s="512"/>
      <c r="D196" s="512"/>
      <c r="E196" s="512"/>
      <c r="F196" s="512"/>
      <c r="G196" s="512"/>
      <c r="H196" s="512"/>
      <c r="I196" s="512"/>
      <c r="J196" s="512"/>
      <c r="K196" s="512"/>
      <c r="L196" s="512"/>
      <c r="M196" s="512"/>
      <c r="N196" s="512"/>
      <c r="O196" s="512"/>
      <c r="P196" s="512"/>
      <c r="Q196" s="512"/>
      <c r="R196" s="512"/>
      <c r="S196" s="512"/>
      <c r="T196" s="512"/>
      <c r="U196" s="512"/>
      <c r="V196" s="512"/>
      <c r="W196" s="512"/>
      <c r="X196" s="512"/>
      <c r="Y196" s="512"/>
    </row>
    <row r="197" spans="1:25" x14ac:dyDescent="0.2">
      <c r="A197" s="512"/>
      <c r="B197" s="512"/>
      <c r="C197" s="512"/>
      <c r="D197" s="512"/>
      <c r="E197" s="512"/>
      <c r="F197" s="512"/>
      <c r="G197" s="512"/>
      <c r="H197" s="512"/>
      <c r="I197" s="512"/>
      <c r="J197" s="512"/>
      <c r="K197" s="512"/>
      <c r="L197" s="512"/>
      <c r="M197" s="512"/>
      <c r="N197" s="512"/>
      <c r="O197" s="512"/>
      <c r="P197" s="512"/>
      <c r="Q197" s="512"/>
      <c r="R197" s="512"/>
      <c r="S197" s="512"/>
      <c r="T197" s="512"/>
      <c r="U197" s="512"/>
      <c r="V197" s="512"/>
      <c r="W197" s="512"/>
      <c r="X197" s="512"/>
      <c r="Y197" s="512"/>
    </row>
    <row r="198" spans="1:25" x14ac:dyDescent="0.2">
      <c r="A198" s="512"/>
      <c r="B198" s="512"/>
      <c r="C198" s="512"/>
      <c r="D198" s="512"/>
      <c r="E198" s="512"/>
      <c r="F198" s="512"/>
      <c r="G198" s="512"/>
      <c r="H198" s="512"/>
      <c r="I198" s="512"/>
      <c r="J198" s="512"/>
      <c r="K198" s="512"/>
      <c r="L198" s="512"/>
      <c r="M198" s="512"/>
      <c r="N198" s="512"/>
      <c r="O198" s="512"/>
      <c r="P198" s="512"/>
      <c r="Q198" s="512"/>
      <c r="R198" s="512"/>
      <c r="S198" s="512"/>
      <c r="T198" s="512"/>
      <c r="U198" s="512"/>
      <c r="V198" s="512"/>
      <c r="W198" s="512"/>
      <c r="X198" s="512"/>
      <c r="Y198" s="512"/>
    </row>
    <row r="199" spans="1:25" x14ac:dyDescent="0.2">
      <c r="A199" s="512"/>
      <c r="B199" s="512"/>
      <c r="C199" s="512"/>
      <c r="D199" s="512"/>
      <c r="E199" s="512"/>
      <c r="F199" s="512"/>
      <c r="G199" s="512"/>
      <c r="H199" s="512"/>
      <c r="I199" s="512"/>
      <c r="J199" s="512"/>
      <c r="K199" s="512"/>
      <c r="L199" s="512"/>
      <c r="M199" s="512"/>
      <c r="N199" s="512"/>
      <c r="O199" s="512"/>
      <c r="P199" s="512"/>
      <c r="Q199" s="512"/>
      <c r="R199" s="512"/>
      <c r="S199" s="512"/>
      <c r="T199" s="512"/>
      <c r="U199" s="512"/>
      <c r="V199" s="512"/>
      <c r="W199" s="512"/>
      <c r="X199" s="512"/>
      <c r="Y199" s="512"/>
    </row>
    <row r="200" spans="1:25" x14ac:dyDescent="0.2">
      <c r="A200" s="512"/>
      <c r="B200" s="512"/>
      <c r="C200" s="512"/>
      <c r="D200" s="512"/>
      <c r="E200" s="512"/>
      <c r="F200" s="512"/>
      <c r="G200" s="512"/>
      <c r="H200" s="512"/>
      <c r="I200" s="512"/>
      <c r="J200" s="512"/>
      <c r="K200" s="512"/>
      <c r="L200" s="512"/>
      <c r="M200" s="512"/>
      <c r="N200" s="512"/>
      <c r="O200" s="512"/>
      <c r="P200" s="512"/>
      <c r="Q200" s="512"/>
      <c r="R200" s="512"/>
      <c r="S200" s="512"/>
      <c r="T200" s="512"/>
      <c r="U200" s="512"/>
      <c r="V200" s="512"/>
      <c r="W200" s="512"/>
      <c r="X200" s="512"/>
      <c r="Y200" s="512"/>
    </row>
    <row r="201" spans="1:25" x14ac:dyDescent="0.2">
      <c r="A201" s="512"/>
      <c r="B201" s="512"/>
      <c r="C201" s="512"/>
      <c r="D201" s="512"/>
      <c r="E201" s="512"/>
      <c r="F201" s="512"/>
      <c r="G201" s="512"/>
      <c r="H201" s="512"/>
      <c r="I201" s="512"/>
      <c r="J201" s="512"/>
      <c r="K201" s="512"/>
      <c r="L201" s="512"/>
      <c r="M201" s="512"/>
      <c r="N201" s="512"/>
      <c r="O201" s="512"/>
      <c r="P201" s="512"/>
      <c r="Q201" s="512"/>
      <c r="R201" s="512"/>
      <c r="S201" s="512"/>
      <c r="T201" s="512"/>
      <c r="U201" s="512"/>
      <c r="V201" s="512"/>
      <c r="W201" s="512"/>
      <c r="X201" s="512"/>
      <c r="Y201" s="512"/>
    </row>
    <row r="202" spans="1:25" x14ac:dyDescent="0.2">
      <c r="A202" s="512"/>
      <c r="B202" s="512"/>
      <c r="C202" s="512"/>
      <c r="D202" s="512"/>
      <c r="E202" s="512"/>
      <c r="F202" s="512"/>
      <c r="G202" s="512"/>
      <c r="H202" s="512"/>
      <c r="I202" s="512"/>
      <c r="J202" s="512"/>
      <c r="K202" s="512"/>
      <c r="L202" s="512"/>
      <c r="M202" s="512"/>
      <c r="N202" s="512"/>
      <c r="O202" s="512"/>
      <c r="P202" s="512"/>
      <c r="Q202" s="512"/>
      <c r="R202" s="512"/>
      <c r="S202" s="512"/>
      <c r="T202" s="512"/>
      <c r="U202" s="512"/>
      <c r="V202" s="512"/>
      <c r="W202" s="512"/>
      <c r="X202" s="512"/>
      <c r="Y202" s="512"/>
    </row>
    <row r="203" spans="1:25" x14ac:dyDescent="0.2">
      <c r="A203" s="512"/>
      <c r="B203" s="512"/>
      <c r="C203" s="512"/>
      <c r="D203" s="512"/>
      <c r="E203" s="512"/>
      <c r="F203" s="512"/>
      <c r="G203" s="512"/>
      <c r="H203" s="512"/>
      <c r="I203" s="512"/>
      <c r="J203" s="512"/>
      <c r="K203" s="512"/>
      <c r="L203" s="512"/>
      <c r="M203" s="512"/>
      <c r="N203" s="512"/>
      <c r="O203" s="512"/>
      <c r="P203" s="512"/>
      <c r="Q203" s="512"/>
      <c r="R203" s="512"/>
      <c r="S203" s="512"/>
      <c r="T203" s="512"/>
      <c r="U203" s="512"/>
      <c r="V203" s="512"/>
      <c r="W203" s="512"/>
      <c r="X203" s="512"/>
      <c r="Y203" s="512"/>
    </row>
    <row r="204" spans="1:25" x14ac:dyDescent="0.2">
      <c r="A204" s="512"/>
      <c r="B204" s="512"/>
      <c r="C204" s="512"/>
      <c r="D204" s="512"/>
      <c r="E204" s="512"/>
      <c r="F204" s="512"/>
      <c r="G204" s="512"/>
      <c r="H204" s="512"/>
      <c r="I204" s="512"/>
      <c r="J204" s="512"/>
      <c r="K204" s="512"/>
      <c r="L204" s="512"/>
      <c r="M204" s="512"/>
      <c r="N204" s="512"/>
      <c r="O204" s="512"/>
      <c r="P204" s="512"/>
      <c r="Q204" s="512"/>
      <c r="R204" s="512"/>
      <c r="S204" s="512"/>
      <c r="T204" s="512"/>
      <c r="U204" s="512"/>
      <c r="V204" s="512"/>
      <c r="W204" s="512"/>
      <c r="X204" s="512"/>
      <c r="Y204" s="512"/>
    </row>
    <row r="205" spans="1:25" x14ac:dyDescent="0.2">
      <c r="A205" s="512"/>
      <c r="B205" s="512"/>
      <c r="C205" s="512"/>
      <c r="D205" s="512"/>
      <c r="E205" s="512"/>
      <c r="F205" s="512"/>
      <c r="G205" s="512"/>
      <c r="H205" s="512"/>
      <c r="I205" s="512"/>
      <c r="J205" s="512"/>
      <c r="K205" s="512"/>
      <c r="L205" s="512"/>
      <c r="M205" s="512"/>
      <c r="N205" s="512"/>
      <c r="O205" s="512"/>
      <c r="P205" s="512"/>
      <c r="Q205" s="512"/>
      <c r="R205" s="512"/>
      <c r="S205" s="512"/>
      <c r="T205" s="512"/>
      <c r="U205" s="512"/>
      <c r="V205" s="512"/>
      <c r="W205" s="512"/>
      <c r="X205" s="512"/>
      <c r="Y205" s="512"/>
    </row>
    <row r="206" spans="1:25" x14ac:dyDescent="0.2">
      <c r="A206" s="512"/>
      <c r="B206" s="512"/>
      <c r="C206" s="512"/>
      <c r="D206" s="512"/>
      <c r="E206" s="512"/>
      <c r="F206" s="512"/>
      <c r="G206" s="512"/>
      <c r="H206" s="512"/>
      <c r="I206" s="512"/>
      <c r="J206" s="512"/>
      <c r="K206" s="512"/>
      <c r="L206" s="512"/>
      <c r="M206" s="512"/>
      <c r="N206" s="512"/>
      <c r="O206" s="512"/>
      <c r="P206" s="512"/>
      <c r="Q206" s="512"/>
      <c r="R206" s="512"/>
      <c r="S206" s="512"/>
      <c r="T206" s="512"/>
      <c r="U206" s="512"/>
      <c r="V206" s="512"/>
      <c r="W206" s="512"/>
      <c r="X206" s="512"/>
      <c r="Y206" s="512"/>
    </row>
    <row r="207" spans="1:25" x14ac:dyDescent="0.2">
      <c r="A207" s="512"/>
      <c r="B207" s="512"/>
      <c r="C207" s="512"/>
      <c r="D207" s="512"/>
      <c r="E207" s="512"/>
      <c r="F207" s="512"/>
      <c r="G207" s="512"/>
      <c r="H207" s="512"/>
      <c r="I207" s="512"/>
      <c r="J207" s="512"/>
      <c r="K207" s="512"/>
      <c r="L207" s="512"/>
      <c r="M207" s="512"/>
      <c r="N207" s="512"/>
      <c r="O207" s="512"/>
      <c r="P207" s="512"/>
      <c r="Q207" s="512"/>
      <c r="R207" s="512"/>
      <c r="S207" s="512"/>
      <c r="T207" s="512"/>
      <c r="U207" s="512"/>
      <c r="V207" s="512"/>
      <c r="W207" s="512"/>
      <c r="X207" s="512"/>
      <c r="Y207" s="512"/>
    </row>
    <row r="208" spans="1:25" x14ac:dyDescent="0.2">
      <c r="A208" s="512"/>
      <c r="B208" s="512"/>
      <c r="C208" s="512"/>
      <c r="D208" s="512"/>
      <c r="E208" s="512"/>
      <c r="F208" s="512"/>
      <c r="G208" s="512"/>
      <c r="H208" s="512"/>
      <c r="I208" s="512"/>
      <c r="J208" s="512"/>
      <c r="K208" s="512"/>
      <c r="L208" s="512"/>
      <c r="M208" s="512"/>
      <c r="N208" s="512"/>
      <c r="O208" s="512"/>
      <c r="P208" s="512"/>
      <c r="Q208" s="512"/>
      <c r="R208" s="512"/>
      <c r="S208" s="512"/>
      <c r="T208" s="512"/>
      <c r="U208" s="512"/>
      <c r="V208" s="512"/>
      <c r="W208" s="512"/>
      <c r="X208" s="512"/>
      <c r="Y208" s="512"/>
    </row>
    <row r="209" spans="1:25" x14ac:dyDescent="0.2">
      <c r="A209" s="512"/>
      <c r="B209" s="512"/>
      <c r="C209" s="512"/>
      <c r="D209" s="512"/>
      <c r="E209" s="512"/>
      <c r="F209" s="512"/>
      <c r="G209" s="512"/>
      <c r="H209" s="512"/>
      <c r="I209" s="512"/>
      <c r="J209" s="512"/>
      <c r="K209" s="512"/>
      <c r="L209" s="512"/>
      <c r="M209" s="512"/>
      <c r="N209" s="512"/>
      <c r="O209" s="512"/>
      <c r="P209" s="512"/>
      <c r="Q209" s="512"/>
      <c r="R209" s="512"/>
      <c r="S209" s="512"/>
      <c r="T209" s="512"/>
      <c r="U209" s="512"/>
      <c r="V209" s="512"/>
      <c r="W209" s="512"/>
      <c r="X209" s="512"/>
      <c r="Y209" s="512"/>
    </row>
    <row r="210" spans="1:25" x14ac:dyDescent="0.2">
      <c r="A210" s="512"/>
      <c r="B210" s="512"/>
      <c r="C210" s="512"/>
      <c r="D210" s="512"/>
      <c r="E210" s="512"/>
      <c r="F210" s="512"/>
      <c r="G210" s="512"/>
      <c r="H210" s="512"/>
      <c r="I210" s="512"/>
      <c r="J210" s="512"/>
      <c r="K210" s="512"/>
      <c r="L210" s="512"/>
      <c r="M210" s="512"/>
      <c r="N210" s="512"/>
      <c r="O210" s="512"/>
      <c r="P210" s="512"/>
      <c r="Q210" s="512"/>
      <c r="R210" s="512"/>
      <c r="S210" s="512"/>
      <c r="T210" s="512"/>
      <c r="U210" s="512"/>
      <c r="V210" s="512"/>
      <c r="W210" s="512"/>
      <c r="X210" s="512"/>
      <c r="Y210" s="512"/>
    </row>
    <row r="211" spans="1:25" x14ac:dyDescent="0.2">
      <c r="A211" s="512"/>
      <c r="B211" s="512"/>
      <c r="C211" s="512"/>
      <c r="D211" s="512"/>
      <c r="E211" s="512"/>
      <c r="F211" s="512"/>
      <c r="G211" s="512"/>
      <c r="H211" s="512"/>
      <c r="I211" s="512"/>
      <c r="J211" s="512"/>
      <c r="K211" s="512"/>
      <c r="L211" s="512"/>
      <c r="M211" s="512"/>
      <c r="N211" s="512"/>
      <c r="O211" s="512"/>
      <c r="P211" s="512"/>
      <c r="Q211" s="512"/>
      <c r="R211" s="512"/>
      <c r="S211" s="512"/>
      <c r="T211" s="512"/>
      <c r="U211" s="512"/>
      <c r="V211" s="512"/>
      <c r="W211" s="512"/>
      <c r="X211" s="512"/>
      <c r="Y211" s="512"/>
    </row>
    <row r="212" spans="1:25" x14ac:dyDescent="0.2">
      <c r="A212" s="512"/>
      <c r="B212" s="512"/>
      <c r="C212" s="512"/>
      <c r="D212" s="512"/>
      <c r="E212" s="512"/>
      <c r="F212" s="512"/>
      <c r="G212" s="512"/>
      <c r="H212" s="512"/>
      <c r="I212" s="512"/>
      <c r="J212" s="512"/>
      <c r="K212" s="512"/>
      <c r="L212" s="512"/>
      <c r="M212" s="512"/>
      <c r="N212" s="512"/>
      <c r="O212" s="512"/>
      <c r="P212" s="512"/>
      <c r="Q212" s="512"/>
      <c r="R212" s="512"/>
      <c r="S212" s="512"/>
      <c r="T212" s="512"/>
      <c r="U212" s="512"/>
      <c r="V212" s="512"/>
      <c r="W212" s="512"/>
      <c r="X212" s="512"/>
      <c r="Y212" s="512"/>
    </row>
    <row r="213" spans="1:25" x14ac:dyDescent="0.2">
      <c r="A213" s="512"/>
      <c r="B213" s="512"/>
      <c r="C213" s="512"/>
      <c r="D213" s="512"/>
      <c r="E213" s="512"/>
      <c r="F213" s="512"/>
      <c r="G213" s="512"/>
      <c r="H213" s="512"/>
      <c r="I213" s="512"/>
      <c r="J213" s="512"/>
      <c r="K213" s="512"/>
      <c r="L213" s="512"/>
      <c r="M213" s="512"/>
      <c r="N213" s="512"/>
      <c r="O213" s="512"/>
      <c r="P213" s="512"/>
      <c r="Q213" s="512"/>
      <c r="R213" s="512"/>
      <c r="S213" s="512"/>
      <c r="T213" s="512"/>
      <c r="U213" s="512"/>
      <c r="V213" s="512"/>
      <c r="W213" s="512"/>
      <c r="X213" s="512"/>
      <c r="Y213" s="512"/>
    </row>
    <row r="214" spans="1:25" x14ac:dyDescent="0.2">
      <c r="A214" s="512"/>
      <c r="B214" s="512"/>
      <c r="C214" s="512"/>
      <c r="D214" s="512"/>
      <c r="E214" s="512"/>
      <c r="F214" s="512"/>
      <c r="G214" s="512"/>
      <c r="H214" s="512"/>
      <c r="I214" s="512"/>
      <c r="J214" s="512"/>
      <c r="K214" s="512"/>
      <c r="L214" s="512"/>
      <c r="M214" s="512"/>
      <c r="N214" s="512"/>
      <c r="O214" s="512"/>
      <c r="P214" s="512"/>
      <c r="Q214" s="512"/>
      <c r="R214" s="512"/>
      <c r="S214" s="512"/>
      <c r="T214" s="512"/>
      <c r="U214" s="512"/>
      <c r="V214" s="512"/>
      <c r="W214" s="512"/>
      <c r="X214" s="512"/>
      <c r="Y214" s="512"/>
    </row>
    <row r="215" spans="1:25" x14ac:dyDescent="0.2">
      <c r="A215" s="512"/>
      <c r="B215" s="512"/>
      <c r="C215" s="512"/>
      <c r="D215" s="512"/>
      <c r="E215" s="512"/>
      <c r="F215" s="512"/>
      <c r="G215" s="512"/>
      <c r="H215" s="512"/>
      <c r="I215" s="512"/>
      <c r="J215" s="512"/>
      <c r="K215" s="512"/>
      <c r="L215" s="512"/>
      <c r="M215" s="512"/>
      <c r="N215" s="512"/>
      <c r="O215" s="512"/>
      <c r="P215" s="512"/>
      <c r="Q215" s="512"/>
      <c r="R215" s="512"/>
      <c r="S215" s="512"/>
      <c r="T215" s="512"/>
      <c r="U215" s="512"/>
      <c r="V215" s="512"/>
      <c r="W215" s="512"/>
      <c r="X215" s="512"/>
      <c r="Y215" s="512"/>
    </row>
    <row r="216" spans="1:25" x14ac:dyDescent="0.2">
      <c r="A216" s="512"/>
      <c r="B216" s="512"/>
      <c r="C216" s="512"/>
      <c r="D216" s="512"/>
      <c r="E216" s="512"/>
      <c r="F216" s="512"/>
      <c r="G216" s="512"/>
      <c r="H216" s="512"/>
      <c r="I216" s="512"/>
      <c r="J216" s="512"/>
      <c r="K216" s="512"/>
      <c r="L216" s="512"/>
      <c r="M216" s="512"/>
      <c r="N216" s="512"/>
      <c r="O216" s="512"/>
      <c r="P216" s="512"/>
      <c r="Q216" s="512"/>
      <c r="R216" s="512"/>
      <c r="S216" s="512"/>
      <c r="T216" s="512"/>
      <c r="U216" s="512"/>
      <c r="V216" s="512"/>
      <c r="W216" s="512"/>
      <c r="X216" s="512"/>
      <c r="Y216" s="512"/>
    </row>
    <row r="217" spans="1:25" x14ac:dyDescent="0.2">
      <c r="A217" s="512"/>
      <c r="B217" s="512"/>
      <c r="C217" s="512"/>
      <c r="D217" s="512"/>
      <c r="E217" s="512"/>
      <c r="F217" s="512"/>
      <c r="G217" s="512"/>
      <c r="H217" s="512"/>
      <c r="I217" s="512"/>
      <c r="J217" s="512"/>
      <c r="K217" s="512"/>
      <c r="L217" s="512"/>
      <c r="M217" s="512"/>
      <c r="N217" s="512"/>
      <c r="O217" s="512"/>
      <c r="P217" s="512"/>
      <c r="Q217" s="512"/>
      <c r="R217" s="512"/>
      <c r="S217" s="512"/>
      <c r="T217" s="512"/>
      <c r="U217" s="512"/>
      <c r="V217" s="512"/>
      <c r="W217" s="512"/>
      <c r="X217" s="512"/>
      <c r="Y217" s="512"/>
    </row>
    <row r="218" spans="1:25" x14ac:dyDescent="0.2">
      <c r="A218" s="512"/>
      <c r="B218" s="512"/>
      <c r="C218" s="512"/>
      <c r="D218" s="512"/>
      <c r="E218" s="512"/>
      <c r="F218" s="512"/>
      <c r="G218" s="512"/>
      <c r="H218" s="512"/>
      <c r="I218" s="512"/>
      <c r="J218" s="512"/>
      <c r="K218" s="512"/>
      <c r="L218" s="512"/>
      <c r="M218" s="512"/>
      <c r="N218" s="512"/>
      <c r="O218" s="512"/>
      <c r="P218" s="512"/>
      <c r="Q218" s="512"/>
      <c r="R218" s="512"/>
      <c r="S218" s="512"/>
      <c r="T218" s="512"/>
      <c r="U218" s="512"/>
      <c r="V218" s="512"/>
      <c r="W218" s="512"/>
      <c r="X218" s="512"/>
      <c r="Y218" s="512"/>
    </row>
    <row r="219" spans="1:25" x14ac:dyDescent="0.2">
      <c r="A219" s="512"/>
      <c r="B219" s="512"/>
      <c r="C219" s="512"/>
      <c r="D219" s="512"/>
      <c r="E219" s="512"/>
      <c r="F219" s="512"/>
      <c r="G219" s="512"/>
      <c r="H219" s="512"/>
      <c r="I219" s="512"/>
      <c r="J219" s="512"/>
      <c r="K219" s="512"/>
      <c r="L219" s="512"/>
      <c r="M219" s="512"/>
      <c r="N219" s="512"/>
      <c r="O219" s="512"/>
      <c r="P219" s="512"/>
      <c r="Q219" s="512"/>
      <c r="R219" s="512"/>
      <c r="S219" s="512"/>
      <c r="T219" s="512"/>
      <c r="U219" s="512"/>
      <c r="V219" s="512"/>
      <c r="W219" s="512"/>
      <c r="X219" s="512"/>
      <c r="Y219" s="512"/>
    </row>
    <row r="220" spans="1:25" x14ac:dyDescent="0.2">
      <c r="A220" s="512"/>
      <c r="B220" s="512"/>
      <c r="C220" s="512"/>
      <c r="D220" s="512"/>
      <c r="E220" s="512"/>
      <c r="F220" s="512"/>
      <c r="G220" s="512"/>
      <c r="H220" s="512"/>
      <c r="I220" s="512"/>
      <c r="J220" s="512"/>
      <c r="K220" s="512"/>
      <c r="L220" s="512"/>
      <c r="M220" s="512"/>
      <c r="N220" s="512"/>
      <c r="O220" s="512"/>
      <c r="P220" s="512"/>
      <c r="Q220" s="512"/>
      <c r="R220" s="512"/>
      <c r="S220" s="512"/>
      <c r="T220" s="512"/>
      <c r="U220" s="512"/>
      <c r="V220" s="512"/>
      <c r="W220" s="512"/>
      <c r="X220" s="512"/>
      <c r="Y220" s="512"/>
    </row>
    <row r="221" spans="1:25" x14ac:dyDescent="0.2">
      <c r="A221" s="512"/>
      <c r="B221" s="512"/>
      <c r="C221" s="512"/>
      <c r="D221" s="512"/>
      <c r="E221" s="512"/>
      <c r="F221" s="512"/>
      <c r="G221" s="512"/>
      <c r="H221" s="512"/>
      <c r="I221" s="512"/>
      <c r="J221" s="512"/>
      <c r="K221" s="512"/>
      <c r="L221" s="512"/>
      <c r="M221" s="512"/>
      <c r="N221" s="512"/>
      <c r="O221" s="512"/>
      <c r="P221" s="512"/>
      <c r="Q221" s="512"/>
      <c r="R221" s="512"/>
      <c r="S221" s="512"/>
      <c r="T221" s="512"/>
      <c r="U221" s="512"/>
      <c r="V221" s="512"/>
      <c r="W221" s="512"/>
      <c r="X221" s="512"/>
      <c r="Y221" s="512"/>
    </row>
    <row r="222" spans="1:25" x14ac:dyDescent="0.2">
      <c r="A222" s="512"/>
      <c r="B222" s="512"/>
      <c r="C222" s="512"/>
      <c r="D222" s="512"/>
      <c r="E222" s="512"/>
      <c r="F222" s="512"/>
      <c r="G222" s="512"/>
      <c r="H222" s="512"/>
      <c r="I222" s="512"/>
      <c r="J222" s="512"/>
      <c r="K222" s="512"/>
      <c r="L222" s="512"/>
      <c r="M222" s="512"/>
      <c r="N222" s="512"/>
      <c r="O222" s="512"/>
      <c r="P222" s="512"/>
      <c r="Q222" s="512"/>
      <c r="R222" s="512"/>
      <c r="S222" s="512"/>
      <c r="T222" s="512"/>
      <c r="U222" s="512"/>
      <c r="V222" s="512"/>
      <c r="W222" s="512"/>
      <c r="X222" s="512"/>
      <c r="Y222" s="512"/>
    </row>
    <row r="223" spans="1:25" x14ac:dyDescent="0.2">
      <c r="A223" s="512"/>
      <c r="B223" s="512"/>
      <c r="C223" s="512"/>
      <c r="D223" s="512"/>
      <c r="E223" s="512"/>
      <c r="F223" s="512"/>
      <c r="G223" s="512"/>
      <c r="H223" s="512"/>
      <c r="I223" s="512"/>
      <c r="J223" s="512"/>
      <c r="K223" s="512"/>
      <c r="L223" s="512"/>
      <c r="M223" s="512"/>
      <c r="N223" s="512"/>
      <c r="O223" s="512"/>
      <c r="P223" s="512"/>
      <c r="Q223" s="512"/>
      <c r="R223" s="512"/>
      <c r="S223" s="512"/>
      <c r="T223" s="512"/>
      <c r="U223" s="512"/>
      <c r="V223" s="512"/>
      <c r="W223" s="512"/>
      <c r="X223" s="512"/>
      <c r="Y223" s="512"/>
    </row>
    <row r="224" spans="1:25" x14ac:dyDescent="0.2">
      <c r="A224" s="512"/>
      <c r="B224" s="512"/>
      <c r="C224" s="512"/>
      <c r="D224" s="512"/>
      <c r="E224" s="512"/>
      <c r="F224" s="512"/>
      <c r="G224" s="512"/>
      <c r="H224" s="512"/>
      <c r="I224" s="512"/>
      <c r="J224" s="512"/>
      <c r="K224" s="512"/>
      <c r="L224" s="512"/>
      <c r="M224" s="512"/>
      <c r="N224" s="512"/>
      <c r="O224" s="512"/>
      <c r="P224" s="512"/>
      <c r="Q224" s="512"/>
      <c r="R224" s="512"/>
      <c r="S224" s="512"/>
      <c r="T224" s="512"/>
      <c r="U224" s="512"/>
      <c r="V224" s="512"/>
      <c r="W224" s="512"/>
      <c r="X224" s="512"/>
      <c r="Y224" s="512"/>
    </row>
    <row r="225" spans="1:25" x14ac:dyDescent="0.2">
      <c r="A225" s="512"/>
      <c r="B225" s="512"/>
      <c r="C225" s="512"/>
      <c r="D225" s="512"/>
      <c r="E225" s="512"/>
      <c r="F225" s="512"/>
      <c r="G225" s="512"/>
      <c r="H225" s="512"/>
      <c r="I225" s="512"/>
      <c r="J225" s="512"/>
      <c r="K225" s="512"/>
      <c r="L225" s="512"/>
      <c r="M225" s="512"/>
      <c r="N225" s="512"/>
      <c r="O225" s="512"/>
      <c r="P225" s="512"/>
      <c r="Q225" s="512"/>
      <c r="R225" s="512"/>
      <c r="S225" s="512"/>
      <c r="T225" s="512"/>
      <c r="U225" s="512"/>
      <c r="V225" s="512"/>
      <c r="W225" s="512"/>
      <c r="X225" s="512"/>
      <c r="Y225" s="512"/>
    </row>
    <row r="226" spans="1:25" x14ac:dyDescent="0.2">
      <c r="A226" s="512"/>
      <c r="B226" s="512"/>
      <c r="C226" s="512"/>
      <c r="D226" s="512"/>
      <c r="E226" s="512"/>
      <c r="F226" s="512"/>
      <c r="G226" s="512"/>
      <c r="H226" s="512"/>
      <c r="I226" s="512"/>
      <c r="J226" s="512"/>
      <c r="K226" s="512"/>
      <c r="L226" s="512"/>
      <c r="M226" s="512"/>
      <c r="N226" s="512"/>
      <c r="O226" s="512"/>
      <c r="P226" s="512"/>
      <c r="Q226" s="512"/>
      <c r="R226" s="512"/>
      <c r="S226" s="512"/>
      <c r="T226" s="512"/>
      <c r="U226" s="512"/>
      <c r="V226" s="512"/>
      <c r="W226" s="512"/>
      <c r="X226" s="512"/>
      <c r="Y226" s="512"/>
    </row>
    <row r="227" spans="1:25" x14ac:dyDescent="0.2">
      <c r="A227" s="512"/>
      <c r="B227" s="512"/>
      <c r="C227" s="512"/>
      <c r="D227" s="512"/>
      <c r="E227" s="512"/>
      <c r="F227" s="512"/>
      <c r="G227" s="512"/>
      <c r="H227" s="512"/>
      <c r="I227" s="512"/>
      <c r="J227" s="512"/>
      <c r="K227" s="512"/>
      <c r="L227" s="512"/>
      <c r="M227" s="512"/>
      <c r="N227" s="512"/>
      <c r="O227" s="512"/>
      <c r="P227" s="512"/>
      <c r="Q227" s="512"/>
      <c r="R227" s="512"/>
      <c r="S227" s="512"/>
      <c r="T227" s="512"/>
      <c r="U227" s="512"/>
      <c r="V227" s="512"/>
      <c r="W227" s="512"/>
      <c r="X227" s="512"/>
      <c r="Y227" s="512"/>
    </row>
    <row r="228" spans="1:25" x14ac:dyDescent="0.2">
      <c r="A228" s="512"/>
      <c r="B228" s="512"/>
      <c r="C228" s="512"/>
      <c r="D228" s="512"/>
      <c r="E228" s="512"/>
      <c r="F228" s="512"/>
      <c r="G228" s="512"/>
      <c r="H228" s="512"/>
      <c r="I228" s="512"/>
      <c r="J228" s="512"/>
      <c r="K228" s="512"/>
      <c r="L228" s="512"/>
      <c r="M228" s="512"/>
      <c r="N228" s="512"/>
      <c r="O228" s="512"/>
      <c r="P228" s="512"/>
      <c r="Q228" s="512"/>
      <c r="R228" s="512"/>
      <c r="S228" s="512"/>
      <c r="T228" s="512"/>
      <c r="U228" s="512"/>
      <c r="V228" s="512"/>
      <c r="W228" s="512"/>
      <c r="X228" s="512"/>
      <c r="Y228" s="512"/>
    </row>
    <row r="229" spans="1:25" x14ac:dyDescent="0.2">
      <c r="A229" s="512"/>
      <c r="B229" s="512"/>
      <c r="C229" s="512"/>
      <c r="D229" s="512"/>
      <c r="E229" s="512"/>
      <c r="F229" s="512"/>
      <c r="G229" s="512"/>
      <c r="H229" s="512"/>
      <c r="I229" s="512"/>
      <c r="J229" s="512"/>
      <c r="K229" s="512"/>
      <c r="L229" s="512"/>
      <c r="M229" s="512"/>
      <c r="N229" s="512"/>
      <c r="O229" s="512"/>
      <c r="P229" s="512"/>
      <c r="Q229" s="512"/>
      <c r="R229" s="512"/>
      <c r="S229" s="512"/>
      <c r="T229" s="512"/>
      <c r="U229" s="512"/>
      <c r="V229" s="512"/>
      <c r="W229" s="512"/>
      <c r="X229" s="512"/>
      <c r="Y229" s="512"/>
    </row>
    <row r="230" spans="1:25" x14ac:dyDescent="0.2">
      <c r="A230" s="512"/>
      <c r="B230" s="512"/>
      <c r="C230" s="512"/>
      <c r="D230" s="512"/>
      <c r="E230" s="512"/>
      <c r="F230" s="512"/>
      <c r="G230" s="512"/>
      <c r="H230" s="512"/>
      <c r="I230" s="512"/>
      <c r="J230" s="512"/>
      <c r="K230" s="512"/>
      <c r="L230" s="512"/>
      <c r="M230" s="512"/>
      <c r="N230" s="512"/>
      <c r="O230" s="512"/>
      <c r="P230" s="512"/>
      <c r="Q230" s="512"/>
      <c r="R230" s="512"/>
      <c r="S230" s="512"/>
      <c r="T230" s="512"/>
      <c r="U230" s="512"/>
      <c r="V230" s="512"/>
      <c r="W230" s="512"/>
      <c r="X230" s="512"/>
      <c r="Y230" s="512"/>
    </row>
    <row r="231" spans="1:25" x14ac:dyDescent="0.2">
      <c r="A231" s="512"/>
      <c r="B231" s="512"/>
      <c r="C231" s="512"/>
      <c r="D231" s="512"/>
      <c r="E231" s="512"/>
      <c r="F231" s="512"/>
      <c r="G231" s="512"/>
      <c r="H231" s="512"/>
      <c r="I231" s="512"/>
      <c r="J231" s="512"/>
      <c r="K231" s="512"/>
      <c r="L231" s="512"/>
      <c r="M231" s="512"/>
      <c r="N231" s="512"/>
      <c r="O231" s="512"/>
      <c r="P231" s="512"/>
      <c r="Q231" s="512"/>
      <c r="R231" s="512"/>
      <c r="S231" s="512"/>
      <c r="T231" s="512"/>
      <c r="U231" s="512"/>
      <c r="V231" s="512"/>
      <c r="W231" s="512"/>
      <c r="X231" s="512"/>
      <c r="Y231" s="512"/>
    </row>
    <row r="232" spans="1:25" x14ac:dyDescent="0.2">
      <c r="A232" s="512"/>
      <c r="B232" s="512"/>
      <c r="C232" s="512"/>
      <c r="D232" s="512"/>
      <c r="E232" s="512"/>
      <c r="F232" s="512"/>
      <c r="G232" s="512"/>
      <c r="H232" s="512"/>
      <c r="I232" s="512"/>
      <c r="J232" s="512"/>
      <c r="K232" s="512"/>
      <c r="L232" s="512"/>
      <c r="M232" s="512"/>
      <c r="N232" s="512"/>
      <c r="O232" s="512"/>
      <c r="P232" s="512"/>
      <c r="Q232" s="512"/>
      <c r="R232" s="512"/>
      <c r="S232" s="512"/>
      <c r="T232" s="512"/>
      <c r="U232" s="512"/>
      <c r="V232" s="512"/>
      <c r="W232" s="512"/>
      <c r="X232" s="512"/>
      <c r="Y232" s="512"/>
    </row>
    <row r="233" spans="1:25" x14ac:dyDescent="0.2">
      <c r="A233" s="512"/>
      <c r="B233" s="512"/>
      <c r="C233" s="512"/>
      <c r="D233" s="512"/>
      <c r="E233" s="512"/>
      <c r="F233" s="512"/>
      <c r="G233" s="512"/>
      <c r="H233" s="512"/>
      <c r="I233" s="512"/>
      <c r="J233" s="512"/>
      <c r="K233" s="512"/>
      <c r="L233" s="512"/>
      <c r="M233" s="512"/>
      <c r="N233" s="512"/>
      <c r="O233" s="512"/>
      <c r="P233" s="512"/>
      <c r="Q233" s="512"/>
      <c r="R233" s="512"/>
      <c r="S233" s="512"/>
      <c r="T233" s="512"/>
      <c r="U233" s="512"/>
      <c r="V233" s="512"/>
      <c r="W233" s="512"/>
      <c r="X233" s="512"/>
      <c r="Y233" s="512"/>
    </row>
    <row r="234" spans="1:25" x14ac:dyDescent="0.2">
      <c r="A234" s="512"/>
      <c r="B234" s="512"/>
      <c r="C234" s="512"/>
      <c r="D234" s="512"/>
      <c r="E234" s="512"/>
      <c r="F234" s="512"/>
      <c r="G234" s="512"/>
      <c r="H234" s="512"/>
      <c r="I234" s="512"/>
      <c r="J234" s="512"/>
      <c r="K234" s="512"/>
      <c r="L234" s="512"/>
      <c r="M234" s="512"/>
      <c r="N234" s="512"/>
      <c r="O234" s="512"/>
      <c r="P234" s="512"/>
      <c r="Q234" s="512"/>
      <c r="R234" s="512"/>
      <c r="S234" s="512"/>
      <c r="T234" s="512"/>
      <c r="U234" s="512"/>
      <c r="V234" s="512"/>
      <c r="W234" s="512"/>
      <c r="X234" s="512"/>
      <c r="Y234" s="512"/>
    </row>
    <row r="235" spans="1:25" x14ac:dyDescent="0.2">
      <c r="A235" s="512"/>
      <c r="B235" s="512"/>
      <c r="C235" s="512"/>
      <c r="D235" s="512"/>
      <c r="E235" s="512"/>
      <c r="F235" s="512"/>
      <c r="G235" s="512"/>
      <c r="H235" s="512"/>
      <c r="I235" s="512"/>
      <c r="J235" s="512"/>
      <c r="K235" s="512"/>
      <c r="L235" s="512"/>
      <c r="M235" s="512"/>
      <c r="N235" s="512"/>
      <c r="O235" s="512"/>
      <c r="P235" s="512"/>
      <c r="Q235" s="512"/>
      <c r="R235" s="512"/>
      <c r="S235" s="512"/>
      <c r="T235" s="512"/>
      <c r="U235" s="512"/>
      <c r="V235" s="512"/>
      <c r="W235" s="512"/>
      <c r="X235" s="512"/>
      <c r="Y235" s="512"/>
    </row>
    <row r="236" spans="1:25" x14ac:dyDescent="0.2">
      <c r="A236" s="512"/>
      <c r="B236" s="512"/>
      <c r="C236" s="512"/>
      <c r="D236" s="512"/>
      <c r="E236" s="512"/>
      <c r="F236" s="512"/>
      <c r="G236" s="512"/>
      <c r="H236" s="512"/>
      <c r="I236" s="512"/>
      <c r="J236" s="512"/>
      <c r="K236" s="512"/>
      <c r="L236" s="512"/>
      <c r="M236" s="512"/>
      <c r="N236" s="512"/>
      <c r="O236" s="512"/>
      <c r="P236" s="512"/>
      <c r="Q236" s="512"/>
      <c r="R236" s="512"/>
      <c r="S236" s="512"/>
      <c r="T236" s="512"/>
      <c r="U236" s="512"/>
      <c r="V236" s="512"/>
      <c r="W236" s="512"/>
      <c r="X236" s="512"/>
      <c r="Y236" s="512"/>
    </row>
    <row r="237" spans="1:25" x14ac:dyDescent="0.2">
      <c r="A237" s="512"/>
      <c r="B237" s="512"/>
      <c r="C237" s="512"/>
      <c r="D237" s="512"/>
      <c r="E237" s="512"/>
      <c r="F237" s="512"/>
      <c r="G237" s="512"/>
      <c r="H237" s="512"/>
      <c r="I237" s="512"/>
      <c r="J237" s="512"/>
      <c r="K237" s="512"/>
      <c r="L237" s="512"/>
      <c r="M237" s="512"/>
      <c r="N237" s="512"/>
      <c r="O237" s="512"/>
      <c r="P237" s="512"/>
      <c r="Q237" s="512"/>
      <c r="R237" s="512"/>
      <c r="S237" s="512"/>
      <c r="T237" s="512"/>
      <c r="U237" s="512"/>
      <c r="V237" s="512"/>
      <c r="W237" s="512"/>
      <c r="X237" s="512"/>
      <c r="Y237" s="512"/>
    </row>
    <row r="238" spans="1:25" x14ac:dyDescent="0.2">
      <c r="A238" s="512"/>
      <c r="B238" s="512"/>
      <c r="C238" s="512"/>
      <c r="D238" s="512"/>
      <c r="E238" s="512"/>
      <c r="F238" s="512"/>
      <c r="G238" s="512"/>
      <c r="H238" s="512"/>
      <c r="I238" s="512"/>
      <c r="J238" s="512"/>
      <c r="K238" s="512"/>
      <c r="L238" s="512"/>
      <c r="M238" s="512"/>
      <c r="N238" s="512"/>
      <c r="O238" s="512"/>
      <c r="P238" s="512"/>
      <c r="Q238" s="512"/>
      <c r="R238" s="512"/>
      <c r="S238" s="512"/>
      <c r="T238" s="512"/>
      <c r="U238" s="512"/>
      <c r="V238" s="512"/>
      <c r="W238" s="512"/>
      <c r="X238" s="512"/>
      <c r="Y238" s="512"/>
    </row>
    <row r="239" spans="1:25" x14ac:dyDescent="0.2">
      <c r="A239" s="512"/>
      <c r="B239" s="512"/>
      <c r="C239" s="512"/>
      <c r="D239" s="512"/>
      <c r="E239" s="512"/>
      <c r="F239" s="512"/>
      <c r="G239" s="512"/>
      <c r="H239" s="512"/>
      <c r="I239" s="512"/>
      <c r="J239" s="512"/>
      <c r="K239" s="512"/>
      <c r="L239" s="512"/>
      <c r="M239" s="512"/>
      <c r="N239" s="512"/>
      <c r="O239" s="512"/>
      <c r="P239" s="512"/>
      <c r="Q239" s="512"/>
      <c r="R239" s="512"/>
      <c r="S239" s="512"/>
      <c r="T239" s="512"/>
      <c r="U239" s="512"/>
      <c r="V239" s="512"/>
      <c r="W239" s="512"/>
      <c r="X239" s="512"/>
      <c r="Y239" s="512"/>
    </row>
    <row r="240" spans="1:25" x14ac:dyDescent="0.2">
      <c r="A240" s="512"/>
      <c r="B240" s="512"/>
      <c r="C240" s="512"/>
      <c r="D240" s="512"/>
      <c r="E240" s="512"/>
      <c r="F240" s="512"/>
      <c r="G240" s="512"/>
      <c r="H240" s="512"/>
      <c r="I240" s="512"/>
      <c r="J240" s="512"/>
      <c r="K240" s="512"/>
      <c r="L240" s="512"/>
      <c r="M240" s="512"/>
      <c r="N240" s="512"/>
      <c r="O240" s="512"/>
      <c r="P240" s="512"/>
      <c r="Q240" s="512"/>
      <c r="R240" s="512"/>
      <c r="S240" s="512"/>
      <c r="T240" s="512"/>
      <c r="U240" s="512"/>
      <c r="V240" s="512"/>
      <c r="W240" s="512"/>
      <c r="X240" s="512"/>
      <c r="Y240" s="512"/>
    </row>
    <row r="241" spans="1:25" x14ac:dyDescent="0.2">
      <c r="A241" s="512"/>
      <c r="B241" s="512"/>
      <c r="C241" s="512"/>
      <c r="D241" s="512"/>
      <c r="E241" s="512"/>
      <c r="F241" s="512"/>
      <c r="G241" s="512"/>
      <c r="H241" s="512"/>
      <c r="I241" s="512"/>
      <c r="J241" s="512"/>
      <c r="K241" s="512"/>
      <c r="L241" s="512"/>
      <c r="M241" s="512"/>
      <c r="N241" s="512"/>
      <c r="O241" s="512"/>
      <c r="P241" s="512"/>
      <c r="Q241" s="512"/>
      <c r="R241" s="512"/>
      <c r="S241" s="512"/>
      <c r="T241" s="512"/>
      <c r="U241" s="512"/>
      <c r="V241" s="512"/>
      <c r="W241" s="512"/>
      <c r="X241" s="512"/>
      <c r="Y241" s="512"/>
    </row>
    <row r="242" spans="1:25" x14ac:dyDescent="0.2">
      <c r="A242" s="512"/>
      <c r="B242" s="512"/>
      <c r="C242" s="512"/>
      <c r="D242" s="512"/>
      <c r="E242" s="512"/>
      <c r="F242" s="512"/>
      <c r="G242" s="512"/>
      <c r="H242" s="512"/>
      <c r="I242" s="512"/>
      <c r="J242" s="512"/>
      <c r="K242" s="512"/>
      <c r="L242" s="512"/>
      <c r="M242" s="512"/>
      <c r="N242" s="512"/>
      <c r="O242" s="512"/>
      <c r="P242" s="512"/>
      <c r="Q242" s="512"/>
      <c r="R242" s="512"/>
      <c r="S242" s="512"/>
      <c r="T242" s="512"/>
      <c r="U242" s="512"/>
      <c r="V242" s="512"/>
      <c r="W242" s="512"/>
      <c r="X242" s="512"/>
      <c r="Y242" s="512"/>
    </row>
    <row r="243" spans="1:25" x14ac:dyDescent="0.2">
      <c r="A243" s="512"/>
      <c r="B243" s="512"/>
      <c r="C243" s="512"/>
      <c r="D243" s="512"/>
      <c r="E243" s="512"/>
      <c r="F243" s="512"/>
      <c r="G243" s="512"/>
      <c r="H243" s="512"/>
      <c r="I243" s="512"/>
      <c r="J243" s="512"/>
      <c r="K243" s="512"/>
      <c r="L243" s="512"/>
      <c r="M243" s="512"/>
      <c r="N243" s="512"/>
      <c r="O243" s="512"/>
      <c r="P243" s="512"/>
      <c r="Q243" s="512"/>
      <c r="R243" s="512"/>
      <c r="S243" s="512"/>
      <c r="T243" s="512"/>
      <c r="U243" s="512"/>
      <c r="V243" s="512"/>
      <c r="W243" s="512"/>
      <c r="X243" s="512"/>
      <c r="Y243" s="512"/>
    </row>
    <row r="244" spans="1:25" x14ac:dyDescent="0.2">
      <c r="A244" s="512"/>
      <c r="B244" s="512"/>
      <c r="C244" s="512"/>
      <c r="D244" s="512"/>
      <c r="E244" s="512"/>
      <c r="F244" s="512"/>
      <c r="G244" s="512"/>
      <c r="H244" s="512"/>
      <c r="I244" s="512"/>
      <c r="J244" s="512"/>
      <c r="K244" s="512"/>
      <c r="L244" s="512"/>
      <c r="M244" s="512"/>
      <c r="N244" s="512"/>
      <c r="O244" s="512"/>
      <c r="P244" s="512"/>
      <c r="Q244" s="512"/>
      <c r="R244" s="512"/>
      <c r="S244" s="512"/>
      <c r="T244" s="512"/>
      <c r="U244" s="512"/>
      <c r="V244" s="512"/>
      <c r="W244" s="512"/>
      <c r="X244" s="512"/>
      <c r="Y244" s="512"/>
    </row>
    <row r="245" spans="1:25" x14ac:dyDescent="0.2">
      <c r="A245" s="512"/>
      <c r="B245" s="512"/>
      <c r="C245" s="512"/>
      <c r="D245" s="512"/>
      <c r="E245" s="512"/>
      <c r="F245" s="512"/>
      <c r="G245" s="512"/>
      <c r="H245" s="512"/>
      <c r="I245" s="512"/>
      <c r="J245" s="512"/>
      <c r="K245" s="512"/>
      <c r="L245" s="512"/>
      <c r="M245" s="512"/>
      <c r="N245" s="512"/>
      <c r="O245" s="512"/>
      <c r="P245" s="512"/>
      <c r="Q245" s="512"/>
      <c r="R245" s="512"/>
      <c r="S245" s="512"/>
      <c r="T245" s="512"/>
      <c r="U245" s="512"/>
      <c r="V245" s="512"/>
      <c r="W245" s="512"/>
      <c r="X245" s="512"/>
      <c r="Y245" s="512"/>
    </row>
    <row r="246" spans="1:25" x14ac:dyDescent="0.2">
      <c r="A246" s="512"/>
      <c r="B246" s="512"/>
      <c r="C246" s="512"/>
      <c r="D246" s="512"/>
      <c r="E246" s="512"/>
      <c r="F246" s="512"/>
      <c r="G246" s="512"/>
      <c r="H246" s="512"/>
      <c r="I246" s="512"/>
      <c r="J246" s="512"/>
      <c r="K246" s="512"/>
      <c r="L246" s="512"/>
      <c r="M246" s="512"/>
      <c r="N246" s="512"/>
      <c r="O246" s="512"/>
      <c r="P246" s="512"/>
      <c r="Q246" s="512"/>
      <c r="R246" s="512"/>
      <c r="S246" s="512"/>
      <c r="T246" s="512"/>
      <c r="U246" s="512"/>
      <c r="V246" s="512"/>
      <c r="W246" s="512"/>
      <c r="X246" s="512"/>
      <c r="Y246" s="512"/>
    </row>
    <row r="247" spans="1:25" x14ac:dyDescent="0.2">
      <c r="A247" s="512"/>
      <c r="B247" s="512"/>
      <c r="C247" s="512"/>
      <c r="D247" s="512"/>
      <c r="E247" s="512"/>
      <c r="F247" s="512"/>
      <c r="G247" s="512"/>
      <c r="H247" s="512"/>
      <c r="I247" s="512"/>
      <c r="J247" s="512"/>
      <c r="K247" s="512"/>
      <c r="L247" s="512"/>
      <c r="M247" s="512"/>
      <c r="N247" s="512"/>
      <c r="O247" s="512"/>
      <c r="P247" s="512"/>
      <c r="Q247" s="512"/>
      <c r="R247" s="512"/>
      <c r="S247" s="512"/>
      <c r="T247" s="512"/>
      <c r="U247" s="512"/>
      <c r="V247" s="512"/>
      <c r="W247" s="512"/>
      <c r="X247" s="512"/>
      <c r="Y247" s="512"/>
    </row>
    <row r="248" spans="1:25" x14ac:dyDescent="0.2">
      <c r="A248" s="512"/>
      <c r="B248" s="512"/>
      <c r="C248" s="512"/>
      <c r="D248" s="512"/>
      <c r="E248" s="512"/>
      <c r="F248" s="512"/>
      <c r="G248" s="512"/>
      <c r="H248" s="512"/>
      <c r="I248" s="512"/>
      <c r="J248" s="512"/>
      <c r="K248" s="512"/>
      <c r="L248" s="512"/>
      <c r="M248" s="512"/>
      <c r="N248" s="512"/>
      <c r="O248" s="512"/>
      <c r="P248" s="512"/>
      <c r="Q248" s="512"/>
      <c r="R248" s="512"/>
      <c r="S248" s="512"/>
      <c r="T248" s="512"/>
      <c r="U248" s="512"/>
      <c r="V248" s="512"/>
      <c r="W248" s="512"/>
      <c r="X248" s="512"/>
      <c r="Y248" s="512"/>
    </row>
    <row r="249" spans="1:25" x14ac:dyDescent="0.2">
      <c r="A249" s="512"/>
      <c r="B249" s="512"/>
      <c r="C249" s="512"/>
      <c r="D249" s="512"/>
      <c r="E249" s="512"/>
      <c r="F249" s="512"/>
      <c r="G249" s="512"/>
      <c r="H249" s="512"/>
      <c r="I249" s="512"/>
      <c r="J249" s="512"/>
      <c r="K249" s="512"/>
      <c r="L249" s="512"/>
      <c r="M249" s="512"/>
      <c r="N249" s="512"/>
      <c r="O249" s="512"/>
      <c r="P249" s="512"/>
      <c r="Q249" s="512"/>
      <c r="R249" s="512"/>
      <c r="S249" s="512"/>
      <c r="T249" s="512"/>
      <c r="U249" s="512"/>
      <c r="V249" s="512"/>
      <c r="W249" s="512"/>
      <c r="X249" s="512"/>
      <c r="Y249" s="512"/>
    </row>
    <row r="250" spans="1:25" x14ac:dyDescent="0.2">
      <c r="A250" s="512"/>
      <c r="B250" s="512"/>
      <c r="C250" s="512"/>
      <c r="D250" s="512"/>
      <c r="E250" s="512"/>
      <c r="F250" s="512"/>
      <c r="G250" s="512"/>
      <c r="H250" s="512"/>
      <c r="I250" s="512"/>
      <c r="J250" s="512"/>
      <c r="K250" s="512"/>
      <c r="L250" s="512"/>
      <c r="M250" s="512"/>
      <c r="N250" s="512"/>
      <c r="O250" s="512"/>
      <c r="P250" s="512"/>
      <c r="Q250" s="512"/>
      <c r="R250" s="512"/>
      <c r="S250" s="512"/>
      <c r="T250" s="512"/>
      <c r="U250" s="512"/>
      <c r="V250" s="512"/>
      <c r="W250" s="512"/>
      <c r="X250" s="512"/>
      <c r="Y250" s="512"/>
    </row>
    <row r="251" spans="1:25" x14ac:dyDescent="0.2">
      <c r="A251" s="512"/>
      <c r="B251" s="512"/>
      <c r="C251" s="512"/>
      <c r="D251" s="512"/>
      <c r="E251" s="512"/>
      <c r="F251" s="512"/>
      <c r="G251" s="512"/>
      <c r="H251" s="512"/>
      <c r="I251" s="512"/>
      <c r="J251" s="512"/>
      <c r="K251" s="512"/>
      <c r="L251" s="512"/>
      <c r="M251" s="512"/>
      <c r="N251" s="512"/>
      <c r="O251" s="512"/>
      <c r="P251" s="512"/>
      <c r="Q251" s="512"/>
      <c r="R251" s="512"/>
      <c r="S251" s="512"/>
      <c r="T251" s="512"/>
      <c r="U251" s="512"/>
      <c r="V251" s="512"/>
      <c r="W251" s="512"/>
      <c r="X251" s="512"/>
      <c r="Y251" s="512"/>
    </row>
    <row r="252" spans="1:25" x14ac:dyDescent="0.2">
      <c r="A252" s="512"/>
      <c r="B252" s="512"/>
      <c r="C252" s="512"/>
      <c r="D252" s="512"/>
      <c r="E252" s="512"/>
      <c r="F252" s="512"/>
      <c r="G252" s="512"/>
      <c r="H252" s="512"/>
      <c r="I252" s="512"/>
      <c r="J252" s="512"/>
      <c r="K252" s="512"/>
      <c r="L252" s="512"/>
      <c r="M252" s="512"/>
      <c r="N252" s="512"/>
      <c r="O252" s="512"/>
      <c r="P252" s="512"/>
      <c r="Q252" s="512"/>
      <c r="R252" s="512"/>
      <c r="S252" s="512"/>
      <c r="T252" s="512"/>
      <c r="U252" s="512"/>
      <c r="V252" s="512"/>
      <c r="W252" s="512"/>
      <c r="X252" s="512"/>
      <c r="Y252" s="512"/>
    </row>
    <row r="253" spans="1:25" x14ac:dyDescent="0.2">
      <c r="A253" s="512"/>
      <c r="B253" s="512"/>
      <c r="C253" s="512"/>
      <c r="D253" s="512"/>
      <c r="E253" s="512"/>
      <c r="F253" s="512"/>
      <c r="G253" s="512"/>
      <c r="H253" s="512"/>
      <c r="I253" s="512"/>
      <c r="J253" s="512"/>
      <c r="K253" s="512"/>
      <c r="L253" s="512"/>
      <c r="M253" s="512"/>
      <c r="N253" s="512"/>
      <c r="O253" s="512"/>
      <c r="P253" s="512"/>
      <c r="Q253" s="512"/>
      <c r="R253" s="512"/>
      <c r="S253" s="512"/>
      <c r="T253" s="512"/>
      <c r="U253" s="512"/>
      <c r="V253" s="512"/>
      <c r="W253" s="512"/>
      <c r="X253" s="512"/>
      <c r="Y253" s="512"/>
    </row>
    <row r="254" spans="1:25" x14ac:dyDescent="0.2">
      <c r="A254" s="512"/>
      <c r="B254" s="512"/>
      <c r="C254" s="512"/>
      <c r="D254" s="512"/>
      <c r="E254" s="512"/>
      <c r="F254" s="512"/>
      <c r="G254" s="512"/>
      <c r="H254" s="512"/>
      <c r="I254" s="512"/>
      <c r="J254" s="512"/>
      <c r="K254" s="512"/>
      <c r="L254" s="512"/>
      <c r="M254" s="512"/>
      <c r="N254" s="512"/>
      <c r="O254" s="512"/>
      <c r="P254" s="512"/>
      <c r="Q254" s="512"/>
      <c r="R254" s="512"/>
      <c r="S254" s="512"/>
      <c r="T254" s="512"/>
      <c r="U254" s="512"/>
      <c r="V254" s="512"/>
      <c r="W254" s="512"/>
      <c r="X254" s="512"/>
      <c r="Y254" s="512"/>
    </row>
    <row r="255" spans="1:25" x14ac:dyDescent="0.2">
      <c r="A255" s="512"/>
      <c r="B255" s="512"/>
      <c r="C255" s="512"/>
      <c r="D255" s="512"/>
      <c r="E255" s="512"/>
      <c r="F255" s="512"/>
      <c r="G255" s="512"/>
      <c r="H255" s="512"/>
      <c r="I255" s="512"/>
      <c r="J255" s="512"/>
      <c r="K255" s="512"/>
      <c r="L255" s="512"/>
      <c r="M255" s="512"/>
      <c r="N255" s="512"/>
      <c r="O255" s="512"/>
      <c r="P255" s="512"/>
      <c r="Q255" s="512"/>
      <c r="R255" s="512"/>
      <c r="S255" s="512"/>
      <c r="T255" s="512"/>
      <c r="U255" s="512"/>
      <c r="V255" s="512"/>
      <c r="W255" s="512"/>
      <c r="X255" s="512"/>
      <c r="Y255" s="512"/>
    </row>
    <row r="256" spans="1:25" x14ac:dyDescent="0.2">
      <c r="A256" s="512"/>
      <c r="B256" s="512"/>
      <c r="C256" s="512"/>
      <c r="D256" s="512"/>
      <c r="E256" s="512"/>
      <c r="F256" s="512"/>
      <c r="G256" s="512"/>
      <c r="H256" s="512"/>
      <c r="I256" s="512"/>
      <c r="J256" s="512"/>
      <c r="K256" s="512"/>
      <c r="L256" s="512"/>
      <c r="M256" s="512"/>
      <c r="N256" s="512"/>
      <c r="O256" s="512"/>
      <c r="P256" s="512"/>
      <c r="Q256" s="512"/>
      <c r="R256" s="512"/>
      <c r="S256" s="512"/>
      <c r="T256" s="512"/>
      <c r="U256" s="512"/>
      <c r="V256" s="512"/>
      <c r="W256" s="512"/>
      <c r="X256" s="512"/>
      <c r="Y256" s="512"/>
    </row>
    <row r="257" spans="1:25" x14ac:dyDescent="0.2">
      <c r="A257" s="512"/>
      <c r="B257" s="512"/>
      <c r="C257" s="512"/>
      <c r="D257" s="512"/>
      <c r="E257" s="512"/>
      <c r="F257" s="512"/>
      <c r="G257" s="512"/>
      <c r="H257" s="512"/>
      <c r="I257" s="512"/>
      <c r="J257" s="512"/>
      <c r="K257" s="512"/>
      <c r="L257" s="512"/>
      <c r="M257" s="512"/>
      <c r="N257" s="512"/>
      <c r="O257" s="512"/>
      <c r="P257" s="512"/>
      <c r="Q257" s="512"/>
      <c r="R257" s="512"/>
      <c r="S257" s="512"/>
      <c r="T257" s="512"/>
      <c r="U257" s="512"/>
      <c r="V257" s="512"/>
      <c r="W257" s="512"/>
      <c r="X257" s="512"/>
      <c r="Y257" s="512"/>
    </row>
    <row r="258" spans="1:25" x14ac:dyDescent="0.2">
      <c r="A258" s="512"/>
      <c r="B258" s="512"/>
      <c r="C258" s="512"/>
      <c r="D258" s="512"/>
      <c r="E258" s="512"/>
      <c r="F258" s="512"/>
      <c r="G258" s="512"/>
      <c r="H258" s="512"/>
      <c r="I258" s="512"/>
      <c r="J258" s="512"/>
      <c r="K258" s="512"/>
      <c r="L258" s="512"/>
      <c r="M258" s="512"/>
      <c r="N258" s="512"/>
      <c r="O258" s="512"/>
      <c r="P258" s="512"/>
      <c r="Q258" s="512"/>
      <c r="R258" s="512"/>
      <c r="S258" s="512"/>
      <c r="T258" s="512"/>
      <c r="U258" s="512"/>
      <c r="V258" s="512"/>
      <c r="W258" s="512"/>
      <c r="X258" s="512"/>
      <c r="Y258" s="512"/>
    </row>
    <row r="259" spans="1:25" x14ac:dyDescent="0.2">
      <c r="A259" s="512"/>
      <c r="B259" s="512"/>
      <c r="C259" s="512"/>
      <c r="D259" s="512"/>
      <c r="E259" s="512"/>
      <c r="F259" s="512"/>
      <c r="G259" s="512"/>
      <c r="H259" s="512"/>
      <c r="I259" s="512"/>
      <c r="J259" s="512"/>
      <c r="K259" s="512"/>
      <c r="L259" s="512"/>
      <c r="M259" s="512"/>
      <c r="N259" s="512"/>
      <c r="O259" s="512"/>
      <c r="P259" s="512"/>
      <c r="Q259" s="512"/>
      <c r="R259" s="512"/>
      <c r="S259" s="512"/>
      <c r="T259" s="512"/>
      <c r="U259" s="512"/>
      <c r="V259" s="512"/>
      <c r="W259" s="512"/>
      <c r="X259" s="512"/>
      <c r="Y259" s="512"/>
    </row>
    <row r="260" spans="1:25" x14ac:dyDescent="0.2">
      <c r="A260" s="512"/>
      <c r="B260" s="512"/>
      <c r="C260" s="512"/>
      <c r="D260" s="512"/>
      <c r="E260" s="512"/>
      <c r="F260" s="512"/>
      <c r="G260" s="512"/>
      <c r="H260" s="512"/>
      <c r="I260" s="512"/>
      <c r="J260" s="512"/>
      <c r="K260" s="512"/>
      <c r="L260" s="512"/>
      <c r="M260" s="512"/>
      <c r="N260" s="512"/>
      <c r="O260" s="512"/>
      <c r="P260" s="512"/>
      <c r="Q260" s="512"/>
      <c r="R260" s="512"/>
      <c r="S260" s="512"/>
      <c r="T260" s="512"/>
      <c r="U260" s="512"/>
      <c r="V260" s="512"/>
      <c r="W260" s="512"/>
      <c r="X260" s="512"/>
      <c r="Y260" s="512"/>
    </row>
    <row r="261" spans="1:25" x14ac:dyDescent="0.2">
      <c r="A261" s="512"/>
      <c r="B261" s="512"/>
      <c r="C261" s="512"/>
      <c r="D261" s="512"/>
      <c r="E261" s="512"/>
      <c r="F261" s="512"/>
      <c r="G261" s="512"/>
      <c r="H261" s="512"/>
      <c r="I261" s="512"/>
      <c r="J261" s="512"/>
      <c r="K261" s="512"/>
      <c r="L261" s="512"/>
      <c r="M261" s="512"/>
      <c r="N261" s="512"/>
      <c r="O261" s="512"/>
      <c r="P261" s="512"/>
      <c r="Q261" s="512"/>
      <c r="R261" s="512"/>
      <c r="S261" s="512"/>
      <c r="T261" s="512"/>
      <c r="U261" s="512"/>
      <c r="V261" s="512"/>
      <c r="W261" s="512"/>
      <c r="X261" s="512"/>
      <c r="Y261" s="512"/>
    </row>
    <row r="262" spans="1:25" x14ac:dyDescent="0.2">
      <c r="A262" s="512"/>
      <c r="B262" s="512"/>
      <c r="C262" s="512"/>
      <c r="D262" s="512"/>
      <c r="E262" s="512"/>
      <c r="F262" s="512"/>
      <c r="G262" s="512"/>
      <c r="H262" s="512"/>
      <c r="I262" s="512"/>
      <c r="J262" s="512"/>
      <c r="K262" s="512"/>
      <c r="L262" s="512"/>
      <c r="M262" s="512"/>
      <c r="N262" s="512"/>
      <c r="O262" s="512"/>
      <c r="P262" s="512"/>
      <c r="Q262" s="512"/>
      <c r="R262" s="512"/>
      <c r="S262" s="512"/>
      <c r="T262" s="512"/>
      <c r="U262" s="512"/>
      <c r="V262" s="512"/>
      <c r="W262" s="512"/>
      <c r="X262" s="512"/>
      <c r="Y262" s="512"/>
    </row>
    <row r="263" spans="1:25" x14ac:dyDescent="0.2">
      <c r="A263" s="512"/>
      <c r="B263" s="512"/>
      <c r="C263" s="512"/>
      <c r="D263" s="512"/>
      <c r="E263" s="512"/>
      <c r="F263" s="512"/>
      <c r="G263" s="512"/>
      <c r="H263" s="512"/>
      <c r="I263" s="512"/>
      <c r="J263" s="512"/>
      <c r="K263" s="512"/>
      <c r="L263" s="512"/>
      <c r="M263" s="512"/>
      <c r="N263" s="512"/>
      <c r="O263" s="512"/>
      <c r="P263" s="512"/>
      <c r="Q263" s="512"/>
      <c r="R263" s="512"/>
      <c r="S263" s="512"/>
      <c r="T263" s="512"/>
      <c r="U263" s="512"/>
      <c r="V263" s="512"/>
      <c r="W263" s="512"/>
      <c r="X263" s="512"/>
      <c r="Y263" s="512"/>
    </row>
    <row r="264" spans="1:25" x14ac:dyDescent="0.2">
      <c r="A264" s="512"/>
      <c r="B264" s="512"/>
      <c r="C264" s="512"/>
      <c r="D264" s="512"/>
      <c r="E264" s="512"/>
      <c r="F264" s="512"/>
      <c r="G264" s="512"/>
      <c r="H264" s="512"/>
      <c r="I264" s="512"/>
      <c r="J264" s="512"/>
      <c r="K264" s="512"/>
      <c r="L264" s="512"/>
      <c r="M264" s="512"/>
      <c r="N264" s="512"/>
      <c r="O264" s="512"/>
      <c r="P264" s="512"/>
      <c r="Q264" s="512"/>
      <c r="R264" s="512"/>
      <c r="S264" s="512"/>
      <c r="T264" s="512"/>
      <c r="U264" s="512"/>
      <c r="V264" s="512"/>
      <c r="W264" s="512"/>
      <c r="X264" s="512"/>
      <c r="Y264" s="512"/>
    </row>
    <row r="265" spans="1:25" x14ac:dyDescent="0.2">
      <c r="A265" s="512"/>
      <c r="B265" s="512"/>
      <c r="C265" s="512"/>
      <c r="D265" s="512"/>
      <c r="E265" s="512"/>
      <c r="F265" s="512"/>
      <c r="G265" s="512"/>
      <c r="H265" s="512"/>
      <c r="I265" s="512"/>
      <c r="J265" s="512"/>
      <c r="K265" s="512"/>
      <c r="L265" s="512"/>
      <c r="M265" s="512"/>
      <c r="N265" s="512"/>
      <c r="O265" s="512"/>
      <c r="P265" s="512"/>
      <c r="Q265" s="512"/>
      <c r="R265" s="512"/>
      <c r="S265" s="512"/>
      <c r="T265" s="512"/>
      <c r="U265" s="512"/>
      <c r="V265" s="512"/>
      <c r="W265" s="512"/>
      <c r="X265" s="512"/>
      <c r="Y265" s="512"/>
    </row>
    <row r="266" spans="1:25" x14ac:dyDescent="0.2">
      <c r="A266" s="512"/>
      <c r="B266" s="512"/>
      <c r="C266" s="512"/>
      <c r="D266" s="512"/>
      <c r="E266" s="512"/>
      <c r="F266" s="512"/>
      <c r="G266" s="512"/>
      <c r="H266" s="512"/>
      <c r="I266" s="512"/>
      <c r="J266" s="512"/>
      <c r="K266" s="512"/>
      <c r="L266" s="512"/>
      <c r="M266" s="512"/>
      <c r="N266" s="512"/>
      <c r="O266" s="512"/>
      <c r="P266" s="512"/>
      <c r="Q266" s="512"/>
      <c r="R266" s="512"/>
      <c r="S266" s="512"/>
      <c r="T266" s="512"/>
      <c r="U266" s="512"/>
      <c r="V266" s="512"/>
      <c r="W266" s="512"/>
      <c r="X266" s="512"/>
      <c r="Y266" s="512"/>
    </row>
    <row r="267" spans="1:25" x14ac:dyDescent="0.2">
      <c r="A267" s="512"/>
      <c r="B267" s="512"/>
      <c r="C267" s="512"/>
      <c r="D267" s="512"/>
      <c r="E267" s="512"/>
      <c r="F267" s="512"/>
      <c r="G267" s="512"/>
      <c r="H267" s="512"/>
      <c r="I267" s="512"/>
      <c r="J267" s="512"/>
      <c r="K267" s="512"/>
      <c r="L267" s="512"/>
      <c r="M267" s="512"/>
      <c r="N267" s="512"/>
      <c r="O267" s="512"/>
      <c r="P267" s="512"/>
      <c r="Q267" s="512"/>
      <c r="R267" s="512"/>
      <c r="S267" s="512"/>
      <c r="T267" s="512"/>
      <c r="U267" s="512"/>
      <c r="V267" s="512"/>
      <c r="W267" s="512"/>
      <c r="X267" s="512"/>
      <c r="Y267" s="512"/>
    </row>
    <row r="268" spans="1:25" x14ac:dyDescent="0.2">
      <c r="A268" s="512"/>
      <c r="B268" s="512"/>
      <c r="C268" s="512"/>
      <c r="D268" s="512"/>
      <c r="E268" s="512"/>
      <c r="F268" s="512"/>
      <c r="G268" s="512"/>
      <c r="H268" s="512"/>
      <c r="I268" s="512"/>
      <c r="J268" s="512"/>
      <c r="K268" s="512"/>
      <c r="L268" s="512"/>
      <c r="M268" s="512"/>
      <c r="N268" s="512"/>
      <c r="O268" s="512"/>
      <c r="P268" s="512"/>
      <c r="Q268" s="512"/>
      <c r="R268" s="512"/>
      <c r="S268" s="512"/>
      <c r="T268" s="512"/>
      <c r="U268" s="512"/>
      <c r="V268" s="512"/>
      <c r="W268" s="512"/>
      <c r="X268" s="512"/>
      <c r="Y268" s="512"/>
    </row>
    <row r="269" spans="1:25" x14ac:dyDescent="0.2">
      <c r="A269" s="512"/>
      <c r="B269" s="512"/>
      <c r="C269" s="512"/>
      <c r="D269" s="512"/>
      <c r="E269" s="512"/>
      <c r="F269" s="512"/>
      <c r="G269" s="512"/>
      <c r="H269" s="512"/>
      <c r="I269" s="512"/>
      <c r="J269" s="512"/>
      <c r="K269" s="512"/>
      <c r="L269" s="512"/>
      <c r="M269" s="512"/>
      <c r="N269" s="512"/>
      <c r="O269" s="512"/>
      <c r="P269" s="512"/>
      <c r="Q269" s="512"/>
      <c r="R269" s="512"/>
      <c r="S269" s="512"/>
      <c r="T269" s="512"/>
      <c r="U269" s="512"/>
      <c r="V269" s="512"/>
      <c r="W269" s="512"/>
      <c r="X269" s="512"/>
      <c r="Y269" s="512"/>
    </row>
    <row r="270" spans="1:25" x14ac:dyDescent="0.2">
      <c r="A270" s="512"/>
      <c r="B270" s="512"/>
      <c r="C270" s="512"/>
      <c r="D270" s="512"/>
      <c r="E270" s="512"/>
      <c r="F270" s="512"/>
      <c r="G270" s="512"/>
      <c r="H270" s="512"/>
      <c r="I270" s="512"/>
      <c r="J270" s="512"/>
      <c r="K270" s="512"/>
      <c r="L270" s="512"/>
      <c r="M270" s="512"/>
      <c r="N270" s="512"/>
      <c r="O270" s="512"/>
      <c r="P270" s="512"/>
      <c r="Q270" s="512"/>
      <c r="R270" s="512"/>
      <c r="S270" s="512"/>
      <c r="T270" s="512"/>
      <c r="U270" s="512"/>
      <c r="V270" s="512"/>
      <c r="W270" s="512"/>
      <c r="X270" s="512"/>
      <c r="Y270" s="512"/>
    </row>
    <row r="271" spans="1:25" x14ac:dyDescent="0.2">
      <c r="A271" s="512"/>
      <c r="B271" s="512"/>
      <c r="C271" s="512"/>
      <c r="D271" s="512"/>
      <c r="E271" s="512"/>
      <c r="F271" s="512"/>
      <c r="G271" s="512"/>
      <c r="H271" s="512"/>
      <c r="I271" s="512"/>
      <c r="J271" s="512"/>
      <c r="K271" s="512"/>
      <c r="L271" s="512"/>
      <c r="M271" s="512"/>
      <c r="N271" s="512"/>
      <c r="O271" s="512"/>
      <c r="P271" s="512"/>
      <c r="Q271" s="512"/>
      <c r="R271" s="512"/>
      <c r="S271" s="512"/>
      <c r="T271" s="512"/>
      <c r="U271" s="512"/>
      <c r="V271" s="512"/>
      <c r="W271" s="512"/>
      <c r="X271" s="512"/>
      <c r="Y271" s="512"/>
    </row>
    <row r="272" spans="1:25" x14ac:dyDescent="0.2">
      <c r="A272" s="512"/>
      <c r="B272" s="512"/>
      <c r="C272" s="512"/>
      <c r="D272" s="512"/>
      <c r="E272" s="512"/>
      <c r="F272" s="512"/>
      <c r="G272" s="512"/>
      <c r="H272" s="512"/>
      <c r="I272" s="512"/>
      <c r="J272" s="512"/>
      <c r="K272" s="512"/>
      <c r="L272" s="512"/>
      <c r="M272" s="512"/>
      <c r="N272" s="512"/>
      <c r="O272" s="512"/>
      <c r="P272" s="512"/>
      <c r="Q272" s="512"/>
      <c r="R272" s="512"/>
      <c r="S272" s="512"/>
      <c r="T272" s="512"/>
      <c r="U272" s="512"/>
      <c r="V272" s="512"/>
      <c r="W272" s="512"/>
      <c r="X272" s="512"/>
      <c r="Y272" s="512"/>
    </row>
    <row r="273" spans="1:25" x14ac:dyDescent="0.2">
      <c r="A273" s="512"/>
      <c r="B273" s="512"/>
      <c r="C273" s="512"/>
      <c r="D273" s="512"/>
      <c r="E273" s="512"/>
      <c r="F273" s="512"/>
      <c r="G273" s="512"/>
      <c r="H273" s="512"/>
      <c r="I273" s="512"/>
      <c r="J273" s="512"/>
      <c r="K273" s="512"/>
      <c r="L273" s="512"/>
      <c r="M273" s="512"/>
      <c r="N273" s="512"/>
      <c r="O273" s="512"/>
      <c r="P273" s="512"/>
      <c r="Q273" s="512"/>
      <c r="R273" s="512"/>
      <c r="S273" s="512"/>
      <c r="T273" s="512"/>
      <c r="U273" s="512"/>
      <c r="V273" s="512"/>
      <c r="W273" s="512"/>
      <c r="X273" s="512"/>
      <c r="Y273" s="512"/>
    </row>
    <row r="274" spans="1:25" x14ac:dyDescent="0.2">
      <c r="A274" s="512"/>
      <c r="B274" s="512"/>
      <c r="C274" s="512"/>
      <c r="D274" s="512"/>
      <c r="E274" s="512"/>
      <c r="F274" s="512"/>
      <c r="G274" s="512"/>
      <c r="H274" s="512"/>
      <c r="I274" s="512"/>
      <c r="J274" s="512"/>
      <c r="K274" s="512"/>
      <c r="L274" s="512"/>
      <c r="M274" s="512"/>
      <c r="N274" s="512"/>
      <c r="O274" s="512"/>
      <c r="P274" s="512"/>
      <c r="Q274" s="512"/>
      <c r="R274" s="512"/>
      <c r="S274" s="512"/>
      <c r="T274" s="512"/>
      <c r="U274" s="512"/>
      <c r="V274" s="512"/>
      <c r="W274" s="512"/>
      <c r="X274" s="512"/>
      <c r="Y274" s="512"/>
    </row>
    <row r="275" spans="1:25" x14ac:dyDescent="0.2">
      <c r="A275" s="512"/>
      <c r="B275" s="512"/>
      <c r="C275" s="512"/>
      <c r="D275" s="512"/>
      <c r="E275" s="512"/>
      <c r="F275" s="512"/>
      <c r="G275" s="512"/>
      <c r="H275" s="512"/>
      <c r="I275" s="512"/>
      <c r="J275" s="512"/>
      <c r="K275" s="512"/>
      <c r="L275" s="512"/>
      <c r="M275" s="512"/>
      <c r="N275" s="512"/>
      <c r="O275" s="512"/>
      <c r="P275" s="512"/>
      <c r="Q275" s="512"/>
      <c r="R275" s="512"/>
      <c r="S275" s="512"/>
      <c r="T275" s="512"/>
      <c r="U275" s="512"/>
      <c r="V275" s="512"/>
      <c r="W275" s="512"/>
      <c r="X275" s="512"/>
      <c r="Y275" s="512"/>
    </row>
    <row r="276" spans="1:25" x14ac:dyDescent="0.2">
      <c r="A276" s="512"/>
      <c r="B276" s="512"/>
      <c r="C276" s="512"/>
      <c r="D276" s="512"/>
      <c r="E276" s="512"/>
      <c r="F276" s="512"/>
      <c r="G276" s="512"/>
      <c r="H276" s="512"/>
      <c r="I276" s="512"/>
      <c r="J276" s="512"/>
      <c r="K276" s="512"/>
      <c r="L276" s="512"/>
      <c r="M276" s="512"/>
      <c r="N276" s="512"/>
      <c r="O276" s="512"/>
      <c r="P276" s="512"/>
      <c r="Q276" s="512"/>
      <c r="R276" s="512"/>
      <c r="S276" s="512"/>
      <c r="T276" s="512"/>
      <c r="U276" s="512"/>
      <c r="V276" s="512"/>
      <c r="W276" s="512"/>
      <c r="X276" s="512"/>
      <c r="Y276" s="512"/>
    </row>
    <row r="277" spans="1:25" x14ac:dyDescent="0.2">
      <c r="A277" s="512"/>
      <c r="B277" s="512"/>
      <c r="C277" s="512"/>
      <c r="D277" s="512"/>
      <c r="E277" s="512"/>
      <c r="F277" s="512"/>
      <c r="G277" s="512"/>
      <c r="H277" s="512"/>
      <c r="I277" s="512"/>
      <c r="J277" s="512"/>
      <c r="K277" s="512"/>
      <c r="L277" s="512"/>
      <c r="M277" s="512"/>
      <c r="N277" s="512"/>
      <c r="O277" s="512"/>
      <c r="P277" s="512"/>
      <c r="Q277" s="512"/>
      <c r="R277" s="512"/>
      <c r="S277" s="512"/>
      <c r="T277" s="512"/>
      <c r="U277" s="512"/>
      <c r="V277" s="512"/>
      <c r="W277" s="512"/>
      <c r="X277" s="512"/>
      <c r="Y277" s="512"/>
    </row>
    <row r="278" spans="1:25" x14ac:dyDescent="0.2">
      <c r="A278" s="512"/>
      <c r="B278" s="512"/>
      <c r="C278" s="512"/>
      <c r="D278" s="512"/>
      <c r="E278" s="512"/>
      <c r="F278" s="512"/>
      <c r="G278" s="512"/>
      <c r="H278" s="512"/>
      <c r="I278" s="512"/>
      <c r="J278" s="512"/>
      <c r="K278" s="512"/>
      <c r="L278" s="512"/>
      <c r="M278" s="512"/>
      <c r="N278" s="512"/>
      <c r="O278" s="512"/>
      <c r="P278" s="512"/>
      <c r="Q278" s="512"/>
      <c r="R278" s="512"/>
      <c r="S278" s="512"/>
      <c r="T278" s="512"/>
      <c r="U278" s="512"/>
      <c r="V278" s="512"/>
      <c r="W278" s="512"/>
      <c r="X278" s="512"/>
      <c r="Y278" s="512"/>
    </row>
    <row r="279" spans="1:25" x14ac:dyDescent="0.2">
      <c r="A279" s="512"/>
      <c r="B279" s="512"/>
      <c r="C279" s="512"/>
      <c r="D279" s="512"/>
      <c r="E279" s="512"/>
      <c r="F279" s="512"/>
      <c r="G279" s="512"/>
      <c r="H279" s="512"/>
      <c r="I279" s="512"/>
      <c r="J279" s="512"/>
      <c r="K279" s="512"/>
      <c r="L279" s="512"/>
      <c r="M279" s="512"/>
      <c r="N279" s="512"/>
      <c r="O279" s="512"/>
      <c r="P279" s="512"/>
      <c r="Q279" s="512"/>
      <c r="R279" s="512"/>
      <c r="S279" s="512"/>
      <c r="T279" s="512"/>
      <c r="U279" s="512"/>
      <c r="V279" s="512"/>
      <c r="W279" s="512"/>
      <c r="X279" s="512"/>
      <c r="Y279" s="512"/>
    </row>
    <row r="280" spans="1:25" x14ac:dyDescent="0.2">
      <c r="A280" s="512"/>
      <c r="B280" s="512"/>
      <c r="C280" s="512"/>
      <c r="D280" s="512"/>
      <c r="E280" s="512"/>
      <c r="F280" s="512"/>
      <c r="G280" s="512"/>
      <c r="H280" s="512"/>
      <c r="I280" s="512"/>
      <c r="J280" s="512"/>
      <c r="K280" s="512"/>
      <c r="L280" s="512"/>
      <c r="M280" s="512"/>
      <c r="N280" s="512"/>
      <c r="O280" s="512"/>
      <c r="P280" s="512"/>
      <c r="Q280" s="512"/>
      <c r="R280" s="512"/>
      <c r="S280" s="512"/>
      <c r="T280" s="512"/>
      <c r="U280" s="512"/>
      <c r="V280" s="512"/>
      <c r="W280" s="512"/>
      <c r="X280" s="512"/>
      <c r="Y280" s="512"/>
    </row>
    <row r="281" spans="1:25" x14ac:dyDescent="0.2">
      <c r="A281" s="512"/>
      <c r="B281" s="512"/>
      <c r="C281" s="512"/>
      <c r="D281" s="512"/>
      <c r="E281" s="512"/>
      <c r="F281" s="512"/>
      <c r="G281" s="512"/>
      <c r="H281" s="512"/>
      <c r="I281" s="512"/>
      <c r="J281" s="512"/>
      <c r="K281" s="512"/>
      <c r="L281" s="512"/>
      <c r="M281" s="512"/>
      <c r="N281" s="512"/>
      <c r="O281" s="512"/>
      <c r="P281" s="512"/>
      <c r="Q281" s="512"/>
      <c r="R281" s="512"/>
      <c r="S281" s="512"/>
      <c r="T281" s="512"/>
      <c r="U281" s="512"/>
      <c r="V281" s="512"/>
      <c r="W281" s="512"/>
      <c r="X281" s="512"/>
      <c r="Y281" s="512"/>
    </row>
    <row r="282" spans="1:25" x14ac:dyDescent="0.2">
      <c r="A282" s="512"/>
      <c r="B282" s="512"/>
      <c r="C282" s="512"/>
      <c r="D282" s="512"/>
      <c r="E282" s="512"/>
      <c r="F282" s="512"/>
      <c r="G282" s="512"/>
      <c r="H282" s="512"/>
      <c r="I282" s="512"/>
      <c r="J282" s="512"/>
      <c r="K282" s="512"/>
      <c r="L282" s="512"/>
      <c r="M282" s="512"/>
      <c r="N282" s="512"/>
      <c r="O282" s="512"/>
      <c r="P282" s="512"/>
      <c r="Q282" s="512"/>
      <c r="R282" s="512"/>
      <c r="S282" s="512"/>
      <c r="T282" s="512"/>
      <c r="U282" s="512"/>
      <c r="V282" s="512"/>
      <c r="W282" s="512"/>
      <c r="X282" s="512"/>
      <c r="Y282" s="512"/>
    </row>
    <row r="283" spans="1:25" x14ac:dyDescent="0.2">
      <c r="A283" s="512"/>
      <c r="B283" s="512"/>
      <c r="C283" s="512"/>
      <c r="D283" s="512"/>
      <c r="E283" s="512"/>
      <c r="F283" s="512"/>
      <c r="G283" s="512"/>
      <c r="H283" s="512"/>
      <c r="I283" s="512"/>
      <c r="J283" s="512"/>
      <c r="K283" s="512"/>
      <c r="L283" s="512"/>
      <c r="M283" s="512"/>
      <c r="N283" s="512"/>
      <c r="O283" s="512"/>
      <c r="P283" s="512"/>
      <c r="Q283" s="512"/>
      <c r="R283" s="512"/>
      <c r="S283" s="512"/>
      <c r="T283" s="512"/>
      <c r="U283" s="512"/>
      <c r="V283" s="512"/>
      <c r="W283" s="512"/>
      <c r="X283" s="512"/>
      <c r="Y283" s="512"/>
    </row>
    <row r="284" spans="1:25" x14ac:dyDescent="0.2">
      <c r="A284" s="512"/>
      <c r="B284" s="512"/>
      <c r="C284" s="512"/>
      <c r="D284" s="512"/>
      <c r="E284" s="512"/>
      <c r="F284" s="512"/>
      <c r="G284" s="512"/>
      <c r="H284" s="512"/>
      <c r="I284" s="512"/>
      <c r="J284" s="512"/>
      <c r="K284" s="512"/>
      <c r="L284" s="512"/>
      <c r="M284" s="512"/>
      <c r="N284" s="512"/>
      <c r="O284" s="512"/>
      <c r="P284" s="512"/>
      <c r="Q284" s="512"/>
      <c r="R284" s="512"/>
      <c r="S284" s="512"/>
      <c r="T284" s="512"/>
      <c r="U284" s="512"/>
      <c r="V284" s="512"/>
      <c r="W284" s="512"/>
      <c r="X284" s="512"/>
      <c r="Y284" s="512"/>
    </row>
    <row r="285" spans="1:25" x14ac:dyDescent="0.2">
      <c r="A285" s="512"/>
      <c r="B285" s="512"/>
      <c r="C285" s="512"/>
      <c r="D285" s="512"/>
      <c r="E285" s="512"/>
      <c r="F285" s="512"/>
      <c r="G285" s="512"/>
      <c r="H285" s="512"/>
      <c r="I285" s="512"/>
      <c r="J285" s="512"/>
      <c r="K285" s="512"/>
      <c r="L285" s="512"/>
      <c r="M285" s="512"/>
      <c r="N285" s="512"/>
      <c r="O285" s="512"/>
      <c r="P285" s="512"/>
      <c r="Q285" s="512"/>
      <c r="R285" s="512"/>
      <c r="S285" s="512"/>
      <c r="T285" s="512"/>
      <c r="U285" s="512"/>
      <c r="V285" s="512"/>
      <c r="W285" s="512"/>
      <c r="X285" s="512"/>
      <c r="Y285" s="512"/>
    </row>
    <row r="286" spans="1:25" x14ac:dyDescent="0.2">
      <c r="A286" s="512"/>
      <c r="B286" s="512"/>
      <c r="C286" s="512"/>
      <c r="D286" s="512"/>
      <c r="E286" s="512"/>
      <c r="F286" s="512"/>
      <c r="G286" s="512"/>
      <c r="H286" s="512"/>
      <c r="I286" s="512"/>
      <c r="J286" s="512"/>
      <c r="K286" s="512"/>
      <c r="L286" s="512"/>
      <c r="M286" s="512"/>
      <c r="N286" s="512"/>
      <c r="O286" s="512"/>
      <c r="P286" s="512"/>
      <c r="Q286" s="512"/>
      <c r="R286" s="512"/>
      <c r="S286" s="512"/>
      <c r="T286" s="512"/>
      <c r="U286" s="512"/>
      <c r="V286" s="512"/>
      <c r="W286" s="512"/>
      <c r="X286" s="512"/>
      <c r="Y286" s="512"/>
    </row>
    <row r="287" spans="1:25" x14ac:dyDescent="0.2">
      <c r="A287" s="512"/>
      <c r="B287" s="512"/>
      <c r="C287" s="512"/>
      <c r="D287" s="512"/>
      <c r="E287" s="512"/>
      <c r="F287" s="512"/>
      <c r="G287" s="512"/>
      <c r="H287" s="512"/>
      <c r="I287" s="512"/>
      <c r="J287" s="512"/>
      <c r="K287" s="512"/>
      <c r="L287" s="512"/>
      <c r="M287" s="512"/>
      <c r="N287" s="512"/>
      <c r="O287" s="512"/>
      <c r="P287" s="512"/>
      <c r="Q287" s="512"/>
      <c r="R287" s="512"/>
      <c r="S287" s="512"/>
      <c r="T287" s="512"/>
      <c r="U287" s="512"/>
      <c r="V287" s="512"/>
      <c r="W287" s="512"/>
      <c r="X287" s="512"/>
      <c r="Y287" s="512"/>
    </row>
    <row r="288" spans="1:25" x14ac:dyDescent="0.2">
      <c r="A288" s="512"/>
      <c r="B288" s="512"/>
      <c r="C288" s="512"/>
      <c r="D288" s="512"/>
      <c r="E288" s="512"/>
      <c r="F288" s="512"/>
      <c r="G288" s="512"/>
      <c r="H288" s="512"/>
      <c r="I288" s="512"/>
      <c r="J288" s="512"/>
      <c r="K288" s="512"/>
      <c r="L288" s="512"/>
      <c r="M288" s="512"/>
      <c r="N288" s="512"/>
      <c r="O288" s="512"/>
      <c r="P288" s="512"/>
      <c r="Q288" s="512"/>
      <c r="R288" s="512"/>
      <c r="S288" s="512"/>
      <c r="T288" s="512"/>
      <c r="U288" s="512"/>
      <c r="V288" s="512"/>
      <c r="W288" s="512"/>
      <c r="X288" s="512"/>
      <c r="Y288" s="512"/>
    </row>
    <row r="289" spans="1:25" x14ac:dyDescent="0.2">
      <c r="A289" s="512"/>
      <c r="B289" s="512"/>
      <c r="C289" s="512"/>
      <c r="D289" s="512"/>
      <c r="E289" s="512"/>
      <c r="F289" s="512"/>
      <c r="G289" s="512"/>
      <c r="H289" s="512"/>
      <c r="I289" s="512"/>
      <c r="J289" s="512"/>
      <c r="K289" s="512"/>
      <c r="L289" s="512"/>
      <c r="M289" s="512"/>
      <c r="N289" s="512"/>
      <c r="O289" s="512"/>
      <c r="P289" s="512"/>
      <c r="Q289" s="512"/>
      <c r="R289" s="512"/>
      <c r="S289" s="512"/>
      <c r="T289" s="512"/>
      <c r="U289" s="512"/>
      <c r="V289" s="512"/>
      <c r="W289" s="512"/>
      <c r="X289" s="512"/>
      <c r="Y289" s="512"/>
    </row>
    <row r="290" spans="1:25" x14ac:dyDescent="0.2">
      <c r="A290" s="512"/>
      <c r="B290" s="512"/>
      <c r="C290" s="512"/>
      <c r="D290" s="512"/>
      <c r="E290" s="512"/>
      <c r="F290" s="512"/>
      <c r="G290" s="512"/>
      <c r="H290" s="512"/>
      <c r="I290" s="512"/>
      <c r="J290" s="512"/>
      <c r="K290" s="512"/>
      <c r="L290" s="512"/>
      <c r="M290" s="512"/>
      <c r="N290" s="512"/>
      <c r="O290" s="512"/>
      <c r="P290" s="512"/>
      <c r="Q290" s="512"/>
      <c r="R290" s="512"/>
      <c r="S290" s="512"/>
      <c r="T290" s="512"/>
      <c r="U290" s="512"/>
      <c r="V290" s="512"/>
      <c r="W290" s="512"/>
      <c r="X290" s="512"/>
      <c r="Y290" s="512"/>
    </row>
    <row r="291" spans="1:25" x14ac:dyDescent="0.2">
      <c r="A291" s="512"/>
      <c r="B291" s="512"/>
      <c r="C291" s="512"/>
      <c r="D291" s="512"/>
      <c r="E291" s="512"/>
      <c r="F291" s="512"/>
      <c r="G291" s="512"/>
      <c r="H291" s="512"/>
      <c r="I291" s="512"/>
      <c r="J291" s="512"/>
      <c r="K291" s="512"/>
      <c r="L291" s="512"/>
      <c r="M291" s="512"/>
      <c r="N291" s="512"/>
      <c r="O291" s="512"/>
      <c r="P291" s="512"/>
      <c r="Q291" s="512"/>
      <c r="R291" s="512"/>
      <c r="S291" s="512"/>
      <c r="T291" s="512"/>
      <c r="U291" s="512"/>
      <c r="V291" s="512"/>
      <c r="W291" s="512"/>
      <c r="X291" s="512"/>
      <c r="Y291" s="512"/>
    </row>
    <row r="292" spans="1:25" x14ac:dyDescent="0.2">
      <c r="A292" s="512"/>
      <c r="B292" s="512"/>
      <c r="C292" s="512"/>
      <c r="D292" s="512"/>
      <c r="E292" s="512"/>
      <c r="F292" s="512"/>
      <c r="G292" s="512"/>
      <c r="H292" s="512"/>
      <c r="I292" s="512"/>
      <c r="J292" s="512"/>
      <c r="K292" s="512"/>
      <c r="L292" s="512"/>
      <c r="M292" s="512"/>
      <c r="N292" s="512"/>
      <c r="O292" s="512"/>
      <c r="P292" s="512"/>
      <c r="Q292" s="512"/>
      <c r="R292" s="512"/>
      <c r="S292" s="512"/>
      <c r="T292" s="512"/>
      <c r="U292" s="512"/>
      <c r="V292" s="512"/>
      <c r="W292" s="512"/>
      <c r="X292" s="512"/>
      <c r="Y292" s="512"/>
    </row>
    <row r="293" spans="1:25" x14ac:dyDescent="0.2">
      <c r="A293" s="512"/>
      <c r="B293" s="512"/>
      <c r="C293" s="512"/>
      <c r="D293" s="512"/>
      <c r="E293" s="512"/>
      <c r="F293" s="512"/>
      <c r="G293" s="512"/>
      <c r="H293" s="512"/>
      <c r="I293" s="512"/>
      <c r="J293" s="512"/>
      <c r="K293" s="512"/>
      <c r="L293" s="512"/>
      <c r="M293" s="512"/>
      <c r="N293" s="512"/>
      <c r="O293" s="512"/>
      <c r="P293" s="512"/>
      <c r="Q293" s="512"/>
      <c r="R293" s="512"/>
      <c r="S293" s="512"/>
      <c r="T293" s="512"/>
      <c r="U293" s="512"/>
      <c r="V293" s="512"/>
      <c r="W293" s="512"/>
      <c r="X293" s="512"/>
      <c r="Y293" s="512"/>
    </row>
    <row r="294" spans="1:25" x14ac:dyDescent="0.2">
      <c r="A294" s="512"/>
      <c r="B294" s="512"/>
      <c r="C294" s="512"/>
      <c r="D294" s="512"/>
      <c r="E294" s="512"/>
      <c r="F294" s="512"/>
      <c r="G294" s="512"/>
      <c r="H294" s="512"/>
      <c r="I294" s="512"/>
      <c r="J294" s="512"/>
      <c r="K294" s="512"/>
      <c r="L294" s="512"/>
      <c r="M294" s="512"/>
      <c r="N294" s="512"/>
      <c r="O294" s="512"/>
      <c r="P294" s="512"/>
      <c r="Q294" s="512"/>
      <c r="R294" s="512"/>
      <c r="S294" s="512"/>
      <c r="T294" s="512"/>
      <c r="U294" s="512"/>
      <c r="V294" s="512"/>
      <c r="W294" s="512"/>
      <c r="X294" s="512"/>
      <c r="Y294" s="512"/>
    </row>
    <row r="295" spans="1:25" x14ac:dyDescent="0.2">
      <c r="A295" s="512"/>
      <c r="B295" s="512"/>
      <c r="C295" s="512"/>
      <c r="D295" s="512"/>
      <c r="E295" s="512"/>
      <c r="F295" s="512"/>
      <c r="G295" s="512"/>
      <c r="H295" s="512"/>
      <c r="I295" s="512"/>
      <c r="J295" s="512"/>
      <c r="K295" s="512"/>
      <c r="L295" s="512"/>
      <c r="M295" s="512"/>
      <c r="N295" s="512"/>
      <c r="O295" s="512"/>
      <c r="P295" s="512"/>
      <c r="Q295" s="512"/>
      <c r="R295" s="512"/>
      <c r="S295" s="512"/>
      <c r="T295" s="512"/>
      <c r="U295" s="512"/>
      <c r="V295" s="512"/>
      <c r="W295" s="512"/>
      <c r="X295" s="512"/>
      <c r="Y295" s="512"/>
    </row>
    <row r="296" spans="1:25" x14ac:dyDescent="0.2">
      <c r="A296" s="512"/>
      <c r="B296" s="512"/>
      <c r="C296" s="512"/>
      <c r="D296" s="512"/>
      <c r="E296" s="512"/>
      <c r="F296" s="512"/>
      <c r="G296" s="512"/>
      <c r="H296" s="512"/>
      <c r="I296" s="512"/>
      <c r="J296" s="512"/>
      <c r="K296" s="512"/>
      <c r="L296" s="512"/>
      <c r="M296" s="512"/>
      <c r="N296" s="512"/>
      <c r="O296" s="512"/>
      <c r="P296" s="512"/>
      <c r="Q296" s="512"/>
      <c r="R296" s="512"/>
      <c r="S296" s="512"/>
      <c r="T296" s="512"/>
      <c r="U296" s="512"/>
      <c r="V296" s="512"/>
      <c r="W296" s="512"/>
      <c r="X296" s="512"/>
      <c r="Y296" s="512"/>
    </row>
    <row r="297" spans="1:25" x14ac:dyDescent="0.2">
      <c r="A297" s="512"/>
      <c r="B297" s="512"/>
      <c r="C297" s="512"/>
      <c r="D297" s="512"/>
      <c r="E297" s="512"/>
      <c r="F297" s="512"/>
      <c r="G297" s="512"/>
      <c r="H297" s="512"/>
      <c r="I297" s="512"/>
      <c r="J297" s="512"/>
      <c r="K297" s="512"/>
      <c r="L297" s="512"/>
      <c r="M297" s="512"/>
      <c r="N297" s="512"/>
      <c r="O297" s="512"/>
      <c r="P297" s="512"/>
      <c r="Q297" s="512"/>
      <c r="R297" s="512"/>
      <c r="S297" s="512"/>
      <c r="T297" s="512"/>
      <c r="U297" s="512"/>
      <c r="V297" s="512"/>
      <c r="W297" s="512"/>
      <c r="X297" s="512"/>
      <c r="Y297" s="512"/>
    </row>
    <row r="298" spans="1:25" x14ac:dyDescent="0.2">
      <c r="A298" s="512"/>
      <c r="B298" s="512"/>
      <c r="C298" s="512"/>
      <c r="D298" s="512"/>
      <c r="E298" s="512"/>
      <c r="F298" s="512"/>
      <c r="G298" s="512"/>
      <c r="H298" s="512"/>
      <c r="I298" s="512"/>
      <c r="J298" s="512"/>
      <c r="K298" s="512"/>
      <c r="L298" s="512"/>
      <c r="M298" s="512"/>
      <c r="N298" s="512"/>
      <c r="O298" s="512"/>
      <c r="P298" s="512"/>
      <c r="Q298" s="512"/>
      <c r="R298" s="512"/>
      <c r="S298" s="512"/>
      <c r="T298" s="512"/>
      <c r="U298" s="512"/>
      <c r="V298" s="512"/>
      <c r="W298" s="512"/>
      <c r="X298" s="512"/>
      <c r="Y298" s="512"/>
    </row>
    <row r="299" spans="1:25" x14ac:dyDescent="0.2">
      <c r="A299" s="512"/>
      <c r="B299" s="512"/>
      <c r="C299" s="512"/>
      <c r="D299" s="512"/>
      <c r="E299" s="512"/>
      <c r="F299" s="512"/>
      <c r="G299" s="512"/>
      <c r="H299" s="512"/>
      <c r="I299" s="512"/>
      <c r="J299" s="512"/>
      <c r="K299" s="512"/>
      <c r="L299" s="512"/>
      <c r="M299" s="512"/>
      <c r="N299" s="512"/>
      <c r="O299" s="512"/>
      <c r="P299" s="512"/>
      <c r="Q299" s="512"/>
      <c r="R299" s="512"/>
      <c r="S299" s="512"/>
      <c r="T299" s="512"/>
      <c r="U299" s="512"/>
      <c r="V299" s="512"/>
      <c r="W299" s="512"/>
      <c r="X299" s="512"/>
      <c r="Y299" s="512"/>
    </row>
    <row r="300" spans="1:25" x14ac:dyDescent="0.2">
      <c r="A300" s="512"/>
      <c r="B300" s="512"/>
      <c r="C300" s="512"/>
      <c r="D300" s="512"/>
      <c r="E300" s="512"/>
      <c r="F300" s="512"/>
      <c r="G300" s="512"/>
      <c r="H300" s="512"/>
      <c r="I300" s="512"/>
      <c r="J300" s="512"/>
      <c r="K300" s="512"/>
      <c r="L300" s="512"/>
      <c r="M300" s="512"/>
      <c r="N300" s="512"/>
      <c r="O300" s="512"/>
      <c r="P300" s="512"/>
      <c r="Q300" s="512"/>
      <c r="R300" s="512"/>
      <c r="S300" s="512"/>
      <c r="T300" s="512"/>
      <c r="U300" s="512"/>
      <c r="V300" s="512"/>
      <c r="W300" s="512"/>
      <c r="X300" s="512"/>
      <c r="Y300" s="512"/>
    </row>
    <row r="301" spans="1:25" x14ac:dyDescent="0.2">
      <c r="A301" s="512"/>
      <c r="B301" s="512"/>
      <c r="C301" s="512"/>
      <c r="D301" s="512"/>
      <c r="E301" s="512"/>
      <c r="F301" s="512"/>
      <c r="G301" s="512"/>
      <c r="H301" s="512"/>
      <c r="I301" s="512"/>
      <c r="J301" s="512"/>
      <c r="K301" s="512"/>
      <c r="L301" s="512"/>
      <c r="M301" s="512"/>
      <c r="N301" s="512"/>
      <c r="O301" s="512"/>
      <c r="P301" s="512"/>
      <c r="Q301" s="512"/>
      <c r="R301" s="512"/>
      <c r="S301" s="512"/>
      <c r="T301" s="512"/>
      <c r="U301" s="512"/>
      <c r="V301" s="512"/>
      <c r="W301" s="512"/>
      <c r="X301" s="512"/>
      <c r="Y301" s="512"/>
    </row>
    <row r="302" spans="1:25" x14ac:dyDescent="0.2">
      <c r="A302" s="512"/>
      <c r="B302" s="512"/>
      <c r="C302" s="512"/>
      <c r="D302" s="512"/>
      <c r="E302" s="512"/>
      <c r="F302" s="512"/>
      <c r="G302" s="512"/>
      <c r="H302" s="512"/>
      <c r="I302" s="512"/>
      <c r="J302" s="512"/>
      <c r="K302" s="512"/>
      <c r="L302" s="512"/>
      <c r="M302" s="512"/>
      <c r="N302" s="512"/>
      <c r="O302" s="512"/>
      <c r="P302" s="512"/>
      <c r="Q302" s="512"/>
      <c r="R302" s="512"/>
      <c r="S302" s="512"/>
      <c r="T302" s="512"/>
      <c r="U302" s="512"/>
      <c r="V302" s="512"/>
      <c r="W302" s="512"/>
      <c r="X302" s="512"/>
      <c r="Y302" s="512"/>
    </row>
    <row r="303" spans="1:25" x14ac:dyDescent="0.2">
      <c r="A303" s="512"/>
      <c r="B303" s="512"/>
      <c r="C303" s="512"/>
      <c r="D303" s="512"/>
      <c r="E303" s="512"/>
      <c r="F303" s="512"/>
      <c r="G303" s="512"/>
      <c r="H303" s="512"/>
      <c r="I303" s="512"/>
      <c r="J303" s="512"/>
      <c r="K303" s="512"/>
      <c r="L303" s="512"/>
      <c r="M303" s="512"/>
      <c r="N303" s="512"/>
      <c r="O303" s="512"/>
      <c r="P303" s="512"/>
      <c r="Q303" s="512"/>
      <c r="R303" s="512"/>
      <c r="S303" s="512"/>
      <c r="T303" s="512"/>
      <c r="U303" s="512"/>
      <c r="V303" s="512"/>
      <c r="W303" s="512"/>
      <c r="X303" s="512"/>
      <c r="Y303" s="512"/>
    </row>
    <row r="304" spans="1:25" x14ac:dyDescent="0.2">
      <c r="A304" s="512"/>
      <c r="B304" s="512"/>
      <c r="C304" s="512"/>
      <c r="D304" s="512"/>
      <c r="E304" s="512"/>
      <c r="F304" s="512"/>
      <c r="G304" s="512"/>
      <c r="H304" s="512"/>
      <c r="I304" s="512"/>
      <c r="J304" s="512"/>
      <c r="K304" s="512"/>
      <c r="L304" s="512"/>
      <c r="M304" s="512"/>
      <c r="N304" s="512"/>
      <c r="O304" s="512"/>
      <c r="P304" s="512"/>
      <c r="Q304" s="512"/>
      <c r="R304" s="512"/>
      <c r="S304" s="512"/>
      <c r="T304" s="512"/>
      <c r="U304" s="512"/>
      <c r="V304" s="512"/>
      <c r="W304" s="512"/>
      <c r="X304" s="512"/>
      <c r="Y304" s="512"/>
    </row>
    <row r="305" spans="1:25" x14ac:dyDescent="0.2">
      <c r="A305" s="512"/>
      <c r="B305" s="512"/>
      <c r="C305" s="512"/>
      <c r="D305" s="512"/>
      <c r="E305" s="512"/>
      <c r="F305" s="512"/>
      <c r="G305" s="512"/>
      <c r="H305" s="512"/>
      <c r="I305" s="512"/>
      <c r="J305" s="512"/>
      <c r="K305" s="512"/>
      <c r="L305" s="512"/>
      <c r="M305" s="512"/>
      <c r="N305" s="512"/>
      <c r="O305" s="512"/>
      <c r="P305" s="512"/>
      <c r="Q305" s="512"/>
      <c r="R305" s="512"/>
      <c r="S305" s="512"/>
      <c r="T305" s="512"/>
      <c r="U305" s="512"/>
      <c r="V305" s="512"/>
      <c r="W305" s="512"/>
      <c r="X305" s="512"/>
      <c r="Y305" s="512"/>
    </row>
    <row r="306" spans="1:25" x14ac:dyDescent="0.2">
      <c r="A306" s="512"/>
      <c r="B306" s="512"/>
      <c r="C306" s="512"/>
      <c r="D306" s="512"/>
      <c r="E306" s="512"/>
      <c r="F306" s="512"/>
      <c r="G306" s="512"/>
      <c r="H306" s="512"/>
      <c r="I306" s="512"/>
      <c r="J306" s="512"/>
      <c r="K306" s="512"/>
      <c r="L306" s="512"/>
      <c r="M306" s="512"/>
      <c r="N306" s="512"/>
      <c r="O306" s="512"/>
      <c r="P306" s="512"/>
      <c r="Q306" s="512"/>
      <c r="R306" s="512"/>
      <c r="S306" s="512"/>
      <c r="T306" s="512"/>
      <c r="U306" s="512"/>
      <c r="V306" s="512"/>
      <c r="W306" s="512"/>
      <c r="X306" s="512"/>
      <c r="Y306" s="512"/>
    </row>
    <row r="307" spans="1:25" x14ac:dyDescent="0.2">
      <c r="A307" s="512"/>
      <c r="B307" s="512"/>
      <c r="C307" s="512"/>
      <c r="D307" s="512"/>
      <c r="E307" s="512"/>
      <c r="F307" s="512"/>
      <c r="G307" s="512"/>
      <c r="H307" s="512"/>
      <c r="I307" s="512"/>
      <c r="J307" s="512"/>
      <c r="K307" s="512"/>
      <c r="L307" s="512"/>
      <c r="M307" s="512"/>
      <c r="N307" s="512"/>
      <c r="O307" s="512"/>
      <c r="P307" s="512"/>
      <c r="Q307" s="512"/>
      <c r="R307" s="512"/>
      <c r="S307" s="512"/>
      <c r="T307" s="512"/>
      <c r="U307" s="512"/>
      <c r="V307" s="512"/>
      <c r="W307" s="512"/>
      <c r="X307" s="512"/>
      <c r="Y307" s="512"/>
    </row>
    <row r="308" spans="1:25" x14ac:dyDescent="0.2">
      <c r="A308" s="512"/>
      <c r="B308" s="512"/>
      <c r="C308" s="512"/>
      <c r="D308" s="512"/>
      <c r="E308" s="512"/>
      <c r="F308" s="512"/>
      <c r="G308" s="512"/>
      <c r="H308" s="512"/>
      <c r="I308" s="512"/>
      <c r="J308" s="512"/>
      <c r="K308" s="512"/>
      <c r="L308" s="512"/>
      <c r="M308" s="512"/>
      <c r="N308" s="512"/>
      <c r="O308" s="512"/>
      <c r="P308" s="512"/>
      <c r="Q308" s="512"/>
      <c r="R308" s="512"/>
      <c r="S308" s="512"/>
      <c r="T308" s="512"/>
      <c r="U308" s="512"/>
      <c r="V308" s="512"/>
      <c r="W308" s="512"/>
      <c r="X308" s="512"/>
      <c r="Y308" s="512"/>
    </row>
    <row r="309" spans="1:25" x14ac:dyDescent="0.2">
      <c r="A309" s="512"/>
      <c r="B309" s="512"/>
      <c r="C309" s="512"/>
      <c r="D309" s="512"/>
      <c r="E309" s="512"/>
      <c r="F309" s="512"/>
      <c r="G309" s="512"/>
      <c r="H309" s="512"/>
      <c r="I309" s="512"/>
      <c r="J309" s="512"/>
      <c r="K309" s="512"/>
      <c r="L309" s="512"/>
      <c r="M309" s="512"/>
      <c r="N309" s="512"/>
      <c r="O309" s="512"/>
      <c r="P309" s="512"/>
      <c r="Q309" s="512"/>
      <c r="R309" s="512"/>
      <c r="S309" s="512"/>
      <c r="T309" s="512"/>
      <c r="U309" s="512"/>
      <c r="V309" s="512"/>
      <c r="W309" s="512"/>
      <c r="X309" s="512"/>
      <c r="Y309" s="512"/>
    </row>
    <row r="310" spans="1:25" x14ac:dyDescent="0.2">
      <c r="A310" s="512"/>
      <c r="B310" s="512"/>
      <c r="C310" s="512"/>
      <c r="D310" s="512"/>
      <c r="E310" s="512"/>
      <c r="F310" s="512"/>
      <c r="G310" s="512"/>
      <c r="H310" s="512"/>
      <c r="I310" s="512"/>
      <c r="J310" s="512"/>
      <c r="K310" s="512"/>
      <c r="L310" s="512"/>
      <c r="M310" s="512"/>
      <c r="N310" s="512"/>
      <c r="O310" s="512"/>
      <c r="P310" s="512"/>
      <c r="Q310" s="512"/>
      <c r="R310" s="512"/>
      <c r="S310" s="512"/>
      <c r="T310" s="512"/>
      <c r="U310" s="512"/>
      <c r="V310" s="512"/>
      <c r="W310" s="512"/>
      <c r="X310" s="512"/>
      <c r="Y310" s="512"/>
    </row>
    <row r="311" spans="1:25" x14ac:dyDescent="0.2">
      <c r="A311" s="512"/>
      <c r="B311" s="512"/>
      <c r="C311" s="512"/>
      <c r="D311" s="512"/>
      <c r="E311" s="512"/>
      <c r="F311" s="512"/>
      <c r="G311" s="512"/>
      <c r="H311" s="512"/>
      <c r="I311" s="512"/>
      <c r="J311" s="512"/>
      <c r="K311" s="512"/>
      <c r="L311" s="512"/>
      <c r="M311" s="512"/>
      <c r="N311" s="512"/>
      <c r="O311" s="512"/>
      <c r="P311" s="512"/>
      <c r="Q311" s="512"/>
      <c r="R311" s="512"/>
      <c r="S311" s="512"/>
      <c r="T311" s="512"/>
      <c r="U311" s="512"/>
      <c r="V311" s="512"/>
      <c r="W311" s="512"/>
      <c r="X311" s="512"/>
      <c r="Y311" s="512"/>
    </row>
    <row r="312" spans="1:25" x14ac:dyDescent="0.2">
      <c r="A312" s="512"/>
      <c r="B312" s="512"/>
      <c r="C312" s="512"/>
      <c r="D312" s="512"/>
      <c r="E312" s="512"/>
      <c r="F312" s="512"/>
      <c r="G312" s="512"/>
      <c r="H312" s="512"/>
      <c r="I312" s="512"/>
      <c r="J312" s="512"/>
      <c r="K312" s="512"/>
      <c r="L312" s="512"/>
      <c r="M312" s="512"/>
      <c r="N312" s="512"/>
      <c r="O312" s="512"/>
      <c r="P312" s="512"/>
      <c r="Q312" s="512"/>
      <c r="R312" s="512"/>
      <c r="S312" s="512"/>
      <c r="T312" s="512"/>
      <c r="U312" s="512"/>
      <c r="V312" s="512"/>
      <c r="W312" s="512"/>
      <c r="X312" s="512"/>
      <c r="Y312" s="512"/>
    </row>
    <row r="313" spans="1:25" x14ac:dyDescent="0.2">
      <c r="A313" s="512"/>
      <c r="B313" s="512"/>
      <c r="C313" s="512"/>
      <c r="D313" s="512"/>
      <c r="E313" s="512"/>
      <c r="F313" s="512"/>
      <c r="G313" s="512"/>
      <c r="H313" s="512"/>
      <c r="I313" s="512"/>
      <c r="J313" s="512"/>
      <c r="K313" s="512"/>
      <c r="L313" s="512"/>
      <c r="M313" s="512"/>
      <c r="N313" s="512"/>
      <c r="O313" s="512"/>
      <c r="P313" s="512"/>
      <c r="Q313" s="512"/>
      <c r="R313" s="512"/>
      <c r="S313" s="512"/>
      <c r="T313" s="512"/>
      <c r="U313" s="512"/>
      <c r="V313" s="512"/>
      <c r="W313" s="512"/>
      <c r="X313" s="512"/>
      <c r="Y313" s="512"/>
    </row>
    <row r="314" spans="1:25" x14ac:dyDescent="0.2">
      <c r="A314" s="512"/>
      <c r="B314" s="512"/>
      <c r="C314" s="512"/>
      <c r="D314" s="512"/>
      <c r="E314" s="512"/>
      <c r="F314" s="512"/>
      <c r="G314" s="512"/>
      <c r="H314" s="512"/>
      <c r="I314" s="512"/>
      <c r="J314" s="512"/>
      <c r="K314" s="512"/>
      <c r="L314" s="512"/>
      <c r="M314" s="512"/>
      <c r="N314" s="512"/>
      <c r="O314" s="512"/>
      <c r="P314" s="512"/>
      <c r="Q314" s="512"/>
      <c r="R314" s="512"/>
      <c r="S314" s="512"/>
      <c r="T314" s="512"/>
      <c r="U314" s="512"/>
      <c r="V314" s="512"/>
      <c r="W314" s="512"/>
      <c r="X314" s="512"/>
      <c r="Y314" s="512"/>
    </row>
    <row r="315" spans="1:25" x14ac:dyDescent="0.2">
      <c r="A315" s="512"/>
      <c r="B315" s="512"/>
      <c r="C315" s="512"/>
      <c r="D315" s="512"/>
      <c r="E315" s="512"/>
      <c r="F315" s="512"/>
      <c r="G315" s="512"/>
      <c r="H315" s="512"/>
      <c r="I315" s="512"/>
      <c r="J315" s="512"/>
      <c r="K315" s="512"/>
      <c r="L315" s="512"/>
      <c r="M315" s="512"/>
      <c r="N315" s="512"/>
      <c r="O315" s="512"/>
      <c r="P315" s="512"/>
      <c r="Q315" s="512"/>
      <c r="R315" s="512"/>
      <c r="S315" s="512"/>
      <c r="T315" s="512"/>
      <c r="U315" s="512"/>
      <c r="V315" s="512"/>
      <c r="W315" s="512"/>
      <c r="X315" s="512"/>
      <c r="Y315" s="512"/>
    </row>
    <row r="316" spans="1:25" x14ac:dyDescent="0.2">
      <c r="A316" s="512"/>
      <c r="B316" s="512"/>
      <c r="C316" s="512"/>
      <c r="D316" s="512"/>
      <c r="E316" s="512"/>
      <c r="F316" s="512"/>
      <c r="G316" s="512"/>
      <c r="H316" s="512"/>
      <c r="I316" s="512"/>
      <c r="J316" s="512"/>
      <c r="K316" s="512"/>
      <c r="L316" s="512"/>
      <c r="M316" s="512"/>
      <c r="N316" s="512"/>
      <c r="O316" s="512"/>
      <c r="P316" s="512"/>
      <c r="Q316" s="512"/>
      <c r="R316" s="512"/>
      <c r="S316" s="512"/>
      <c r="T316" s="512"/>
      <c r="U316" s="512"/>
      <c r="V316" s="512"/>
      <c r="W316" s="512"/>
      <c r="X316" s="512"/>
      <c r="Y316" s="512"/>
    </row>
    <row r="317" spans="1:25" x14ac:dyDescent="0.2">
      <c r="A317" s="512"/>
      <c r="B317" s="512"/>
      <c r="C317" s="512"/>
      <c r="D317" s="512"/>
      <c r="E317" s="512"/>
      <c r="F317" s="512"/>
      <c r="G317" s="512"/>
      <c r="H317" s="512"/>
      <c r="I317" s="512"/>
      <c r="J317" s="512"/>
      <c r="K317" s="512"/>
      <c r="L317" s="512"/>
      <c r="M317" s="512"/>
      <c r="N317" s="512"/>
      <c r="O317" s="512"/>
      <c r="P317" s="512"/>
      <c r="Q317" s="512"/>
      <c r="R317" s="512"/>
      <c r="S317" s="512"/>
      <c r="T317" s="512"/>
      <c r="U317" s="512"/>
      <c r="V317" s="512"/>
      <c r="W317" s="512"/>
      <c r="X317" s="512"/>
      <c r="Y317" s="512"/>
    </row>
    <row r="318" spans="1:25" x14ac:dyDescent="0.2">
      <c r="A318" s="512"/>
      <c r="B318" s="512"/>
      <c r="C318" s="512"/>
      <c r="D318" s="512"/>
      <c r="E318" s="512"/>
      <c r="F318" s="512"/>
      <c r="G318" s="512"/>
      <c r="H318" s="512"/>
      <c r="I318" s="512"/>
      <c r="J318" s="512"/>
      <c r="K318" s="512"/>
      <c r="L318" s="512"/>
      <c r="M318" s="512"/>
      <c r="N318" s="512"/>
      <c r="O318" s="512"/>
      <c r="P318" s="512"/>
      <c r="Q318" s="512"/>
      <c r="R318" s="512"/>
      <c r="S318" s="512"/>
      <c r="T318" s="512"/>
      <c r="U318" s="512"/>
      <c r="V318" s="512"/>
      <c r="W318" s="512"/>
      <c r="X318" s="512"/>
      <c r="Y318" s="512"/>
    </row>
    <row r="319" spans="1:25" x14ac:dyDescent="0.2">
      <c r="A319" s="512"/>
      <c r="B319" s="512"/>
      <c r="C319" s="512"/>
      <c r="D319" s="512"/>
      <c r="E319" s="512"/>
      <c r="F319" s="512"/>
      <c r="G319" s="512"/>
      <c r="H319" s="512"/>
      <c r="I319" s="512"/>
      <c r="J319" s="512"/>
      <c r="K319" s="512"/>
      <c r="L319" s="512"/>
      <c r="M319" s="512"/>
      <c r="N319" s="512"/>
      <c r="O319" s="512"/>
      <c r="P319" s="512"/>
      <c r="Q319" s="512"/>
      <c r="R319" s="512"/>
      <c r="S319" s="512"/>
      <c r="T319" s="512"/>
      <c r="U319" s="512"/>
      <c r="V319" s="512"/>
      <c r="W319" s="512"/>
      <c r="X319" s="512"/>
      <c r="Y319" s="512"/>
    </row>
    <row r="320" spans="1:25" x14ac:dyDescent="0.2">
      <c r="A320" s="512"/>
      <c r="B320" s="512"/>
      <c r="C320" s="512"/>
      <c r="D320" s="512"/>
      <c r="E320" s="512"/>
      <c r="F320" s="512"/>
      <c r="G320" s="512"/>
      <c r="H320" s="512"/>
      <c r="I320" s="512"/>
      <c r="J320" s="512"/>
      <c r="K320" s="512"/>
      <c r="L320" s="512"/>
      <c r="M320" s="512"/>
      <c r="N320" s="512"/>
      <c r="O320" s="512"/>
      <c r="P320" s="512"/>
      <c r="Q320" s="512"/>
      <c r="R320" s="512"/>
      <c r="S320" s="512"/>
      <c r="T320" s="512"/>
      <c r="U320" s="512"/>
      <c r="V320" s="512"/>
      <c r="W320" s="512"/>
      <c r="X320" s="512"/>
      <c r="Y320" s="512"/>
    </row>
    <row r="321" spans="1:25" x14ac:dyDescent="0.2">
      <c r="A321" s="512"/>
      <c r="B321" s="512"/>
      <c r="C321" s="512"/>
      <c r="D321" s="512"/>
      <c r="E321" s="512"/>
      <c r="F321" s="512"/>
      <c r="G321" s="512"/>
      <c r="H321" s="512"/>
      <c r="I321" s="512"/>
      <c r="J321" s="512"/>
      <c r="K321" s="512"/>
      <c r="L321" s="512"/>
      <c r="M321" s="512"/>
      <c r="N321" s="512"/>
      <c r="O321" s="512"/>
      <c r="P321" s="512"/>
      <c r="Q321" s="512"/>
      <c r="R321" s="512"/>
      <c r="S321" s="512"/>
      <c r="T321" s="512"/>
      <c r="U321" s="512"/>
      <c r="V321" s="512"/>
      <c r="W321" s="512"/>
      <c r="X321" s="512"/>
      <c r="Y321" s="512"/>
    </row>
    <row r="322" spans="1:25" x14ac:dyDescent="0.2">
      <c r="A322" s="512"/>
      <c r="B322" s="512"/>
      <c r="C322" s="512"/>
      <c r="D322" s="512"/>
      <c r="E322" s="512"/>
      <c r="F322" s="512"/>
      <c r="G322" s="512"/>
      <c r="H322" s="512"/>
      <c r="I322" s="512"/>
      <c r="J322" s="512"/>
      <c r="K322" s="512"/>
      <c r="L322" s="512"/>
      <c r="M322" s="512"/>
      <c r="N322" s="512"/>
      <c r="O322" s="512"/>
      <c r="P322" s="512"/>
      <c r="Q322" s="512"/>
      <c r="R322" s="512"/>
      <c r="S322" s="512"/>
      <c r="T322" s="512"/>
      <c r="U322" s="512"/>
      <c r="V322" s="512"/>
      <c r="W322" s="512"/>
      <c r="X322" s="512"/>
      <c r="Y322" s="512"/>
    </row>
    <row r="323" spans="1:25" x14ac:dyDescent="0.2">
      <c r="A323" s="512"/>
      <c r="B323" s="512"/>
      <c r="C323" s="512"/>
      <c r="D323" s="512"/>
      <c r="E323" s="512"/>
      <c r="F323" s="512"/>
      <c r="G323" s="512"/>
      <c r="H323" s="512"/>
      <c r="I323" s="512"/>
      <c r="J323" s="512"/>
      <c r="K323" s="512"/>
      <c r="L323" s="512"/>
      <c r="M323" s="512"/>
      <c r="N323" s="512"/>
      <c r="O323" s="512"/>
      <c r="P323" s="512"/>
      <c r="Q323" s="512"/>
      <c r="R323" s="512"/>
      <c r="S323" s="512"/>
      <c r="T323" s="512"/>
      <c r="U323" s="512"/>
      <c r="V323" s="512"/>
      <c r="W323" s="512"/>
      <c r="X323" s="512"/>
      <c r="Y323" s="512"/>
    </row>
    <row r="324" spans="1:25" x14ac:dyDescent="0.2">
      <c r="A324" s="512"/>
      <c r="B324" s="512"/>
      <c r="C324" s="512"/>
      <c r="D324" s="512"/>
      <c r="E324" s="512"/>
      <c r="F324" s="512"/>
      <c r="G324" s="512"/>
      <c r="H324" s="512"/>
      <c r="I324" s="512"/>
      <c r="J324" s="512"/>
      <c r="K324" s="512"/>
      <c r="L324" s="512"/>
      <c r="M324" s="512"/>
      <c r="N324" s="512"/>
      <c r="O324" s="512"/>
      <c r="P324" s="512"/>
      <c r="Q324" s="512"/>
      <c r="R324" s="512"/>
      <c r="S324" s="512"/>
      <c r="T324" s="512"/>
      <c r="U324" s="512"/>
      <c r="V324" s="512"/>
      <c r="W324" s="512"/>
      <c r="X324" s="512"/>
      <c r="Y324" s="512"/>
    </row>
    <row r="325" spans="1:25" x14ac:dyDescent="0.2">
      <c r="A325" s="512"/>
      <c r="B325" s="512"/>
      <c r="C325" s="512"/>
      <c r="D325" s="512"/>
      <c r="E325" s="512"/>
      <c r="F325" s="512"/>
      <c r="G325" s="512"/>
      <c r="H325" s="512"/>
      <c r="I325" s="512"/>
      <c r="J325" s="512"/>
      <c r="K325" s="512"/>
      <c r="L325" s="512"/>
      <c r="M325" s="512"/>
      <c r="N325" s="512"/>
      <c r="O325" s="512"/>
      <c r="P325" s="512"/>
      <c r="Q325" s="512"/>
      <c r="R325" s="512"/>
      <c r="S325" s="512"/>
      <c r="T325" s="512"/>
      <c r="U325" s="512"/>
      <c r="V325" s="512"/>
      <c r="W325" s="512"/>
      <c r="X325" s="512"/>
      <c r="Y325" s="512"/>
    </row>
    <row r="326" spans="1:25" x14ac:dyDescent="0.2">
      <c r="A326" s="512"/>
      <c r="B326" s="512"/>
      <c r="C326" s="512"/>
      <c r="D326" s="512"/>
      <c r="E326" s="512"/>
      <c r="F326" s="512"/>
      <c r="G326" s="512"/>
      <c r="H326" s="512"/>
      <c r="I326" s="512"/>
      <c r="J326" s="512"/>
      <c r="K326" s="512"/>
      <c r="L326" s="512"/>
      <c r="M326" s="512"/>
      <c r="N326" s="512"/>
      <c r="O326" s="512"/>
      <c r="P326" s="512"/>
      <c r="Q326" s="512"/>
      <c r="R326" s="512"/>
      <c r="S326" s="512"/>
      <c r="T326" s="512"/>
      <c r="U326" s="512"/>
      <c r="V326" s="512"/>
      <c r="W326" s="512"/>
      <c r="X326" s="512"/>
      <c r="Y326" s="512"/>
    </row>
    <row r="327" spans="1:25" x14ac:dyDescent="0.2">
      <c r="A327" s="512"/>
      <c r="B327" s="512"/>
      <c r="C327" s="512"/>
      <c r="D327" s="512"/>
      <c r="E327" s="512"/>
      <c r="F327" s="512"/>
      <c r="G327" s="512"/>
      <c r="H327" s="512"/>
      <c r="I327" s="512"/>
      <c r="J327" s="512"/>
      <c r="K327" s="512"/>
      <c r="L327" s="512"/>
      <c r="M327" s="512"/>
      <c r="N327" s="512"/>
      <c r="O327" s="512"/>
      <c r="P327" s="512"/>
      <c r="Q327" s="512"/>
      <c r="R327" s="512"/>
      <c r="S327" s="512"/>
      <c r="T327" s="512"/>
      <c r="U327" s="512"/>
      <c r="V327" s="512"/>
      <c r="W327" s="512"/>
      <c r="X327" s="512"/>
      <c r="Y327" s="512"/>
    </row>
    <row r="328" spans="1:25" x14ac:dyDescent="0.2">
      <c r="A328" s="512"/>
      <c r="B328" s="512"/>
      <c r="C328" s="512"/>
      <c r="D328" s="512"/>
      <c r="E328" s="512"/>
      <c r="F328" s="512"/>
      <c r="G328" s="512"/>
      <c r="H328" s="512"/>
      <c r="I328" s="512"/>
      <c r="J328" s="512"/>
      <c r="K328" s="512"/>
      <c r="L328" s="512"/>
      <c r="M328" s="512"/>
      <c r="N328" s="512"/>
      <c r="O328" s="512"/>
      <c r="P328" s="512"/>
      <c r="Q328" s="512"/>
      <c r="R328" s="512"/>
      <c r="S328" s="512"/>
      <c r="T328" s="512"/>
      <c r="U328" s="512"/>
      <c r="V328" s="512"/>
      <c r="W328" s="512"/>
      <c r="X328" s="512"/>
      <c r="Y328" s="512"/>
    </row>
    <row r="329" spans="1:25" x14ac:dyDescent="0.2">
      <c r="A329" s="512"/>
      <c r="B329" s="512"/>
      <c r="C329" s="512"/>
      <c r="D329" s="512"/>
      <c r="E329" s="512"/>
      <c r="F329" s="512"/>
      <c r="G329" s="512"/>
      <c r="H329" s="512"/>
      <c r="I329" s="512"/>
      <c r="J329" s="512"/>
      <c r="K329" s="512"/>
      <c r="L329" s="512"/>
      <c r="M329" s="512"/>
      <c r="N329" s="512"/>
      <c r="O329" s="512"/>
      <c r="P329" s="512"/>
      <c r="Q329" s="512"/>
      <c r="R329" s="512"/>
      <c r="S329" s="512"/>
      <c r="T329" s="512"/>
      <c r="U329" s="512"/>
      <c r="V329" s="512"/>
      <c r="W329" s="512"/>
      <c r="X329" s="512"/>
      <c r="Y329" s="512"/>
    </row>
    <row r="330" spans="1:25" x14ac:dyDescent="0.2">
      <c r="A330" s="512"/>
      <c r="B330" s="512"/>
      <c r="C330" s="512"/>
      <c r="D330" s="512"/>
      <c r="E330" s="512"/>
      <c r="F330" s="512"/>
      <c r="G330" s="512"/>
      <c r="H330" s="512"/>
      <c r="I330" s="512"/>
      <c r="J330" s="512"/>
      <c r="K330" s="512"/>
      <c r="L330" s="512"/>
      <c r="M330" s="512"/>
      <c r="N330" s="512"/>
      <c r="O330" s="512"/>
      <c r="P330" s="512"/>
      <c r="Q330" s="512"/>
      <c r="R330" s="512"/>
      <c r="S330" s="512"/>
      <c r="T330" s="512"/>
      <c r="U330" s="512"/>
      <c r="V330" s="512"/>
      <c r="W330" s="512"/>
      <c r="X330" s="512"/>
      <c r="Y330" s="512"/>
    </row>
    <row r="331" spans="1:25" x14ac:dyDescent="0.2">
      <c r="A331" s="512"/>
      <c r="B331" s="512"/>
      <c r="C331" s="512"/>
      <c r="D331" s="512"/>
      <c r="E331" s="512"/>
      <c r="F331" s="512"/>
      <c r="G331" s="512"/>
      <c r="H331" s="512"/>
      <c r="I331" s="512"/>
      <c r="J331" s="512"/>
      <c r="K331" s="512"/>
      <c r="L331" s="512"/>
      <c r="M331" s="512"/>
      <c r="N331" s="512"/>
      <c r="O331" s="512"/>
      <c r="P331" s="512"/>
      <c r="Q331" s="512"/>
      <c r="R331" s="512"/>
      <c r="S331" s="512"/>
      <c r="T331" s="512"/>
      <c r="U331" s="512"/>
      <c r="V331" s="512"/>
      <c r="W331" s="512"/>
      <c r="X331" s="512"/>
      <c r="Y331" s="512"/>
    </row>
    <row r="332" spans="1:25" x14ac:dyDescent="0.2">
      <c r="A332" s="512"/>
      <c r="B332" s="512"/>
      <c r="C332" s="512"/>
      <c r="D332" s="512"/>
      <c r="E332" s="512"/>
      <c r="F332" s="512"/>
      <c r="G332" s="512"/>
      <c r="H332" s="512"/>
      <c r="I332" s="512"/>
      <c r="J332" s="512"/>
      <c r="K332" s="512"/>
      <c r="L332" s="512"/>
      <c r="M332" s="512"/>
      <c r="N332" s="512"/>
      <c r="O332" s="512"/>
      <c r="P332" s="512"/>
      <c r="Q332" s="512"/>
      <c r="R332" s="512"/>
      <c r="S332" s="512"/>
      <c r="T332" s="512"/>
      <c r="U332" s="512"/>
      <c r="V332" s="512"/>
      <c r="W332" s="512"/>
      <c r="X332" s="512"/>
      <c r="Y332" s="512"/>
    </row>
    <row r="333" spans="1:25" x14ac:dyDescent="0.2">
      <c r="A333" s="512"/>
      <c r="B333" s="512"/>
      <c r="C333" s="512"/>
      <c r="D333" s="512"/>
      <c r="E333" s="512"/>
      <c r="F333" s="512"/>
      <c r="G333" s="512"/>
      <c r="H333" s="512"/>
      <c r="I333" s="512"/>
      <c r="J333" s="512"/>
      <c r="K333" s="512"/>
      <c r="L333" s="512"/>
      <c r="M333" s="512"/>
      <c r="N333" s="512"/>
      <c r="O333" s="512"/>
      <c r="P333" s="512"/>
      <c r="Q333" s="512"/>
      <c r="R333" s="512"/>
      <c r="S333" s="512"/>
      <c r="T333" s="512"/>
      <c r="U333" s="512"/>
      <c r="V333" s="512"/>
      <c r="W333" s="512"/>
      <c r="X333" s="512"/>
      <c r="Y333" s="512"/>
    </row>
    <row r="334" spans="1:25" x14ac:dyDescent="0.2">
      <c r="A334" s="512"/>
      <c r="B334" s="512"/>
      <c r="C334" s="512"/>
      <c r="D334" s="512"/>
      <c r="E334" s="512"/>
      <c r="F334" s="512"/>
      <c r="G334" s="512"/>
      <c r="H334" s="512"/>
      <c r="I334" s="512"/>
      <c r="J334" s="512"/>
      <c r="K334" s="512"/>
      <c r="L334" s="512"/>
      <c r="M334" s="512"/>
      <c r="N334" s="512"/>
      <c r="O334" s="512"/>
      <c r="P334" s="512"/>
      <c r="Q334" s="512"/>
      <c r="R334" s="512"/>
      <c r="S334" s="512"/>
      <c r="T334" s="512"/>
      <c r="U334" s="512"/>
      <c r="V334" s="512"/>
      <c r="W334" s="512"/>
      <c r="X334" s="512"/>
      <c r="Y334" s="512"/>
    </row>
    <row r="335" spans="1:25" x14ac:dyDescent="0.2">
      <c r="A335" s="512"/>
      <c r="B335" s="512"/>
      <c r="C335" s="512"/>
      <c r="D335" s="512"/>
      <c r="E335" s="512"/>
      <c r="F335" s="512"/>
      <c r="G335" s="512"/>
      <c r="H335" s="512"/>
      <c r="I335" s="512"/>
      <c r="J335" s="512"/>
      <c r="K335" s="512"/>
      <c r="L335" s="512"/>
      <c r="M335" s="512"/>
      <c r="N335" s="512"/>
      <c r="O335" s="512"/>
      <c r="P335" s="512"/>
      <c r="Q335" s="512"/>
      <c r="R335" s="512"/>
      <c r="S335" s="512"/>
      <c r="T335" s="512"/>
      <c r="U335" s="512"/>
      <c r="V335" s="512"/>
      <c r="W335" s="512"/>
      <c r="X335" s="512"/>
      <c r="Y335" s="512"/>
    </row>
    <row r="336" spans="1:25" x14ac:dyDescent="0.2">
      <c r="A336" s="512"/>
      <c r="B336" s="512"/>
      <c r="C336" s="512"/>
      <c r="D336" s="512"/>
      <c r="E336" s="512"/>
      <c r="F336" s="512"/>
      <c r="G336" s="512"/>
      <c r="H336" s="512"/>
      <c r="I336" s="512"/>
      <c r="J336" s="512"/>
      <c r="K336" s="512"/>
      <c r="L336" s="512"/>
      <c r="M336" s="512"/>
      <c r="N336" s="512"/>
      <c r="O336" s="512"/>
      <c r="P336" s="512"/>
      <c r="Q336" s="512"/>
      <c r="R336" s="512"/>
      <c r="S336" s="512"/>
      <c r="T336" s="512"/>
      <c r="U336" s="512"/>
      <c r="V336" s="512"/>
      <c r="W336" s="512"/>
      <c r="X336" s="512"/>
      <c r="Y336" s="512"/>
    </row>
    <row r="337" spans="1:25" x14ac:dyDescent="0.2">
      <c r="A337" s="512"/>
      <c r="B337" s="512"/>
      <c r="C337" s="512"/>
      <c r="D337" s="512"/>
      <c r="E337" s="512"/>
      <c r="F337" s="512"/>
      <c r="G337" s="512"/>
      <c r="H337" s="512"/>
      <c r="I337" s="512"/>
      <c r="J337" s="512"/>
      <c r="K337" s="512"/>
      <c r="L337" s="512"/>
      <c r="M337" s="512"/>
      <c r="N337" s="512"/>
      <c r="O337" s="512"/>
      <c r="P337" s="512"/>
      <c r="Q337" s="512"/>
      <c r="R337" s="512"/>
      <c r="S337" s="512"/>
      <c r="T337" s="512"/>
      <c r="U337" s="512"/>
      <c r="V337" s="512"/>
      <c r="W337" s="512"/>
      <c r="X337" s="512"/>
      <c r="Y337" s="512"/>
    </row>
    <row r="338" spans="1:25" x14ac:dyDescent="0.2">
      <c r="A338" s="512"/>
      <c r="B338" s="512"/>
      <c r="C338" s="512"/>
      <c r="D338" s="512"/>
      <c r="E338" s="512"/>
      <c r="F338" s="512"/>
      <c r="G338" s="512"/>
      <c r="H338" s="512"/>
      <c r="I338" s="512"/>
      <c r="J338" s="512"/>
      <c r="K338" s="512"/>
      <c r="L338" s="512"/>
      <c r="M338" s="512"/>
      <c r="N338" s="512"/>
      <c r="O338" s="512"/>
      <c r="P338" s="512"/>
      <c r="Q338" s="512"/>
      <c r="R338" s="512"/>
      <c r="S338" s="512"/>
      <c r="T338" s="512"/>
      <c r="U338" s="512"/>
      <c r="V338" s="512"/>
      <c r="W338" s="512"/>
      <c r="X338" s="512"/>
      <c r="Y338" s="512"/>
    </row>
    <row r="339" spans="1:25" x14ac:dyDescent="0.2">
      <c r="A339" s="512"/>
      <c r="B339" s="512"/>
      <c r="C339" s="512"/>
      <c r="D339" s="512"/>
      <c r="E339" s="512"/>
      <c r="F339" s="512"/>
      <c r="G339" s="512"/>
      <c r="H339" s="512"/>
      <c r="I339" s="512"/>
      <c r="J339" s="512"/>
      <c r="K339" s="512"/>
      <c r="L339" s="512"/>
      <c r="M339" s="512"/>
      <c r="N339" s="512"/>
      <c r="O339" s="512"/>
      <c r="P339" s="512"/>
      <c r="Q339" s="512"/>
      <c r="R339" s="512"/>
      <c r="S339" s="512"/>
      <c r="T339" s="512"/>
      <c r="U339" s="512"/>
      <c r="V339" s="512"/>
      <c r="W339" s="512"/>
      <c r="X339" s="512"/>
      <c r="Y339" s="512"/>
    </row>
    <row r="340" spans="1:25" x14ac:dyDescent="0.2">
      <c r="A340" s="512"/>
      <c r="B340" s="512"/>
      <c r="C340" s="512"/>
      <c r="D340" s="512"/>
      <c r="E340" s="512"/>
      <c r="F340" s="512"/>
      <c r="G340" s="512"/>
      <c r="H340" s="512"/>
      <c r="I340" s="512"/>
      <c r="J340" s="512"/>
      <c r="K340" s="512"/>
      <c r="L340" s="512"/>
      <c r="M340" s="512"/>
      <c r="N340" s="512"/>
      <c r="O340" s="512"/>
      <c r="P340" s="512"/>
      <c r="Q340" s="512"/>
      <c r="R340" s="512"/>
      <c r="S340" s="512"/>
      <c r="T340" s="512"/>
      <c r="U340" s="512"/>
      <c r="V340" s="512"/>
      <c r="W340" s="512"/>
      <c r="X340" s="512"/>
      <c r="Y340" s="512"/>
    </row>
    <row r="341" spans="1:25" x14ac:dyDescent="0.2">
      <c r="A341" s="512"/>
      <c r="B341" s="512"/>
      <c r="C341" s="512"/>
      <c r="D341" s="512"/>
      <c r="E341" s="512"/>
      <c r="F341" s="512"/>
      <c r="G341" s="512"/>
      <c r="H341" s="512"/>
      <c r="I341" s="512"/>
      <c r="J341" s="512"/>
      <c r="K341" s="512"/>
      <c r="L341" s="512"/>
      <c r="M341" s="512"/>
      <c r="N341" s="512"/>
      <c r="O341" s="512"/>
      <c r="P341" s="512"/>
      <c r="Q341" s="512"/>
      <c r="R341" s="512"/>
      <c r="S341" s="512"/>
      <c r="T341" s="512"/>
      <c r="U341" s="512"/>
      <c r="V341" s="512"/>
      <c r="W341" s="512"/>
      <c r="X341" s="512"/>
      <c r="Y341" s="512"/>
    </row>
    <row r="342" spans="1:25" x14ac:dyDescent="0.2">
      <c r="A342" s="512"/>
      <c r="B342" s="512"/>
      <c r="C342" s="512"/>
      <c r="D342" s="512"/>
      <c r="E342" s="512"/>
      <c r="F342" s="512"/>
      <c r="G342" s="512"/>
      <c r="H342" s="512"/>
      <c r="I342" s="512"/>
      <c r="J342" s="512"/>
      <c r="K342" s="512"/>
      <c r="L342" s="512"/>
      <c r="M342" s="512"/>
      <c r="N342" s="512"/>
      <c r="O342" s="512"/>
      <c r="P342" s="512"/>
      <c r="Q342" s="512"/>
      <c r="R342" s="512"/>
      <c r="S342" s="512"/>
      <c r="T342" s="512"/>
      <c r="U342" s="512"/>
      <c r="V342" s="512"/>
      <c r="W342" s="512"/>
      <c r="X342" s="512"/>
      <c r="Y342" s="512"/>
    </row>
    <row r="343" spans="1:25" x14ac:dyDescent="0.2">
      <c r="A343" s="512"/>
      <c r="B343" s="512"/>
      <c r="C343" s="512"/>
      <c r="D343" s="512"/>
      <c r="E343" s="512"/>
      <c r="F343" s="512"/>
      <c r="G343" s="512"/>
      <c r="H343" s="512"/>
      <c r="I343" s="512"/>
      <c r="J343" s="512"/>
      <c r="K343" s="512"/>
      <c r="L343" s="512"/>
      <c r="M343" s="512"/>
      <c r="N343" s="512"/>
      <c r="O343" s="512"/>
      <c r="P343" s="512"/>
      <c r="Q343" s="512"/>
      <c r="R343" s="512"/>
      <c r="S343" s="512"/>
      <c r="T343" s="512"/>
      <c r="U343" s="512"/>
      <c r="V343" s="512"/>
      <c r="W343" s="512"/>
      <c r="X343" s="512"/>
      <c r="Y343" s="512"/>
    </row>
    <row r="344" spans="1:25" x14ac:dyDescent="0.2">
      <c r="A344" s="512"/>
      <c r="B344" s="512"/>
      <c r="C344" s="512"/>
      <c r="D344" s="512"/>
      <c r="E344" s="512"/>
      <c r="F344" s="512"/>
      <c r="G344" s="512"/>
      <c r="H344" s="512"/>
      <c r="I344" s="512"/>
      <c r="J344" s="512"/>
      <c r="K344" s="512"/>
      <c r="L344" s="512"/>
      <c r="M344" s="512"/>
      <c r="N344" s="512"/>
      <c r="O344" s="512"/>
      <c r="P344" s="512"/>
      <c r="Q344" s="512"/>
      <c r="R344" s="512"/>
      <c r="S344" s="512"/>
      <c r="T344" s="512"/>
      <c r="U344" s="512"/>
      <c r="V344" s="512"/>
      <c r="W344" s="512"/>
      <c r="X344" s="512"/>
      <c r="Y344" s="512"/>
    </row>
    <row r="345" spans="1:25" x14ac:dyDescent="0.2">
      <c r="A345" s="512"/>
      <c r="B345" s="512"/>
      <c r="C345" s="512"/>
      <c r="D345" s="512"/>
      <c r="E345" s="512"/>
      <c r="F345" s="512"/>
      <c r="G345" s="512"/>
      <c r="H345" s="512"/>
      <c r="I345" s="512"/>
      <c r="J345" s="512"/>
      <c r="K345" s="512"/>
      <c r="L345" s="512"/>
      <c r="M345" s="512"/>
      <c r="N345" s="512"/>
      <c r="O345" s="512"/>
      <c r="P345" s="512"/>
      <c r="Q345" s="512"/>
      <c r="R345" s="512"/>
      <c r="S345" s="512"/>
      <c r="T345" s="512"/>
      <c r="U345" s="512"/>
      <c r="V345" s="512"/>
      <c r="W345" s="512"/>
      <c r="X345" s="512"/>
      <c r="Y345" s="512"/>
    </row>
    <row r="346" spans="1:25" x14ac:dyDescent="0.2">
      <c r="A346" s="512"/>
      <c r="B346" s="512"/>
      <c r="C346" s="512"/>
      <c r="D346" s="512"/>
      <c r="E346" s="512"/>
      <c r="F346" s="512"/>
      <c r="G346" s="512"/>
      <c r="H346" s="512"/>
      <c r="I346" s="512"/>
      <c r="J346" s="512"/>
      <c r="K346" s="512"/>
      <c r="L346" s="512"/>
      <c r="M346" s="512"/>
      <c r="N346" s="512"/>
      <c r="O346" s="512"/>
      <c r="P346" s="512"/>
      <c r="Q346" s="512"/>
      <c r="R346" s="512"/>
      <c r="S346" s="512"/>
      <c r="T346" s="512"/>
      <c r="U346" s="512"/>
      <c r="V346" s="512"/>
      <c r="W346" s="512"/>
      <c r="X346" s="512"/>
      <c r="Y346" s="512"/>
    </row>
    <row r="347" spans="1:25" x14ac:dyDescent="0.2">
      <c r="A347" s="512"/>
      <c r="B347" s="512"/>
      <c r="C347" s="512"/>
      <c r="D347" s="512"/>
      <c r="E347" s="512"/>
      <c r="F347" s="512"/>
      <c r="G347" s="512"/>
      <c r="H347" s="512"/>
      <c r="I347" s="512"/>
      <c r="J347" s="512"/>
      <c r="K347" s="512"/>
      <c r="L347" s="512"/>
      <c r="M347" s="512"/>
      <c r="N347" s="512"/>
      <c r="O347" s="512"/>
      <c r="P347" s="512"/>
      <c r="Q347" s="512"/>
      <c r="R347" s="512"/>
      <c r="S347" s="512"/>
      <c r="T347" s="512"/>
      <c r="U347" s="512"/>
      <c r="V347" s="512"/>
      <c r="W347" s="512"/>
      <c r="X347" s="512"/>
      <c r="Y347" s="512"/>
    </row>
    <row r="348" spans="1:25" x14ac:dyDescent="0.2">
      <c r="A348" s="512"/>
      <c r="B348" s="512"/>
      <c r="C348" s="512"/>
      <c r="D348" s="512"/>
      <c r="E348" s="512"/>
      <c r="F348" s="512"/>
      <c r="G348" s="512"/>
      <c r="H348" s="512"/>
      <c r="I348" s="512"/>
      <c r="J348" s="512"/>
      <c r="K348" s="512"/>
      <c r="L348" s="512"/>
      <c r="M348" s="512"/>
      <c r="N348" s="512"/>
      <c r="O348" s="512"/>
      <c r="P348" s="512"/>
      <c r="Q348" s="512"/>
      <c r="R348" s="512"/>
      <c r="S348" s="512"/>
      <c r="T348" s="512"/>
      <c r="U348" s="512"/>
      <c r="V348" s="512"/>
      <c r="W348" s="512"/>
      <c r="X348" s="512"/>
      <c r="Y348" s="512"/>
    </row>
    <row r="349" spans="1:25" x14ac:dyDescent="0.2">
      <c r="A349" s="512"/>
      <c r="B349" s="512"/>
      <c r="C349" s="512"/>
      <c r="D349" s="512"/>
      <c r="E349" s="512"/>
      <c r="F349" s="512"/>
      <c r="G349" s="512"/>
      <c r="H349" s="512"/>
      <c r="I349" s="512"/>
      <c r="J349" s="512"/>
      <c r="K349" s="512"/>
      <c r="L349" s="512"/>
      <c r="M349" s="512"/>
      <c r="N349" s="512"/>
      <c r="O349" s="512"/>
      <c r="P349" s="512"/>
      <c r="Q349" s="512"/>
      <c r="R349" s="512"/>
      <c r="S349" s="512"/>
      <c r="T349" s="512"/>
      <c r="U349" s="512"/>
      <c r="V349" s="512"/>
      <c r="W349" s="512"/>
      <c r="X349" s="512"/>
      <c r="Y349" s="512"/>
    </row>
    <row r="350" spans="1:25" x14ac:dyDescent="0.2">
      <c r="A350" s="512"/>
      <c r="B350" s="512"/>
      <c r="C350" s="512"/>
      <c r="D350" s="512"/>
      <c r="E350" s="512"/>
      <c r="F350" s="512"/>
      <c r="G350" s="512"/>
      <c r="H350" s="512"/>
      <c r="I350" s="512"/>
      <c r="J350" s="512"/>
      <c r="K350" s="512"/>
      <c r="L350" s="512"/>
      <c r="M350" s="512"/>
      <c r="N350" s="512"/>
      <c r="O350" s="512"/>
      <c r="P350" s="512"/>
      <c r="Q350" s="512"/>
      <c r="R350" s="512"/>
      <c r="S350" s="512"/>
      <c r="T350" s="512"/>
      <c r="U350" s="512"/>
      <c r="V350" s="512"/>
      <c r="W350" s="512"/>
      <c r="X350" s="512"/>
      <c r="Y350" s="512"/>
    </row>
    <row r="351" spans="1:25" x14ac:dyDescent="0.2">
      <c r="A351" s="512"/>
      <c r="B351" s="512"/>
      <c r="C351" s="512"/>
      <c r="D351" s="512"/>
      <c r="E351" s="512"/>
      <c r="F351" s="512"/>
      <c r="G351" s="512"/>
      <c r="H351" s="512"/>
      <c r="I351" s="512"/>
      <c r="J351" s="512"/>
      <c r="K351" s="512"/>
      <c r="L351" s="512"/>
      <c r="M351" s="512"/>
      <c r="N351" s="512"/>
      <c r="O351" s="512"/>
      <c r="P351" s="512"/>
      <c r="Q351" s="512"/>
      <c r="R351" s="512"/>
      <c r="S351" s="512"/>
      <c r="T351" s="512"/>
      <c r="U351" s="512"/>
      <c r="V351" s="512"/>
      <c r="W351" s="512"/>
      <c r="X351" s="512"/>
      <c r="Y351" s="512"/>
    </row>
    <row r="352" spans="1:25" x14ac:dyDescent="0.2">
      <c r="A352" s="512"/>
      <c r="B352" s="512"/>
      <c r="C352" s="512"/>
      <c r="D352" s="512"/>
      <c r="E352" s="512"/>
      <c r="F352" s="512"/>
      <c r="G352" s="512"/>
      <c r="H352" s="512"/>
      <c r="I352" s="512"/>
      <c r="J352" s="512"/>
      <c r="K352" s="512"/>
      <c r="L352" s="512"/>
      <c r="M352" s="512"/>
      <c r="N352" s="512"/>
      <c r="O352" s="512"/>
      <c r="P352" s="512"/>
      <c r="Q352" s="512"/>
      <c r="R352" s="512"/>
      <c r="S352" s="512"/>
      <c r="T352" s="512"/>
      <c r="U352" s="512"/>
      <c r="V352" s="512"/>
      <c r="W352" s="512"/>
      <c r="X352" s="512"/>
      <c r="Y352" s="512"/>
    </row>
    <row r="353" spans="1:25" x14ac:dyDescent="0.2">
      <c r="A353" s="512"/>
      <c r="B353" s="512"/>
      <c r="C353" s="512"/>
      <c r="D353" s="512"/>
      <c r="E353" s="512"/>
      <c r="F353" s="512"/>
      <c r="G353" s="512"/>
      <c r="H353" s="512"/>
      <c r="I353" s="512"/>
      <c r="J353" s="512"/>
      <c r="K353" s="512"/>
      <c r="L353" s="512"/>
      <c r="M353" s="512"/>
      <c r="N353" s="512"/>
      <c r="O353" s="512"/>
      <c r="P353" s="512"/>
      <c r="Q353" s="512"/>
      <c r="R353" s="512"/>
      <c r="S353" s="512"/>
      <c r="T353" s="512"/>
      <c r="U353" s="512"/>
      <c r="V353" s="512"/>
      <c r="W353" s="512"/>
      <c r="X353" s="512"/>
      <c r="Y353" s="512"/>
    </row>
    <row r="354" spans="1:25" x14ac:dyDescent="0.2">
      <c r="A354" s="512"/>
      <c r="B354" s="512"/>
      <c r="C354" s="512"/>
      <c r="D354" s="512"/>
      <c r="E354" s="512"/>
      <c r="F354" s="512"/>
      <c r="G354" s="512"/>
      <c r="H354" s="512"/>
      <c r="I354" s="512"/>
      <c r="J354" s="512"/>
      <c r="K354" s="512"/>
      <c r="L354" s="512"/>
      <c r="M354" s="512"/>
      <c r="N354" s="512"/>
      <c r="O354" s="512"/>
      <c r="P354" s="512"/>
      <c r="Q354" s="512"/>
      <c r="R354" s="512"/>
      <c r="S354" s="512"/>
      <c r="T354" s="512"/>
      <c r="U354" s="512"/>
      <c r="V354" s="512"/>
      <c r="W354" s="512"/>
      <c r="X354" s="512"/>
      <c r="Y354" s="512"/>
    </row>
    <row r="355" spans="1:25" x14ac:dyDescent="0.2">
      <c r="A355" s="512"/>
      <c r="B355" s="512"/>
      <c r="C355" s="512"/>
      <c r="D355" s="512"/>
      <c r="E355" s="512"/>
      <c r="F355" s="512"/>
      <c r="G355" s="512"/>
      <c r="H355" s="512"/>
      <c r="I355" s="512"/>
      <c r="J355" s="512"/>
      <c r="K355" s="512"/>
      <c r="L355" s="512"/>
      <c r="M355" s="512"/>
      <c r="N355" s="512"/>
      <c r="O355" s="512"/>
      <c r="P355" s="512"/>
      <c r="Q355" s="512"/>
      <c r="R355" s="512"/>
      <c r="S355" s="512"/>
      <c r="T355" s="512"/>
      <c r="U355" s="512"/>
      <c r="V355" s="512"/>
      <c r="W355" s="512"/>
      <c r="X355" s="512"/>
      <c r="Y355" s="512"/>
    </row>
    <row r="356" spans="1:25" x14ac:dyDescent="0.2">
      <c r="A356" s="512"/>
      <c r="B356" s="512"/>
      <c r="C356" s="512"/>
      <c r="D356" s="512"/>
      <c r="E356" s="512"/>
      <c r="F356" s="512"/>
      <c r="G356" s="512"/>
      <c r="H356" s="512"/>
      <c r="I356" s="512"/>
      <c r="J356" s="512"/>
      <c r="K356" s="512"/>
      <c r="L356" s="512"/>
      <c r="M356" s="512"/>
      <c r="N356" s="512"/>
      <c r="O356" s="512"/>
      <c r="P356" s="512"/>
      <c r="Q356" s="512"/>
      <c r="R356" s="512"/>
      <c r="S356" s="512"/>
      <c r="T356" s="512"/>
      <c r="U356" s="512"/>
      <c r="V356" s="512"/>
      <c r="W356" s="512"/>
      <c r="X356" s="512"/>
      <c r="Y356" s="512"/>
    </row>
    <row r="357" spans="1:25" x14ac:dyDescent="0.2">
      <c r="A357" s="512"/>
      <c r="B357" s="512"/>
      <c r="C357" s="512"/>
      <c r="D357" s="512"/>
      <c r="E357" s="512"/>
      <c r="F357" s="512"/>
      <c r="G357" s="512"/>
      <c r="H357" s="512"/>
      <c r="I357" s="512"/>
      <c r="J357" s="512"/>
      <c r="K357" s="512"/>
      <c r="L357" s="512"/>
      <c r="M357" s="512"/>
      <c r="N357" s="512"/>
      <c r="O357" s="512"/>
      <c r="P357" s="512"/>
      <c r="Q357" s="512"/>
      <c r="R357" s="512"/>
      <c r="S357" s="512"/>
      <c r="T357" s="512"/>
      <c r="U357" s="512"/>
      <c r="V357" s="512"/>
      <c r="W357" s="512"/>
      <c r="X357" s="512"/>
      <c r="Y357" s="512"/>
    </row>
    <row r="358" spans="1:25" x14ac:dyDescent="0.2">
      <c r="A358" s="512"/>
      <c r="B358" s="512"/>
      <c r="C358" s="512"/>
      <c r="D358" s="512"/>
      <c r="E358" s="512"/>
      <c r="F358" s="512"/>
      <c r="G358" s="512"/>
      <c r="H358" s="512"/>
      <c r="I358" s="512"/>
      <c r="J358" s="512"/>
      <c r="K358" s="512"/>
      <c r="L358" s="512"/>
      <c r="M358" s="512"/>
      <c r="N358" s="512"/>
      <c r="O358" s="512"/>
      <c r="P358" s="512"/>
      <c r="Q358" s="512"/>
      <c r="R358" s="512"/>
      <c r="S358" s="512"/>
      <c r="T358" s="512"/>
      <c r="U358" s="512"/>
      <c r="V358" s="512"/>
      <c r="W358" s="512"/>
      <c r="X358" s="512"/>
      <c r="Y358" s="512"/>
    </row>
    <row r="359" spans="1:25" x14ac:dyDescent="0.2">
      <c r="A359" s="512"/>
      <c r="B359" s="512"/>
      <c r="C359" s="512"/>
      <c r="D359" s="512"/>
      <c r="E359" s="512"/>
      <c r="F359" s="512"/>
      <c r="G359" s="512"/>
      <c r="H359" s="512"/>
      <c r="I359" s="512"/>
      <c r="J359" s="512"/>
      <c r="K359" s="512"/>
      <c r="L359" s="512"/>
      <c r="M359" s="512"/>
      <c r="N359" s="512"/>
      <c r="O359" s="512"/>
      <c r="P359" s="512"/>
      <c r="Q359" s="512"/>
      <c r="R359" s="512"/>
      <c r="S359" s="512"/>
      <c r="T359" s="512"/>
      <c r="U359" s="512"/>
      <c r="V359" s="512"/>
      <c r="W359" s="512"/>
      <c r="X359" s="512"/>
      <c r="Y359" s="512"/>
    </row>
    <row r="360" spans="1:25" x14ac:dyDescent="0.2">
      <c r="A360" s="512"/>
      <c r="B360" s="512"/>
      <c r="C360" s="512"/>
      <c r="D360" s="512"/>
      <c r="E360" s="512"/>
      <c r="F360" s="512"/>
      <c r="G360" s="512"/>
      <c r="H360" s="512"/>
      <c r="I360" s="512"/>
      <c r="J360" s="512"/>
      <c r="K360" s="512"/>
      <c r="L360" s="512"/>
      <c r="M360" s="512"/>
      <c r="N360" s="512"/>
      <c r="O360" s="512"/>
      <c r="P360" s="512"/>
      <c r="Q360" s="512"/>
      <c r="R360" s="512"/>
      <c r="S360" s="512"/>
      <c r="T360" s="512"/>
      <c r="U360" s="512"/>
      <c r="V360" s="512"/>
      <c r="W360" s="512"/>
      <c r="X360" s="512"/>
      <c r="Y360" s="512"/>
    </row>
    <row r="361" spans="1:25" x14ac:dyDescent="0.2">
      <c r="A361" s="512"/>
      <c r="B361" s="512"/>
      <c r="C361" s="512"/>
      <c r="D361" s="512"/>
      <c r="E361" s="512"/>
      <c r="F361" s="512"/>
      <c r="G361" s="512"/>
      <c r="H361" s="512"/>
      <c r="I361" s="512"/>
      <c r="J361" s="512"/>
      <c r="K361" s="512"/>
      <c r="L361" s="512"/>
      <c r="M361" s="512"/>
      <c r="N361" s="512"/>
      <c r="O361" s="512"/>
      <c r="P361" s="512"/>
      <c r="Q361" s="512"/>
      <c r="R361" s="512"/>
      <c r="S361" s="512"/>
      <c r="T361" s="512"/>
      <c r="U361" s="512"/>
      <c r="V361" s="512"/>
      <c r="W361" s="512"/>
      <c r="X361" s="512"/>
      <c r="Y361" s="512"/>
    </row>
    <row r="362" spans="1:25" x14ac:dyDescent="0.2">
      <c r="A362" s="512"/>
      <c r="B362" s="512"/>
      <c r="C362" s="512"/>
      <c r="D362" s="512"/>
      <c r="E362" s="512"/>
      <c r="F362" s="512"/>
      <c r="G362" s="512"/>
      <c r="H362" s="512"/>
      <c r="I362" s="512"/>
      <c r="J362" s="512"/>
      <c r="K362" s="512"/>
      <c r="L362" s="512"/>
      <c r="M362" s="512"/>
      <c r="N362" s="512"/>
      <c r="O362" s="512"/>
      <c r="P362" s="512"/>
      <c r="Q362" s="512"/>
      <c r="R362" s="512"/>
      <c r="S362" s="512"/>
      <c r="T362" s="512"/>
      <c r="U362" s="512"/>
      <c r="V362" s="512"/>
      <c r="W362" s="512"/>
      <c r="X362" s="512"/>
      <c r="Y362" s="512"/>
    </row>
    <row r="363" spans="1:25" x14ac:dyDescent="0.2">
      <c r="A363" s="512"/>
      <c r="B363" s="512"/>
      <c r="C363" s="512"/>
      <c r="D363" s="512"/>
      <c r="E363" s="512"/>
      <c r="F363" s="512"/>
      <c r="G363" s="512"/>
      <c r="H363" s="512"/>
      <c r="I363" s="512"/>
      <c r="J363" s="512"/>
      <c r="K363" s="512"/>
      <c r="L363" s="512"/>
      <c r="M363" s="512"/>
      <c r="N363" s="512"/>
      <c r="O363" s="512"/>
      <c r="P363" s="512"/>
      <c r="Q363" s="512"/>
      <c r="R363" s="512"/>
      <c r="S363" s="512"/>
      <c r="T363" s="512"/>
      <c r="U363" s="512"/>
      <c r="V363" s="512"/>
      <c r="W363" s="512"/>
      <c r="X363" s="512"/>
      <c r="Y363" s="512"/>
    </row>
    <row r="364" spans="1:25" x14ac:dyDescent="0.2">
      <c r="A364" s="512"/>
      <c r="B364" s="512"/>
      <c r="C364" s="512"/>
      <c r="D364" s="512"/>
      <c r="E364" s="512"/>
      <c r="F364" s="512"/>
      <c r="G364" s="512"/>
      <c r="H364" s="512"/>
      <c r="I364" s="512"/>
      <c r="J364" s="512"/>
      <c r="K364" s="512"/>
      <c r="L364" s="512"/>
      <c r="M364" s="512"/>
      <c r="N364" s="512"/>
      <c r="O364" s="512"/>
      <c r="P364" s="512"/>
      <c r="Q364" s="512"/>
      <c r="R364" s="512"/>
      <c r="S364" s="512"/>
      <c r="T364" s="512"/>
      <c r="U364" s="512"/>
      <c r="V364" s="512"/>
      <c r="W364" s="512"/>
      <c r="X364" s="512"/>
      <c r="Y364" s="512"/>
    </row>
    <row r="365" spans="1:25" x14ac:dyDescent="0.2">
      <c r="A365" s="512"/>
      <c r="B365" s="512"/>
      <c r="C365" s="512"/>
      <c r="D365" s="512"/>
      <c r="E365" s="512"/>
      <c r="F365" s="512"/>
      <c r="G365" s="512"/>
      <c r="H365" s="512"/>
      <c r="I365" s="512"/>
      <c r="J365" s="512"/>
      <c r="K365" s="512"/>
      <c r="L365" s="512"/>
      <c r="M365" s="512"/>
      <c r="N365" s="512"/>
      <c r="O365" s="512"/>
      <c r="P365" s="512"/>
      <c r="Q365" s="512"/>
      <c r="R365" s="512"/>
      <c r="S365" s="512"/>
      <c r="T365" s="512"/>
      <c r="U365" s="512"/>
      <c r="V365" s="512"/>
      <c r="W365" s="512"/>
      <c r="X365" s="512"/>
      <c r="Y365" s="512"/>
    </row>
    <row r="366" spans="1:25" x14ac:dyDescent="0.2">
      <c r="A366" s="512"/>
      <c r="B366" s="512"/>
      <c r="C366" s="512"/>
      <c r="D366" s="512"/>
      <c r="E366" s="512"/>
      <c r="F366" s="512"/>
      <c r="G366" s="512"/>
      <c r="H366" s="512"/>
      <c r="I366" s="512"/>
      <c r="J366" s="512"/>
      <c r="K366" s="512"/>
      <c r="L366" s="512"/>
      <c r="M366" s="512"/>
      <c r="N366" s="512"/>
      <c r="O366" s="512"/>
      <c r="P366" s="512"/>
      <c r="Q366" s="512"/>
      <c r="R366" s="512"/>
      <c r="S366" s="512"/>
      <c r="T366" s="512"/>
      <c r="U366" s="512"/>
      <c r="V366" s="512"/>
      <c r="W366" s="512"/>
      <c r="X366" s="512"/>
      <c r="Y366" s="512"/>
    </row>
    <row r="367" spans="1:25" x14ac:dyDescent="0.2">
      <c r="A367" s="512"/>
      <c r="B367" s="512"/>
      <c r="C367" s="512"/>
      <c r="D367" s="512"/>
      <c r="E367" s="512"/>
      <c r="F367" s="512"/>
      <c r="G367" s="512"/>
      <c r="H367" s="512"/>
      <c r="I367" s="512"/>
      <c r="J367" s="512"/>
      <c r="K367" s="512"/>
      <c r="L367" s="512"/>
      <c r="M367" s="512"/>
      <c r="N367" s="512"/>
      <c r="O367" s="512"/>
      <c r="P367" s="512"/>
      <c r="Q367" s="512"/>
      <c r="R367" s="512"/>
      <c r="S367" s="512"/>
      <c r="T367" s="512"/>
      <c r="U367" s="512"/>
      <c r="V367" s="512"/>
      <c r="W367" s="512"/>
      <c r="X367" s="512"/>
      <c r="Y367" s="512"/>
    </row>
    <row r="368" spans="1:25" x14ac:dyDescent="0.2">
      <c r="A368" s="512"/>
      <c r="B368" s="512"/>
      <c r="C368" s="512"/>
      <c r="D368" s="512"/>
      <c r="E368" s="512"/>
      <c r="F368" s="512"/>
      <c r="G368" s="512"/>
      <c r="H368" s="512"/>
      <c r="I368" s="512"/>
      <c r="J368" s="512"/>
      <c r="K368" s="512"/>
      <c r="L368" s="512"/>
      <c r="M368" s="512"/>
      <c r="N368" s="512"/>
      <c r="O368" s="512"/>
      <c r="P368" s="512"/>
      <c r="Q368" s="512"/>
      <c r="R368" s="512"/>
      <c r="S368" s="512"/>
      <c r="T368" s="512"/>
      <c r="U368" s="512"/>
      <c r="V368" s="512"/>
      <c r="W368" s="512"/>
      <c r="X368" s="512"/>
      <c r="Y368" s="512"/>
    </row>
    <row r="369" spans="1:25" x14ac:dyDescent="0.2">
      <c r="A369" s="512"/>
      <c r="B369" s="512"/>
      <c r="C369" s="512"/>
      <c r="D369" s="512"/>
      <c r="E369" s="512"/>
      <c r="F369" s="512"/>
      <c r="G369" s="512"/>
      <c r="H369" s="512"/>
      <c r="I369" s="512"/>
      <c r="J369" s="512"/>
      <c r="K369" s="512"/>
      <c r="L369" s="512"/>
      <c r="M369" s="512"/>
      <c r="N369" s="512"/>
      <c r="O369" s="512"/>
      <c r="P369" s="512"/>
      <c r="Q369" s="512"/>
      <c r="R369" s="512"/>
      <c r="S369" s="512"/>
      <c r="T369" s="512"/>
      <c r="U369" s="512"/>
      <c r="V369" s="512"/>
      <c r="W369" s="512"/>
      <c r="X369" s="512"/>
      <c r="Y369" s="512"/>
    </row>
    <row r="370" spans="1:25" x14ac:dyDescent="0.2">
      <c r="A370" s="512"/>
      <c r="B370" s="512"/>
      <c r="C370" s="512"/>
      <c r="D370" s="512"/>
      <c r="E370" s="512"/>
      <c r="F370" s="512"/>
      <c r="G370" s="512"/>
      <c r="H370" s="512"/>
      <c r="I370" s="512"/>
      <c r="J370" s="512"/>
      <c r="K370" s="512"/>
      <c r="L370" s="512"/>
      <c r="M370" s="512"/>
      <c r="N370" s="512"/>
      <c r="O370" s="512"/>
      <c r="P370" s="512"/>
      <c r="Q370" s="512"/>
      <c r="R370" s="512"/>
      <c r="S370" s="512"/>
      <c r="T370" s="512"/>
      <c r="U370" s="512"/>
      <c r="V370" s="512"/>
      <c r="W370" s="512"/>
      <c r="X370" s="512"/>
      <c r="Y370" s="512"/>
    </row>
    <row r="371" spans="1:25" x14ac:dyDescent="0.2">
      <c r="A371" s="512"/>
      <c r="B371" s="512"/>
      <c r="C371" s="512"/>
      <c r="D371" s="512"/>
      <c r="E371" s="512"/>
      <c r="F371" s="512"/>
      <c r="G371" s="512"/>
      <c r="H371" s="512"/>
      <c r="I371" s="512"/>
      <c r="J371" s="512"/>
      <c r="K371" s="512"/>
      <c r="L371" s="512"/>
      <c r="M371" s="512"/>
      <c r="N371" s="512"/>
      <c r="O371" s="512"/>
      <c r="P371" s="512"/>
      <c r="Q371" s="512"/>
      <c r="R371" s="512"/>
      <c r="S371" s="512"/>
      <c r="T371" s="512"/>
      <c r="U371" s="512"/>
      <c r="V371" s="512"/>
      <c r="W371" s="512"/>
      <c r="X371" s="512"/>
      <c r="Y371" s="512"/>
    </row>
    <row r="372" spans="1:25" x14ac:dyDescent="0.2">
      <c r="A372" s="512"/>
      <c r="B372" s="512"/>
      <c r="C372" s="512"/>
      <c r="D372" s="512"/>
      <c r="E372" s="512"/>
      <c r="F372" s="512"/>
      <c r="G372" s="512"/>
      <c r="H372" s="512"/>
      <c r="I372" s="512"/>
      <c r="J372" s="512"/>
      <c r="K372" s="512"/>
      <c r="L372" s="512"/>
      <c r="M372" s="512"/>
      <c r="N372" s="512"/>
      <c r="O372" s="512"/>
      <c r="P372" s="512"/>
      <c r="Q372" s="512"/>
      <c r="R372" s="512"/>
      <c r="S372" s="512"/>
      <c r="T372" s="512"/>
      <c r="U372" s="512"/>
      <c r="V372" s="512"/>
      <c r="W372" s="512"/>
      <c r="X372" s="512"/>
      <c r="Y372" s="512"/>
    </row>
    <row r="373" spans="1:25" x14ac:dyDescent="0.2">
      <c r="A373" s="512"/>
      <c r="B373" s="512"/>
      <c r="C373" s="512"/>
      <c r="D373" s="512"/>
      <c r="E373" s="512"/>
      <c r="F373" s="512"/>
      <c r="G373" s="512"/>
      <c r="H373" s="512"/>
      <c r="I373" s="512"/>
      <c r="J373" s="512"/>
      <c r="K373" s="512"/>
      <c r="L373" s="512"/>
      <c r="M373" s="512"/>
      <c r="N373" s="512"/>
      <c r="O373" s="512"/>
      <c r="P373" s="512"/>
      <c r="Q373" s="512"/>
      <c r="R373" s="512"/>
      <c r="S373" s="512"/>
      <c r="T373" s="512"/>
      <c r="U373" s="512"/>
      <c r="V373" s="512"/>
      <c r="W373" s="512"/>
      <c r="X373" s="512"/>
      <c r="Y373" s="512"/>
    </row>
    <row r="374" spans="1:25" x14ac:dyDescent="0.2">
      <c r="A374" s="512"/>
      <c r="B374" s="512"/>
      <c r="C374" s="512"/>
      <c r="D374" s="512"/>
      <c r="E374" s="512"/>
      <c r="F374" s="512"/>
      <c r="G374" s="512"/>
      <c r="H374" s="512"/>
      <c r="I374" s="512"/>
      <c r="J374" s="512"/>
      <c r="K374" s="512"/>
      <c r="L374" s="512"/>
      <c r="M374" s="512"/>
      <c r="N374" s="512"/>
      <c r="O374" s="512"/>
      <c r="P374" s="512"/>
      <c r="Q374" s="512"/>
      <c r="R374" s="512"/>
      <c r="S374" s="512"/>
      <c r="T374" s="512"/>
      <c r="U374" s="512"/>
      <c r="V374" s="512"/>
      <c r="W374" s="512"/>
      <c r="X374" s="512"/>
      <c r="Y374" s="512"/>
    </row>
    <row r="375" spans="1:25" x14ac:dyDescent="0.2">
      <c r="A375" s="512"/>
      <c r="B375" s="512"/>
      <c r="C375" s="512"/>
      <c r="D375" s="512"/>
      <c r="E375" s="512"/>
      <c r="F375" s="512"/>
      <c r="G375" s="512"/>
      <c r="H375" s="512"/>
      <c r="I375" s="512"/>
      <c r="J375" s="512"/>
      <c r="K375" s="512"/>
      <c r="L375" s="512"/>
      <c r="M375" s="512"/>
      <c r="N375" s="512"/>
      <c r="O375" s="512"/>
      <c r="P375" s="512"/>
      <c r="Q375" s="512"/>
      <c r="R375" s="512"/>
      <c r="S375" s="512"/>
      <c r="T375" s="512"/>
      <c r="U375" s="512"/>
      <c r="V375" s="512"/>
      <c r="W375" s="512"/>
      <c r="X375" s="512"/>
      <c r="Y375" s="512"/>
    </row>
    <row r="376" spans="1:25" x14ac:dyDescent="0.2">
      <c r="A376" s="512"/>
      <c r="B376" s="512"/>
      <c r="C376" s="512"/>
      <c r="D376" s="512"/>
      <c r="E376" s="512"/>
      <c r="F376" s="512"/>
      <c r="G376" s="512"/>
      <c r="H376" s="512"/>
      <c r="I376" s="512"/>
      <c r="J376" s="512"/>
      <c r="K376" s="512"/>
      <c r="L376" s="512"/>
      <c r="M376" s="512"/>
      <c r="N376" s="512"/>
      <c r="O376" s="512"/>
      <c r="P376" s="512"/>
      <c r="Q376" s="512"/>
      <c r="R376" s="512"/>
      <c r="S376" s="512"/>
      <c r="T376" s="512"/>
      <c r="U376" s="512"/>
      <c r="V376" s="512"/>
      <c r="W376" s="512"/>
      <c r="X376" s="512"/>
      <c r="Y376" s="512"/>
    </row>
    <row r="377" spans="1:25" x14ac:dyDescent="0.2">
      <c r="A377" s="512"/>
      <c r="B377" s="512"/>
      <c r="C377" s="512"/>
      <c r="D377" s="512"/>
      <c r="E377" s="512"/>
      <c r="F377" s="512"/>
      <c r="G377" s="512"/>
      <c r="H377" s="512"/>
      <c r="I377" s="512"/>
      <c r="J377" s="512"/>
      <c r="K377" s="512"/>
      <c r="L377" s="512"/>
      <c r="M377" s="512"/>
      <c r="N377" s="512"/>
      <c r="O377" s="512"/>
      <c r="P377" s="512"/>
      <c r="Q377" s="512"/>
      <c r="R377" s="512"/>
      <c r="S377" s="512"/>
      <c r="T377" s="512"/>
      <c r="U377" s="512"/>
      <c r="V377" s="512"/>
      <c r="W377" s="512"/>
      <c r="X377" s="512"/>
      <c r="Y377" s="512"/>
    </row>
    <row r="378" spans="1:25" x14ac:dyDescent="0.2">
      <c r="A378" s="512"/>
      <c r="B378" s="512"/>
      <c r="C378" s="512"/>
      <c r="D378" s="512"/>
      <c r="E378" s="512"/>
      <c r="F378" s="512"/>
      <c r="G378" s="512"/>
      <c r="H378" s="512"/>
      <c r="I378" s="512"/>
      <c r="J378" s="512"/>
      <c r="K378" s="512"/>
      <c r="L378" s="512"/>
      <c r="M378" s="512"/>
      <c r="N378" s="512"/>
      <c r="O378" s="512"/>
      <c r="P378" s="512"/>
      <c r="Q378" s="512"/>
      <c r="R378" s="512"/>
      <c r="S378" s="512"/>
      <c r="T378" s="512"/>
      <c r="U378" s="512"/>
      <c r="V378" s="512"/>
      <c r="W378" s="512"/>
      <c r="X378" s="512"/>
      <c r="Y378" s="512"/>
    </row>
    <row r="379" spans="1:25" x14ac:dyDescent="0.2">
      <c r="A379" s="512"/>
      <c r="B379" s="512"/>
      <c r="C379" s="512"/>
      <c r="D379" s="512"/>
      <c r="E379" s="512"/>
      <c r="F379" s="512"/>
      <c r="G379" s="512"/>
      <c r="H379" s="512"/>
      <c r="I379" s="512"/>
      <c r="J379" s="512"/>
      <c r="K379" s="512"/>
      <c r="L379" s="512"/>
      <c r="M379" s="512"/>
      <c r="N379" s="512"/>
      <c r="O379" s="512"/>
      <c r="P379" s="512"/>
      <c r="Q379" s="512"/>
      <c r="R379" s="512"/>
      <c r="S379" s="512"/>
      <c r="T379" s="512"/>
      <c r="U379" s="512"/>
      <c r="V379" s="512"/>
      <c r="W379" s="512"/>
      <c r="X379" s="512"/>
      <c r="Y379" s="512"/>
    </row>
    <row r="380" spans="1:25" x14ac:dyDescent="0.2">
      <c r="A380" s="512"/>
      <c r="B380" s="512"/>
      <c r="C380" s="512"/>
      <c r="D380" s="512"/>
      <c r="E380" s="512"/>
      <c r="F380" s="512"/>
      <c r="G380" s="512"/>
      <c r="H380" s="512"/>
      <c r="I380" s="512"/>
      <c r="J380" s="512"/>
      <c r="K380" s="512"/>
      <c r="L380" s="512"/>
      <c r="M380" s="512"/>
      <c r="N380" s="512"/>
      <c r="O380" s="512"/>
      <c r="P380" s="512"/>
      <c r="Q380" s="512"/>
      <c r="R380" s="512"/>
      <c r="S380" s="512"/>
      <c r="T380" s="512"/>
      <c r="U380" s="512"/>
      <c r="V380" s="512"/>
      <c r="W380" s="512"/>
      <c r="X380" s="512"/>
      <c r="Y380" s="512"/>
    </row>
    <row r="381" spans="1:25" x14ac:dyDescent="0.2">
      <c r="A381" s="512"/>
      <c r="B381" s="512"/>
      <c r="C381" s="512"/>
      <c r="D381" s="512"/>
      <c r="E381" s="512"/>
      <c r="F381" s="512"/>
      <c r="G381" s="512"/>
      <c r="H381" s="512"/>
      <c r="I381" s="512"/>
      <c r="J381" s="512"/>
      <c r="K381" s="512"/>
      <c r="L381" s="512"/>
      <c r="M381" s="512"/>
      <c r="N381" s="512"/>
      <c r="O381" s="512"/>
      <c r="P381" s="512"/>
      <c r="Q381" s="512"/>
      <c r="R381" s="512"/>
      <c r="S381" s="512"/>
      <c r="T381" s="512"/>
      <c r="U381" s="512"/>
      <c r="V381" s="512"/>
      <c r="W381" s="512"/>
      <c r="X381" s="512"/>
      <c r="Y381" s="512"/>
    </row>
    <row r="382" spans="1:25" x14ac:dyDescent="0.2">
      <c r="A382" s="512"/>
      <c r="B382" s="512"/>
      <c r="C382" s="512"/>
      <c r="D382" s="512"/>
      <c r="E382" s="512"/>
      <c r="F382" s="512"/>
      <c r="G382" s="512"/>
      <c r="H382" s="512"/>
      <c r="I382" s="512"/>
      <c r="J382" s="512"/>
      <c r="K382" s="512"/>
      <c r="L382" s="512"/>
      <c r="M382" s="512"/>
      <c r="N382" s="512"/>
      <c r="O382" s="512"/>
      <c r="P382" s="512"/>
      <c r="Q382" s="512"/>
      <c r="R382" s="512"/>
      <c r="S382" s="512"/>
      <c r="T382" s="512"/>
      <c r="U382" s="512"/>
      <c r="V382" s="512"/>
      <c r="W382" s="512"/>
      <c r="X382" s="512"/>
      <c r="Y382" s="512"/>
    </row>
    <row r="383" spans="1:25" x14ac:dyDescent="0.2">
      <c r="A383" s="512"/>
      <c r="B383" s="512"/>
      <c r="C383" s="512"/>
      <c r="D383" s="512"/>
      <c r="E383" s="512"/>
      <c r="F383" s="512"/>
      <c r="G383" s="512"/>
      <c r="H383" s="512"/>
      <c r="I383" s="512"/>
      <c r="J383" s="512"/>
      <c r="K383" s="512"/>
      <c r="L383" s="512"/>
      <c r="M383" s="512"/>
      <c r="N383" s="512"/>
      <c r="O383" s="512"/>
      <c r="P383" s="512"/>
      <c r="Q383" s="512"/>
      <c r="R383" s="512"/>
      <c r="S383" s="512"/>
      <c r="T383" s="512"/>
      <c r="U383" s="512"/>
      <c r="V383" s="512"/>
      <c r="W383" s="512"/>
      <c r="X383" s="512"/>
      <c r="Y383" s="512"/>
    </row>
    <row r="384" spans="1:25" x14ac:dyDescent="0.2">
      <c r="A384" s="512"/>
      <c r="B384" s="512"/>
      <c r="C384" s="512"/>
      <c r="D384" s="512"/>
      <c r="E384" s="512"/>
      <c r="F384" s="512"/>
      <c r="G384" s="512"/>
      <c r="H384" s="512"/>
      <c r="I384" s="512"/>
      <c r="J384" s="512"/>
      <c r="K384" s="512"/>
      <c r="L384" s="512"/>
      <c r="M384" s="512"/>
      <c r="N384" s="512"/>
      <c r="O384" s="512"/>
      <c r="P384" s="512"/>
      <c r="Q384" s="512"/>
      <c r="R384" s="512"/>
      <c r="S384" s="512"/>
      <c r="T384" s="512"/>
      <c r="U384" s="512"/>
      <c r="V384" s="512"/>
      <c r="W384" s="512"/>
      <c r="X384" s="512"/>
      <c r="Y384" s="512"/>
    </row>
    <row r="385" spans="1:25" x14ac:dyDescent="0.2">
      <c r="A385" s="512"/>
      <c r="B385" s="512"/>
      <c r="C385" s="512"/>
      <c r="D385" s="512"/>
      <c r="E385" s="512"/>
      <c r="F385" s="512"/>
      <c r="G385" s="512"/>
      <c r="H385" s="512"/>
      <c r="I385" s="512"/>
      <c r="J385" s="512"/>
      <c r="K385" s="512"/>
      <c r="L385" s="512"/>
      <c r="M385" s="512"/>
      <c r="N385" s="512"/>
      <c r="O385" s="512"/>
      <c r="P385" s="512"/>
      <c r="Q385" s="512"/>
      <c r="R385" s="512"/>
      <c r="S385" s="512"/>
      <c r="T385" s="512"/>
      <c r="U385" s="512"/>
      <c r="V385" s="512"/>
      <c r="W385" s="512"/>
      <c r="X385" s="512"/>
      <c r="Y385" s="512"/>
    </row>
    <row r="386" spans="1:25" x14ac:dyDescent="0.2">
      <c r="A386" s="512"/>
      <c r="B386" s="512"/>
      <c r="C386" s="512"/>
      <c r="D386" s="512"/>
      <c r="E386" s="512"/>
      <c r="F386" s="512"/>
      <c r="G386" s="512"/>
      <c r="H386" s="512"/>
      <c r="I386" s="512"/>
      <c r="J386" s="512"/>
      <c r="K386" s="512"/>
      <c r="L386" s="512"/>
      <c r="M386" s="512"/>
      <c r="N386" s="512"/>
      <c r="O386" s="512"/>
      <c r="P386" s="512"/>
      <c r="Q386" s="512"/>
      <c r="R386" s="512"/>
      <c r="S386" s="512"/>
      <c r="T386" s="512"/>
      <c r="U386" s="512"/>
      <c r="V386" s="512"/>
      <c r="W386" s="512"/>
      <c r="X386" s="512"/>
      <c r="Y386" s="512"/>
    </row>
    <row r="387" spans="1:25" x14ac:dyDescent="0.2">
      <c r="A387" s="512"/>
      <c r="B387" s="512"/>
      <c r="C387" s="512"/>
      <c r="D387" s="512"/>
      <c r="E387" s="512"/>
      <c r="F387" s="512"/>
      <c r="G387" s="512"/>
      <c r="H387" s="512"/>
      <c r="I387" s="512"/>
      <c r="J387" s="512"/>
      <c r="K387" s="512"/>
      <c r="L387" s="512"/>
      <c r="M387" s="512"/>
      <c r="N387" s="512"/>
      <c r="O387" s="512"/>
      <c r="P387" s="512"/>
      <c r="Q387" s="512"/>
      <c r="R387" s="512"/>
      <c r="S387" s="512"/>
      <c r="T387" s="512"/>
      <c r="U387" s="512"/>
      <c r="V387" s="512"/>
      <c r="W387" s="512"/>
      <c r="X387" s="512"/>
      <c r="Y387" s="512"/>
    </row>
    <row r="388" spans="1:25" x14ac:dyDescent="0.2">
      <c r="A388" s="512"/>
      <c r="B388" s="512"/>
      <c r="C388" s="512"/>
      <c r="D388" s="512"/>
      <c r="E388" s="512"/>
      <c r="F388" s="512"/>
      <c r="G388" s="512"/>
      <c r="H388" s="512"/>
      <c r="I388" s="512"/>
      <c r="J388" s="512"/>
      <c r="K388" s="512"/>
      <c r="L388" s="512"/>
      <c r="M388" s="512"/>
      <c r="N388" s="512"/>
      <c r="O388" s="512"/>
      <c r="P388" s="512"/>
      <c r="Q388" s="512"/>
      <c r="R388" s="512"/>
      <c r="S388" s="512"/>
      <c r="T388" s="512"/>
      <c r="U388" s="512"/>
      <c r="V388" s="512"/>
      <c r="W388" s="512"/>
      <c r="X388" s="512"/>
      <c r="Y388" s="512"/>
    </row>
    <row r="389" spans="1:25" x14ac:dyDescent="0.2">
      <c r="A389" s="512"/>
      <c r="B389" s="512"/>
      <c r="C389" s="512"/>
      <c r="D389" s="512"/>
      <c r="E389" s="512"/>
      <c r="F389" s="512"/>
      <c r="G389" s="512"/>
      <c r="H389" s="512"/>
      <c r="I389" s="512"/>
      <c r="J389" s="512"/>
      <c r="K389" s="512"/>
      <c r="L389" s="512"/>
      <c r="M389" s="512"/>
      <c r="N389" s="512"/>
      <c r="O389" s="512"/>
      <c r="P389" s="512"/>
      <c r="Q389" s="512"/>
      <c r="R389" s="512"/>
      <c r="S389" s="512"/>
      <c r="T389" s="512"/>
      <c r="U389" s="512"/>
      <c r="V389" s="512"/>
      <c r="W389" s="512"/>
      <c r="X389" s="512"/>
      <c r="Y389" s="512"/>
    </row>
    <row r="390" spans="1:25" x14ac:dyDescent="0.2">
      <c r="A390" s="512"/>
      <c r="B390" s="512"/>
      <c r="C390" s="512"/>
      <c r="D390" s="512"/>
      <c r="E390" s="512"/>
      <c r="F390" s="512"/>
      <c r="G390" s="512"/>
      <c r="H390" s="512"/>
      <c r="I390" s="512"/>
      <c r="J390" s="512"/>
      <c r="K390" s="512"/>
      <c r="L390" s="512"/>
      <c r="M390" s="512"/>
      <c r="N390" s="512"/>
      <c r="O390" s="512"/>
      <c r="P390" s="512"/>
      <c r="Q390" s="512"/>
      <c r="R390" s="512"/>
      <c r="S390" s="512"/>
      <c r="T390" s="512"/>
      <c r="U390" s="512"/>
      <c r="V390" s="512"/>
      <c r="W390" s="512"/>
      <c r="X390" s="512"/>
      <c r="Y390" s="512"/>
    </row>
    <row r="391" spans="1:25" x14ac:dyDescent="0.2">
      <c r="A391" s="512"/>
      <c r="B391" s="512"/>
      <c r="C391" s="512"/>
      <c r="D391" s="512"/>
      <c r="E391" s="512"/>
      <c r="F391" s="512"/>
      <c r="G391" s="512"/>
      <c r="H391" s="512"/>
      <c r="I391" s="512"/>
      <c r="J391" s="512"/>
      <c r="K391" s="512"/>
      <c r="L391" s="512"/>
      <c r="M391" s="512"/>
      <c r="N391" s="512"/>
      <c r="O391" s="512"/>
      <c r="P391" s="512"/>
      <c r="Q391" s="512"/>
      <c r="R391" s="512"/>
      <c r="S391" s="512"/>
      <c r="T391" s="512"/>
      <c r="U391" s="512"/>
      <c r="V391" s="512"/>
      <c r="W391" s="512"/>
      <c r="X391" s="512"/>
      <c r="Y391" s="512"/>
    </row>
    <row r="392" spans="1:25" x14ac:dyDescent="0.2">
      <c r="A392" s="512"/>
      <c r="B392" s="512"/>
      <c r="C392" s="512"/>
      <c r="D392" s="512"/>
      <c r="E392" s="512"/>
      <c r="F392" s="512"/>
      <c r="G392" s="512"/>
      <c r="H392" s="512"/>
      <c r="I392" s="512"/>
      <c r="J392" s="512"/>
      <c r="K392" s="512"/>
      <c r="L392" s="512"/>
      <c r="M392" s="512"/>
      <c r="N392" s="512"/>
      <c r="O392" s="512"/>
      <c r="P392" s="512"/>
      <c r="Q392" s="512"/>
      <c r="R392" s="512"/>
      <c r="S392" s="512"/>
      <c r="T392" s="512"/>
      <c r="U392" s="512"/>
      <c r="V392" s="512"/>
      <c r="W392" s="512"/>
      <c r="X392" s="512"/>
      <c r="Y392" s="512"/>
    </row>
    <row r="393" spans="1:25" x14ac:dyDescent="0.2">
      <c r="A393" s="512"/>
      <c r="B393" s="512"/>
      <c r="C393" s="512"/>
      <c r="D393" s="512"/>
      <c r="E393" s="512"/>
      <c r="F393" s="512"/>
      <c r="G393" s="512"/>
      <c r="H393" s="512"/>
      <c r="I393" s="512"/>
      <c r="J393" s="512"/>
      <c r="K393" s="512"/>
      <c r="L393" s="512"/>
      <c r="M393" s="512"/>
      <c r="N393" s="512"/>
      <c r="O393" s="512"/>
      <c r="P393" s="512"/>
      <c r="Q393" s="512"/>
      <c r="R393" s="512"/>
      <c r="S393" s="512"/>
      <c r="T393" s="512"/>
      <c r="U393" s="512"/>
      <c r="V393" s="512"/>
      <c r="W393" s="512"/>
      <c r="X393" s="512"/>
      <c r="Y393" s="512"/>
    </row>
    <row r="394" spans="1:25" x14ac:dyDescent="0.2">
      <c r="A394" s="512"/>
      <c r="B394" s="512"/>
      <c r="C394" s="512"/>
      <c r="D394" s="512"/>
      <c r="E394" s="512"/>
      <c r="F394" s="512"/>
      <c r="G394" s="512"/>
      <c r="H394" s="512"/>
      <c r="I394" s="512"/>
      <c r="J394" s="512"/>
      <c r="K394" s="512"/>
      <c r="L394" s="512"/>
      <c r="M394" s="512"/>
      <c r="N394" s="512"/>
      <c r="O394" s="512"/>
      <c r="P394" s="512"/>
      <c r="Q394" s="512"/>
      <c r="R394" s="512"/>
      <c r="S394" s="512"/>
      <c r="T394" s="512"/>
      <c r="U394" s="512"/>
      <c r="V394" s="512"/>
      <c r="W394" s="512"/>
      <c r="X394" s="512"/>
      <c r="Y394" s="512"/>
    </row>
    <row r="395" spans="1:25" x14ac:dyDescent="0.2">
      <c r="A395" s="512"/>
      <c r="B395" s="512"/>
      <c r="C395" s="512"/>
      <c r="D395" s="512"/>
      <c r="E395" s="512"/>
      <c r="F395" s="512"/>
      <c r="G395" s="512"/>
      <c r="H395" s="512"/>
      <c r="I395" s="512"/>
      <c r="J395" s="512"/>
      <c r="K395" s="512"/>
      <c r="L395" s="512"/>
      <c r="M395" s="512"/>
      <c r="N395" s="512"/>
      <c r="O395" s="512"/>
      <c r="P395" s="512"/>
      <c r="Q395" s="512"/>
      <c r="R395" s="512"/>
      <c r="S395" s="512"/>
      <c r="T395" s="512"/>
      <c r="U395" s="512"/>
      <c r="V395" s="512"/>
      <c r="W395" s="512"/>
      <c r="X395" s="512"/>
      <c r="Y395" s="512"/>
    </row>
    <row r="396" spans="1:25" x14ac:dyDescent="0.2">
      <c r="A396" s="512"/>
      <c r="B396" s="512"/>
      <c r="C396" s="512"/>
      <c r="D396" s="512"/>
      <c r="E396" s="512"/>
      <c r="F396" s="512"/>
      <c r="G396" s="512"/>
      <c r="H396" s="512"/>
      <c r="I396" s="512"/>
      <c r="J396" s="512"/>
      <c r="K396" s="512"/>
      <c r="L396" s="512"/>
      <c r="M396" s="512"/>
      <c r="N396" s="512"/>
      <c r="O396" s="512"/>
      <c r="P396" s="512"/>
      <c r="Q396" s="512"/>
      <c r="R396" s="512"/>
      <c r="S396" s="512"/>
      <c r="T396" s="512"/>
      <c r="U396" s="512"/>
      <c r="V396" s="512"/>
      <c r="W396" s="512"/>
      <c r="X396" s="512"/>
      <c r="Y396" s="512"/>
    </row>
    <row r="397" spans="1:25" x14ac:dyDescent="0.2">
      <c r="A397" s="512"/>
      <c r="B397" s="512"/>
      <c r="C397" s="512"/>
      <c r="D397" s="512"/>
      <c r="E397" s="512"/>
      <c r="F397" s="512"/>
      <c r="G397" s="512"/>
      <c r="H397" s="512"/>
      <c r="I397" s="512"/>
      <c r="J397" s="512"/>
      <c r="K397" s="512"/>
      <c r="L397" s="512"/>
      <c r="M397" s="512"/>
      <c r="N397" s="512"/>
      <c r="O397" s="512"/>
      <c r="P397" s="512"/>
      <c r="Q397" s="512"/>
      <c r="R397" s="512"/>
      <c r="S397" s="512"/>
      <c r="T397" s="512"/>
      <c r="U397" s="512"/>
      <c r="V397" s="512"/>
      <c r="W397" s="512"/>
      <c r="X397" s="512"/>
      <c r="Y397" s="512"/>
    </row>
    <row r="398" spans="1:25" x14ac:dyDescent="0.2">
      <c r="A398" s="512"/>
      <c r="B398" s="512"/>
      <c r="C398" s="512"/>
      <c r="D398" s="512"/>
      <c r="E398" s="512"/>
      <c r="F398" s="512"/>
      <c r="G398" s="512"/>
      <c r="H398" s="512"/>
      <c r="I398" s="512"/>
      <c r="J398" s="512"/>
      <c r="K398" s="512"/>
      <c r="L398" s="512"/>
      <c r="M398" s="512"/>
      <c r="N398" s="512"/>
      <c r="O398" s="512"/>
      <c r="P398" s="512"/>
      <c r="Q398" s="512"/>
      <c r="R398" s="512"/>
      <c r="S398" s="512"/>
      <c r="T398" s="512"/>
      <c r="U398" s="512"/>
      <c r="V398" s="512"/>
      <c r="W398" s="512"/>
      <c r="X398" s="512"/>
      <c r="Y398" s="512"/>
    </row>
    <row r="399" spans="1:25" x14ac:dyDescent="0.2">
      <c r="A399" s="512"/>
      <c r="B399" s="512"/>
      <c r="C399" s="512"/>
      <c r="D399" s="512"/>
      <c r="E399" s="512"/>
      <c r="F399" s="512"/>
      <c r="G399" s="512"/>
      <c r="H399" s="512"/>
      <c r="I399" s="512"/>
      <c r="J399" s="512"/>
      <c r="K399" s="512"/>
      <c r="L399" s="512"/>
      <c r="M399" s="512"/>
      <c r="N399" s="512"/>
      <c r="O399" s="512"/>
      <c r="P399" s="512"/>
      <c r="Q399" s="512"/>
      <c r="R399" s="512"/>
      <c r="S399" s="512"/>
      <c r="T399" s="512"/>
      <c r="U399" s="512"/>
      <c r="V399" s="512"/>
      <c r="W399" s="512"/>
      <c r="X399" s="512"/>
      <c r="Y399" s="512"/>
    </row>
    <row r="400" spans="1:25" x14ac:dyDescent="0.2">
      <c r="A400" s="512"/>
      <c r="B400" s="512"/>
      <c r="C400" s="512"/>
      <c r="D400" s="512"/>
      <c r="E400" s="512"/>
      <c r="F400" s="512"/>
      <c r="G400" s="512"/>
      <c r="H400" s="512"/>
      <c r="I400" s="512"/>
      <c r="J400" s="512"/>
      <c r="K400" s="512"/>
      <c r="L400" s="512"/>
      <c r="M400" s="512"/>
      <c r="N400" s="512"/>
      <c r="O400" s="512"/>
      <c r="P400" s="512"/>
      <c r="Q400" s="512"/>
      <c r="R400" s="512"/>
      <c r="S400" s="512"/>
      <c r="T400" s="512"/>
      <c r="U400" s="512"/>
      <c r="V400" s="512"/>
      <c r="W400" s="512"/>
      <c r="X400" s="512"/>
      <c r="Y400" s="512"/>
    </row>
    <row r="401" spans="1:25" x14ac:dyDescent="0.2">
      <c r="A401" s="512"/>
      <c r="B401" s="512"/>
      <c r="C401" s="512"/>
      <c r="D401" s="512"/>
      <c r="E401" s="512"/>
      <c r="F401" s="512"/>
      <c r="G401" s="512"/>
      <c r="H401" s="512"/>
      <c r="I401" s="512"/>
      <c r="J401" s="512"/>
      <c r="K401" s="512"/>
      <c r="L401" s="512"/>
      <c r="M401" s="512"/>
      <c r="N401" s="512"/>
      <c r="O401" s="512"/>
      <c r="P401" s="512"/>
      <c r="Q401" s="512"/>
      <c r="R401" s="512"/>
      <c r="S401" s="512"/>
      <c r="T401" s="512"/>
      <c r="U401" s="512"/>
      <c r="V401" s="512"/>
      <c r="W401" s="512"/>
      <c r="X401" s="512"/>
      <c r="Y401" s="512"/>
    </row>
    <row r="402" spans="1:25" x14ac:dyDescent="0.2">
      <c r="A402" s="512"/>
      <c r="B402" s="512"/>
      <c r="C402" s="512"/>
      <c r="D402" s="512"/>
      <c r="E402" s="512"/>
      <c r="F402" s="512"/>
      <c r="G402" s="512"/>
      <c r="H402" s="512"/>
      <c r="I402" s="512"/>
      <c r="J402" s="512"/>
      <c r="K402" s="512"/>
      <c r="L402" s="512"/>
      <c r="M402" s="512"/>
      <c r="N402" s="512"/>
      <c r="O402" s="512"/>
      <c r="P402" s="512"/>
      <c r="Q402" s="512"/>
      <c r="R402" s="512"/>
      <c r="S402" s="512"/>
      <c r="T402" s="512"/>
      <c r="U402" s="512"/>
      <c r="V402" s="512"/>
      <c r="W402" s="512"/>
      <c r="X402" s="512"/>
      <c r="Y402" s="512"/>
    </row>
    <row r="403" spans="1:25" x14ac:dyDescent="0.2">
      <c r="A403" s="512"/>
      <c r="B403" s="512"/>
      <c r="C403" s="512"/>
      <c r="D403" s="512"/>
      <c r="E403" s="512"/>
      <c r="F403" s="512"/>
      <c r="G403" s="512"/>
      <c r="H403" s="512"/>
      <c r="I403" s="512"/>
      <c r="J403" s="512"/>
      <c r="K403" s="512"/>
      <c r="L403" s="512"/>
      <c r="M403" s="512"/>
      <c r="N403" s="512"/>
      <c r="O403" s="512"/>
      <c r="P403" s="512"/>
      <c r="Q403" s="512"/>
      <c r="R403" s="512"/>
      <c r="S403" s="512"/>
      <c r="T403" s="512"/>
      <c r="U403" s="512"/>
      <c r="V403" s="512"/>
      <c r="W403" s="512"/>
      <c r="X403" s="512"/>
      <c r="Y403" s="512"/>
    </row>
    <row r="404" spans="1:25" x14ac:dyDescent="0.2">
      <c r="A404" s="512"/>
      <c r="B404" s="512"/>
      <c r="C404" s="512"/>
      <c r="D404" s="512"/>
      <c r="E404" s="512"/>
      <c r="F404" s="512"/>
      <c r="G404" s="512"/>
      <c r="H404" s="512"/>
      <c r="I404" s="512"/>
      <c r="J404" s="512"/>
      <c r="K404" s="512"/>
      <c r="L404" s="512"/>
      <c r="M404" s="512"/>
      <c r="N404" s="512"/>
      <c r="O404" s="512"/>
      <c r="P404" s="512"/>
      <c r="Q404" s="512"/>
      <c r="R404" s="512"/>
      <c r="S404" s="512"/>
      <c r="T404" s="512"/>
      <c r="U404" s="512"/>
      <c r="V404" s="512"/>
      <c r="W404" s="512"/>
      <c r="X404" s="512"/>
      <c r="Y404" s="512"/>
    </row>
    <row r="405" spans="1:25" x14ac:dyDescent="0.2">
      <c r="A405" s="512"/>
      <c r="B405" s="512"/>
      <c r="C405" s="512"/>
      <c r="D405" s="512"/>
      <c r="E405" s="512"/>
      <c r="F405" s="512"/>
      <c r="G405" s="512"/>
      <c r="H405" s="512"/>
      <c r="I405" s="512"/>
      <c r="J405" s="512"/>
      <c r="K405" s="512"/>
      <c r="L405" s="512"/>
      <c r="M405" s="512"/>
      <c r="N405" s="512"/>
      <c r="O405" s="512"/>
      <c r="P405" s="512"/>
      <c r="Q405" s="512"/>
      <c r="R405" s="512"/>
      <c r="S405" s="512"/>
      <c r="T405" s="512"/>
      <c r="U405" s="512"/>
      <c r="V405" s="512"/>
      <c r="W405" s="512"/>
      <c r="X405" s="512"/>
      <c r="Y405" s="512"/>
    </row>
    <row r="406" spans="1:25" x14ac:dyDescent="0.2">
      <c r="A406" s="512"/>
      <c r="B406" s="512"/>
      <c r="C406" s="512"/>
      <c r="D406" s="512"/>
      <c r="E406" s="512"/>
      <c r="F406" s="512"/>
      <c r="G406" s="512"/>
      <c r="H406" s="512"/>
      <c r="I406" s="512"/>
      <c r="J406" s="512"/>
      <c r="K406" s="512"/>
      <c r="L406" s="512"/>
      <c r="M406" s="512"/>
      <c r="N406" s="512"/>
      <c r="O406" s="512"/>
      <c r="P406" s="512"/>
      <c r="Q406" s="512"/>
      <c r="R406" s="512"/>
      <c r="S406" s="512"/>
      <c r="T406" s="512"/>
      <c r="U406" s="512"/>
      <c r="V406" s="512"/>
      <c r="W406" s="512"/>
      <c r="X406" s="512"/>
      <c r="Y406" s="512"/>
    </row>
    <row r="407" spans="1:25" x14ac:dyDescent="0.2">
      <c r="A407" s="512"/>
      <c r="B407" s="512"/>
      <c r="C407" s="512"/>
      <c r="D407" s="512"/>
      <c r="E407" s="512"/>
      <c r="F407" s="512"/>
      <c r="G407" s="512"/>
      <c r="H407" s="512"/>
      <c r="I407" s="512"/>
      <c r="J407" s="512"/>
      <c r="K407" s="512"/>
      <c r="L407" s="512"/>
      <c r="M407" s="512"/>
      <c r="N407" s="512"/>
      <c r="O407" s="512"/>
      <c r="P407" s="512"/>
      <c r="Q407" s="512"/>
      <c r="R407" s="512"/>
      <c r="S407" s="512"/>
      <c r="T407" s="512"/>
      <c r="U407" s="512"/>
      <c r="V407" s="512"/>
      <c r="W407" s="512"/>
      <c r="X407" s="512"/>
      <c r="Y407" s="512"/>
    </row>
    <row r="408" spans="1:25" x14ac:dyDescent="0.2">
      <c r="A408" s="512"/>
      <c r="B408" s="512"/>
      <c r="C408" s="512"/>
      <c r="D408" s="512"/>
      <c r="E408" s="512"/>
      <c r="F408" s="512"/>
      <c r="G408" s="512"/>
      <c r="H408" s="512"/>
      <c r="I408" s="512"/>
      <c r="J408" s="512"/>
      <c r="K408" s="512"/>
      <c r="L408" s="512"/>
      <c r="M408" s="512"/>
      <c r="N408" s="512"/>
      <c r="O408" s="512"/>
      <c r="P408" s="512"/>
      <c r="Q408" s="512"/>
      <c r="R408" s="512"/>
      <c r="S408" s="512"/>
      <c r="T408" s="512"/>
      <c r="U408" s="512"/>
      <c r="V408" s="512"/>
      <c r="W408" s="512"/>
      <c r="X408" s="512"/>
      <c r="Y408" s="512"/>
    </row>
    <row r="409" spans="1:25" x14ac:dyDescent="0.2">
      <c r="A409" s="512"/>
      <c r="B409" s="512"/>
      <c r="C409" s="512"/>
      <c r="D409" s="512"/>
      <c r="E409" s="512"/>
      <c r="F409" s="512"/>
      <c r="G409" s="512"/>
      <c r="H409" s="512"/>
      <c r="I409" s="512"/>
      <c r="J409" s="512"/>
      <c r="K409" s="512"/>
      <c r="L409" s="512"/>
      <c r="M409" s="512"/>
      <c r="N409" s="512"/>
      <c r="O409" s="512"/>
      <c r="P409" s="512"/>
      <c r="Q409" s="512"/>
      <c r="R409" s="512"/>
      <c r="S409" s="512"/>
      <c r="T409" s="512"/>
      <c r="U409" s="512"/>
      <c r="V409" s="512"/>
      <c r="W409" s="512"/>
      <c r="X409" s="512"/>
      <c r="Y409" s="512"/>
    </row>
    <row r="410" spans="1:25" x14ac:dyDescent="0.2">
      <c r="A410" s="512"/>
      <c r="B410" s="512"/>
      <c r="C410" s="512"/>
      <c r="D410" s="512"/>
      <c r="E410" s="512"/>
      <c r="F410" s="512"/>
      <c r="G410" s="512"/>
      <c r="H410" s="512"/>
      <c r="I410" s="512"/>
      <c r="J410" s="512"/>
      <c r="K410" s="512"/>
      <c r="L410" s="512"/>
      <c r="M410" s="512"/>
      <c r="N410" s="512"/>
      <c r="O410" s="512"/>
      <c r="P410" s="512"/>
      <c r="Q410" s="512"/>
      <c r="R410" s="512"/>
      <c r="S410" s="512"/>
      <c r="T410" s="512"/>
      <c r="U410" s="512"/>
      <c r="V410" s="512"/>
      <c r="W410" s="512"/>
      <c r="X410" s="512"/>
      <c r="Y410" s="512"/>
    </row>
    <row r="411" spans="1:25" x14ac:dyDescent="0.2">
      <c r="A411" s="512"/>
      <c r="B411" s="512"/>
      <c r="C411" s="512"/>
      <c r="D411" s="512"/>
      <c r="E411" s="512"/>
      <c r="F411" s="512"/>
      <c r="G411" s="512"/>
      <c r="H411" s="512"/>
      <c r="I411" s="512"/>
      <c r="J411" s="512"/>
      <c r="K411" s="512"/>
      <c r="L411" s="512"/>
      <c r="M411" s="512"/>
      <c r="N411" s="512"/>
      <c r="O411" s="512"/>
      <c r="P411" s="512"/>
      <c r="Q411" s="512"/>
      <c r="R411" s="512"/>
      <c r="S411" s="512"/>
      <c r="T411" s="512"/>
      <c r="U411" s="512"/>
      <c r="V411" s="512"/>
      <c r="W411" s="512"/>
      <c r="X411" s="512"/>
      <c r="Y411" s="512"/>
    </row>
    <row r="412" spans="1:25" x14ac:dyDescent="0.2">
      <c r="A412" s="512"/>
      <c r="B412" s="512"/>
      <c r="C412" s="512"/>
      <c r="D412" s="512"/>
      <c r="E412" s="512"/>
      <c r="F412" s="512"/>
      <c r="G412" s="512"/>
      <c r="H412" s="512"/>
      <c r="I412" s="512"/>
      <c r="J412" s="512"/>
      <c r="K412" s="512"/>
      <c r="L412" s="512"/>
      <c r="M412" s="512"/>
      <c r="N412" s="512"/>
      <c r="O412" s="512"/>
      <c r="P412" s="512"/>
      <c r="Q412" s="512"/>
      <c r="R412" s="512"/>
      <c r="S412" s="512"/>
      <c r="T412" s="512"/>
      <c r="U412" s="512"/>
      <c r="V412" s="512"/>
      <c r="W412" s="512"/>
      <c r="X412" s="512"/>
      <c r="Y412" s="512"/>
    </row>
    <row r="413" spans="1:25" x14ac:dyDescent="0.2">
      <c r="A413" s="512"/>
      <c r="B413" s="512"/>
      <c r="C413" s="512"/>
      <c r="D413" s="512"/>
      <c r="E413" s="512"/>
      <c r="F413" s="512"/>
      <c r="G413" s="512"/>
      <c r="H413" s="512"/>
      <c r="I413" s="512"/>
      <c r="J413" s="512"/>
      <c r="K413" s="512"/>
      <c r="L413" s="512"/>
      <c r="M413" s="512"/>
      <c r="N413" s="512"/>
      <c r="O413" s="512"/>
      <c r="P413" s="512"/>
      <c r="Q413" s="512"/>
      <c r="R413" s="512"/>
      <c r="S413" s="512"/>
      <c r="T413" s="512"/>
      <c r="U413" s="512"/>
      <c r="V413" s="512"/>
      <c r="W413" s="512"/>
      <c r="X413" s="512"/>
      <c r="Y413" s="512"/>
    </row>
    <row r="414" spans="1:25" x14ac:dyDescent="0.2">
      <c r="A414" s="512"/>
      <c r="B414" s="512"/>
      <c r="C414" s="512"/>
      <c r="D414" s="512"/>
      <c r="E414" s="512"/>
      <c r="F414" s="512"/>
      <c r="G414" s="512"/>
      <c r="H414" s="512"/>
      <c r="I414" s="512"/>
      <c r="J414" s="512"/>
      <c r="K414" s="512"/>
      <c r="L414" s="512"/>
      <c r="M414" s="512"/>
      <c r="N414" s="512"/>
      <c r="O414" s="512"/>
      <c r="P414" s="512"/>
      <c r="Q414" s="512"/>
      <c r="R414" s="512"/>
      <c r="S414" s="512"/>
      <c r="T414" s="512"/>
      <c r="U414" s="512"/>
      <c r="V414" s="512"/>
      <c r="W414" s="512"/>
      <c r="X414" s="512"/>
      <c r="Y414" s="512"/>
    </row>
    <row r="415" spans="1:25" x14ac:dyDescent="0.2">
      <c r="A415" s="512"/>
      <c r="B415" s="512"/>
      <c r="C415" s="512"/>
      <c r="D415" s="512"/>
      <c r="E415" s="512"/>
      <c r="F415" s="512"/>
      <c r="G415" s="512"/>
      <c r="H415" s="512"/>
      <c r="I415" s="512"/>
      <c r="J415" s="512"/>
      <c r="K415" s="512"/>
      <c r="L415" s="512"/>
      <c r="M415" s="512"/>
      <c r="N415" s="512"/>
      <c r="O415" s="512"/>
      <c r="P415" s="512"/>
      <c r="Q415" s="512"/>
      <c r="R415" s="512"/>
      <c r="S415" s="512"/>
      <c r="T415" s="512"/>
      <c r="U415" s="512"/>
      <c r="V415" s="512"/>
      <c r="W415" s="512"/>
      <c r="X415" s="512"/>
      <c r="Y415" s="512"/>
    </row>
    <row r="416" spans="1:25" x14ac:dyDescent="0.2">
      <c r="A416" s="512"/>
      <c r="B416" s="512"/>
      <c r="C416" s="512"/>
      <c r="D416" s="512"/>
      <c r="E416" s="512"/>
      <c r="F416" s="512"/>
      <c r="G416" s="512"/>
      <c r="H416" s="512"/>
      <c r="I416" s="512"/>
      <c r="J416" s="512"/>
      <c r="K416" s="512"/>
      <c r="L416" s="512"/>
      <c r="M416" s="512"/>
      <c r="N416" s="512"/>
      <c r="O416" s="512"/>
      <c r="P416" s="512"/>
      <c r="Q416" s="512"/>
      <c r="R416" s="512"/>
      <c r="S416" s="512"/>
      <c r="T416" s="512"/>
      <c r="U416" s="512"/>
      <c r="V416" s="512"/>
      <c r="W416" s="512"/>
      <c r="X416" s="512"/>
      <c r="Y416" s="512"/>
    </row>
    <row r="417" spans="1:25" x14ac:dyDescent="0.2">
      <c r="A417" s="512"/>
      <c r="B417" s="512"/>
      <c r="C417" s="512"/>
      <c r="D417" s="512"/>
      <c r="E417" s="512"/>
      <c r="F417" s="512"/>
      <c r="G417" s="512"/>
      <c r="H417" s="512"/>
      <c r="I417" s="512"/>
      <c r="J417" s="512"/>
      <c r="K417" s="512"/>
      <c r="L417" s="512"/>
      <c r="M417" s="512"/>
      <c r="N417" s="512"/>
      <c r="O417" s="512"/>
      <c r="P417" s="512"/>
      <c r="Q417" s="512"/>
      <c r="R417" s="512"/>
      <c r="S417" s="512"/>
      <c r="T417" s="512"/>
      <c r="U417" s="512"/>
      <c r="V417" s="512"/>
      <c r="W417" s="512"/>
      <c r="X417" s="512"/>
      <c r="Y417" s="512"/>
    </row>
    <row r="418" spans="1:25" x14ac:dyDescent="0.2">
      <c r="A418" s="512"/>
      <c r="B418" s="512"/>
      <c r="C418" s="512"/>
      <c r="D418" s="512"/>
      <c r="E418" s="512"/>
      <c r="F418" s="512"/>
      <c r="G418" s="512"/>
      <c r="H418" s="512"/>
      <c r="I418" s="512"/>
      <c r="J418" s="512"/>
      <c r="K418" s="512"/>
      <c r="L418" s="512"/>
      <c r="M418" s="512"/>
      <c r="N418" s="512"/>
      <c r="O418" s="512"/>
      <c r="P418" s="512"/>
      <c r="Q418" s="512"/>
      <c r="R418" s="512"/>
      <c r="S418" s="512"/>
      <c r="T418" s="512"/>
      <c r="U418" s="512"/>
      <c r="V418" s="512"/>
      <c r="W418" s="512"/>
      <c r="X418" s="512"/>
      <c r="Y418" s="512"/>
    </row>
    <row r="419" spans="1:25" x14ac:dyDescent="0.2">
      <c r="A419" s="512"/>
      <c r="B419" s="512"/>
      <c r="C419" s="512"/>
      <c r="D419" s="512"/>
      <c r="E419" s="512"/>
      <c r="F419" s="512"/>
      <c r="G419" s="512"/>
      <c r="H419" s="512"/>
      <c r="I419" s="512"/>
      <c r="J419" s="512"/>
      <c r="K419" s="512"/>
      <c r="L419" s="512"/>
      <c r="M419" s="512"/>
      <c r="N419" s="512"/>
      <c r="O419" s="512"/>
      <c r="P419" s="512"/>
      <c r="Q419" s="512"/>
      <c r="R419" s="512"/>
      <c r="S419" s="512"/>
      <c r="T419" s="512"/>
      <c r="U419" s="512"/>
      <c r="V419" s="512"/>
      <c r="W419" s="512"/>
      <c r="X419" s="512"/>
      <c r="Y419" s="512"/>
    </row>
    <row r="420" spans="1:25" x14ac:dyDescent="0.2">
      <c r="A420" s="512"/>
      <c r="B420" s="512"/>
      <c r="C420" s="512"/>
      <c r="D420" s="512"/>
      <c r="E420" s="512"/>
      <c r="F420" s="512"/>
      <c r="G420" s="512"/>
      <c r="H420" s="512"/>
      <c r="I420" s="512"/>
      <c r="J420" s="512"/>
      <c r="K420" s="512"/>
      <c r="L420" s="512"/>
      <c r="M420" s="512"/>
      <c r="N420" s="512"/>
      <c r="O420" s="512"/>
      <c r="P420" s="512"/>
      <c r="Q420" s="512"/>
      <c r="R420" s="512"/>
      <c r="S420" s="512"/>
      <c r="T420" s="512"/>
      <c r="U420" s="512"/>
      <c r="V420" s="512"/>
      <c r="W420" s="512"/>
      <c r="X420" s="512"/>
      <c r="Y420" s="512"/>
    </row>
    <row r="421" spans="1:25" x14ac:dyDescent="0.2">
      <c r="A421" s="512"/>
      <c r="B421" s="512"/>
      <c r="C421" s="512"/>
      <c r="D421" s="512"/>
      <c r="E421" s="512"/>
      <c r="F421" s="512"/>
      <c r="G421" s="512"/>
      <c r="H421" s="512"/>
      <c r="I421" s="512"/>
      <c r="J421" s="512"/>
      <c r="K421" s="512"/>
      <c r="L421" s="512"/>
      <c r="M421" s="512"/>
      <c r="N421" s="512"/>
      <c r="O421" s="512"/>
      <c r="P421" s="512"/>
      <c r="Q421" s="512"/>
      <c r="R421" s="512"/>
      <c r="S421" s="512"/>
      <c r="T421" s="512"/>
      <c r="U421" s="512"/>
      <c r="V421" s="512"/>
      <c r="W421" s="512"/>
      <c r="X421" s="512"/>
      <c r="Y421" s="512"/>
    </row>
    <row r="422" spans="1:25" x14ac:dyDescent="0.2">
      <c r="A422" s="512"/>
      <c r="B422" s="512"/>
      <c r="C422" s="512"/>
      <c r="D422" s="512"/>
      <c r="E422" s="512"/>
      <c r="F422" s="512"/>
      <c r="G422" s="512"/>
      <c r="H422" s="512"/>
      <c r="I422" s="512"/>
      <c r="J422" s="512"/>
      <c r="K422" s="512"/>
      <c r="L422" s="512"/>
      <c r="M422" s="512"/>
      <c r="N422" s="512"/>
      <c r="O422" s="512"/>
      <c r="P422" s="512"/>
      <c r="Q422" s="512"/>
      <c r="R422" s="512"/>
      <c r="S422" s="512"/>
      <c r="T422" s="512"/>
      <c r="U422" s="512"/>
      <c r="V422" s="512"/>
      <c r="W422" s="512"/>
      <c r="X422" s="512"/>
      <c r="Y422" s="512"/>
    </row>
    <row r="423" spans="1:25" x14ac:dyDescent="0.2">
      <c r="A423" s="512"/>
      <c r="B423" s="512"/>
      <c r="C423" s="512"/>
      <c r="D423" s="512"/>
      <c r="E423" s="512"/>
      <c r="F423" s="512"/>
      <c r="G423" s="512"/>
      <c r="H423" s="512"/>
      <c r="I423" s="512"/>
      <c r="J423" s="512"/>
      <c r="K423" s="512"/>
      <c r="L423" s="512"/>
      <c r="M423" s="512"/>
      <c r="N423" s="512"/>
      <c r="O423" s="512"/>
      <c r="P423" s="512"/>
      <c r="Q423" s="512"/>
      <c r="R423" s="512"/>
      <c r="S423" s="512"/>
      <c r="T423" s="512"/>
      <c r="U423" s="512"/>
      <c r="V423" s="512"/>
      <c r="W423" s="512"/>
      <c r="X423" s="512"/>
      <c r="Y423" s="512"/>
    </row>
    <row r="424" spans="1:25" x14ac:dyDescent="0.2">
      <c r="A424" s="512"/>
      <c r="B424" s="512"/>
      <c r="C424" s="512"/>
      <c r="D424" s="512"/>
      <c r="E424" s="512"/>
      <c r="F424" s="512"/>
      <c r="G424" s="512"/>
      <c r="H424" s="512"/>
      <c r="I424" s="512"/>
      <c r="J424" s="512"/>
      <c r="K424" s="512"/>
      <c r="L424" s="512"/>
      <c r="M424" s="512"/>
      <c r="N424" s="512"/>
      <c r="O424" s="512"/>
      <c r="P424" s="512"/>
      <c r="Q424" s="512"/>
      <c r="R424" s="512"/>
      <c r="S424" s="512"/>
      <c r="T424" s="512"/>
      <c r="U424" s="512"/>
      <c r="V424" s="512"/>
      <c r="W424" s="512"/>
      <c r="X424" s="512"/>
      <c r="Y424" s="512"/>
    </row>
    <row r="425" spans="1:25" x14ac:dyDescent="0.2">
      <c r="A425" s="512"/>
      <c r="B425" s="512"/>
      <c r="C425" s="512"/>
      <c r="D425" s="512"/>
      <c r="E425" s="512"/>
      <c r="F425" s="512"/>
      <c r="G425" s="512"/>
      <c r="H425" s="512"/>
      <c r="I425" s="512"/>
      <c r="J425" s="512"/>
      <c r="K425" s="512"/>
      <c r="L425" s="512"/>
      <c r="M425" s="512"/>
      <c r="N425" s="512"/>
      <c r="O425" s="512"/>
      <c r="P425" s="512"/>
      <c r="Q425" s="512"/>
      <c r="R425" s="512"/>
      <c r="S425" s="512"/>
      <c r="T425" s="512"/>
      <c r="U425" s="512"/>
      <c r="V425" s="512"/>
      <c r="W425" s="512"/>
      <c r="X425" s="512"/>
      <c r="Y425" s="512"/>
    </row>
    <row r="426" spans="1:25" x14ac:dyDescent="0.2">
      <c r="A426" s="512"/>
      <c r="B426" s="512"/>
      <c r="C426" s="512"/>
      <c r="D426" s="512"/>
      <c r="E426" s="512"/>
      <c r="F426" s="512"/>
      <c r="G426" s="512"/>
      <c r="H426" s="512"/>
      <c r="I426" s="512"/>
      <c r="J426" s="512"/>
      <c r="K426" s="512"/>
      <c r="L426" s="512"/>
      <c r="M426" s="512"/>
      <c r="N426" s="512"/>
      <c r="O426" s="512"/>
      <c r="P426" s="512"/>
      <c r="Q426" s="512"/>
      <c r="R426" s="512"/>
      <c r="S426" s="512"/>
      <c r="T426" s="512"/>
      <c r="U426" s="512"/>
      <c r="V426" s="512"/>
      <c r="W426" s="512"/>
      <c r="X426" s="512"/>
      <c r="Y426" s="512"/>
    </row>
    <row r="427" spans="1:25" x14ac:dyDescent="0.2">
      <c r="A427" s="512"/>
      <c r="B427" s="512"/>
      <c r="C427" s="512"/>
      <c r="D427" s="512"/>
      <c r="E427" s="512"/>
      <c r="F427" s="512"/>
      <c r="G427" s="512"/>
      <c r="H427" s="512"/>
      <c r="I427" s="512"/>
      <c r="J427" s="512"/>
      <c r="K427" s="512"/>
      <c r="L427" s="512"/>
      <c r="M427" s="512"/>
      <c r="N427" s="512"/>
      <c r="O427" s="512"/>
      <c r="P427" s="512"/>
      <c r="Q427" s="512"/>
      <c r="R427" s="512"/>
      <c r="S427" s="512"/>
      <c r="T427" s="512"/>
      <c r="U427" s="512"/>
      <c r="V427" s="512"/>
      <c r="W427" s="512"/>
      <c r="X427" s="512"/>
      <c r="Y427" s="512"/>
    </row>
    <row r="428" spans="1:25" x14ac:dyDescent="0.2">
      <c r="A428" s="512"/>
      <c r="B428" s="512"/>
      <c r="C428" s="512"/>
      <c r="D428" s="512"/>
      <c r="E428" s="512"/>
      <c r="F428" s="512"/>
      <c r="G428" s="512"/>
      <c r="H428" s="512"/>
      <c r="I428" s="512"/>
      <c r="J428" s="512"/>
      <c r="K428" s="512"/>
      <c r="L428" s="512"/>
      <c r="M428" s="512"/>
      <c r="N428" s="512"/>
      <c r="O428" s="512"/>
      <c r="P428" s="512"/>
      <c r="Q428" s="512"/>
      <c r="R428" s="512"/>
      <c r="S428" s="512"/>
      <c r="T428" s="512"/>
      <c r="U428" s="512"/>
      <c r="V428" s="512"/>
      <c r="W428" s="512"/>
      <c r="X428" s="512"/>
      <c r="Y428" s="512"/>
    </row>
    <row r="429" spans="1:25" x14ac:dyDescent="0.2">
      <c r="A429" s="512"/>
      <c r="B429" s="512"/>
      <c r="C429" s="512"/>
      <c r="D429" s="512"/>
      <c r="E429" s="512"/>
      <c r="F429" s="512"/>
      <c r="G429" s="512"/>
      <c r="H429" s="512"/>
      <c r="I429" s="512"/>
      <c r="J429" s="512"/>
      <c r="K429" s="512"/>
      <c r="L429" s="512"/>
      <c r="M429" s="512"/>
      <c r="N429" s="512"/>
      <c r="O429" s="512"/>
      <c r="P429" s="512"/>
      <c r="Q429" s="512"/>
      <c r="R429" s="512"/>
      <c r="S429" s="512"/>
      <c r="T429" s="512"/>
      <c r="U429" s="512"/>
      <c r="V429" s="512"/>
      <c r="W429" s="512"/>
      <c r="X429" s="512"/>
      <c r="Y429" s="512"/>
    </row>
    <row r="430" spans="1:25" x14ac:dyDescent="0.2">
      <c r="A430" s="512"/>
      <c r="B430" s="512"/>
      <c r="C430" s="512"/>
      <c r="D430" s="512"/>
      <c r="E430" s="512"/>
      <c r="F430" s="512"/>
      <c r="G430" s="512"/>
      <c r="H430" s="512"/>
      <c r="I430" s="512"/>
      <c r="J430" s="512"/>
      <c r="K430" s="512"/>
      <c r="L430" s="512"/>
      <c r="M430" s="512"/>
      <c r="N430" s="512"/>
      <c r="O430" s="512"/>
      <c r="P430" s="512"/>
      <c r="Q430" s="512"/>
      <c r="R430" s="512"/>
      <c r="S430" s="512"/>
      <c r="T430" s="512"/>
      <c r="U430" s="512"/>
      <c r="V430" s="512"/>
      <c r="W430" s="512"/>
      <c r="X430" s="512"/>
      <c r="Y430" s="512"/>
    </row>
    <row r="431" spans="1:25" x14ac:dyDescent="0.2">
      <c r="A431" s="512"/>
      <c r="B431" s="512"/>
      <c r="C431" s="512"/>
      <c r="D431" s="512"/>
      <c r="E431" s="512"/>
      <c r="F431" s="512"/>
      <c r="G431" s="512"/>
      <c r="H431" s="512"/>
      <c r="I431" s="512"/>
      <c r="J431" s="512"/>
      <c r="K431" s="512"/>
      <c r="L431" s="512"/>
      <c r="M431" s="512"/>
      <c r="N431" s="512"/>
      <c r="O431" s="512"/>
      <c r="P431" s="512"/>
      <c r="Q431" s="512"/>
      <c r="R431" s="512"/>
      <c r="S431" s="512"/>
      <c r="T431" s="512"/>
      <c r="U431" s="512"/>
      <c r="V431" s="512"/>
      <c r="W431" s="512"/>
      <c r="X431" s="512"/>
      <c r="Y431" s="512"/>
    </row>
    <row r="432" spans="1:25" x14ac:dyDescent="0.2">
      <c r="A432" s="512"/>
      <c r="B432" s="512"/>
      <c r="C432" s="512"/>
      <c r="D432" s="512"/>
      <c r="E432" s="512"/>
      <c r="F432" s="512"/>
      <c r="G432" s="512"/>
      <c r="H432" s="512"/>
      <c r="I432" s="512"/>
      <c r="J432" s="512"/>
      <c r="K432" s="512"/>
      <c r="L432" s="512"/>
      <c r="M432" s="512"/>
      <c r="N432" s="512"/>
      <c r="O432" s="512"/>
      <c r="P432" s="512"/>
      <c r="Q432" s="512"/>
      <c r="R432" s="512"/>
      <c r="S432" s="512"/>
      <c r="T432" s="512"/>
      <c r="U432" s="512"/>
      <c r="V432" s="512"/>
      <c r="W432" s="512"/>
      <c r="X432" s="512"/>
      <c r="Y432" s="512"/>
    </row>
    <row r="433" spans="1:25" x14ac:dyDescent="0.2">
      <c r="A433" s="512"/>
      <c r="B433" s="512"/>
      <c r="C433" s="512"/>
      <c r="D433" s="512"/>
      <c r="E433" s="512"/>
      <c r="F433" s="512"/>
      <c r="G433" s="512"/>
      <c r="H433" s="512"/>
      <c r="I433" s="512"/>
      <c r="J433" s="512"/>
      <c r="K433" s="512"/>
      <c r="L433" s="512"/>
      <c r="M433" s="512"/>
      <c r="N433" s="512"/>
      <c r="O433" s="512"/>
      <c r="P433" s="512"/>
      <c r="Q433" s="512"/>
      <c r="R433" s="512"/>
      <c r="S433" s="512"/>
      <c r="T433" s="512"/>
      <c r="U433" s="512"/>
      <c r="V433" s="512"/>
      <c r="W433" s="512"/>
      <c r="X433" s="512"/>
      <c r="Y433" s="512"/>
    </row>
    <row r="434" spans="1:25" x14ac:dyDescent="0.2">
      <c r="A434" s="512"/>
      <c r="B434" s="512"/>
      <c r="C434" s="512"/>
      <c r="D434" s="512"/>
      <c r="E434" s="512"/>
      <c r="F434" s="512"/>
      <c r="G434" s="512"/>
      <c r="H434" s="512"/>
      <c r="I434" s="512"/>
      <c r="J434" s="512"/>
      <c r="K434" s="512"/>
      <c r="L434" s="512"/>
      <c r="M434" s="512"/>
      <c r="N434" s="512"/>
      <c r="O434" s="512"/>
      <c r="P434" s="512"/>
      <c r="Q434" s="512"/>
      <c r="R434" s="512"/>
      <c r="S434" s="512"/>
      <c r="T434" s="512"/>
      <c r="U434" s="512"/>
      <c r="V434" s="512"/>
      <c r="W434" s="512"/>
      <c r="X434" s="512"/>
      <c r="Y434" s="512"/>
    </row>
    <row r="435" spans="1:25" x14ac:dyDescent="0.2">
      <c r="A435" s="512"/>
      <c r="B435" s="512"/>
      <c r="C435" s="512"/>
      <c r="D435" s="512"/>
      <c r="E435" s="512"/>
      <c r="F435" s="512"/>
      <c r="G435" s="512"/>
      <c r="H435" s="512"/>
      <c r="I435" s="512"/>
      <c r="J435" s="512"/>
      <c r="K435" s="512"/>
      <c r="L435" s="512"/>
      <c r="M435" s="512"/>
      <c r="N435" s="512"/>
      <c r="O435" s="512"/>
      <c r="P435" s="512"/>
      <c r="Q435" s="512"/>
      <c r="R435" s="512"/>
      <c r="S435" s="512"/>
      <c r="T435" s="512"/>
      <c r="U435" s="512"/>
      <c r="V435" s="512"/>
      <c r="W435" s="512"/>
      <c r="X435" s="512"/>
      <c r="Y435" s="512"/>
    </row>
    <row r="436" spans="1:25" x14ac:dyDescent="0.2">
      <c r="A436" s="512"/>
      <c r="B436" s="512"/>
      <c r="C436" s="512"/>
      <c r="D436" s="512"/>
      <c r="E436" s="512"/>
      <c r="F436" s="512"/>
      <c r="G436" s="512"/>
      <c r="H436" s="512"/>
      <c r="I436" s="512"/>
      <c r="J436" s="512"/>
      <c r="K436" s="512"/>
      <c r="L436" s="512"/>
      <c r="M436" s="512"/>
      <c r="N436" s="512"/>
      <c r="O436" s="512"/>
      <c r="P436" s="512"/>
      <c r="Q436" s="512"/>
      <c r="R436" s="512"/>
      <c r="S436" s="512"/>
      <c r="T436" s="512"/>
      <c r="U436" s="512"/>
      <c r="V436" s="512"/>
      <c r="W436" s="512"/>
      <c r="X436" s="512"/>
      <c r="Y436" s="512"/>
    </row>
    <row r="437" spans="1:25" x14ac:dyDescent="0.2">
      <c r="A437" s="512"/>
      <c r="B437" s="512"/>
      <c r="C437" s="512"/>
      <c r="D437" s="512"/>
      <c r="E437" s="512"/>
      <c r="F437" s="512"/>
      <c r="G437" s="512"/>
      <c r="H437" s="512"/>
      <c r="I437" s="512"/>
      <c r="J437" s="512"/>
      <c r="K437" s="512"/>
      <c r="L437" s="512"/>
      <c r="M437" s="512"/>
      <c r="N437" s="512"/>
      <c r="O437" s="512"/>
      <c r="P437" s="512"/>
      <c r="Q437" s="512"/>
      <c r="R437" s="512"/>
      <c r="S437" s="512"/>
      <c r="T437" s="512"/>
      <c r="U437" s="512"/>
      <c r="V437" s="512"/>
      <c r="W437" s="512"/>
      <c r="X437" s="512"/>
      <c r="Y437" s="512"/>
    </row>
    <row r="438" spans="1:25" x14ac:dyDescent="0.2">
      <c r="A438" s="512"/>
      <c r="B438" s="512"/>
      <c r="C438" s="512"/>
      <c r="D438" s="512"/>
      <c r="E438" s="512"/>
      <c r="F438" s="512"/>
      <c r="G438" s="512"/>
      <c r="H438" s="512"/>
      <c r="I438" s="512"/>
      <c r="J438" s="512"/>
      <c r="K438" s="512"/>
      <c r="L438" s="512"/>
      <c r="M438" s="512"/>
      <c r="N438" s="512"/>
      <c r="O438" s="512"/>
      <c r="P438" s="512"/>
      <c r="Q438" s="512"/>
      <c r="R438" s="512"/>
      <c r="S438" s="512"/>
      <c r="T438" s="512"/>
      <c r="U438" s="512"/>
      <c r="V438" s="512"/>
      <c r="W438" s="512"/>
      <c r="X438" s="512"/>
      <c r="Y438" s="512"/>
    </row>
    <row r="439" spans="1:25" x14ac:dyDescent="0.2">
      <c r="A439" s="512"/>
      <c r="B439" s="512"/>
      <c r="C439" s="512"/>
      <c r="D439" s="512"/>
      <c r="E439" s="512"/>
      <c r="F439" s="512"/>
      <c r="G439" s="512"/>
      <c r="H439" s="512"/>
      <c r="I439" s="512"/>
      <c r="J439" s="512"/>
      <c r="K439" s="512"/>
      <c r="L439" s="512"/>
      <c r="M439" s="512"/>
      <c r="N439" s="512"/>
      <c r="O439" s="512"/>
      <c r="P439" s="512"/>
      <c r="Q439" s="512"/>
      <c r="R439" s="512"/>
      <c r="S439" s="512"/>
      <c r="T439" s="512"/>
      <c r="U439" s="512"/>
      <c r="V439" s="512"/>
      <c r="W439" s="512"/>
      <c r="X439" s="512"/>
      <c r="Y439" s="512"/>
    </row>
    <row r="440" spans="1:25" x14ac:dyDescent="0.2">
      <c r="A440" s="512"/>
      <c r="B440" s="512"/>
      <c r="C440" s="512"/>
      <c r="D440" s="512"/>
      <c r="E440" s="512"/>
      <c r="F440" s="512"/>
      <c r="G440" s="512"/>
      <c r="H440" s="512"/>
      <c r="I440" s="512"/>
      <c r="J440" s="512"/>
      <c r="K440" s="512"/>
      <c r="L440" s="512"/>
      <c r="M440" s="512"/>
      <c r="N440" s="512"/>
      <c r="O440" s="512"/>
      <c r="P440" s="512"/>
      <c r="Q440" s="512"/>
      <c r="R440" s="512"/>
      <c r="S440" s="512"/>
      <c r="T440" s="512"/>
      <c r="U440" s="512"/>
      <c r="V440" s="512"/>
      <c r="W440" s="512"/>
      <c r="X440" s="512"/>
      <c r="Y440" s="512"/>
    </row>
    <row r="441" spans="1:25" x14ac:dyDescent="0.2">
      <c r="A441" s="512"/>
      <c r="B441" s="512"/>
      <c r="C441" s="512"/>
      <c r="D441" s="512"/>
      <c r="E441" s="512"/>
      <c r="F441" s="512"/>
      <c r="G441" s="512"/>
      <c r="H441" s="512"/>
      <c r="I441" s="512"/>
      <c r="J441" s="512"/>
      <c r="K441" s="512"/>
      <c r="L441" s="512"/>
      <c r="M441" s="512"/>
      <c r="N441" s="512"/>
      <c r="O441" s="512"/>
      <c r="P441" s="512"/>
      <c r="Q441" s="512"/>
      <c r="R441" s="512"/>
      <c r="S441" s="512"/>
      <c r="T441" s="512"/>
      <c r="U441" s="512"/>
      <c r="V441" s="512"/>
      <c r="W441" s="512"/>
      <c r="X441" s="512"/>
      <c r="Y441" s="512"/>
    </row>
    <row r="442" spans="1:25" x14ac:dyDescent="0.2">
      <c r="A442" s="512"/>
      <c r="B442" s="512"/>
      <c r="C442" s="512"/>
      <c r="D442" s="512"/>
      <c r="E442" s="512"/>
      <c r="F442" s="512"/>
      <c r="G442" s="512"/>
      <c r="H442" s="512"/>
      <c r="I442" s="512"/>
      <c r="J442" s="512"/>
      <c r="K442" s="512"/>
      <c r="L442" s="512"/>
      <c r="M442" s="512"/>
      <c r="N442" s="512"/>
      <c r="O442" s="512"/>
      <c r="P442" s="512"/>
      <c r="Q442" s="512"/>
      <c r="R442" s="512"/>
      <c r="S442" s="512"/>
      <c r="T442" s="512"/>
      <c r="U442" s="512"/>
      <c r="V442" s="512"/>
      <c r="W442" s="512"/>
      <c r="X442" s="512"/>
      <c r="Y442" s="512"/>
    </row>
    <row r="443" spans="1:25" x14ac:dyDescent="0.2">
      <c r="A443" s="512"/>
      <c r="B443" s="512"/>
      <c r="C443" s="512"/>
      <c r="D443" s="512"/>
      <c r="E443" s="512"/>
      <c r="F443" s="512"/>
      <c r="G443" s="512"/>
      <c r="H443" s="512"/>
      <c r="I443" s="512"/>
      <c r="J443" s="512"/>
      <c r="K443" s="512"/>
      <c r="L443" s="512"/>
      <c r="M443" s="512"/>
      <c r="N443" s="512"/>
      <c r="O443" s="512"/>
      <c r="P443" s="512"/>
      <c r="Q443" s="512"/>
      <c r="R443" s="512"/>
      <c r="S443" s="512"/>
      <c r="T443" s="512"/>
      <c r="U443" s="512"/>
      <c r="V443" s="512"/>
      <c r="W443" s="512"/>
      <c r="X443" s="512"/>
      <c r="Y443" s="512"/>
    </row>
    <row r="444" spans="1:25" x14ac:dyDescent="0.2">
      <c r="A444" s="512"/>
      <c r="B444" s="512"/>
      <c r="C444" s="512"/>
      <c r="D444" s="512"/>
      <c r="E444" s="512"/>
      <c r="F444" s="512"/>
      <c r="G444" s="512"/>
      <c r="H444" s="512"/>
      <c r="I444" s="512"/>
      <c r="J444" s="512"/>
      <c r="K444" s="512"/>
      <c r="L444" s="512"/>
      <c r="M444" s="512"/>
      <c r="N444" s="512"/>
      <c r="O444" s="512"/>
      <c r="P444" s="512"/>
      <c r="Q444" s="512"/>
      <c r="R444" s="512"/>
      <c r="S444" s="512"/>
      <c r="T444" s="512"/>
      <c r="U444" s="512"/>
      <c r="V444" s="512"/>
      <c r="W444" s="512"/>
      <c r="X444" s="512"/>
      <c r="Y444" s="512"/>
    </row>
    <row r="445" spans="1:25" x14ac:dyDescent="0.2">
      <c r="A445" s="512"/>
      <c r="B445" s="512"/>
      <c r="C445" s="512"/>
      <c r="D445" s="512"/>
      <c r="E445" s="512"/>
      <c r="F445" s="512"/>
      <c r="G445" s="512"/>
      <c r="H445" s="512"/>
      <c r="I445" s="512"/>
      <c r="J445" s="512"/>
      <c r="K445" s="512"/>
      <c r="L445" s="512"/>
      <c r="M445" s="512"/>
      <c r="N445" s="512"/>
      <c r="O445" s="512"/>
      <c r="P445" s="512"/>
      <c r="Q445" s="512"/>
      <c r="R445" s="512"/>
      <c r="S445" s="512"/>
      <c r="T445" s="512"/>
      <c r="U445" s="512"/>
      <c r="V445" s="512"/>
      <c r="W445" s="512"/>
      <c r="X445" s="512"/>
      <c r="Y445" s="512"/>
    </row>
    <row r="446" spans="1:25" x14ac:dyDescent="0.2">
      <c r="A446" s="512"/>
      <c r="B446" s="512"/>
      <c r="C446" s="512"/>
      <c r="D446" s="512"/>
      <c r="E446" s="512"/>
      <c r="F446" s="512"/>
      <c r="G446" s="512"/>
      <c r="H446" s="512"/>
      <c r="I446" s="512"/>
      <c r="J446" s="512"/>
      <c r="K446" s="512"/>
      <c r="L446" s="512"/>
      <c r="M446" s="512"/>
      <c r="N446" s="512"/>
      <c r="O446" s="512"/>
      <c r="P446" s="512"/>
      <c r="Q446" s="512"/>
      <c r="R446" s="512"/>
      <c r="S446" s="512"/>
      <c r="T446" s="512"/>
      <c r="U446" s="512"/>
      <c r="V446" s="512"/>
      <c r="W446" s="512"/>
      <c r="X446" s="512"/>
      <c r="Y446" s="512"/>
    </row>
    <row r="447" spans="1:25" x14ac:dyDescent="0.2">
      <c r="A447" s="512"/>
      <c r="B447" s="512"/>
      <c r="C447" s="512"/>
      <c r="D447" s="512"/>
      <c r="E447" s="512"/>
      <c r="F447" s="512"/>
      <c r="G447" s="512"/>
      <c r="H447" s="512"/>
      <c r="I447" s="512"/>
      <c r="J447" s="512"/>
      <c r="K447" s="512"/>
      <c r="L447" s="512"/>
      <c r="M447" s="512"/>
      <c r="N447" s="512"/>
      <c r="O447" s="512"/>
      <c r="P447" s="512"/>
      <c r="Q447" s="512"/>
      <c r="R447" s="512"/>
      <c r="S447" s="512"/>
      <c r="T447" s="512"/>
      <c r="U447" s="512"/>
      <c r="V447" s="512"/>
      <c r="W447" s="512"/>
      <c r="X447" s="512"/>
      <c r="Y447" s="512"/>
    </row>
    <row r="448" spans="1:25" x14ac:dyDescent="0.2">
      <c r="A448" s="512"/>
      <c r="B448" s="512"/>
      <c r="C448" s="512"/>
      <c r="D448" s="512"/>
      <c r="E448" s="512"/>
      <c r="F448" s="512"/>
      <c r="G448" s="512"/>
      <c r="H448" s="512"/>
      <c r="I448" s="512"/>
      <c r="J448" s="512"/>
      <c r="K448" s="512"/>
      <c r="L448" s="512"/>
      <c r="M448" s="512"/>
      <c r="N448" s="512"/>
      <c r="O448" s="512"/>
      <c r="P448" s="512"/>
      <c r="Q448" s="512"/>
      <c r="R448" s="512"/>
      <c r="S448" s="512"/>
      <c r="T448" s="512"/>
      <c r="U448" s="512"/>
      <c r="V448" s="512"/>
      <c r="W448" s="512"/>
      <c r="X448" s="512"/>
      <c r="Y448" s="512"/>
    </row>
    <row r="449" spans="1:25" x14ac:dyDescent="0.2">
      <c r="A449" s="512"/>
      <c r="B449" s="512"/>
      <c r="C449" s="512"/>
      <c r="D449" s="512"/>
      <c r="E449" s="512"/>
      <c r="F449" s="512"/>
      <c r="G449" s="512"/>
      <c r="H449" s="512"/>
      <c r="I449" s="512"/>
      <c r="J449" s="512"/>
      <c r="K449" s="512"/>
      <c r="L449" s="512"/>
      <c r="M449" s="512"/>
      <c r="N449" s="512"/>
      <c r="O449" s="512"/>
      <c r="P449" s="512"/>
      <c r="Q449" s="512"/>
      <c r="R449" s="512"/>
      <c r="S449" s="512"/>
      <c r="T449" s="512"/>
      <c r="U449" s="512"/>
      <c r="V449" s="512"/>
      <c r="W449" s="512"/>
      <c r="X449" s="512"/>
      <c r="Y449" s="512"/>
    </row>
    <row r="450" spans="1:25" x14ac:dyDescent="0.2">
      <c r="A450" s="512"/>
      <c r="B450" s="512"/>
      <c r="C450" s="512"/>
      <c r="D450" s="512"/>
      <c r="E450" s="512"/>
      <c r="F450" s="512"/>
      <c r="G450" s="512"/>
      <c r="H450" s="512"/>
      <c r="I450" s="512"/>
      <c r="J450" s="512"/>
      <c r="K450" s="512"/>
      <c r="L450" s="512"/>
      <c r="M450" s="512"/>
      <c r="N450" s="512"/>
      <c r="O450" s="512"/>
      <c r="P450" s="512"/>
      <c r="Q450" s="512"/>
      <c r="R450" s="512"/>
      <c r="S450" s="512"/>
      <c r="T450" s="512"/>
      <c r="U450" s="512"/>
      <c r="V450" s="512"/>
      <c r="W450" s="512"/>
      <c r="X450" s="512"/>
      <c r="Y450" s="512"/>
    </row>
    <row r="451" spans="1:25" x14ac:dyDescent="0.2">
      <c r="A451" s="512"/>
      <c r="B451" s="512"/>
      <c r="C451" s="512"/>
      <c r="D451" s="512"/>
      <c r="E451" s="512"/>
      <c r="F451" s="512"/>
      <c r="G451" s="512"/>
      <c r="H451" s="512"/>
      <c r="I451" s="512"/>
      <c r="J451" s="512"/>
      <c r="K451" s="512"/>
      <c r="L451" s="512"/>
      <c r="M451" s="512"/>
      <c r="N451" s="512"/>
      <c r="O451" s="512"/>
      <c r="P451" s="512"/>
      <c r="Q451" s="512"/>
      <c r="R451" s="512"/>
      <c r="S451" s="512"/>
      <c r="T451" s="512"/>
      <c r="U451" s="512"/>
      <c r="V451" s="512"/>
      <c r="W451" s="512"/>
      <c r="X451" s="512"/>
      <c r="Y451" s="512"/>
    </row>
    <row r="452" spans="1:25" x14ac:dyDescent="0.2">
      <c r="A452" s="512"/>
      <c r="B452" s="512"/>
      <c r="C452" s="512"/>
      <c r="D452" s="512"/>
      <c r="E452" s="512"/>
      <c r="F452" s="512"/>
      <c r="G452" s="512"/>
      <c r="H452" s="512"/>
      <c r="I452" s="512"/>
      <c r="J452" s="512"/>
      <c r="K452" s="512"/>
      <c r="L452" s="512"/>
      <c r="M452" s="512"/>
      <c r="N452" s="512"/>
      <c r="O452" s="512"/>
      <c r="P452" s="512"/>
      <c r="Q452" s="512"/>
      <c r="R452" s="512"/>
      <c r="S452" s="512"/>
      <c r="T452" s="512"/>
      <c r="U452" s="512"/>
      <c r="V452" s="512"/>
      <c r="W452" s="512"/>
      <c r="X452" s="512"/>
      <c r="Y452" s="512"/>
    </row>
    <row r="453" spans="1:25" x14ac:dyDescent="0.2">
      <c r="A453" s="512"/>
      <c r="B453" s="512"/>
      <c r="C453" s="512"/>
      <c r="D453" s="512"/>
      <c r="E453" s="512"/>
      <c r="F453" s="512"/>
      <c r="G453" s="512"/>
      <c r="H453" s="512"/>
      <c r="I453" s="512"/>
      <c r="J453" s="512"/>
      <c r="K453" s="512"/>
      <c r="L453" s="512"/>
      <c r="M453" s="512"/>
      <c r="N453" s="512"/>
      <c r="O453" s="512"/>
      <c r="P453" s="512"/>
      <c r="Q453" s="512"/>
      <c r="R453" s="512"/>
      <c r="S453" s="512"/>
      <c r="T453" s="512"/>
      <c r="U453" s="512"/>
      <c r="V453" s="512"/>
      <c r="W453" s="512"/>
      <c r="X453" s="512"/>
      <c r="Y453" s="512"/>
    </row>
    <row r="454" spans="1:25" x14ac:dyDescent="0.2">
      <c r="A454" s="512"/>
      <c r="B454" s="512"/>
      <c r="C454" s="512"/>
      <c r="D454" s="512"/>
      <c r="E454" s="512"/>
      <c r="F454" s="512"/>
      <c r="G454" s="512"/>
      <c r="H454" s="512"/>
      <c r="I454" s="512"/>
      <c r="J454" s="512"/>
      <c r="K454" s="512"/>
      <c r="L454" s="512"/>
      <c r="M454" s="512"/>
      <c r="N454" s="512"/>
      <c r="O454" s="512"/>
      <c r="P454" s="512"/>
      <c r="Q454" s="512"/>
      <c r="R454" s="512"/>
      <c r="S454" s="512"/>
      <c r="T454" s="512"/>
      <c r="U454" s="512"/>
      <c r="V454" s="512"/>
      <c r="W454" s="512"/>
      <c r="X454" s="512"/>
      <c r="Y454" s="512"/>
    </row>
    <row r="455" spans="1:25" x14ac:dyDescent="0.2">
      <c r="A455" s="512"/>
      <c r="B455" s="512"/>
      <c r="C455" s="512"/>
      <c r="D455" s="512"/>
      <c r="E455" s="512"/>
      <c r="F455" s="512"/>
      <c r="G455" s="512"/>
      <c r="H455" s="512"/>
      <c r="I455" s="512"/>
      <c r="J455" s="512"/>
      <c r="K455" s="512"/>
      <c r="L455" s="512"/>
      <c r="M455" s="512"/>
      <c r="N455" s="512"/>
      <c r="O455" s="512"/>
      <c r="P455" s="512"/>
      <c r="Q455" s="512"/>
      <c r="R455" s="512"/>
      <c r="S455" s="512"/>
      <c r="T455" s="512"/>
      <c r="U455" s="512"/>
      <c r="V455" s="512"/>
      <c r="W455" s="512"/>
      <c r="X455" s="512"/>
      <c r="Y455" s="512"/>
    </row>
    <row r="456" spans="1:25" x14ac:dyDescent="0.2">
      <c r="A456" s="512"/>
      <c r="B456" s="512"/>
      <c r="C456" s="512"/>
      <c r="D456" s="512"/>
      <c r="E456" s="512"/>
      <c r="F456" s="512"/>
      <c r="G456" s="512"/>
      <c r="H456" s="512"/>
      <c r="I456" s="512"/>
      <c r="J456" s="512"/>
      <c r="K456" s="512"/>
      <c r="L456" s="512"/>
      <c r="M456" s="512"/>
      <c r="N456" s="512"/>
      <c r="O456" s="512"/>
      <c r="P456" s="512"/>
      <c r="Q456" s="512"/>
      <c r="R456" s="512"/>
      <c r="S456" s="512"/>
      <c r="T456" s="512"/>
      <c r="U456" s="512"/>
      <c r="V456" s="512"/>
      <c r="W456" s="512"/>
      <c r="X456" s="512"/>
      <c r="Y456" s="512"/>
    </row>
    <row r="457" spans="1:25" x14ac:dyDescent="0.2">
      <c r="A457" s="512"/>
      <c r="B457" s="512"/>
      <c r="C457" s="512"/>
      <c r="D457" s="512"/>
      <c r="E457" s="512"/>
      <c r="F457" s="512"/>
      <c r="G457" s="512"/>
      <c r="H457" s="512"/>
      <c r="I457" s="512"/>
      <c r="J457" s="512"/>
      <c r="K457" s="512"/>
      <c r="L457" s="512"/>
      <c r="M457" s="512"/>
      <c r="N457" s="512"/>
      <c r="O457" s="512"/>
      <c r="P457" s="512"/>
      <c r="Q457" s="512"/>
      <c r="R457" s="512"/>
      <c r="S457" s="512"/>
      <c r="T457" s="512"/>
      <c r="U457" s="512"/>
      <c r="V457" s="512"/>
      <c r="W457" s="512"/>
      <c r="X457" s="512"/>
      <c r="Y457" s="512"/>
    </row>
    <row r="458" spans="1:25" x14ac:dyDescent="0.2">
      <c r="A458" s="512"/>
      <c r="B458" s="512"/>
      <c r="C458" s="512"/>
      <c r="D458" s="512"/>
      <c r="E458" s="512"/>
      <c r="F458" s="512"/>
      <c r="G458" s="512"/>
      <c r="H458" s="512"/>
      <c r="I458" s="512"/>
      <c r="J458" s="512"/>
      <c r="K458" s="512"/>
      <c r="L458" s="512"/>
      <c r="M458" s="512"/>
      <c r="N458" s="512"/>
      <c r="O458" s="512"/>
      <c r="P458" s="512"/>
      <c r="Q458" s="512"/>
      <c r="R458" s="512"/>
      <c r="S458" s="512"/>
      <c r="T458" s="512"/>
      <c r="U458" s="512"/>
      <c r="V458" s="512"/>
      <c r="W458" s="512"/>
      <c r="X458" s="512"/>
      <c r="Y458" s="512"/>
    </row>
    <row r="459" spans="1:25" x14ac:dyDescent="0.2">
      <c r="A459" s="512"/>
      <c r="B459" s="512"/>
      <c r="C459" s="512"/>
      <c r="D459" s="512"/>
      <c r="E459" s="512"/>
      <c r="F459" s="512"/>
      <c r="G459" s="512"/>
      <c r="H459" s="512"/>
      <c r="I459" s="512"/>
      <c r="J459" s="512"/>
      <c r="K459" s="512"/>
      <c r="L459" s="512"/>
      <c r="M459" s="512"/>
      <c r="N459" s="512"/>
      <c r="O459" s="512"/>
      <c r="P459" s="512"/>
      <c r="Q459" s="512"/>
      <c r="R459" s="512"/>
      <c r="S459" s="512"/>
      <c r="T459" s="512"/>
      <c r="U459" s="512"/>
      <c r="V459" s="512"/>
      <c r="W459" s="512"/>
      <c r="X459" s="512"/>
      <c r="Y459" s="512"/>
    </row>
    <row r="460" spans="1:25" x14ac:dyDescent="0.2">
      <c r="A460" s="512"/>
      <c r="B460" s="512"/>
      <c r="C460" s="512"/>
      <c r="D460" s="512"/>
      <c r="E460" s="512"/>
      <c r="F460" s="512"/>
      <c r="G460" s="512"/>
      <c r="H460" s="512"/>
      <c r="I460" s="512"/>
      <c r="J460" s="512"/>
      <c r="K460" s="512"/>
      <c r="L460" s="512"/>
      <c r="M460" s="512"/>
      <c r="N460" s="512"/>
      <c r="O460" s="512"/>
      <c r="P460" s="512"/>
      <c r="Q460" s="512"/>
      <c r="R460" s="512"/>
      <c r="S460" s="512"/>
      <c r="T460" s="512"/>
      <c r="U460" s="512"/>
      <c r="V460" s="512"/>
      <c r="W460" s="512"/>
      <c r="X460" s="512"/>
      <c r="Y460" s="512"/>
    </row>
    <row r="461" spans="1:25" x14ac:dyDescent="0.2">
      <c r="A461" s="512"/>
      <c r="B461" s="512"/>
      <c r="C461" s="512"/>
      <c r="D461" s="512"/>
      <c r="E461" s="512"/>
      <c r="F461" s="512"/>
      <c r="G461" s="512"/>
      <c r="H461" s="512"/>
      <c r="I461" s="512"/>
      <c r="J461" s="512"/>
      <c r="K461" s="512"/>
      <c r="L461" s="512"/>
      <c r="M461" s="512"/>
      <c r="N461" s="512"/>
      <c r="O461" s="512"/>
      <c r="P461" s="512"/>
      <c r="Q461" s="512"/>
      <c r="R461" s="512"/>
      <c r="S461" s="512"/>
      <c r="T461" s="512"/>
      <c r="U461" s="512"/>
      <c r="V461" s="512"/>
      <c r="W461" s="512"/>
      <c r="X461" s="512"/>
      <c r="Y461" s="512"/>
    </row>
    <row r="462" spans="1:25" x14ac:dyDescent="0.2">
      <c r="A462" s="512"/>
      <c r="B462" s="512"/>
      <c r="C462" s="512"/>
      <c r="D462" s="512"/>
      <c r="E462" s="512"/>
      <c r="F462" s="512"/>
      <c r="G462" s="512"/>
      <c r="H462" s="512"/>
      <c r="I462" s="512"/>
      <c r="J462" s="512"/>
      <c r="K462" s="512"/>
      <c r="L462" s="512"/>
      <c r="M462" s="512"/>
      <c r="N462" s="512"/>
      <c r="O462" s="512"/>
      <c r="P462" s="512"/>
      <c r="Q462" s="512"/>
      <c r="R462" s="512"/>
      <c r="S462" s="512"/>
      <c r="T462" s="512"/>
      <c r="U462" s="512"/>
      <c r="V462" s="512"/>
      <c r="W462" s="512"/>
      <c r="X462" s="512"/>
      <c r="Y462" s="512"/>
    </row>
    <row r="463" spans="1:25" x14ac:dyDescent="0.2">
      <c r="A463" s="512"/>
      <c r="B463" s="512"/>
      <c r="C463" s="512"/>
      <c r="D463" s="512"/>
      <c r="E463" s="512"/>
      <c r="F463" s="512"/>
      <c r="G463" s="512"/>
      <c r="H463" s="512"/>
      <c r="I463" s="512"/>
      <c r="J463" s="512"/>
      <c r="K463" s="512"/>
      <c r="L463" s="512"/>
      <c r="M463" s="512"/>
      <c r="N463" s="512"/>
      <c r="O463" s="512"/>
      <c r="P463" s="512"/>
      <c r="Q463" s="512"/>
      <c r="R463" s="512"/>
      <c r="S463" s="512"/>
      <c r="T463" s="512"/>
      <c r="U463" s="512"/>
      <c r="V463" s="512"/>
      <c r="W463" s="512"/>
      <c r="X463" s="512"/>
      <c r="Y463" s="512"/>
    </row>
    <row r="464" spans="1:25" x14ac:dyDescent="0.2">
      <c r="A464" s="512"/>
      <c r="B464" s="512"/>
      <c r="C464" s="512"/>
      <c r="D464" s="512"/>
      <c r="E464" s="512"/>
      <c r="F464" s="512"/>
      <c r="G464" s="512"/>
      <c r="H464" s="512"/>
      <c r="I464" s="512"/>
      <c r="J464" s="512"/>
      <c r="K464" s="512"/>
      <c r="L464" s="512"/>
      <c r="M464" s="512"/>
      <c r="N464" s="512"/>
      <c r="O464" s="512"/>
      <c r="P464" s="512"/>
      <c r="Q464" s="512"/>
      <c r="R464" s="512"/>
      <c r="S464" s="512"/>
      <c r="T464" s="512"/>
      <c r="U464" s="512"/>
      <c r="V464" s="512"/>
      <c r="W464" s="512"/>
      <c r="X464" s="512"/>
      <c r="Y464" s="512"/>
    </row>
    <row r="465" spans="1:25" x14ac:dyDescent="0.2">
      <c r="A465" s="512"/>
      <c r="B465" s="512"/>
      <c r="C465" s="512"/>
      <c r="D465" s="512"/>
      <c r="E465" s="512"/>
      <c r="F465" s="512"/>
      <c r="G465" s="512"/>
      <c r="H465" s="512"/>
      <c r="I465" s="512"/>
      <c r="J465" s="512"/>
      <c r="K465" s="512"/>
      <c r="L465" s="512"/>
      <c r="M465" s="512"/>
      <c r="N465" s="512"/>
      <c r="O465" s="512"/>
      <c r="P465" s="512"/>
      <c r="Q465" s="512"/>
      <c r="R465" s="512"/>
      <c r="S465" s="512"/>
      <c r="T465" s="512"/>
      <c r="U465" s="512"/>
      <c r="V465" s="512"/>
      <c r="W465" s="512"/>
      <c r="X465" s="512"/>
      <c r="Y465" s="512"/>
    </row>
    <row r="466" spans="1:25" x14ac:dyDescent="0.2">
      <c r="A466" s="512"/>
      <c r="B466" s="512"/>
      <c r="C466" s="512"/>
      <c r="D466" s="512"/>
      <c r="E466" s="512"/>
      <c r="F466" s="512"/>
      <c r="G466" s="512"/>
      <c r="H466" s="512"/>
      <c r="I466" s="512"/>
      <c r="J466" s="512"/>
      <c r="K466" s="512"/>
      <c r="L466" s="512"/>
      <c r="M466" s="512"/>
      <c r="N466" s="512"/>
      <c r="O466" s="512"/>
      <c r="P466" s="512"/>
      <c r="Q466" s="512"/>
      <c r="R466" s="512"/>
      <c r="S466" s="512"/>
      <c r="T466" s="512"/>
      <c r="U466" s="512"/>
      <c r="V466" s="512"/>
      <c r="W466" s="512"/>
      <c r="X466" s="512"/>
      <c r="Y466" s="512"/>
    </row>
    <row r="467" spans="1:25" x14ac:dyDescent="0.2">
      <c r="A467" s="512"/>
      <c r="B467" s="512"/>
      <c r="C467" s="512"/>
      <c r="D467" s="512"/>
      <c r="E467" s="512"/>
      <c r="F467" s="512"/>
      <c r="G467" s="512"/>
      <c r="H467" s="512"/>
      <c r="I467" s="512"/>
      <c r="J467" s="512"/>
      <c r="K467" s="512"/>
      <c r="L467" s="512"/>
      <c r="M467" s="512"/>
      <c r="N467" s="512"/>
      <c r="O467" s="512"/>
      <c r="P467" s="512"/>
      <c r="Q467" s="512"/>
      <c r="R467" s="512"/>
      <c r="S467" s="512"/>
      <c r="T467" s="512"/>
      <c r="U467" s="512"/>
      <c r="V467" s="512"/>
      <c r="W467" s="512"/>
      <c r="X467" s="512"/>
      <c r="Y467" s="512"/>
    </row>
    <row r="468" spans="1:25" x14ac:dyDescent="0.2">
      <c r="A468" s="512"/>
      <c r="B468" s="512"/>
      <c r="C468" s="512"/>
      <c r="D468" s="512"/>
      <c r="E468" s="512"/>
      <c r="F468" s="512"/>
      <c r="G468" s="512"/>
      <c r="H468" s="512"/>
      <c r="I468" s="512"/>
      <c r="J468" s="512"/>
      <c r="K468" s="512"/>
      <c r="L468" s="512"/>
      <c r="M468" s="512"/>
      <c r="N468" s="512"/>
      <c r="O468" s="512"/>
      <c r="P468" s="512"/>
      <c r="Q468" s="512"/>
      <c r="R468" s="512"/>
      <c r="S468" s="512"/>
      <c r="T468" s="512"/>
      <c r="U468" s="512"/>
      <c r="V468" s="512"/>
      <c r="W468" s="512"/>
      <c r="X468" s="512"/>
      <c r="Y468" s="512"/>
    </row>
    <row r="469" spans="1:25" x14ac:dyDescent="0.2">
      <c r="A469" s="512"/>
      <c r="B469" s="512"/>
      <c r="C469" s="512"/>
      <c r="D469" s="512"/>
      <c r="E469" s="512"/>
      <c r="F469" s="512"/>
      <c r="G469" s="512"/>
      <c r="H469" s="512"/>
      <c r="I469" s="512"/>
      <c r="J469" s="512"/>
      <c r="K469" s="512"/>
      <c r="L469" s="512"/>
      <c r="M469" s="512"/>
      <c r="N469" s="512"/>
      <c r="O469" s="512"/>
      <c r="P469" s="512"/>
      <c r="Q469" s="512"/>
      <c r="R469" s="512"/>
      <c r="S469" s="512"/>
      <c r="T469" s="512"/>
      <c r="U469" s="512"/>
      <c r="V469" s="512"/>
      <c r="W469" s="512"/>
      <c r="X469" s="512"/>
      <c r="Y469" s="512"/>
    </row>
    <row r="470" spans="1:25" x14ac:dyDescent="0.2">
      <c r="A470" s="512"/>
      <c r="B470" s="512"/>
      <c r="C470" s="512"/>
      <c r="D470" s="512"/>
      <c r="E470" s="512"/>
      <c r="F470" s="512"/>
      <c r="G470" s="512"/>
      <c r="H470" s="512"/>
      <c r="I470" s="512"/>
      <c r="J470" s="512"/>
      <c r="K470" s="512"/>
      <c r="L470" s="512"/>
      <c r="M470" s="512"/>
      <c r="N470" s="512"/>
      <c r="O470" s="512"/>
      <c r="P470" s="512"/>
      <c r="Q470" s="512"/>
      <c r="R470" s="512"/>
      <c r="S470" s="512"/>
      <c r="T470" s="512"/>
      <c r="U470" s="512"/>
      <c r="V470" s="512"/>
      <c r="W470" s="512"/>
      <c r="X470" s="512"/>
      <c r="Y470" s="512"/>
    </row>
    <row r="471" spans="1:25" x14ac:dyDescent="0.2">
      <c r="A471" s="512"/>
      <c r="B471" s="512"/>
      <c r="C471" s="512"/>
      <c r="D471" s="512"/>
      <c r="E471" s="512"/>
      <c r="F471" s="512"/>
      <c r="G471" s="512"/>
      <c r="H471" s="512"/>
      <c r="I471" s="512"/>
      <c r="J471" s="512"/>
      <c r="K471" s="512"/>
      <c r="L471" s="512"/>
      <c r="M471" s="512"/>
      <c r="N471" s="512"/>
      <c r="O471" s="512"/>
      <c r="P471" s="512"/>
      <c r="Q471" s="512"/>
      <c r="R471" s="512"/>
      <c r="S471" s="512"/>
      <c r="T471" s="512"/>
      <c r="U471" s="512"/>
      <c r="V471" s="512"/>
      <c r="W471" s="512"/>
      <c r="X471" s="512"/>
      <c r="Y471" s="512"/>
    </row>
    <row r="472" spans="1:25" x14ac:dyDescent="0.2">
      <c r="A472" s="512"/>
      <c r="B472" s="512"/>
      <c r="C472" s="512"/>
      <c r="D472" s="512"/>
      <c r="E472" s="512"/>
      <c r="F472" s="512"/>
      <c r="G472" s="512"/>
      <c r="H472" s="512"/>
      <c r="I472" s="512"/>
      <c r="J472" s="512"/>
      <c r="K472" s="512"/>
      <c r="L472" s="512"/>
      <c r="M472" s="512"/>
      <c r="N472" s="512"/>
      <c r="O472" s="512"/>
      <c r="P472" s="512"/>
      <c r="Q472" s="512"/>
      <c r="R472" s="512"/>
      <c r="S472" s="512"/>
      <c r="T472" s="512"/>
      <c r="U472" s="512"/>
      <c r="V472" s="512"/>
      <c r="W472" s="512"/>
      <c r="X472" s="512"/>
      <c r="Y472" s="512"/>
    </row>
    <row r="473" spans="1:25" x14ac:dyDescent="0.2">
      <c r="A473" s="512"/>
      <c r="B473" s="512"/>
      <c r="C473" s="512"/>
      <c r="D473" s="512"/>
      <c r="E473" s="512"/>
      <c r="F473" s="512"/>
      <c r="G473" s="512"/>
      <c r="H473" s="512"/>
      <c r="I473" s="512"/>
      <c r="J473" s="512"/>
      <c r="K473" s="512"/>
      <c r="L473" s="512"/>
      <c r="M473" s="512"/>
      <c r="N473" s="512"/>
      <c r="O473" s="512"/>
      <c r="P473" s="512"/>
      <c r="Q473" s="512"/>
      <c r="R473" s="512"/>
      <c r="S473" s="512"/>
      <c r="T473" s="512"/>
      <c r="U473" s="512"/>
      <c r="V473" s="512"/>
      <c r="W473" s="512"/>
      <c r="X473" s="512"/>
      <c r="Y473" s="512"/>
    </row>
    <row r="474" spans="1:25" x14ac:dyDescent="0.2">
      <c r="A474" s="512"/>
      <c r="B474" s="512"/>
      <c r="C474" s="512"/>
      <c r="D474" s="512"/>
      <c r="E474" s="512"/>
      <c r="F474" s="512"/>
      <c r="G474" s="512"/>
      <c r="H474" s="512"/>
      <c r="I474" s="512"/>
      <c r="J474" s="512"/>
      <c r="K474" s="512"/>
      <c r="L474" s="512"/>
      <c r="M474" s="512"/>
      <c r="N474" s="512"/>
      <c r="O474" s="512"/>
      <c r="P474" s="512"/>
      <c r="Q474" s="512"/>
      <c r="R474" s="512"/>
      <c r="S474" s="512"/>
      <c r="T474" s="512"/>
      <c r="U474" s="512"/>
      <c r="V474" s="512"/>
      <c r="W474" s="512"/>
      <c r="X474" s="512"/>
      <c r="Y474" s="512"/>
    </row>
    <row r="475" spans="1:25" x14ac:dyDescent="0.2">
      <c r="A475" s="512"/>
      <c r="B475" s="512"/>
      <c r="C475" s="512"/>
      <c r="D475" s="512"/>
      <c r="E475" s="512"/>
      <c r="F475" s="512"/>
      <c r="G475" s="512"/>
      <c r="H475" s="512"/>
      <c r="I475" s="512"/>
      <c r="J475" s="512"/>
      <c r="K475" s="512"/>
      <c r="L475" s="512"/>
      <c r="M475" s="512"/>
      <c r="N475" s="512"/>
      <c r="O475" s="512"/>
      <c r="P475" s="512"/>
      <c r="Q475" s="512"/>
      <c r="R475" s="512"/>
      <c r="S475" s="512"/>
      <c r="T475" s="512"/>
      <c r="U475" s="512"/>
      <c r="V475" s="512"/>
      <c r="W475" s="512"/>
      <c r="X475" s="512"/>
      <c r="Y475" s="512"/>
    </row>
    <row r="476" spans="1:25" x14ac:dyDescent="0.2">
      <c r="A476" s="512"/>
      <c r="B476" s="512"/>
      <c r="C476" s="512"/>
      <c r="D476" s="512"/>
      <c r="E476" s="512"/>
      <c r="F476" s="512"/>
      <c r="G476" s="512"/>
      <c r="H476" s="512"/>
      <c r="I476" s="512"/>
      <c r="J476" s="512"/>
      <c r="K476" s="512"/>
      <c r="L476" s="512"/>
      <c r="M476" s="512"/>
      <c r="N476" s="512"/>
      <c r="O476" s="512"/>
      <c r="P476" s="512"/>
      <c r="Q476" s="512"/>
      <c r="R476" s="512"/>
      <c r="S476" s="512"/>
      <c r="T476" s="512"/>
      <c r="U476" s="512"/>
      <c r="V476" s="512"/>
      <c r="W476" s="512"/>
      <c r="X476" s="512"/>
      <c r="Y476" s="512"/>
    </row>
    <row r="477" spans="1:25" x14ac:dyDescent="0.2">
      <c r="A477" s="512"/>
      <c r="B477" s="512"/>
      <c r="C477" s="512"/>
      <c r="D477" s="512"/>
      <c r="E477" s="512"/>
      <c r="F477" s="512"/>
      <c r="G477" s="512"/>
      <c r="H477" s="512"/>
      <c r="I477" s="512"/>
      <c r="J477" s="512"/>
      <c r="K477" s="512"/>
      <c r="L477" s="512"/>
      <c r="M477" s="512"/>
      <c r="N477" s="512"/>
      <c r="O477" s="512"/>
      <c r="P477" s="512"/>
      <c r="Q477" s="512"/>
      <c r="R477" s="512"/>
      <c r="S477" s="512"/>
      <c r="T477" s="512"/>
      <c r="U477" s="512"/>
      <c r="V477" s="512"/>
      <c r="W477" s="512"/>
      <c r="X477" s="512"/>
      <c r="Y477" s="512"/>
    </row>
    <row r="478" spans="1:25" x14ac:dyDescent="0.2">
      <c r="A478" s="512"/>
      <c r="B478" s="512"/>
      <c r="C478" s="512"/>
      <c r="D478" s="512"/>
      <c r="E478" s="512"/>
      <c r="F478" s="512"/>
      <c r="G478" s="512"/>
      <c r="H478" s="512"/>
      <c r="I478" s="512"/>
      <c r="J478" s="512"/>
      <c r="K478" s="512"/>
      <c r="L478" s="512"/>
      <c r="M478" s="512"/>
      <c r="N478" s="512"/>
      <c r="O478" s="512"/>
      <c r="P478" s="512"/>
      <c r="Q478" s="512"/>
      <c r="R478" s="512"/>
      <c r="S478" s="512"/>
      <c r="T478" s="512"/>
      <c r="U478" s="512"/>
      <c r="V478" s="512"/>
      <c r="W478" s="512"/>
      <c r="X478" s="512"/>
      <c r="Y478" s="512"/>
    </row>
    <row r="479" spans="1:25" x14ac:dyDescent="0.2">
      <c r="A479" s="512"/>
      <c r="B479" s="512"/>
      <c r="C479" s="512"/>
      <c r="D479" s="512"/>
      <c r="E479" s="512"/>
      <c r="F479" s="512"/>
      <c r="G479" s="512"/>
      <c r="H479" s="512"/>
      <c r="I479" s="512"/>
      <c r="J479" s="512"/>
      <c r="K479" s="512"/>
      <c r="L479" s="512"/>
      <c r="M479" s="512"/>
      <c r="N479" s="512"/>
      <c r="O479" s="512"/>
      <c r="P479" s="512"/>
      <c r="Q479" s="512"/>
      <c r="R479" s="512"/>
      <c r="S479" s="512"/>
      <c r="T479" s="512"/>
      <c r="U479" s="512"/>
      <c r="V479" s="512"/>
      <c r="W479" s="512"/>
      <c r="X479" s="512"/>
      <c r="Y479" s="512"/>
    </row>
    <row r="480" spans="1:25" x14ac:dyDescent="0.2">
      <c r="A480" s="512"/>
      <c r="B480" s="512"/>
      <c r="C480" s="512"/>
      <c r="D480" s="512"/>
      <c r="E480" s="512"/>
      <c r="F480" s="512"/>
      <c r="G480" s="512"/>
      <c r="H480" s="512"/>
      <c r="I480" s="512"/>
      <c r="J480" s="512"/>
      <c r="K480" s="512"/>
      <c r="L480" s="512"/>
      <c r="M480" s="512"/>
      <c r="N480" s="512"/>
      <c r="O480" s="512"/>
      <c r="P480" s="512"/>
      <c r="Q480" s="512"/>
      <c r="R480" s="512"/>
      <c r="S480" s="512"/>
      <c r="T480" s="512"/>
      <c r="U480" s="512"/>
      <c r="V480" s="512"/>
      <c r="W480" s="512"/>
      <c r="X480" s="512"/>
      <c r="Y480" s="512"/>
    </row>
    <row r="481" spans="1:25" x14ac:dyDescent="0.2">
      <c r="A481" s="512"/>
      <c r="B481" s="512"/>
      <c r="C481" s="512"/>
      <c r="D481" s="512"/>
      <c r="E481" s="512"/>
      <c r="F481" s="512"/>
      <c r="G481" s="512"/>
      <c r="H481" s="512"/>
      <c r="I481" s="512"/>
      <c r="J481" s="512"/>
      <c r="K481" s="512"/>
      <c r="L481" s="512"/>
      <c r="M481" s="512"/>
      <c r="N481" s="512"/>
      <c r="O481" s="512"/>
      <c r="P481" s="512"/>
      <c r="Q481" s="512"/>
      <c r="R481" s="512"/>
      <c r="S481" s="512"/>
      <c r="T481" s="512"/>
      <c r="U481" s="512"/>
      <c r="V481" s="512"/>
      <c r="W481" s="512"/>
      <c r="X481" s="512"/>
      <c r="Y481" s="512"/>
    </row>
    <row r="482" spans="1:25" x14ac:dyDescent="0.2">
      <c r="A482" s="512"/>
      <c r="B482" s="512"/>
      <c r="C482" s="512"/>
      <c r="D482" s="512"/>
      <c r="E482" s="512"/>
      <c r="F482" s="512"/>
      <c r="G482" s="512"/>
      <c r="H482" s="512"/>
      <c r="I482" s="512"/>
      <c r="J482" s="512"/>
      <c r="K482" s="512"/>
      <c r="L482" s="512"/>
      <c r="M482" s="512"/>
      <c r="N482" s="512"/>
      <c r="O482" s="512"/>
      <c r="P482" s="512"/>
      <c r="Q482" s="512"/>
      <c r="R482" s="512"/>
      <c r="S482" s="512"/>
      <c r="T482" s="512"/>
      <c r="U482" s="512"/>
      <c r="V482" s="512"/>
      <c r="W482" s="512"/>
      <c r="X482" s="512"/>
      <c r="Y482" s="512"/>
    </row>
    <row r="483" spans="1:25" x14ac:dyDescent="0.2">
      <c r="A483" s="512"/>
      <c r="B483" s="512"/>
      <c r="C483" s="512"/>
      <c r="D483" s="512"/>
      <c r="E483" s="512"/>
      <c r="F483" s="512"/>
      <c r="G483" s="512"/>
      <c r="H483" s="512"/>
      <c r="I483" s="512"/>
      <c r="J483" s="512"/>
      <c r="K483" s="512"/>
      <c r="L483" s="512"/>
      <c r="M483" s="512"/>
      <c r="N483" s="512"/>
      <c r="O483" s="512"/>
      <c r="P483" s="512"/>
      <c r="Q483" s="512"/>
      <c r="R483" s="512"/>
      <c r="S483" s="512"/>
      <c r="T483" s="512"/>
      <c r="U483" s="512"/>
      <c r="V483" s="512"/>
      <c r="W483" s="512"/>
      <c r="X483" s="512"/>
      <c r="Y483" s="512"/>
    </row>
    <row r="484" spans="1:25" x14ac:dyDescent="0.2">
      <c r="A484" s="512"/>
      <c r="B484" s="512"/>
      <c r="C484" s="512"/>
      <c r="D484" s="512"/>
      <c r="E484" s="512"/>
      <c r="F484" s="512"/>
      <c r="G484" s="512"/>
      <c r="H484" s="512"/>
      <c r="I484" s="512"/>
      <c r="J484" s="512"/>
      <c r="K484" s="512"/>
      <c r="L484" s="512"/>
      <c r="M484" s="512"/>
      <c r="N484" s="512"/>
      <c r="O484" s="512"/>
      <c r="P484" s="512"/>
      <c r="Q484" s="512"/>
      <c r="R484" s="512"/>
      <c r="S484" s="512"/>
      <c r="T484" s="512"/>
      <c r="U484" s="512"/>
      <c r="V484" s="512"/>
      <c r="W484" s="512"/>
      <c r="X484" s="512"/>
      <c r="Y484" s="512"/>
    </row>
    <row r="485" spans="1:25" x14ac:dyDescent="0.2">
      <c r="A485" s="512"/>
      <c r="B485" s="512"/>
      <c r="C485" s="512"/>
      <c r="D485" s="512"/>
      <c r="E485" s="512"/>
      <c r="F485" s="512"/>
      <c r="G485" s="512"/>
      <c r="H485" s="512"/>
      <c r="I485" s="512"/>
      <c r="J485" s="512"/>
      <c r="K485" s="512"/>
      <c r="L485" s="512"/>
      <c r="M485" s="512"/>
      <c r="N485" s="512"/>
      <c r="O485" s="512"/>
      <c r="P485" s="512"/>
      <c r="Q485" s="512"/>
      <c r="R485" s="512"/>
      <c r="S485" s="512"/>
      <c r="T485" s="512"/>
      <c r="U485" s="512"/>
      <c r="V485" s="512"/>
      <c r="W485" s="512"/>
      <c r="X485" s="512"/>
      <c r="Y485" s="512"/>
    </row>
    <row r="486" spans="1:25" x14ac:dyDescent="0.2">
      <c r="A486" s="512"/>
      <c r="B486" s="512"/>
      <c r="C486" s="512"/>
      <c r="D486" s="512"/>
      <c r="E486" s="512"/>
      <c r="F486" s="512"/>
      <c r="G486" s="512"/>
      <c r="H486" s="512"/>
      <c r="I486" s="512"/>
      <c r="J486" s="512"/>
      <c r="K486" s="512"/>
      <c r="L486" s="512"/>
      <c r="M486" s="512"/>
      <c r="N486" s="512"/>
      <c r="O486" s="512"/>
      <c r="P486" s="512"/>
      <c r="Q486" s="512"/>
      <c r="R486" s="512"/>
      <c r="S486" s="512"/>
      <c r="T486" s="512"/>
      <c r="U486" s="512"/>
      <c r="V486" s="512"/>
      <c r="W486" s="512"/>
      <c r="X486" s="512"/>
      <c r="Y486" s="512"/>
    </row>
    <row r="487" spans="1:25" x14ac:dyDescent="0.2">
      <c r="A487" s="512"/>
      <c r="B487" s="512"/>
      <c r="C487" s="512"/>
      <c r="D487" s="512"/>
      <c r="E487" s="512"/>
      <c r="F487" s="512"/>
      <c r="G487" s="512"/>
      <c r="H487" s="512"/>
      <c r="I487" s="512"/>
      <c r="J487" s="512"/>
      <c r="K487" s="512"/>
      <c r="L487" s="512"/>
      <c r="M487" s="512"/>
      <c r="N487" s="512"/>
      <c r="O487" s="512"/>
      <c r="P487" s="512"/>
      <c r="Q487" s="512"/>
      <c r="R487" s="512"/>
      <c r="S487" s="512"/>
      <c r="T487" s="512"/>
      <c r="U487" s="512"/>
      <c r="V487" s="512"/>
      <c r="W487" s="512"/>
      <c r="X487" s="512"/>
      <c r="Y487" s="512"/>
    </row>
    <row r="488" spans="1:25" x14ac:dyDescent="0.2">
      <c r="A488" s="512"/>
      <c r="B488" s="512"/>
      <c r="C488" s="512"/>
      <c r="D488" s="512"/>
      <c r="E488" s="512"/>
      <c r="F488" s="512"/>
      <c r="G488" s="512"/>
      <c r="H488" s="512"/>
      <c r="I488" s="512"/>
      <c r="J488" s="512"/>
      <c r="K488" s="512"/>
      <c r="L488" s="512"/>
      <c r="M488" s="512"/>
      <c r="N488" s="512"/>
      <c r="O488" s="512"/>
      <c r="P488" s="512"/>
      <c r="Q488" s="512"/>
      <c r="R488" s="512"/>
      <c r="S488" s="512"/>
      <c r="T488" s="512"/>
      <c r="U488" s="512"/>
      <c r="V488" s="512"/>
      <c r="W488" s="512"/>
      <c r="X488" s="512"/>
      <c r="Y488" s="512"/>
    </row>
    <row r="489" spans="1:25" x14ac:dyDescent="0.2">
      <c r="A489" s="512"/>
      <c r="B489" s="512"/>
      <c r="C489" s="512"/>
      <c r="D489" s="512"/>
      <c r="E489" s="512"/>
      <c r="F489" s="512"/>
      <c r="G489" s="512"/>
      <c r="H489" s="512"/>
      <c r="I489" s="512"/>
      <c r="J489" s="512"/>
      <c r="K489" s="512"/>
      <c r="L489" s="512"/>
      <c r="M489" s="512"/>
      <c r="N489" s="512"/>
      <c r="O489" s="512"/>
      <c r="P489" s="512"/>
      <c r="Q489" s="512"/>
      <c r="R489" s="512"/>
      <c r="S489" s="512"/>
      <c r="T489" s="512"/>
      <c r="U489" s="512"/>
      <c r="V489" s="512"/>
      <c r="W489" s="512"/>
      <c r="X489" s="512"/>
      <c r="Y489" s="512"/>
    </row>
    <row r="490" spans="1:25" x14ac:dyDescent="0.2">
      <c r="A490" s="512"/>
      <c r="B490" s="512"/>
      <c r="C490" s="512"/>
      <c r="D490" s="512"/>
      <c r="E490" s="512"/>
      <c r="F490" s="512"/>
      <c r="G490" s="512"/>
      <c r="H490" s="512"/>
      <c r="I490" s="512"/>
      <c r="J490" s="512"/>
      <c r="K490" s="512"/>
      <c r="L490" s="512"/>
      <c r="M490" s="512"/>
      <c r="N490" s="512"/>
      <c r="O490" s="512"/>
      <c r="P490" s="512"/>
      <c r="Q490" s="512"/>
      <c r="R490" s="512"/>
      <c r="S490" s="512"/>
      <c r="T490" s="512"/>
      <c r="U490" s="512"/>
      <c r="V490" s="512"/>
      <c r="W490" s="512"/>
      <c r="X490" s="512"/>
      <c r="Y490" s="512"/>
    </row>
    <row r="491" spans="1:25" x14ac:dyDescent="0.2">
      <c r="A491" s="512"/>
      <c r="B491" s="512"/>
      <c r="C491" s="512"/>
      <c r="D491" s="512"/>
      <c r="E491" s="512"/>
      <c r="F491" s="512"/>
      <c r="G491" s="512"/>
      <c r="H491" s="512"/>
      <c r="I491" s="512"/>
      <c r="J491" s="512"/>
      <c r="K491" s="512"/>
      <c r="L491" s="512"/>
      <c r="M491" s="512"/>
      <c r="N491" s="512"/>
      <c r="O491" s="512"/>
      <c r="P491" s="512"/>
      <c r="Q491" s="512"/>
      <c r="R491" s="512"/>
      <c r="S491" s="512"/>
      <c r="T491" s="512"/>
      <c r="U491" s="512"/>
      <c r="V491" s="512"/>
      <c r="W491" s="512"/>
      <c r="X491" s="512"/>
      <c r="Y491" s="512"/>
    </row>
    <row r="492" spans="1:25" x14ac:dyDescent="0.2">
      <c r="A492" s="512"/>
      <c r="B492" s="512"/>
      <c r="C492" s="512"/>
      <c r="D492" s="512"/>
      <c r="E492" s="512"/>
      <c r="F492" s="512"/>
      <c r="G492" s="512"/>
      <c r="H492" s="512"/>
      <c r="I492" s="512"/>
      <c r="J492" s="512"/>
      <c r="K492" s="512"/>
      <c r="L492" s="512"/>
      <c r="M492" s="512"/>
      <c r="N492" s="512"/>
      <c r="O492" s="512"/>
      <c r="P492" s="512"/>
      <c r="Q492" s="512"/>
      <c r="R492" s="512"/>
      <c r="S492" s="512"/>
      <c r="T492" s="512"/>
      <c r="U492" s="512"/>
      <c r="V492" s="512"/>
      <c r="W492" s="512"/>
      <c r="X492" s="512"/>
      <c r="Y492" s="512"/>
    </row>
    <row r="493" spans="1:25" x14ac:dyDescent="0.2">
      <c r="A493" s="512"/>
      <c r="B493" s="512"/>
      <c r="C493" s="512"/>
      <c r="D493" s="512"/>
      <c r="E493" s="512"/>
      <c r="F493" s="512"/>
      <c r="G493" s="512"/>
      <c r="H493" s="512"/>
      <c r="I493" s="512"/>
      <c r="J493" s="512"/>
      <c r="K493" s="512"/>
      <c r="L493" s="512"/>
      <c r="M493" s="512"/>
      <c r="N493" s="512"/>
      <c r="O493" s="512"/>
      <c r="P493" s="512"/>
      <c r="Q493" s="512"/>
      <c r="R493" s="512"/>
      <c r="S493" s="512"/>
      <c r="T493" s="512"/>
      <c r="U493" s="512"/>
      <c r="V493" s="512"/>
      <c r="W493" s="512"/>
      <c r="X493" s="512"/>
      <c r="Y493" s="512"/>
    </row>
    <row r="494" spans="1:25" x14ac:dyDescent="0.2">
      <c r="A494" s="512"/>
      <c r="B494" s="512"/>
      <c r="C494" s="512"/>
      <c r="D494" s="512"/>
      <c r="E494" s="512"/>
      <c r="F494" s="512"/>
      <c r="G494" s="512"/>
      <c r="H494" s="512"/>
      <c r="I494" s="512"/>
      <c r="J494" s="512"/>
      <c r="K494" s="512"/>
      <c r="L494" s="512"/>
      <c r="M494" s="512"/>
      <c r="N494" s="512"/>
      <c r="O494" s="512"/>
      <c r="P494" s="512"/>
      <c r="Q494" s="512"/>
      <c r="R494" s="512"/>
      <c r="S494" s="512"/>
      <c r="T494" s="512"/>
      <c r="U494" s="512"/>
      <c r="V494" s="512"/>
      <c r="W494" s="512"/>
      <c r="X494" s="512"/>
      <c r="Y494" s="512"/>
    </row>
    <row r="495" spans="1:25" x14ac:dyDescent="0.2">
      <c r="A495" s="512"/>
      <c r="B495" s="512"/>
      <c r="C495" s="512"/>
      <c r="D495" s="512"/>
      <c r="E495" s="512"/>
      <c r="F495" s="512"/>
      <c r="G495" s="512"/>
      <c r="H495" s="512"/>
      <c r="I495" s="512"/>
      <c r="J495" s="512"/>
      <c r="K495" s="512"/>
      <c r="L495" s="512"/>
      <c r="M495" s="512"/>
      <c r="N495" s="512"/>
      <c r="O495" s="512"/>
      <c r="P495" s="512"/>
      <c r="Q495" s="512"/>
      <c r="R495" s="512"/>
      <c r="S495" s="512"/>
      <c r="T495" s="512"/>
      <c r="U495" s="512"/>
      <c r="V495" s="512"/>
      <c r="W495" s="512"/>
      <c r="X495" s="512"/>
      <c r="Y495" s="512"/>
    </row>
    <row r="496" spans="1:25" x14ac:dyDescent="0.2">
      <c r="A496" s="512"/>
      <c r="B496" s="512"/>
      <c r="C496" s="512"/>
      <c r="D496" s="512"/>
      <c r="E496" s="512"/>
      <c r="F496" s="512"/>
      <c r="G496" s="512"/>
      <c r="H496" s="512"/>
      <c r="I496" s="512"/>
      <c r="J496" s="512"/>
      <c r="K496" s="512"/>
      <c r="L496" s="512"/>
      <c r="M496" s="512"/>
      <c r="N496" s="512"/>
      <c r="O496" s="512"/>
      <c r="P496" s="512"/>
      <c r="Q496" s="512"/>
      <c r="R496" s="512"/>
      <c r="S496" s="512"/>
      <c r="T496" s="512"/>
      <c r="U496" s="512"/>
      <c r="V496" s="512"/>
      <c r="W496" s="512"/>
      <c r="X496" s="512"/>
      <c r="Y496" s="512"/>
    </row>
    <row r="497" spans="1:25" x14ac:dyDescent="0.2">
      <c r="A497" s="512"/>
      <c r="B497" s="512"/>
      <c r="C497" s="512"/>
      <c r="D497" s="512"/>
      <c r="E497" s="512"/>
      <c r="F497" s="512"/>
      <c r="G497" s="512"/>
      <c r="H497" s="512"/>
      <c r="I497" s="512"/>
      <c r="J497" s="512"/>
      <c r="K497" s="512"/>
      <c r="L497" s="512"/>
      <c r="M497" s="512"/>
      <c r="N497" s="512"/>
      <c r="O497" s="512"/>
      <c r="P497" s="512"/>
      <c r="Q497" s="512"/>
      <c r="R497" s="512"/>
      <c r="S497" s="512"/>
      <c r="T497" s="512"/>
      <c r="U497" s="512"/>
      <c r="V497" s="512"/>
      <c r="W497" s="512"/>
      <c r="X497" s="512"/>
      <c r="Y497" s="512"/>
    </row>
    <row r="498" spans="1:25" x14ac:dyDescent="0.2">
      <c r="A498" s="512"/>
      <c r="B498" s="512"/>
      <c r="C498" s="512"/>
      <c r="D498" s="512"/>
      <c r="E498" s="512"/>
      <c r="F498" s="512"/>
      <c r="G498" s="512"/>
      <c r="H498" s="512"/>
      <c r="I498" s="512"/>
      <c r="J498" s="512"/>
      <c r="K498" s="512"/>
      <c r="L498" s="512"/>
      <c r="M498" s="512"/>
      <c r="N498" s="512"/>
      <c r="O498" s="512"/>
      <c r="P498" s="512"/>
      <c r="Q498" s="512"/>
      <c r="R498" s="512"/>
      <c r="S498" s="512"/>
      <c r="T498" s="512"/>
      <c r="U498" s="512"/>
      <c r="V498" s="512"/>
      <c r="W498" s="512"/>
      <c r="X498" s="512"/>
      <c r="Y498" s="512"/>
    </row>
    <row r="499" spans="1:25" x14ac:dyDescent="0.2">
      <c r="A499" s="512"/>
      <c r="B499" s="512"/>
      <c r="C499" s="512"/>
      <c r="D499" s="512"/>
      <c r="E499" s="512"/>
      <c r="F499" s="512"/>
      <c r="G499" s="512"/>
      <c r="H499" s="512"/>
      <c r="I499" s="512"/>
      <c r="J499" s="512"/>
      <c r="K499" s="512"/>
      <c r="L499" s="512"/>
      <c r="M499" s="512"/>
      <c r="N499" s="512"/>
      <c r="O499" s="512"/>
      <c r="P499" s="512"/>
      <c r="Q499" s="512"/>
      <c r="R499" s="512"/>
      <c r="S499" s="512"/>
      <c r="T499" s="512"/>
      <c r="U499" s="512"/>
      <c r="V499" s="512"/>
      <c r="W499" s="512"/>
      <c r="X499" s="512"/>
      <c r="Y499" s="512"/>
    </row>
    <row r="500" spans="1:25" x14ac:dyDescent="0.2">
      <c r="A500" s="512"/>
      <c r="B500" s="512"/>
      <c r="C500" s="512"/>
      <c r="D500" s="512"/>
      <c r="E500" s="512"/>
      <c r="F500" s="512"/>
      <c r="G500" s="512"/>
      <c r="H500" s="512"/>
      <c r="I500" s="512"/>
      <c r="J500" s="512"/>
      <c r="K500" s="512"/>
      <c r="L500" s="512"/>
      <c r="M500" s="512"/>
      <c r="N500" s="512"/>
      <c r="O500" s="512"/>
      <c r="P500" s="512"/>
      <c r="Q500" s="512"/>
      <c r="R500" s="512"/>
      <c r="S500" s="512"/>
      <c r="T500" s="512"/>
      <c r="U500" s="512"/>
      <c r="V500" s="512"/>
      <c r="W500" s="512"/>
      <c r="X500" s="512"/>
      <c r="Y500" s="512"/>
    </row>
    <row r="501" spans="1:25" x14ac:dyDescent="0.2">
      <c r="A501" s="512"/>
      <c r="B501" s="512"/>
      <c r="C501" s="512"/>
      <c r="D501" s="512"/>
      <c r="E501" s="512"/>
      <c r="F501" s="512"/>
      <c r="G501" s="512"/>
      <c r="H501" s="512"/>
      <c r="I501" s="512"/>
      <c r="J501" s="512"/>
      <c r="K501" s="512"/>
      <c r="L501" s="512"/>
      <c r="M501" s="512"/>
      <c r="N501" s="512"/>
      <c r="O501" s="512"/>
      <c r="P501" s="512"/>
      <c r="Q501" s="512"/>
      <c r="R501" s="512"/>
      <c r="S501" s="512"/>
      <c r="T501" s="512"/>
      <c r="U501" s="512"/>
      <c r="V501" s="512"/>
      <c r="W501" s="512"/>
      <c r="X501" s="512"/>
      <c r="Y501" s="512"/>
    </row>
    <row r="502" spans="1:25" x14ac:dyDescent="0.2">
      <c r="A502" s="512"/>
      <c r="B502" s="512"/>
      <c r="C502" s="512"/>
      <c r="D502" s="512"/>
      <c r="E502" s="512"/>
      <c r="F502" s="512"/>
      <c r="G502" s="512"/>
      <c r="H502" s="512"/>
      <c r="I502" s="512"/>
      <c r="J502" s="512"/>
      <c r="K502" s="512"/>
      <c r="L502" s="512"/>
      <c r="M502" s="512"/>
      <c r="N502" s="512"/>
      <c r="O502" s="512"/>
      <c r="P502" s="512"/>
      <c r="Q502" s="512"/>
      <c r="R502" s="512"/>
      <c r="S502" s="512"/>
      <c r="T502" s="512"/>
      <c r="U502" s="512"/>
      <c r="V502" s="512"/>
      <c r="W502" s="512"/>
      <c r="X502" s="512"/>
      <c r="Y502" s="512"/>
    </row>
    <row r="503" spans="1:25" x14ac:dyDescent="0.2">
      <c r="A503" s="512"/>
      <c r="B503" s="512"/>
      <c r="C503" s="512"/>
      <c r="D503" s="512"/>
      <c r="E503" s="512"/>
      <c r="F503" s="512"/>
      <c r="G503" s="512"/>
      <c r="H503" s="512"/>
      <c r="I503" s="512"/>
      <c r="J503" s="512"/>
      <c r="K503" s="512"/>
      <c r="L503" s="512"/>
      <c r="M503" s="512"/>
      <c r="N503" s="512"/>
      <c r="O503" s="512"/>
      <c r="P503" s="512"/>
      <c r="Q503" s="512"/>
      <c r="R503" s="512"/>
      <c r="S503" s="512"/>
      <c r="T503" s="512"/>
      <c r="U503" s="512"/>
      <c r="V503" s="512"/>
      <c r="W503" s="512"/>
      <c r="X503" s="512"/>
      <c r="Y503" s="512"/>
    </row>
    <row r="504" spans="1:25" x14ac:dyDescent="0.2">
      <c r="A504" s="512"/>
      <c r="B504" s="512"/>
      <c r="C504" s="512"/>
      <c r="D504" s="512"/>
      <c r="E504" s="512"/>
      <c r="F504" s="512"/>
      <c r="G504" s="512"/>
      <c r="H504" s="512"/>
      <c r="I504" s="512"/>
      <c r="J504" s="512"/>
      <c r="K504" s="512"/>
      <c r="L504" s="512"/>
      <c r="M504" s="512"/>
      <c r="N504" s="512"/>
      <c r="O504" s="512"/>
      <c r="P504" s="512"/>
      <c r="Q504" s="512"/>
      <c r="R504" s="512"/>
      <c r="S504" s="512"/>
      <c r="T504" s="512"/>
      <c r="U504" s="512"/>
      <c r="V504" s="512"/>
      <c r="W504" s="512"/>
      <c r="X504" s="512"/>
      <c r="Y504" s="512"/>
    </row>
    <row r="505" spans="1:25" x14ac:dyDescent="0.2">
      <c r="A505" s="512"/>
      <c r="B505" s="512"/>
      <c r="C505" s="512"/>
      <c r="D505" s="512"/>
      <c r="E505" s="512"/>
      <c r="F505" s="512"/>
      <c r="G505" s="512"/>
      <c r="H505" s="512"/>
      <c r="I505" s="512"/>
      <c r="J505" s="512"/>
      <c r="K505" s="512"/>
      <c r="L505" s="512"/>
      <c r="M505" s="512"/>
      <c r="N505" s="512"/>
      <c r="O505" s="512"/>
      <c r="P505" s="512"/>
      <c r="Q505" s="512"/>
      <c r="R505" s="512"/>
      <c r="S505" s="512"/>
      <c r="T505" s="512"/>
      <c r="U505" s="512"/>
      <c r="V505" s="512"/>
      <c r="W505" s="512"/>
      <c r="X505" s="512"/>
      <c r="Y505" s="512"/>
    </row>
    <row r="506" spans="1:25" x14ac:dyDescent="0.2">
      <c r="A506" s="512"/>
      <c r="B506" s="512"/>
      <c r="C506" s="512"/>
      <c r="D506" s="512"/>
      <c r="E506" s="512"/>
      <c r="F506" s="512"/>
      <c r="G506" s="512"/>
      <c r="H506" s="512"/>
      <c r="I506" s="512"/>
      <c r="J506" s="512"/>
      <c r="K506" s="512"/>
      <c r="L506" s="512"/>
      <c r="M506" s="512"/>
      <c r="N506" s="512"/>
      <c r="O506" s="512"/>
      <c r="P506" s="512"/>
      <c r="Q506" s="512"/>
      <c r="R506" s="512"/>
      <c r="S506" s="512"/>
      <c r="T506" s="512"/>
      <c r="U506" s="512"/>
      <c r="V506" s="512"/>
      <c r="W506" s="512"/>
      <c r="X506" s="512"/>
      <c r="Y506" s="512"/>
    </row>
    <row r="507" spans="1:25" x14ac:dyDescent="0.2">
      <c r="A507" s="512"/>
      <c r="B507" s="512"/>
      <c r="C507" s="512"/>
      <c r="D507" s="512"/>
      <c r="E507" s="512"/>
      <c r="F507" s="512"/>
      <c r="G507" s="512"/>
      <c r="H507" s="512"/>
      <c r="I507" s="512"/>
      <c r="J507" s="512"/>
      <c r="K507" s="512"/>
      <c r="L507" s="512"/>
      <c r="M507" s="512"/>
      <c r="N507" s="512"/>
      <c r="O507" s="512"/>
      <c r="P507" s="512"/>
      <c r="Q507" s="512"/>
      <c r="R507" s="512"/>
      <c r="S507" s="512"/>
      <c r="T507" s="512"/>
      <c r="U507" s="512"/>
      <c r="V507" s="512"/>
      <c r="W507" s="512"/>
      <c r="X507" s="512"/>
      <c r="Y507" s="512"/>
    </row>
    <row r="508" spans="1:25" x14ac:dyDescent="0.2">
      <c r="A508" s="512"/>
      <c r="B508" s="512"/>
      <c r="C508" s="512"/>
      <c r="D508" s="512"/>
      <c r="E508" s="512"/>
      <c r="F508" s="512"/>
      <c r="G508" s="512"/>
      <c r="H508" s="512"/>
      <c r="I508" s="512"/>
      <c r="J508" s="512"/>
      <c r="K508" s="512"/>
      <c r="L508" s="512"/>
      <c r="M508" s="512"/>
      <c r="N508" s="512"/>
      <c r="O508" s="512"/>
      <c r="P508" s="512"/>
      <c r="Q508" s="512"/>
      <c r="R508" s="512"/>
      <c r="S508" s="512"/>
      <c r="T508" s="512"/>
      <c r="U508" s="512"/>
      <c r="V508" s="512"/>
      <c r="W508" s="512"/>
      <c r="X508" s="512"/>
      <c r="Y508" s="512"/>
    </row>
    <row r="509" spans="1:25" x14ac:dyDescent="0.2">
      <c r="A509" s="512"/>
      <c r="B509" s="512"/>
      <c r="C509" s="512"/>
      <c r="D509" s="512"/>
      <c r="E509" s="512"/>
      <c r="F509" s="512"/>
      <c r="G509" s="512"/>
      <c r="H509" s="512"/>
      <c r="I509" s="512"/>
      <c r="J509" s="512"/>
      <c r="K509" s="512"/>
      <c r="L509" s="512"/>
      <c r="M509" s="512"/>
      <c r="N509" s="512"/>
      <c r="O509" s="512"/>
      <c r="P509" s="512"/>
      <c r="Q509" s="512"/>
      <c r="R509" s="512"/>
      <c r="S509" s="512"/>
      <c r="T509" s="512"/>
      <c r="U509" s="512"/>
      <c r="V509" s="512"/>
      <c r="W509" s="512"/>
      <c r="X509" s="512"/>
      <c r="Y509" s="512"/>
    </row>
    <row r="510" spans="1:25" x14ac:dyDescent="0.2">
      <c r="A510" s="512"/>
      <c r="B510" s="512"/>
      <c r="C510" s="512"/>
      <c r="D510" s="512"/>
      <c r="E510" s="512"/>
      <c r="F510" s="512"/>
      <c r="G510" s="512"/>
      <c r="H510" s="512"/>
      <c r="I510" s="512"/>
      <c r="J510" s="512"/>
      <c r="K510" s="512"/>
      <c r="L510" s="512"/>
      <c r="M510" s="512"/>
      <c r="N510" s="512"/>
      <c r="O510" s="512"/>
      <c r="P510" s="512"/>
      <c r="Q510" s="512"/>
      <c r="R510" s="512"/>
      <c r="S510" s="512"/>
      <c r="T510" s="512"/>
      <c r="U510" s="512"/>
      <c r="V510" s="512"/>
      <c r="W510" s="512"/>
      <c r="X510" s="512"/>
      <c r="Y510" s="512"/>
    </row>
    <row r="511" spans="1:25" x14ac:dyDescent="0.2">
      <c r="A511" s="512"/>
      <c r="B511" s="512"/>
      <c r="C511" s="512"/>
      <c r="D511" s="512"/>
      <c r="E511" s="512"/>
      <c r="F511" s="512"/>
      <c r="G511" s="512"/>
      <c r="H511" s="512"/>
      <c r="I511" s="512"/>
      <c r="J511" s="512"/>
      <c r="K511" s="512"/>
      <c r="L511" s="512"/>
      <c r="M511" s="512"/>
      <c r="N511" s="512"/>
      <c r="O511" s="512"/>
      <c r="P511" s="512"/>
      <c r="Q511" s="512"/>
      <c r="R511" s="512"/>
      <c r="S511" s="512"/>
      <c r="T511" s="512"/>
      <c r="U511" s="512"/>
      <c r="V511" s="512"/>
      <c r="W511" s="512"/>
      <c r="X511" s="512"/>
      <c r="Y511" s="512"/>
    </row>
    <row r="512" spans="1:25" x14ac:dyDescent="0.2">
      <c r="A512" s="512"/>
      <c r="B512" s="512"/>
      <c r="C512" s="512"/>
      <c r="D512" s="512"/>
      <c r="E512" s="512"/>
      <c r="F512" s="512"/>
      <c r="G512" s="512"/>
      <c r="H512" s="512"/>
      <c r="I512" s="512"/>
      <c r="J512" s="512"/>
      <c r="K512" s="512"/>
      <c r="L512" s="512"/>
      <c r="M512" s="512"/>
      <c r="N512" s="512"/>
      <c r="O512" s="512"/>
      <c r="P512" s="512"/>
      <c r="Q512" s="512"/>
      <c r="R512" s="512"/>
      <c r="S512" s="512"/>
      <c r="T512" s="512"/>
      <c r="U512" s="512"/>
      <c r="V512" s="512"/>
      <c r="W512" s="512"/>
      <c r="X512" s="512"/>
      <c r="Y512" s="512"/>
    </row>
    <row r="513" spans="1:25" x14ac:dyDescent="0.2">
      <c r="A513" s="512"/>
      <c r="B513" s="512"/>
      <c r="C513" s="512"/>
      <c r="D513" s="512"/>
      <c r="E513" s="512"/>
      <c r="F513" s="512"/>
      <c r="G513" s="512"/>
      <c r="H513" s="512"/>
      <c r="I513" s="512"/>
      <c r="J513" s="512"/>
      <c r="K513" s="512"/>
      <c r="L513" s="512"/>
      <c r="M513" s="512"/>
      <c r="N513" s="512"/>
      <c r="O513" s="512"/>
      <c r="P513" s="512"/>
      <c r="Q513" s="512"/>
      <c r="R513" s="512"/>
      <c r="S513" s="512"/>
      <c r="T513" s="512"/>
      <c r="U513" s="512"/>
      <c r="V513" s="512"/>
      <c r="W513" s="512"/>
      <c r="X513" s="512"/>
      <c r="Y513" s="512"/>
    </row>
    <row r="514" spans="1:25" x14ac:dyDescent="0.2">
      <c r="A514" s="512"/>
      <c r="B514" s="512"/>
      <c r="C514" s="512"/>
      <c r="D514" s="512"/>
      <c r="E514" s="512"/>
      <c r="F514" s="512"/>
      <c r="G514" s="512"/>
      <c r="H514" s="512"/>
      <c r="I514" s="512"/>
      <c r="J514" s="512"/>
      <c r="K514" s="512"/>
      <c r="L514" s="512"/>
      <c r="M514" s="512"/>
      <c r="N514" s="512"/>
      <c r="O514" s="512"/>
      <c r="P514" s="512"/>
      <c r="Q514" s="512"/>
      <c r="R514" s="512"/>
      <c r="S514" s="512"/>
      <c r="T514" s="512"/>
      <c r="U514" s="512"/>
      <c r="V514" s="512"/>
      <c r="W514" s="512"/>
      <c r="X514" s="512"/>
      <c r="Y514" s="512"/>
    </row>
    <row r="515" spans="1:25" x14ac:dyDescent="0.2">
      <c r="A515" s="512"/>
      <c r="B515" s="512"/>
      <c r="C515" s="512"/>
      <c r="D515" s="512"/>
      <c r="E515" s="512"/>
      <c r="F515" s="512"/>
      <c r="G515" s="512"/>
      <c r="H515" s="512"/>
      <c r="I515" s="512"/>
      <c r="J515" s="512"/>
      <c r="K515" s="512"/>
      <c r="L515" s="512"/>
      <c r="M515" s="512"/>
      <c r="N515" s="512"/>
      <c r="O515" s="512"/>
      <c r="P515" s="512"/>
      <c r="Q515" s="512"/>
      <c r="R515" s="512"/>
      <c r="S515" s="512"/>
      <c r="T515" s="512"/>
      <c r="U515" s="512"/>
      <c r="V515" s="512"/>
      <c r="W515" s="512"/>
      <c r="X515" s="512"/>
      <c r="Y515" s="512"/>
    </row>
    <row r="516" spans="1:25" x14ac:dyDescent="0.2">
      <c r="A516" s="512"/>
      <c r="B516" s="512"/>
      <c r="C516" s="512"/>
      <c r="D516" s="512"/>
      <c r="E516" s="512"/>
      <c r="F516" s="512"/>
      <c r="G516" s="512"/>
      <c r="H516" s="512"/>
      <c r="I516" s="512"/>
      <c r="J516" s="512"/>
      <c r="K516" s="512"/>
      <c r="L516" s="512"/>
      <c r="M516" s="512"/>
      <c r="N516" s="512"/>
      <c r="O516" s="512"/>
      <c r="P516" s="512"/>
      <c r="Q516" s="512"/>
      <c r="R516" s="512"/>
      <c r="S516" s="512"/>
      <c r="T516" s="512"/>
      <c r="U516" s="512"/>
      <c r="V516" s="512"/>
      <c r="W516" s="512"/>
      <c r="X516" s="512"/>
      <c r="Y516" s="512"/>
    </row>
    <row r="517" spans="1:25" x14ac:dyDescent="0.2">
      <c r="A517" s="512"/>
      <c r="B517" s="512"/>
      <c r="C517" s="512"/>
      <c r="D517" s="512"/>
      <c r="E517" s="512"/>
      <c r="F517" s="512"/>
      <c r="G517" s="512"/>
      <c r="H517" s="512"/>
      <c r="I517" s="512"/>
      <c r="J517" s="512"/>
      <c r="K517" s="512"/>
      <c r="L517" s="512"/>
      <c r="M517" s="512"/>
      <c r="N517" s="512"/>
      <c r="O517" s="512"/>
      <c r="P517" s="512"/>
      <c r="Q517" s="512"/>
      <c r="R517" s="512"/>
      <c r="S517" s="512"/>
      <c r="T517" s="512"/>
      <c r="U517" s="512"/>
      <c r="V517" s="512"/>
      <c r="W517" s="512"/>
      <c r="X517" s="512"/>
      <c r="Y517" s="512"/>
    </row>
    <row r="518" spans="1:25" x14ac:dyDescent="0.2">
      <c r="A518" s="512"/>
      <c r="B518" s="512"/>
      <c r="C518" s="512"/>
      <c r="D518" s="512"/>
      <c r="E518" s="512"/>
      <c r="F518" s="512"/>
      <c r="G518" s="512"/>
      <c r="H518" s="512"/>
      <c r="I518" s="512"/>
      <c r="J518" s="512"/>
      <c r="K518" s="512"/>
      <c r="L518" s="512"/>
      <c r="M518" s="512"/>
      <c r="N518" s="512"/>
      <c r="O518" s="512"/>
      <c r="P518" s="512"/>
      <c r="Q518" s="512"/>
      <c r="R518" s="512"/>
      <c r="S518" s="512"/>
      <c r="T518" s="512"/>
      <c r="U518" s="512"/>
      <c r="V518" s="512"/>
      <c r="W518" s="512"/>
      <c r="X518" s="512"/>
      <c r="Y518" s="512"/>
    </row>
    <row r="519" spans="1:25" x14ac:dyDescent="0.2">
      <c r="A519" s="512"/>
      <c r="B519" s="512"/>
      <c r="C519" s="512"/>
      <c r="D519" s="512"/>
      <c r="E519" s="512"/>
      <c r="F519" s="512"/>
      <c r="G519" s="512"/>
      <c r="H519" s="512"/>
      <c r="I519" s="512"/>
      <c r="J519" s="512"/>
      <c r="K519" s="512"/>
      <c r="L519" s="512"/>
      <c r="M519" s="512"/>
      <c r="N519" s="512"/>
      <c r="O519" s="512"/>
      <c r="P519" s="512"/>
      <c r="Q519" s="512"/>
      <c r="R519" s="512"/>
      <c r="S519" s="512"/>
      <c r="T519" s="512"/>
      <c r="U519" s="512"/>
      <c r="V519" s="512"/>
      <c r="W519" s="512"/>
      <c r="X519" s="512"/>
      <c r="Y519" s="512"/>
    </row>
    <row r="520" spans="1:25" x14ac:dyDescent="0.2">
      <c r="A520" s="512"/>
      <c r="B520" s="512"/>
      <c r="C520" s="512"/>
      <c r="D520" s="512"/>
      <c r="E520" s="512"/>
      <c r="F520" s="512"/>
      <c r="G520" s="512"/>
      <c r="H520" s="512"/>
      <c r="I520" s="512"/>
      <c r="J520" s="512"/>
      <c r="K520" s="512"/>
      <c r="L520" s="512"/>
      <c r="M520" s="512"/>
      <c r="N520" s="512"/>
      <c r="O520" s="512"/>
      <c r="P520" s="512"/>
      <c r="Q520" s="512"/>
      <c r="R520" s="512"/>
      <c r="S520" s="512"/>
      <c r="T520" s="512"/>
      <c r="U520" s="512"/>
      <c r="V520" s="512"/>
      <c r="W520" s="512"/>
      <c r="X520" s="512"/>
      <c r="Y520" s="51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R12:U37"/>
  <sheetViews>
    <sheetView topLeftCell="A46" workbookViewId="0">
      <selection activeCell="V17" sqref="V17"/>
    </sheetView>
  </sheetViews>
  <sheetFormatPr baseColWidth="10" defaultColWidth="10.85546875" defaultRowHeight="12.75" x14ac:dyDescent="0.2"/>
  <sheetData>
    <row r="12" spans="18:18" x14ac:dyDescent="0.2">
      <c r="R12" s="301"/>
    </row>
    <row r="23" spans="20:20" x14ac:dyDescent="0.2">
      <c r="T23">
        <v>237.32</v>
      </c>
    </row>
    <row r="24" spans="20:20" x14ac:dyDescent="0.2">
      <c r="T24">
        <v>277.58999999999997</v>
      </c>
    </row>
    <row r="25" spans="20:20" x14ac:dyDescent="0.2">
      <c r="T25">
        <v>0</v>
      </c>
    </row>
    <row r="32" spans="20:20" x14ac:dyDescent="0.2">
      <c r="T32">
        <f>SUM(T23:T31)</f>
        <v>514.91</v>
      </c>
    </row>
    <row r="35" spans="18:21" x14ac:dyDescent="0.2">
      <c r="R35" t="s">
        <v>576</v>
      </c>
      <c r="T35">
        <f>T32/50</f>
        <v>10.2982</v>
      </c>
      <c r="U35" s="518">
        <f>T35</f>
        <v>10.2982</v>
      </c>
    </row>
    <row r="36" spans="18:21" x14ac:dyDescent="0.2">
      <c r="U36" s="518"/>
    </row>
    <row r="37" spans="18:21" x14ac:dyDescent="0.2">
      <c r="R37" t="s">
        <v>577</v>
      </c>
      <c r="T37">
        <f>T32/100</f>
        <v>5.1490999999999998</v>
      </c>
      <c r="U37" s="518">
        <f t="shared" ref="U37" si="0">T37</f>
        <v>5.1490999999999998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30"/>
  <sheetViews>
    <sheetView tabSelected="1" topLeftCell="C1" workbookViewId="0">
      <selection activeCell="O2" sqref="O2"/>
    </sheetView>
  </sheetViews>
  <sheetFormatPr baseColWidth="10" defaultRowHeight="12.75" x14ac:dyDescent="0.2"/>
  <cols>
    <col min="2" max="2" width="29" bestFit="1" customWidth="1"/>
    <col min="3" max="3" width="11.42578125" customWidth="1"/>
    <col min="4" max="4" width="8.5703125" bestFit="1" customWidth="1"/>
    <col min="7" max="7" width="22" bestFit="1" customWidth="1"/>
    <col min="9" max="9" width="16.28515625" bestFit="1" customWidth="1"/>
    <col min="10" max="10" width="17.42578125" bestFit="1" customWidth="1"/>
    <col min="11" max="11" width="13.140625" bestFit="1" customWidth="1"/>
    <col min="12" max="12" width="14.5703125" bestFit="1" customWidth="1"/>
    <col min="14" max="14" width="12.7109375" bestFit="1" customWidth="1"/>
  </cols>
  <sheetData>
    <row r="1" spans="2:15" ht="13.5" thickBot="1" x14ac:dyDescent="0.25">
      <c r="J1" s="2" t="s">
        <v>684</v>
      </c>
      <c r="K1" s="2" t="s">
        <v>686</v>
      </c>
      <c r="L1" s="2" t="s">
        <v>685</v>
      </c>
      <c r="M1" s="2" t="s">
        <v>687</v>
      </c>
      <c r="N1" s="2" t="s">
        <v>689</v>
      </c>
      <c r="O1" s="2" t="s">
        <v>688</v>
      </c>
    </row>
    <row r="2" spans="2:15" x14ac:dyDescent="0.2">
      <c r="B2" s="363" t="s">
        <v>42</v>
      </c>
      <c r="C2" s="364"/>
      <c r="D2" s="373">
        <v>5312</v>
      </c>
      <c r="E2" s="374" t="s">
        <v>43</v>
      </c>
      <c r="G2" s="674" t="s">
        <v>33</v>
      </c>
      <c r="H2" s="674"/>
      <c r="J2" s="676">
        <v>3700</v>
      </c>
      <c r="K2" s="676">
        <v>22</v>
      </c>
      <c r="L2" s="676">
        <f>K2*J2</f>
        <v>81400</v>
      </c>
      <c r="M2" s="676">
        <f>40000</f>
        <v>40000</v>
      </c>
      <c r="N2" s="676">
        <f>M2*L2</f>
        <v>3256000000</v>
      </c>
      <c r="O2" s="676">
        <f>N2/870</f>
        <v>3742528.735632184</v>
      </c>
    </row>
    <row r="3" spans="2:15" x14ac:dyDescent="0.2">
      <c r="B3" s="365" t="s">
        <v>148</v>
      </c>
      <c r="C3" s="366"/>
      <c r="D3" s="375">
        <v>0</v>
      </c>
      <c r="E3" s="376" t="s">
        <v>43</v>
      </c>
      <c r="G3" s="566" t="s">
        <v>34</v>
      </c>
      <c r="H3" s="566">
        <v>22</v>
      </c>
    </row>
    <row r="4" spans="2:15" x14ac:dyDescent="0.2">
      <c r="B4" s="365" t="s">
        <v>152</v>
      </c>
      <c r="C4" s="366"/>
      <c r="D4" s="375">
        <v>5312</v>
      </c>
      <c r="E4" s="376" t="s">
        <v>43</v>
      </c>
      <c r="G4" s="566" t="s">
        <v>36</v>
      </c>
      <c r="H4" s="566">
        <v>2.52</v>
      </c>
    </row>
    <row r="5" spans="2:15" x14ac:dyDescent="0.2">
      <c r="B5" s="367" t="s">
        <v>45</v>
      </c>
      <c r="C5" s="368"/>
      <c r="D5" s="377">
        <v>13811.2</v>
      </c>
      <c r="E5" s="378" t="s">
        <v>43</v>
      </c>
      <c r="G5" s="566" t="s">
        <v>37</v>
      </c>
      <c r="H5" s="566">
        <v>2.52</v>
      </c>
    </row>
    <row r="6" spans="2:15" x14ac:dyDescent="0.2">
      <c r="B6" s="365" t="s">
        <v>153</v>
      </c>
      <c r="C6" s="369"/>
      <c r="D6" s="379">
        <v>2657.02</v>
      </c>
      <c r="E6" s="376" t="s">
        <v>43</v>
      </c>
      <c r="G6" s="566" t="s">
        <v>40</v>
      </c>
      <c r="H6" s="566">
        <v>2.88</v>
      </c>
    </row>
    <row r="7" spans="2:15" x14ac:dyDescent="0.2">
      <c r="B7" s="365" t="s">
        <v>154</v>
      </c>
      <c r="C7" s="369"/>
      <c r="D7" s="379">
        <v>7969.02</v>
      </c>
      <c r="E7" s="376" t="s">
        <v>43</v>
      </c>
      <c r="G7" s="566" t="s">
        <v>41</v>
      </c>
      <c r="H7" s="566"/>
    </row>
    <row r="8" spans="2:15" x14ac:dyDescent="0.2">
      <c r="B8" s="370" t="s">
        <v>48</v>
      </c>
      <c r="C8" s="369"/>
      <c r="D8" s="375">
        <v>195.24099000000001</v>
      </c>
      <c r="E8" s="380" t="s">
        <v>155</v>
      </c>
      <c r="G8" s="566" t="s">
        <v>44</v>
      </c>
      <c r="H8" s="566" t="s">
        <v>39</v>
      </c>
    </row>
    <row r="9" spans="2:15" ht="13.5" thickBot="1" x14ac:dyDescent="0.25">
      <c r="B9" s="371" t="s">
        <v>50</v>
      </c>
      <c r="C9" s="372"/>
      <c r="D9" s="381">
        <v>70.739243844235787</v>
      </c>
      <c r="E9" s="382" t="s">
        <v>43</v>
      </c>
      <c r="G9" s="566" t="s">
        <v>46</v>
      </c>
      <c r="H9" s="566">
        <v>0.15</v>
      </c>
    </row>
    <row r="10" spans="2:15" x14ac:dyDescent="0.2">
      <c r="G10" s="566" t="s">
        <v>47</v>
      </c>
      <c r="H10" s="566">
        <v>55.44</v>
      </c>
    </row>
    <row r="11" spans="2:15" x14ac:dyDescent="0.2">
      <c r="G11" s="566" t="s">
        <v>49</v>
      </c>
      <c r="H11" s="566">
        <v>1.44</v>
      </c>
    </row>
    <row r="12" spans="2:15" x14ac:dyDescent="0.2">
      <c r="B12" s="2" t="s">
        <v>680</v>
      </c>
      <c r="G12" s="566" t="s">
        <v>51</v>
      </c>
      <c r="H12" s="566">
        <v>55</v>
      </c>
    </row>
    <row r="14" spans="2:15" x14ac:dyDescent="0.2">
      <c r="B14" s="2" t="s">
        <v>669</v>
      </c>
      <c r="C14" s="567">
        <v>12346.830000000005</v>
      </c>
      <c r="D14" s="2" t="s">
        <v>43</v>
      </c>
    </row>
    <row r="15" spans="2:15" x14ac:dyDescent="0.2">
      <c r="B15" s="2" t="s">
        <v>670</v>
      </c>
      <c r="C15">
        <v>22</v>
      </c>
      <c r="D15" s="2" t="s">
        <v>671</v>
      </c>
      <c r="G15" s="2" t="s">
        <v>681</v>
      </c>
    </row>
    <row r="16" spans="2:15" x14ac:dyDescent="0.2">
      <c r="B16" s="2" t="s">
        <v>672</v>
      </c>
      <c r="C16" s="568">
        <f>C14*C15</f>
        <v>271630.26000000013</v>
      </c>
      <c r="D16" s="2" t="s">
        <v>671</v>
      </c>
      <c r="E16" s="2" t="s">
        <v>673</v>
      </c>
    </row>
    <row r="17" spans="2:13" x14ac:dyDescent="0.2">
      <c r="G17" s="566" t="s">
        <v>579</v>
      </c>
      <c r="H17" s="566" t="s">
        <v>633</v>
      </c>
      <c r="I17" s="566" t="s">
        <v>631</v>
      </c>
      <c r="J17" s="566" t="s">
        <v>632</v>
      </c>
      <c r="K17" s="566" t="s">
        <v>581</v>
      </c>
      <c r="L17" s="566" t="s">
        <v>582</v>
      </c>
      <c r="M17" s="566" t="s">
        <v>630</v>
      </c>
    </row>
    <row r="18" spans="2:13" x14ac:dyDescent="0.2">
      <c r="B18" s="2" t="s">
        <v>674</v>
      </c>
      <c r="C18" s="675">
        <v>10000</v>
      </c>
      <c r="D18" s="2" t="s">
        <v>671</v>
      </c>
      <c r="E18" s="2" t="s">
        <v>673</v>
      </c>
      <c r="G18" s="192">
        <v>38</v>
      </c>
      <c r="H18" s="566">
        <v>40</v>
      </c>
      <c r="I18" s="566">
        <v>19</v>
      </c>
      <c r="J18" s="566">
        <v>20</v>
      </c>
      <c r="K18" s="566">
        <v>39</v>
      </c>
      <c r="L18" s="566">
        <v>19</v>
      </c>
      <c r="M18" s="566">
        <v>20</v>
      </c>
    </row>
    <row r="19" spans="2:13" x14ac:dyDescent="0.2">
      <c r="G19" s="570" t="s">
        <v>492</v>
      </c>
      <c r="H19" s="570" t="s">
        <v>493</v>
      </c>
      <c r="I19" s="570" t="s">
        <v>494</v>
      </c>
      <c r="J19" s="570" t="s">
        <v>494</v>
      </c>
      <c r="K19" s="570" t="s">
        <v>493</v>
      </c>
      <c r="L19" s="570" t="s">
        <v>495</v>
      </c>
      <c r="M19" s="570" t="s">
        <v>493</v>
      </c>
    </row>
    <row r="20" spans="2:13" x14ac:dyDescent="0.2">
      <c r="B20" s="2" t="s">
        <v>675</v>
      </c>
      <c r="C20">
        <v>8000</v>
      </c>
      <c r="D20" s="2" t="s">
        <v>671</v>
      </c>
      <c r="E20" s="2" t="s">
        <v>673</v>
      </c>
      <c r="G20" s="569">
        <v>33.24</v>
      </c>
      <c r="H20" s="569">
        <v>50.18</v>
      </c>
      <c r="I20" s="569">
        <v>50.18</v>
      </c>
      <c r="J20" s="569">
        <v>50.28</v>
      </c>
      <c r="K20" s="569">
        <v>57.67</v>
      </c>
      <c r="L20" s="569">
        <v>71.180000000000007</v>
      </c>
      <c r="M20" s="569">
        <v>60.68</v>
      </c>
    </row>
    <row r="21" spans="2:13" x14ac:dyDescent="0.2">
      <c r="G21">
        <v>2500</v>
      </c>
      <c r="H21">
        <v>4100</v>
      </c>
      <c r="I21">
        <v>4500</v>
      </c>
      <c r="J21">
        <v>4700</v>
      </c>
      <c r="K21">
        <v>5000</v>
      </c>
      <c r="L21">
        <v>6000</v>
      </c>
      <c r="M21">
        <v>5100</v>
      </c>
    </row>
    <row r="22" spans="2:13" x14ac:dyDescent="0.2">
      <c r="B22" s="2" t="s">
        <v>676</v>
      </c>
      <c r="C22">
        <v>10000</v>
      </c>
      <c r="D22" s="2" t="s">
        <v>671</v>
      </c>
      <c r="E22" s="2" t="s">
        <v>673</v>
      </c>
      <c r="G22">
        <f>G18*G21</f>
        <v>95000</v>
      </c>
      <c r="H22">
        <f t="shared" ref="H22:M22" si="0">H18*H21</f>
        <v>164000</v>
      </c>
      <c r="I22">
        <f t="shared" si="0"/>
        <v>85500</v>
      </c>
      <c r="J22">
        <f t="shared" si="0"/>
        <v>94000</v>
      </c>
      <c r="K22">
        <f t="shared" si="0"/>
        <v>195000</v>
      </c>
      <c r="L22">
        <f t="shared" si="0"/>
        <v>114000</v>
      </c>
      <c r="M22">
        <f t="shared" si="0"/>
        <v>102000</v>
      </c>
    </row>
    <row r="24" spans="2:13" x14ac:dyDescent="0.2">
      <c r="B24" s="2" t="s">
        <v>78</v>
      </c>
      <c r="C24" s="568">
        <f>C16+C18+C20+C22</f>
        <v>299630.26000000013</v>
      </c>
      <c r="G24" s="2" t="s">
        <v>682</v>
      </c>
      <c r="H24">
        <f>G22+H22+I22+J22+K22+L22+M22</f>
        <v>849500</v>
      </c>
    </row>
    <row r="26" spans="2:13" x14ac:dyDescent="0.2">
      <c r="B26" s="2" t="s">
        <v>112</v>
      </c>
      <c r="C26">
        <v>5312</v>
      </c>
      <c r="G26" s="2" t="s">
        <v>683</v>
      </c>
      <c r="H26" s="568">
        <f>H24-C30</f>
        <v>406445.73999999987</v>
      </c>
    </row>
    <row r="27" spans="2:13" x14ac:dyDescent="0.2">
      <c r="B27" s="2" t="s">
        <v>677</v>
      </c>
      <c r="C27">
        <v>27</v>
      </c>
      <c r="H27" s="568"/>
    </row>
    <row r="28" spans="2:13" x14ac:dyDescent="0.2">
      <c r="B28" s="2" t="s">
        <v>678</v>
      </c>
      <c r="C28">
        <f>C26*C27</f>
        <v>143424</v>
      </c>
    </row>
    <row r="29" spans="2:13" x14ac:dyDescent="0.2">
      <c r="G29" s="568"/>
    </row>
    <row r="30" spans="2:13" x14ac:dyDescent="0.2">
      <c r="B30" s="2" t="s">
        <v>679</v>
      </c>
      <c r="C30" s="568">
        <f>C24+C28</f>
        <v>443054.26000000013</v>
      </c>
      <c r="G30" s="568"/>
    </row>
  </sheetData>
  <mergeCells count="1"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RESUMEN SUPERFICIES</vt:lpstr>
      <vt:lpstr>SUP. DEPARTAMENTOS</vt:lpstr>
      <vt:lpstr>PRODUCTOS SECUNDARIOS</vt:lpstr>
      <vt:lpstr>INFO CONCON</vt:lpstr>
      <vt:lpstr>INFO COMERCIAL</vt:lpstr>
      <vt:lpstr>Evaluación V0</vt:lpstr>
      <vt:lpstr>'RESUMEN SUPERFICIES'!Área_de_impresión</vt:lpstr>
    </vt:vector>
  </TitlesOfParts>
  <Company>SV ARQ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Pablo Andre</cp:lastModifiedBy>
  <cp:lastPrinted>2019-10-11T10:54:54Z</cp:lastPrinted>
  <dcterms:created xsi:type="dcterms:W3CDTF">2004-11-24T13:25:06Z</dcterms:created>
  <dcterms:modified xsi:type="dcterms:W3CDTF">2026-02-17T22:36:08Z</dcterms:modified>
</cp:coreProperties>
</file>