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CESO MANTENIMIENTO 2023\CONTRATACION 2023\COTO-GADMCN-001-2023\"/>
    </mc:Choice>
  </mc:AlternateContent>
  <bookViews>
    <workbookView xWindow="-120" yWindow="-120" windowWidth="20730" windowHeight="11160" tabRatio="820" activeTab="1"/>
  </bookViews>
  <sheets>
    <sheet name="LONARSAN" sheetId="112" r:id="rId1"/>
    <sheet name="PRESUPUESTO  LONARSAN" sheetId="113" r:id="rId2"/>
    <sheet name="APU - LONARSAN" sheetId="114" r:id="rId3"/>
    <sheet name="4,0 LONARSAN" sheetId="115" r:id="rId4"/>
    <sheet name="ACT. COSTOS MANO DE OBRA" sheetId="92" r:id="rId5"/>
    <sheet name="Acero B" sheetId="66" state="hidden" r:id="rId6"/>
    <sheet name="Acero RTV" sheetId="67" state="hidden" r:id="rId7"/>
  </sheets>
  <definedNames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r">#N/A</definedName>
    <definedName name="\t">#N/A</definedName>
    <definedName name="\u">#N/A</definedName>
    <definedName name="\z">#N/A</definedName>
    <definedName name="_xlnm._FilterDatabase" localSheetId="1" hidden="1">'PRESUPUESTO  LONARSAN'!#REF!</definedName>
    <definedName name="A" localSheetId="3">#REF!</definedName>
    <definedName name="A" localSheetId="5">#REF!</definedName>
    <definedName name="A" localSheetId="6">#REF!</definedName>
    <definedName name="A" localSheetId="2">#REF!</definedName>
    <definedName name="A" localSheetId="0">#REF!</definedName>
    <definedName name="A" localSheetId="1">#REF!</definedName>
    <definedName name="A">#REF!</definedName>
    <definedName name="A_impresión_IM" localSheetId="3">#REF!</definedName>
    <definedName name="A_impresión_IM" localSheetId="5">#REF!</definedName>
    <definedName name="A_impresión_IM" localSheetId="6">#REF!</definedName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31i1406" localSheetId="3">#REF!</definedName>
    <definedName name="A31i1406" localSheetId="5">#REF!</definedName>
    <definedName name="A31i1406" localSheetId="6">#REF!</definedName>
    <definedName name="A31i1406" localSheetId="2">#REF!</definedName>
    <definedName name="A31i1406" localSheetId="0">#REF!</definedName>
    <definedName name="A31i1406" localSheetId="1">#REF!</definedName>
    <definedName name="A31i1406">#REF!</definedName>
    <definedName name="AAA.CRONOGRAMA" localSheetId="3">#REF!</definedName>
    <definedName name="AAA.CRONOGRAMA" localSheetId="5">#REF!</definedName>
    <definedName name="AAA.CRONOGRAMA" localSheetId="6">#REF!</definedName>
    <definedName name="AAA.CRONOGRAMA" localSheetId="2">#REF!</definedName>
    <definedName name="AAA.CRONOGRAMA" localSheetId="0">#REF!</definedName>
    <definedName name="AAA.CRONOGRAMA" localSheetId="1">#REF!</definedName>
    <definedName name="AAA.CRONOGRAMA">#REF!</definedName>
    <definedName name="AAA.MANO.OBRA" localSheetId="3">#REF!</definedName>
    <definedName name="AAA.MANO.OBRA" localSheetId="5">#REF!</definedName>
    <definedName name="AAA.MANO.OBRA" localSheetId="6">#REF!</definedName>
    <definedName name="AAA.MANO.OBRA" localSheetId="2">#REF!</definedName>
    <definedName name="AAA.MANO.OBRA" localSheetId="0">#REF!</definedName>
    <definedName name="AAA.MANO.OBRA" localSheetId="1">#REF!</definedName>
    <definedName name="AAA.MANO.OBRA">#REF!</definedName>
    <definedName name="AAA.MATERIAL.CIVIL" localSheetId="3">#REF!</definedName>
    <definedName name="AAA.MATERIAL.CIVIL" localSheetId="5">#REF!</definedName>
    <definedName name="AAA.MATERIAL.CIVIL" localSheetId="6">#REF!</definedName>
    <definedName name="AAA.MATERIAL.CIVIL" localSheetId="2">#REF!</definedName>
    <definedName name="AAA.MATERIAL.CIVIL" localSheetId="0">#REF!</definedName>
    <definedName name="AAA.MATERIAL.CIVIL" localSheetId="1">#REF!</definedName>
    <definedName name="AAA.MATERIAL.CIVIL">#REF!</definedName>
    <definedName name="AAA.MATERIAL.ELECTRICO" localSheetId="3">#REF!</definedName>
    <definedName name="AAA.MATERIAL.ELECTRICO" localSheetId="5">#REF!</definedName>
    <definedName name="AAA.MATERIAL.ELECTRICO" localSheetId="6">#REF!</definedName>
    <definedName name="AAA.MATERIAL.ELECTRICO" localSheetId="2">#REF!</definedName>
    <definedName name="AAA.MATERIAL.ELECTRICO" localSheetId="0">#REF!</definedName>
    <definedName name="AAA.MATERIAL.ELECTRICO" localSheetId="1">#REF!</definedName>
    <definedName name="AAA.MATERIAL.ELECTRICO">#REF!</definedName>
    <definedName name="AAA.MATERIAL.SANITARIO" localSheetId="3">#REF!</definedName>
    <definedName name="AAA.MATERIAL.SANITARIO" localSheetId="5">#REF!</definedName>
    <definedName name="AAA.MATERIAL.SANITARIO" localSheetId="6">#REF!</definedName>
    <definedName name="AAA.MATERIAL.SANITARIO" localSheetId="2">#REF!</definedName>
    <definedName name="AAA.MATERIAL.SANITARIO" localSheetId="0">#REF!</definedName>
    <definedName name="AAA.MATERIAL.SANITARIO" localSheetId="1">#REF!</definedName>
    <definedName name="AAA.MATERIAL.SANITARIO">#REF!</definedName>
    <definedName name="ALBAÑILERIAS.CERRAMIENTO" localSheetId="3">#REF!</definedName>
    <definedName name="ALBAÑILERIAS.CERRAMIENTO" localSheetId="5">#REF!</definedName>
    <definedName name="ALBAÑILERIAS.CERRAMIENTO" localSheetId="6">#REF!</definedName>
    <definedName name="ALBAÑILERIAS.CERRAMIENTO" localSheetId="2">#REF!</definedName>
    <definedName name="ALBAÑILERIAS.CERRAMIENTO" localSheetId="0">#REF!</definedName>
    <definedName name="ALBAÑILERIAS.CERRAMIENTO" localSheetId="1">#REF!</definedName>
    <definedName name="ALBAÑILERIAS.CERRAMIENTO">#REF!</definedName>
    <definedName name="ALBAÑILERIAS.DINTELES" localSheetId="3">#REF!</definedName>
    <definedName name="ALBAÑILERIAS.DINTELES" localSheetId="5">#REF!</definedName>
    <definedName name="ALBAÑILERIAS.DINTELES" localSheetId="6">#REF!</definedName>
    <definedName name="ALBAÑILERIAS.DINTELES" localSheetId="2">#REF!</definedName>
    <definedName name="ALBAÑILERIAS.DINTELES" localSheetId="0">#REF!</definedName>
    <definedName name="ALBAÑILERIAS.DINTELES" localSheetId="1">#REF!</definedName>
    <definedName name="ALBAÑILERIAS.DINTELES">#REF!</definedName>
    <definedName name="ALBAÑILERIAS.LOSA.CLOSET" localSheetId="3">#REF!</definedName>
    <definedName name="ALBAÑILERIAS.LOSA.CLOSET" localSheetId="5">#REF!</definedName>
    <definedName name="ALBAÑILERIAS.LOSA.CLOSET" localSheetId="6">#REF!</definedName>
    <definedName name="ALBAÑILERIAS.LOSA.CLOSET" localSheetId="2">#REF!</definedName>
    <definedName name="ALBAÑILERIAS.LOSA.CLOSET" localSheetId="0">#REF!</definedName>
    <definedName name="ALBAÑILERIAS.LOSA.CLOSET" localSheetId="1">#REF!</definedName>
    <definedName name="ALBAÑILERIAS.LOSA.CLOSET">#REF!</definedName>
    <definedName name="ALBAÑILERIAS.MESON" localSheetId="3">#REF!</definedName>
    <definedName name="ALBAÑILERIAS.MESON" localSheetId="5">#REF!</definedName>
    <definedName name="ALBAÑILERIAS.MESON" localSheetId="6">#REF!</definedName>
    <definedName name="ALBAÑILERIAS.MESON" localSheetId="2">#REF!</definedName>
    <definedName name="ALBAÑILERIAS.MESON" localSheetId="0">#REF!</definedName>
    <definedName name="ALBAÑILERIAS.MESON" localSheetId="1">#REF!</definedName>
    <definedName name="ALBAÑILERIAS.MESON">#REF!</definedName>
    <definedName name="ALBAÑILERIAS.MURO.TINA" localSheetId="3">#REF!</definedName>
    <definedName name="ALBAÑILERIAS.MURO.TINA" localSheetId="5">#REF!</definedName>
    <definedName name="ALBAÑILERIAS.MURO.TINA" localSheetId="6">#REF!</definedName>
    <definedName name="ALBAÑILERIAS.MURO.TINA" localSheetId="2">#REF!</definedName>
    <definedName name="ALBAÑILERIAS.MURO.TINA" localSheetId="0">#REF!</definedName>
    <definedName name="ALBAÑILERIAS.MURO.TINA" localSheetId="1">#REF!</definedName>
    <definedName name="ALBAÑILERIAS.MURO.TINA">#REF!</definedName>
    <definedName name="ALBAÑILERIAS.REGISTRO.SERVIDAS" localSheetId="3">#REF!</definedName>
    <definedName name="ALBAÑILERIAS.REGISTRO.SERVIDAS" localSheetId="5">#REF!</definedName>
    <definedName name="ALBAÑILERIAS.REGISTRO.SERVIDAS" localSheetId="6">#REF!</definedName>
    <definedName name="ALBAÑILERIAS.REGISTRO.SERVIDAS" localSheetId="2">#REF!</definedName>
    <definedName name="ALBAÑILERIAS.REGISTRO.SERVIDAS" localSheetId="0">#REF!</definedName>
    <definedName name="ALBAÑILERIAS.REGISTRO.SERVIDAS" localSheetId="1">#REF!</definedName>
    <definedName name="ALBAÑILERIAS.REGISTRO.SERVIDAS">#REF!</definedName>
    <definedName name="_xlnm.Print_Area" localSheetId="3">'4,0 LONARSAN'!$A$50:$H$418</definedName>
    <definedName name="_xlnm.Print_Area" localSheetId="2">'APU - LONARSAN'!$B$7:$H$718</definedName>
    <definedName name="_xlnm.Print_Area" localSheetId="0">LONARSAN!$A$1:$I$469</definedName>
    <definedName name="_xlnm.Print_Area" localSheetId="1">'PRESUPUESTO  LONARSAN'!$A$1:$G$34</definedName>
    <definedName name="B" localSheetId="3">#REF!</definedName>
    <definedName name="B" localSheetId="5">#REF!</definedName>
    <definedName name="B" localSheetId="6">#REF!</definedName>
    <definedName name="B" localSheetId="2">#REF!</definedName>
    <definedName name="B" localSheetId="0">#REF!</definedName>
    <definedName name="B" localSheetId="1">#REF!</definedName>
    <definedName name="B">#REF!</definedName>
    <definedName name="CARPINTERIA.LAQUEADO" localSheetId="3">#REF!</definedName>
    <definedName name="CARPINTERIA.LAQUEADO" localSheetId="5">#REF!</definedName>
    <definedName name="CARPINTERIA.LAQUEADO" localSheetId="6">#REF!</definedName>
    <definedName name="CARPINTERIA.LAQUEADO" localSheetId="2">#REF!</definedName>
    <definedName name="CARPINTERIA.LAQUEADO" localSheetId="0">#REF!</definedName>
    <definedName name="CARPINTERIA.LAQUEADO" localSheetId="1">#REF!</definedName>
    <definedName name="CARPINTERIA.LAQUEADO">#REF!</definedName>
    <definedName name="CARPINTERIA.PUERTA.100" localSheetId="3">#REF!</definedName>
    <definedName name="CARPINTERIA.PUERTA.100" localSheetId="5">#REF!</definedName>
    <definedName name="CARPINTERIA.PUERTA.100" localSheetId="6">#REF!</definedName>
    <definedName name="CARPINTERIA.PUERTA.100" localSheetId="2">#REF!</definedName>
    <definedName name="CARPINTERIA.PUERTA.100" localSheetId="0">#REF!</definedName>
    <definedName name="CARPINTERIA.PUERTA.100" localSheetId="1">#REF!</definedName>
    <definedName name="CARPINTERIA.PUERTA.100">#REF!</definedName>
    <definedName name="CARPINTERIA.PUERTA.60" localSheetId="3">#REF!</definedName>
    <definedName name="CARPINTERIA.PUERTA.60" localSheetId="5">#REF!</definedName>
    <definedName name="CARPINTERIA.PUERTA.60" localSheetId="6">#REF!</definedName>
    <definedName name="CARPINTERIA.PUERTA.60" localSheetId="2">#REF!</definedName>
    <definedName name="CARPINTERIA.PUERTA.60" localSheetId="0">#REF!</definedName>
    <definedName name="CARPINTERIA.PUERTA.60" localSheetId="1">#REF!</definedName>
    <definedName name="CARPINTERIA.PUERTA.60">#REF!</definedName>
    <definedName name="CARPINTERIA.PUERTA.70" localSheetId="3">#REF!</definedName>
    <definedName name="CARPINTERIA.PUERTA.70" localSheetId="5">#REF!</definedName>
    <definedName name="CARPINTERIA.PUERTA.70" localSheetId="6">#REF!</definedName>
    <definedName name="CARPINTERIA.PUERTA.70" localSheetId="2">#REF!</definedName>
    <definedName name="CARPINTERIA.PUERTA.70" localSheetId="0">#REF!</definedName>
    <definedName name="CARPINTERIA.PUERTA.70" localSheetId="1">#REF!</definedName>
    <definedName name="CARPINTERIA.PUERTA.70">#REF!</definedName>
    <definedName name="CARPINTERIA.PUERTA.80" localSheetId="3">#REF!</definedName>
    <definedName name="CARPINTERIA.PUERTA.80" localSheetId="5">#REF!</definedName>
    <definedName name="CARPINTERIA.PUERTA.80" localSheetId="6">#REF!</definedName>
    <definedName name="CARPINTERIA.PUERTA.80" localSheetId="2">#REF!</definedName>
    <definedName name="CARPINTERIA.PUERTA.80" localSheetId="0">#REF!</definedName>
    <definedName name="CARPINTERIA.PUERTA.80" localSheetId="1">#REF!</definedName>
    <definedName name="CARPINTERIA.PUERTA.80">#REF!</definedName>
    <definedName name="CARPINTERIA.REJAS" localSheetId="3">#REF!</definedName>
    <definedName name="CARPINTERIA.REJAS" localSheetId="5">#REF!</definedName>
    <definedName name="CARPINTERIA.REJAS" localSheetId="6">#REF!</definedName>
    <definedName name="CARPINTERIA.REJAS" localSheetId="2">#REF!</definedName>
    <definedName name="CARPINTERIA.REJAS" localSheetId="0">#REF!</definedName>
    <definedName name="CARPINTERIA.REJAS" localSheetId="1">#REF!</definedName>
    <definedName name="CARPINTERIA.REJAS">#REF!</definedName>
    <definedName name="CARPINTERIA.VENTANA.CELOSIA" localSheetId="3">#REF!</definedName>
    <definedName name="CARPINTERIA.VENTANA.CELOSIA" localSheetId="5">#REF!</definedName>
    <definedName name="CARPINTERIA.VENTANA.CELOSIA" localSheetId="6">#REF!</definedName>
    <definedName name="CARPINTERIA.VENTANA.CELOSIA" localSheetId="2">#REF!</definedName>
    <definedName name="CARPINTERIA.VENTANA.CELOSIA" localSheetId="0">#REF!</definedName>
    <definedName name="CARPINTERIA.VENTANA.CELOSIA" localSheetId="1">#REF!</definedName>
    <definedName name="CARPINTERIA.VENTANA.CELOSIA">#REF!</definedName>
    <definedName name="CARPINTERIA.VENTANA.CORREDIZA" localSheetId="3">#REF!</definedName>
    <definedName name="CARPINTERIA.VENTANA.CORREDIZA" localSheetId="5">#REF!</definedName>
    <definedName name="CARPINTERIA.VENTANA.CORREDIZA" localSheetId="6">#REF!</definedName>
    <definedName name="CARPINTERIA.VENTANA.CORREDIZA" localSheetId="2">#REF!</definedName>
    <definedName name="CARPINTERIA.VENTANA.CORREDIZA" localSheetId="0">#REF!</definedName>
    <definedName name="CARPINTERIA.VENTANA.CORREDIZA" localSheetId="1">#REF!</definedName>
    <definedName name="CARPINTERIA.VENTANA.CORREDIZA">#REF!</definedName>
    <definedName name="CIMIENTOS.CISTERNA" localSheetId="3">#REF!</definedName>
    <definedName name="CIMIENTOS.CISTERNA" localSheetId="5">#REF!</definedName>
    <definedName name="CIMIENTOS.CISTERNA" localSheetId="6">#REF!</definedName>
    <definedName name="CIMIENTOS.CISTERNA" localSheetId="2">#REF!</definedName>
    <definedName name="CIMIENTOS.CISTERNA" localSheetId="0">#REF!</definedName>
    <definedName name="CIMIENTOS.CISTERNA" localSheetId="1">#REF!</definedName>
    <definedName name="CIMIENTOS.CISTERNA">#REF!</definedName>
    <definedName name="CIMIENTOS.MURO.PIEDRA" localSheetId="3">#REF!</definedName>
    <definedName name="CIMIENTOS.MURO.PIEDRA" localSheetId="5">#REF!</definedName>
    <definedName name="CIMIENTOS.MURO.PIEDRA" localSheetId="6">#REF!</definedName>
    <definedName name="CIMIENTOS.MURO.PIEDRA" localSheetId="2">#REF!</definedName>
    <definedName name="CIMIENTOS.MURO.PIEDRA" localSheetId="0">#REF!</definedName>
    <definedName name="CIMIENTOS.MURO.PIEDRA" localSheetId="1">#REF!</definedName>
    <definedName name="CIMIENTOS.MURO.PIEDRA">#REF!</definedName>
    <definedName name="CIMIENTOS.PLINTO" localSheetId="3">#REF!</definedName>
    <definedName name="CIMIENTOS.PLINTO" localSheetId="5">#REF!</definedName>
    <definedName name="CIMIENTOS.PLINTO" localSheetId="6">#REF!</definedName>
    <definedName name="CIMIENTOS.PLINTO" localSheetId="2">#REF!</definedName>
    <definedName name="CIMIENTOS.PLINTO" localSheetId="0">#REF!</definedName>
    <definedName name="CIMIENTOS.PLINTO" localSheetId="1">#REF!</definedName>
    <definedName name="CIMIENTOS.PLINTO">#REF!</definedName>
    <definedName name="CIMIENTOS.REPLANTILLO" localSheetId="3">#REF!</definedName>
    <definedName name="CIMIENTOS.REPLANTILLO" localSheetId="5">#REF!</definedName>
    <definedName name="CIMIENTOS.REPLANTILLO" localSheetId="6">#REF!</definedName>
    <definedName name="CIMIENTOS.REPLANTILLO" localSheetId="2">#REF!</definedName>
    <definedName name="CIMIENTOS.REPLANTILLO" localSheetId="0">#REF!</definedName>
    <definedName name="CIMIENTOS.REPLANTILLO" localSheetId="1">#REF!</definedName>
    <definedName name="CIMIENTOS.REPLANTILLO">#REF!</definedName>
    <definedName name="CIMIENTOS.RIOSTRAS" localSheetId="3">#REF!</definedName>
    <definedName name="CIMIENTOS.RIOSTRAS" localSheetId="5">#REF!</definedName>
    <definedName name="CIMIENTOS.RIOSTRAS" localSheetId="6">#REF!</definedName>
    <definedName name="CIMIENTOS.RIOSTRAS" localSheetId="2">#REF!</definedName>
    <definedName name="CIMIENTOS.RIOSTRAS" localSheetId="0">#REF!</definedName>
    <definedName name="CIMIENTOS.RIOSTRAS" localSheetId="1">#REF!</definedName>
    <definedName name="CIMIENTOS.RIOSTRAS">#REF!</definedName>
    <definedName name="CUBIERTA.ESTRUCTURA.METALICA" localSheetId="3">#REF!</definedName>
    <definedName name="CUBIERTA.ESTRUCTURA.METALICA" localSheetId="5">#REF!</definedName>
    <definedName name="CUBIERTA.ESTRUCTURA.METALICA" localSheetId="6">#REF!</definedName>
    <definedName name="CUBIERTA.ESTRUCTURA.METALICA" localSheetId="2">#REF!</definedName>
    <definedName name="CUBIERTA.ESTRUCTURA.METALICA" localSheetId="0">#REF!</definedName>
    <definedName name="CUBIERTA.ESTRUCTURA.METALICA" localSheetId="1">#REF!</definedName>
    <definedName name="CUBIERTA.ESTRUCTURA.METALICA">#REF!</definedName>
    <definedName name="CUBIERTA.ETERNIT" localSheetId="3">#REF!</definedName>
    <definedName name="CUBIERTA.ETERNIT" localSheetId="5">#REF!</definedName>
    <definedName name="CUBIERTA.ETERNIT" localSheetId="6">#REF!</definedName>
    <definedName name="CUBIERTA.ETERNIT" localSheetId="2">#REF!</definedName>
    <definedName name="CUBIERTA.ETERNIT" localSheetId="0">#REF!</definedName>
    <definedName name="CUBIERTA.ETERNIT" localSheetId="1">#REF!</definedName>
    <definedName name="CUBIERTA.ETERNIT">#REF!</definedName>
    <definedName name="D" localSheetId="3">#REF!</definedName>
    <definedName name="D" localSheetId="5">#REF!</definedName>
    <definedName name="D" localSheetId="6">#REF!</definedName>
    <definedName name="D" localSheetId="2">#REF!</definedName>
    <definedName name="D" localSheetId="0">#REF!</definedName>
    <definedName name="D" localSheetId="1">#REF!</definedName>
    <definedName name="D">#REF!</definedName>
    <definedName name="DFDFD" localSheetId="3">#REF!</definedName>
    <definedName name="DFDFD" localSheetId="5">#REF!</definedName>
    <definedName name="DFDFD" localSheetId="6">#REF!</definedName>
    <definedName name="DFDFD" localSheetId="2">#REF!</definedName>
    <definedName name="DFDFD" localSheetId="0">#REF!</definedName>
    <definedName name="DFDFD" localSheetId="1">#REF!</definedName>
    <definedName name="DFDFD">#REF!</definedName>
    <definedName name="ELECTRICO.ACOMETIDA" localSheetId="3">#REF!</definedName>
    <definedName name="ELECTRICO.ACOMETIDA" localSheetId="5">#REF!</definedName>
    <definedName name="ELECTRICO.ACOMETIDA" localSheetId="6">#REF!</definedName>
    <definedName name="ELECTRICO.ACOMETIDA" localSheetId="2">#REF!</definedName>
    <definedName name="ELECTRICO.ACOMETIDA" localSheetId="0">#REF!</definedName>
    <definedName name="ELECTRICO.ACOMETIDA" localSheetId="1">#REF!</definedName>
    <definedName name="ELECTRICO.ACOMETIDA">#REF!</definedName>
    <definedName name="ELECTRICO.MEDIDOR.110" localSheetId="3">#REF!</definedName>
    <definedName name="ELECTRICO.MEDIDOR.110" localSheetId="5">#REF!</definedName>
    <definedName name="ELECTRICO.MEDIDOR.110" localSheetId="6">#REF!</definedName>
    <definedName name="ELECTRICO.MEDIDOR.110" localSheetId="2">#REF!</definedName>
    <definedName name="ELECTRICO.MEDIDOR.110" localSheetId="0">#REF!</definedName>
    <definedName name="ELECTRICO.MEDIDOR.110" localSheetId="1">#REF!</definedName>
    <definedName name="ELECTRICO.MEDIDOR.110">#REF!</definedName>
    <definedName name="ELECTRICO.PANEL" localSheetId="3">#REF!</definedName>
    <definedName name="ELECTRICO.PANEL" localSheetId="5">#REF!</definedName>
    <definedName name="ELECTRICO.PANEL" localSheetId="6">#REF!</definedName>
    <definedName name="ELECTRICO.PANEL" localSheetId="2">#REF!</definedName>
    <definedName name="ELECTRICO.PANEL" localSheetId="0">#REF!</definedName>
    <definedName name="ELECTRICO.PANEL" localSheetId="1">#REF!</definedName>
    <definedName name="ELECTRICO.PANEL">#REF!</definedName>
    <definedName name="ELECTRICO.PUNTO.LUZ" localSheetId="3">#REF!</definedName>
    <definedName name="ELECTRICO.PUNTO.LUZ" localSheetId="5">#REF!</definedName>
    <definedName name="ELECTRICO.PUNTO.LUZ" localSheetId="6">#REF!</definedName>
    <definedName name="ELECTRICO.PUNTO.LUZ" localSheetId="2">#REF!</definedName>
    <definedName name="ELECTRICO.PUNTO.LUZ" localSheetId="0">#REF!</definedName>
    <definedName name="ELECTRICO.PUNTO.LUZ" localSheetId="1">#REF!</definedName>
    <definedName name="ELECTRICO.PUNTO.LUZ">#REF!</definedName>
    <definedName name="ELECTRICO.TOMA.110" localSheetId="3">#REF!</definedName>
    <definedName name="ELECTRICO.TOMA.110" localSheetId="5">#REF!</definedName>
    <definedName name="ELECTRICO.TOMA.110" localSheetId="6">#REF!</definedName>
    <definedName name="ELECTRICO.TOMA.110" localSheetId="2">#REF!</definedName>
    <definedName name="ELECTRICO.TOMA.110" localSheetId="0">#REF!</definedName>
    <definedName name="ELECTRICO.TOMA.110" localSheetId="1">#REF!</definedName>
    <definedName name="ELECTRICO.TOMA.110">#REF!</definedName>
    <definedName name="ELECTRICO.TOMA.220" localSheetId="3">#REF!</definedName>
    <definedName name="ELECTRICO.TOMA.220" localSheetId="5">#REF!</definedName>
    <definedName name="ELECTRICO.TOMA.220" localSheetId="6">#REF!</definedName>
    <definedName name="ELECTRICO.TOMA.220" localSheetId="2">#REF!</definedName>
    <definedName name="ELECTRICO.TOMA.220" localSheetId="0">#REF!</definedName>
    <definedName name="ELECTRICO.TOMA.220" localSheetId="1">#REF!</definedName>
    <definedName name="ELECTRICO.TOMA.220">#REF!</definedName>
    <definedName name="ELECTRICO.TUBERIA.110V" localSheetId="3">#REF!</definedName>
    <definedName name="ELECTRICO.TUBERIA.110V" localSheetId="5">#REF!</definedName>
    <definedName name="ELECTRICO.TUBERIA.110V" localSheetId="6">#REF!</definedName>
    <definedName name="ELECTRICO.TUBERIA.110V" localSheetId="2">#REF!</definedName>
    <definedName name="ELECTRICO.TUBERIA.110V" localSheetId="0">#REF!</definedName>
    <definedName name="ELECTRICO.TUBERIA.110V" localSheetId="1">#REF!</definedName>
    <definedName name="ELECTRICO.TUBERIA.110V">#REF!</definedName>
    <definedName name="ELECTRICO.TUBERIA.220V" localSheetId="3">#REF!</definedName>
    <definedName name="ELECTRICO.TUBERIA.220V" localSheetId="5">#REF!</definedName>
    <definedName name="ELECTRICO.TUBERIA.220V" localSheetId="6">#REF!</definedName>
    <definedName name="ELECTRICO.TUBERIA.220V" localSheetId="2">#REF!</definedName>
    <definedName name="ELECTRICO.TUBERIA.220V" localSheetId="0">#REF!</definedName>
    <definedName name="ELECTRICO.TUBERIA.220V" localSheetId="1">#REF!</definedName>
    <definedName name="ELECTRICO.TUBERIA.220V">#REF!</definedName>
    <definedName name="ENLUCIDOS.CUADRADA" localSheetId="3">#REF!</definedName>
    <definedName name="ENLUCIDOS.CUADRADA" localSheetId="5">#REF!</definedName>
    <definedName name="ENLUCIDOS.CUADRADA" localSheetId="6">#REF!</definedName>
    <definedName name="ENLUCIDOS.CUADRADA" localSheetId="2">#REF!</definedName>
    <definedName name="ENLUCIDOS.CUADRADA" localSheetId="0">#REF!</definedName>
    <definedName name="ENLUCIDOS.CUADRADA" localSheetId="1">#REF!</definedName>
    <definedName name="ENLUCIDOS.CUADRADA">#REF!</definedName>
    <definedName name="ENLUCIDOS.EXTERIOR" localSheetId="3">#REF!</definedName>
    <definedName name="ENLUCIDOS.EXTERIOR" localSheetId="5">#REF!</definedName>
    <definedName name="ENLUCIDOS.EXTERIOR" localSheetId="6">#REF!</definedName>
    <definedName name="ENLUCIDOS.EXTERIOR" localSheetId="2">#REF!</definedName>
    <definedName name="ENLUCIDOS.EXTERIOR" localSheetId="0">#REF!</definedName>
    <definedName name="ENLUCIDOS.EXTERIOR" localSheetId="1">#REF!</definedName>
    <definedName name="ENLUCIDOS.EXTERIOR">#REF!</definedName>
    <definedName name="ENLUCIDOS.FILOS" localSheetId="3">#REF!</definedName>
    <definedName name="ENLUCIDOS.FILOS" localSheetId="5">#REF!</definedName>
    <definedName name="ENLUCIDOS.FILOS" localSheetId="6">#REF!</definedName>
    <definedName name="ENLUCIDOS.FILOS" localSheetId="2">#REF!</definedName>
    <definedName name="ENLUCIDOS.FILOS" localSheetId="0">#REF!</definedName>
    <definedName name="ENLUCIDOS.FILOS" localSheetId="1">#REF!</definedName>
    <definedName name="ENLUCIDOS.FILOS">#REF!</definedName>
    <definedName name="ENLUCIDOS.INTERIOR" localSheetId="3">#REF!</definedName>
    <definedName name="ENLUCIDOS.INTERIOR" localSheetId="5">#REF!</definedName>
    <definedName name="ENLUCIDOS.INTERIOR" localSheetId="6">#REF!</definedName>
    <definedName name="ENLUCIDOS.INTERIOR" localSheetId="2">#REF!</definedName>
    <definedName name="ENLUCIDOS.INTERIOR" localSheetId="0">#REF!</definedName>
    <definedName name="ENLUCIDOS.INTERIOR" localSheetId="1">#REF!</definedName>
    <definedName name="ENLUCIDOS.INTERIOR">#REF!</definedName>
    <definedName name="ENLUCIDOS.TUMBADO" localSheetId="3">#REF!</definedName>
    <definedName name="ENLUCIDOS.TUMBADO" localSheetId="5">#REF!</definedName>
    <definedName name="ENLUCIDOS.TUMBADO" localSheetId="6">#REF!</definedName>
    <definedName name="ENLUCIDOS.TUMBADO" localSheetId="2">#REF!</definedName>
    <definedName name="ENLUCIDOS.TUMBADO" localSheetId="0">#REF!</definedName>
    <definedName name="ENLUCIDOS.TUMBADO" localSheetId="1">#REF!</definedName>
    <definedName name="ENLUCIDOS.TUMBADO">#REF!</definedName>
    <definedName name="ESTRUCTURA.COLUMNA" localSheetId="3">#REF!</definedName>
    <definedName name="ESTRUCTURA.COLUMNA" localSheetId="5">#REF!</definedName>
    <definedName name="ESTRUCTURA.COLUMNA" localSheetId="6">#REF!</definedName>
    <definedName name="ESTRUCTURA.COLUMNA" localSheetId="2">#REF!</definedName>
    <definedName name="ESTRUCTURA.COLUMNA" localSheetId="0">#REF!</definedName>
    <definedName name="ESTRUCTURA.COLUMNA" localSheetId="1">#REF!</definedName>
    <definedName name="ESTRUCTURA.COLUMNA">#REF!</definedName>
    <definedName name="ESTRUCTURA.ESCALERA" localSheetId="3">#REF!</definedName>
    <definedName name="ESTRUCTURA.ESCALERA" localSheetId="5">#REF!</definedName>
    <definedName name="ESTRUCTURA.ESCALERA" localSheetId="6">#REF!</definedName>
    <definedName name="ESTRUCTURA.ESCALERA" localSheetId="2">#REF!</definedName>
    <definedName name="ESTRUCTURA.ESCALERA" localSheetId="0">#REF!</definedName>
    <definedName name="ESTRUCTURA.ESCALERA" localSheetId="1">#REF!</definedName>
    <definedName name="ESTRUCTURA.ESCALERA">#REF!</definedName>
    <definedName name="ESTRUCTURA.LOSA.E20" localSheetId="3">#REF!</definedName>
    <definedName name="ESTRUCTURA.LOSA.E20" localSheetId="5">#REF!</definedName>
    <definedName name="ESTRUCTURA.LOSA.E20" localSheetId="6">#REF!</definedName>
    <definedName name="ESTRUCTURA.LOSA.E20" localSheetId="2">#REF!</definedName>
    <definedName name="ESTRUCTURA.LOSA.E20" localSheetId="0">#REF!</definedName>
    <definedName name="ESTRUCTURA.LOSA.E20" localSheetId="1">#REF!</definedName>
    <definedName name="ESTRUCTURA.LOSA.E20">#REF!</definedName>
    <definedName name="ESTRUCTURA.VIGA.CUBIERTA" localSheetId="3">#REF!</definedName>
    <definedName name="ESTRUCTURA.VIGA.CUBIERTA" localSheetId="5">#REF!</definedName>
    <definedName name="ESTRUCTURA.VIGA.CUBIERTA" localSheetId="6">#REF!</definedName>
    <definedName name="ESTRUCTURA.VIGA.CUBIERTA" localSheetId="2">#REF!</definedName>
    <definedName name="ESTRUCTURA.VIGA.CUBIERTA" localSheetId="0">#REF!</definedName>
    <definedName name="ESTRUCTURA.VIGA.CUBIERTA" localSheetId="1">#REF!</definedName>
    <definedName name="ESTRUCTURA.VIGA.CUBIERTA">#REF!</definedName>
    <definedName name="FFDDDD" localSheetId="3">#REF!</definedName>
    <definedName name="FFDDDD" localSheetId="5">#REF!</definedName>
    <definedName name="FFDDDD" localSheetId="6">#REF!</definedName>
    <definedName name="FFDDDD" localSheetId="2">#REF!</definedName>
    <definedName name="FFDDDD" localSheetId="0">#REF!</definedName>
    <definedName name="FFDDDD" localSheetId="1">#REF!</definedName>
    <definedName name="FFDDDD">#REF!</definedName>
    <definedName name="I" localSheetId="3">#REF!</definedName>
    <definedName name="I" localSheetId="5">#REF!</definedName>
    <definedName name="I" localSheetId="6">#REF!</definedName>
    <definedName name="I" localSheetId="2">#REF!</definedName>
    <definedName name="I" localSheetId="0">#REF!</definedName>
    <definedName name="I" localSheetId="1">#REF!</definedName>
    <definedName name="I">#REF!</definedName>
    <definedName name="MAMPOSTERIA.PARED.E06" localSheetId="3">#REF!</definedName>
    <definedName name="MAMPOSTERIA.PARED.E06" localSheetId="5">#REF!</definedName>
    <definedName name="MAMPOSTERIA.PARED.E06" localSheetId="6">#REF!</definedName>
    <definedName name="MAMPOSTERIA.PARED.E06" localSheetId="2">#REF!</definedName>
    <definedName name="MAMPOSTERIA.PARED.E06" localSheetId="0">#REF!</definedName>
    <definedName name="MAMPOSTERIA.PARED.E06" localSheetId="1">#REF!</definedName>
    <definedName name="MAMPOSTERIA.PARED.E06">#REF!</definedName>
    <definedName name="MAMPOSTERIA.PARED.E10" localSheetId="3">#REF!</definedName>
    <definedName name="MAMPOSTERIA.PARED.E10" localSheetId="5">#REF!</definedName>
    <definedName name="MAMPOSTERIA.PARED.E10" localSheetId="6">#REF!</definedName>
    <definedName name="MAMPOSTERIA.PARED.E10" localSheetId="2">#REF!</definedName>
    <definedName name="MAMPOSTERIA.PARED.E10" localSheetId="0">#REF!</definedName>
    <definedName name="MAMPOSTERIA.PARED.E10" localSheetId="1">#REF!</definedName>
    <definedName name="MAMPOSTERIA.PARED.E10">#REF!</definedName>
    <definedName name="MAMPOSTERIA.PARED.E15" localSheetId="3">#REF!</definedName>
    <definedName name="MAMPOSTERIA.PARED.E15" localSheetId="5">#REF!</definedName>
    <definedName name="MAMPOSTERIA.PARED.E15" localSheetId="6">#REF!</definedName>
    <definedName name="MAMPOSTERIA.PARED.E15" localSheetId="2">#REF!</definedName>
    <definedName name="MAMPOSTERIA.PARED.E15" localSheetId="0">#REF!</definedName>
    <definedName name="MAMPOSTERIA.PARED.E15" localSheetId="1">#REF!</definedName>
    <definedName name="MAMPOSTERIA.PARED.E15">#REF!</definedName>
    <definedName name="MOVIMIENTOS.TIERRA.DESALOJO" localSheetId="3">#REF!</definedName>
    <definedName name="MOVIMIENTOS.TIERRA.DESALOJO" localSheetId="5">#REF!</definedName>
    <definedName name="MOVIMIENTOS.TIERRA.DESALOJO" localSheetId="6">#REF!</definedName>
    <definedName name="MOVIMIENTOS.TIERRA.DESALOJO" localSheetId="2">#REF!</definedName>
    <definedName name="MOVIMIENTOS.TIERRA.DESALOJO" localSheetId="0">#REF!</definedName>
    <definedName name="MOVIMIENTOS.TIERRA.DESALOJO" localSheetId="1">#REF!</definedName>
    <definedName name="MOVIMIENTOS.TIERRA.DESALOJO">#REF!</definedName>
    <definedName name="MOVIMIENTOS.TIERRA.EXCAVACION" localSheetId="3">#REF!</definedName>
    <definedName name="MOVIMIENTOS.TIERRA.EXCAVACION" localSheetId="5">#REF!</definedName>
    <definedName name="MOVIMIENTOS.TIERRA.EXCAVACION" localSheetId="6">#REF!</definedName>
    <definedName name="MOVIMIENTOS.TIERRA.EXCAVACION" localSheetId="2">#REF!</definedName>
    <definedName name="MOVIMIENTOS.TIERRA.EXCAVACION" localSheetId="0">#REF!</definedName>
    <definedName name="MOVIMIENTOS.TIERRA.EXCAVACION" localSheetId="1">#REF!</definedName>
    <definedName name="MOVIMIENTOS.TIERRA.EXCAVACION">#REF!</definedName>
    <definedName name="MOVIMIENTOS.TIERRA.RELLENO" localSheetId="3">#REF!</definedName>
    <definedName name="MOVIMIENTOS.TIERRA.RELLENO" localSheetId="5">#REF!</definedName>
    <definedName name="MOVIMIENTOS.TIERRA.RELLENO" localSheetId="6">#REF!</definedName>
    <definedName name="MOVIMIENTOS.TIERRA.RELLENO" localSheetId="2">#REF!</definedName>
    <definedName name="MOVIMIENTOS.TIERRA.RELLENO" localSheetId="0">#REF!</definedName>
    <definedName name="MOVIMIENTOS.TIERRA.RELLENO" localSheetId="1">#REF!</definedName>
    <definedName name="MOVIMIENTOS.TIERRA.RELLENO">#REF!</definedName>
    <definedName name="N" localSheetId="3">#REF!</definedName>
    <definedName name="N" localSheetId="5">#REF!</definedName>
    <definedName name="N" localSheetId="6">#REF!</definedName>
    <definedName name="N" localSheetId="2">#REF!</definedName>
    <definedName name="N" localSheetId="0">#REF!</definedName>
    <definedName name="N" localSheetId="1">#REF!</definedName>
    <definedName name="N">#REF!</definedName>
    <definedName name="P" localSheetId="3">#REF!</definedName>
    <definedName name="P" localSheetId="5">#REF!</definedName>
    <definedName name="P" localSheetId="6">#REF!</definedName>
    <definedName name="P" localSheetId="2">#REF!</definedName>
    <definedName name="P" localSheetId="0">#REF!</definedName>
    <definedName name="P" localSheetId="1">#REF!</definedName>
    <definedName name="P">#REF!</definedName>
    <definedName name="PINTURA.EXTERIOR" localSheetId="3">#REF!</definedName>
    <definedName name="PINTURA.EXTERIOR" localSheetId="5">#REF!</definedName>
    <definedName name="PINTURA.EXTERIOR" localSheetId="6">#REF!</definedName>
    <definedName name="PINTURA.EXTERIOR" localSheetId="2">#REF!</definedName>
    <definedName name="PINTURA.EXTERIOR" localSheetId="0">#REF!</definedName>
    <definedName name="PINTURA.EXTERIOR" localSheetId="1">#REF!</definedName>
    <definedName name="PINTURA.EXTERIOR">#REF!</definedName>
    <definedName name="PINTURA.INTERIOR" localSheetId="3">#REF!</definedName>
    <definedName name="PINTURA.INTERIOR" localSheetId="5">#REF!</definedName>
    <definedName name="PINTURA.INTERIOR" localSheetId="6">#REF!</definedName>
    <definedName name="PINTURA.INTERIOR" localSheetId="2">#REF!</definedName>
    <definedName name="PINTURA.INTERIOR" localSheetId="0">#REF!</definedName>
    <definedName name="PINTURA.INTERIOR" localSheetId="1">#REF!</definedName>
    <definedName name="PINTURA.INTERIOR">#REF!</definedName>
    <definedName name="PINTURA.TUMBADO" localSheetId="3">#REF!</definedName>
    <definedName name="PINTURA.TUMBADO" localSheetId="5">#REF!</definedName>
    <definedName name="PINTURA.TUMBADO" localSheetId="6">#REF!</definedName>
    <definedName name="PINTURA.TUMBADO" localSheetId="2">#REF!</definedName>
    <definedName name="PINTURA.TUMBADO" localSheetId="0">#REF!</definedName>
    <definedName name="PINTURA.TUMBADO" localSheetId="1">#REF!</definedName>
    <definedName name="PINTURA.TUMBADO">#REF!</definedName>
    <definedName name="PISOS.ACERA.E12" localSheetId="3">#REF!</definedName>
    <definedName name="PISOS.ACERA.E12" localSheetId="5">#REF!</definedName>
    <definedName name="PISOS.ACERA.E12" localSheetId="6">#REF!</definedName>
    <definedName name="PISOS.ACERA.E12" localSheetId="2">#REF!</definedName>
    <definedName name="PISOS.ACERA.E12" localSheetId="0">#REF!</definedName>
    <definedName name="PISOS.ACERA.E12" localSheetId="1">#REF!</definedName>
    <definedName name="PISOS.ACERA.E12">#REF!</definedName>
    <definedName name="PISOS.ADOQUIN" localSheetId="3">#REF!</definedName>
    <definedName name="PISOS.ADOQUIN" localSheetId="5">#REF!</definedName>
    <definedName name="PISOS.ADOQUIN" localSheetId="6">#REF!</definedName>
    <definedName name="PISOS.ADOQUIN" localSheetId="2">#REF!</definedName>
    <definedName name="PISOS.ADOQUIN" localSheetId="0">#REF!</definedName>
    <definedName name="PISOS.ADOQUIN" localSheetId="1">#REF!</definedName>
    <definedName name="PISOS.ADOQUIN">#REF!</definedName>
    <definedName name="PISOS.ALISADO" localSheetId="3">#REF!</definedName>
    <definedName name="PISOS.ALISADO" localSheetId="5">#REF!</definedName>
    <definedName name="PISOS.ALISADO" localSheetId="6">#REF!</definedName>
    <definedName name="PISOS.ALISADO" localSheetId="2">#REF!</definedName>
    <definedName name="PISOS.ALISADO" localSheetId="0">#REF!</definedName>
    <definedName name="PISOS.ALISADO" localSheetId="1">#REF!</definedName>
    <definedName name="PISOS.ALISADO">#REF!</definedName>
    <definedName name="PISOS.BALDOSA" localSheetId="3">#REF!</definedName>
    <definedName name="PISOS.BALDOSA" localSheetId="5">#REF!</definedName>
    <definedName name="PISOS.BALDOSA" localSheetId="6">#REF!</definedName>
    <definedName name="PISOS.BALDOSA" localSheetId="2">#REF!</definedName>
    <definedName name="PISOS.BALDOSA" localSheetId="0">#REF!</definedName>
    <definedName name="PISOS.BALDOSA" localSheetId="1">#REF!</definedName>
    <definedName name="PISOS.BALDOSA">#REF!</definedName>
    <definedName name="PISOS.BORDILLO" localSheetId="3">#REF!</definedName>
    <definedName name="PISOS.BORDILLO" localSheetId="5">#REF!</definedName>
    <definedName name="PISOS.BORDILLO" localSheetId="6">#REF!</definedName>
    <definedName name="PISOS.BORDILLO" localSheetId="2">#REF!</definedName>
    <definedName name="PISOS.BORDILLO" localSheetId="0">#REF!</definedName>
    <definedName name="PISOS.BORDILLO" localSheetId="1">#REF!</definedName>
    <definedName name="PISOS.BORDILLO">#REF!</definedName>
    <definedName name="PISOS.CERAMICA" localSheetId="3">#REF!</definedName>
    <definedName name="PISOS.CERAMICA" localSheetId="5">#REF!</definedName>
    <definedName name="PISOS.CERAMICA" localSheetId="6">#REF!</definedName>
    <definedName name="PISOS.CERAMICA" localSheetId="2">#REF!</definedName>
    <definedName name="PISOS.CERAMICA" localSheetId="0">#REF!</definedName>
    <definedName name="PISOS.CERAMICA" localSheetId="1">#REF!</definedName>
    <definedName name="PISOS.CERAMICA">#REF!</definedName>
    <definedName name="PISOS.CONTRAPISO" localSheetId="3">#REF!</definedName>
    <definedName name="PISOS.CONTRAPISO" localSheetId="5">#REF!</definedName>
    <definedName name="PISOS.CONTRAPISO" localSheetId="6">#REF!</definedName>
    <definedName name="PISOS.CONTRAPISO" localSheetId="2">#REF!</definedName>
    <definedName name="PISOS.CONTRAPISO" localSheetId="0">#REF!</definedName>
    <definedName name="PISOS.CONTRAPISO" localSheetId="1">#REF!</definedName>
    <definedName name="PISOS.CONTRAPISO">#REF!</definedName>
    <definedName name="PISOS.ENLUCIDO" localSheetId="3">#REF!</definedName>
    <definedName name="PISOS.ENLUCIDO" localSheetId="5">#REF!</definedName>
    <definedName name="PISOS.ENLUCIDO" localSheetId="6">#REF!</definedName>
    <definedName name="PISOS.ENLUCIDO" localSheetId="2">#REF!</definedName>
    <definedName name="PISOS.ENLUCIDO" localSheetId="0">#REF!</definedName>
    <definedName name="PISOS.ENLUCIDO" localSheetId="1">#REF!</definedName>
    <definedName name="PISOS.ENLUCIDO">#REF!</definedName>
    <definedName name="PISOS.ESCALON" localSheetId="3">#REF!</definedName>
    <definedName name="PISOS.ESCALON" localSheetId="5">#REF!</definedName>
    <definedName name="PISOS.ESCALON" localSheetId="6">#REF!</definedName>
    <definedName name="PISOS.ESCALON" localSheetId="2">#REF!</definedName>
    <definedName name="PISOS.ESCALON" localSheetId="0">#REF!</definedName>
    <definedName name="PISOS.ESCALON" localSheetId="1">#REF!</definedName>
    <definedName name="PISOS.ESCALON">#REF!</definedName>
    <definedName name="PRELIMINAR.LIMPIEZA.TERRENO" localSheetId="3">#REF!</definedName>
    <definedName name="PRELIMINAR.LIMPIEZA.TERRENO" localSheetId="5">#REF!</definedName>
    <definedName name="PRELIMINAR.LIMPIEZA.TERRENO" localSheetId="6">#REF!</definedName>
    <definedName name="PRELIMINAR.LIMPIEZA.TERRENO" localSheetId="2">#REF!</definedName>
    <definedName name="PRELIMINAR.LIMPIEZA.TERRENO" localSheetId="0">#REF!</definedName>
    <definedName name="PRELIMINAR.LIMPIEZA.TERRENO" localSheetId="1">#REF!</definedName>
    <definedName name="PRELIMINAR.LIMPIEZA.TERRENO">#REF!</definedName>
    <definedName name="PRELIMINAR.TRAZADO" localSheetId="3">#REF!</definedName>
    <definedName name="PRELIMINAR.TRAZADO" localSheetId="5">#REF!</definedName>
    <definedName name="PRELIMINAR.TRAZADO" localSheetId="6">#REF!</definedName>
    <definedName name="PRELIMINAR.TRAZADO" localSheetId="2">#REF!</definedName>
    <definedName name="PRELIMINAR.TRAZADO" localSheetId="0">#REF!</definedName>
    <definedName name="PRELIMINAR.TRAZADO" localSheetId="1">#REF!</definedName>
    <definedName name="PRELIMINAR.TRAZADO">#REF!</definedName>
    <definedName name="PROVISIONAL.CASETA" localSheetId="3">#REF!</definedName>
    <definedName name="PROVISIONAL.CASETA" localSheetId="5">#REF!</definedName>
    <definedName name="PROVISIONAL.CASETA" localSheetId="6">#REF!</definedName>
    <definedName name="PROVISIONAL.CASETA" localSheetId="2">#REF!</definedName>
    <definedName name="PROVISIONAL.CASETA" localSheetId="0">#REF!</definedName>
    <definedName name="PROVISIONAL.CASETA" localSheetId="1">#REF!</definedName>
    <definedName name="PROVISIONAL.CASETA">#REF!</definedName>
    <definedName name="Q" localSheetId="3">#REF!</definedName>
    <definedName name="Q" localSheetId="5">#REF!</definedName>
    <definedName name="Q" localSheetId="6">#REF!</definedName>
    <definedName name="Q" localSheetId="2">#REF!</definedName>
    <definedName name="Q" localSheetId="0">#REF!</definedName>
    <definedName name="Q" localSheetId="1">#REF!</definedName>
    <definedName name="Q">#REF!</definedName>
    <definedName name="REVESTIMIENTO.PARED.AZULEJO" localSheetId="3">#REF!</definedName>
    <definedName name="REVESTIMIENTO.PARED.AZULEJO" localSheetId="5">#REF!</definedName>
    <definedName name="REVESTIMIENTO.PARED.AZULEJO" localSheetId="6">#REF!</definedName>
    <definedName name="REVESTIMIENTO.PARED.AZULEJO" localSheetId="2">#REF!</definedName>
    <definedName name="REVESTIMIENTO.PARED.AZULEJO" localSheetId="0">#REF!</definedName>
    <definedName name="REVESTIMIENTO.PARED.AZULEJO" localSheetId="1">#REF!</definedName>
    <definedName name="REVESTIMIENTO.PARED.AZULEJO">#REF!</definedName>
    <definedName name="REVESTIMIENTO.PARED.CERAMICA" localSheetId="3">#REF!</definedName>
    <definedName name="REVESTIMIENTO.PARED.CERAMICA" localSheetId="5">#REF!</definedName>
    <definedName name="REVESTIMIENTO.PARED.CERAMICA" localSheetId="6">#REF!</definedName>
    <definedName name="REVESTIMIENTO.PARED.CERAMICA" localSheetId="2">#REF!</definedName>
    <definedName name="REVESTIMIENTO.PARED.CERAMICA" localSheetId="0">#REF!</definedName>
    <definedName name="REVESTIMIENTO.PARED.CERAMICA" localSheetId="1">#REF!</definedName>
    <definedName name="REVESTIMIENTO.PARED.CERAMICA">#REF!</definedName>
    <definedName name="RUBROS" localSheetId="3">#REF!</definedName>
    <definedName name="RUBROS" localSheetId="5">#REF!</definedName>
    <definedName name="RUBROS" localSheetId="6">#REF!</definedName>
    <definedName name="RUBROS" localSheetId="2">#REF!</definedName>
    <definedName name="RUBROS" localSheetId="0">#REF!</definedName>
    <definedName name="RUBROS" localSheetId="1">#REF!</definedName>
    <definedName name="RUBROS">#REF!</definedName>
    <definedName name="SANITARIO.ACCESORIO.BLANCO" localSheetId="3">#REF!</definedName>
    <definedName name="SANITARIO.ACCESORIO.BLANCO" localSheetId="5">#REF!</definedName>
    <definedName name="SANITARIO.ACCESORIO.BLANCO" localSheetId="6">#REF!</definedName>
    <definedName name="SANITARIO.ACCESORIO.BLANCO" localSheetId="2">#REF!</definedName>
    <definedName name="SANITARIO.ACCESORIO.BLANCO" localSheetId="0">#REF!</definedName>
    <definedName name="SANITARIO.ACCESORIO.BLANCO" localSheetId="1">#REF!</definedName>
    <definedName name="SANITARIO.ACCESORIO.BLANCO">#REF!</definedName>
    <definedName name="SANITARIO.ACOMETIDA" localSheetId="3">#REF!</definedName>
    <definedName name="SANITARIO.ACOMETIDA" localSheetId="5">#REF!</definedName>
    <definedName name="SANITARIO.ACOMETIDA" localSheetId="6">#REF!</definedName>
    <definedName name="SANITARIO.ACOMETIDA" localSheetId="2">#REF!</definedName>
    <definedName name="SANITARIO.ACOMETIDA" localSheetId="0">#REF!</definedName>
    <definedName name="SANITARIO.ACOMETIDA" localSheetId="1">#REF!</definedName>
    <definedName name="SANITARIO.ACOMETIDA">#REF!</definedName>
    <definedName name="SANITARIO.DUCHA" localSheetId="3">#REF!</definedName>
    <definedName name="SANITARIO.DUCHA" localSheetId="5">#REF!</definedName>
    <definedName name="SANITARIO.DUCHA" localSheetId="6">#REF!</definedName>
    <definedName name="SANITARIO.DUCHA" localSheetId="2">#REF!</definedName>
    <definedName name="SANITARIO.DUCHA" localSheetId="0">#REF!</definedName>
    <definedName name="SANITARIO.DUCHA" localSheetId="1">#REF!</definedName>
    <definedName name="SANITARIO.DUCHA">#REF!</definedName>
    <definedName name="SANITARIO.INODORO.BLANCO" localSheetId="3">#REF!</definedName>
    <definedName name="SANITARIO.INODORO.BLANCO" localSheetId="5">#REF!</definedName>
    <definedName name="SANITARIO.INODORO.BLANCO" localSheetId="6">#REF!</definedName>
    <definedName name="SANITARIO.INODORO.BLANCO" localSheetId="2">#REF!</definedName>
    <definedName name="SANITARIO.INODORO.BLANCO" localSheetId="0">#REF!</definedName>
    <definedName name="SANITARIO.INODORO.BLANCO" localSheetId="1">#REF!</definedName>
    <definedName name="SANITARIO.INODORO.BLANCO">#REF!</definedName>
    <definedName name="SANITARIO.LAVAMANOS.BLANCO" localSheetId="3">#REF!</definedName>
    <definedName name="SANITARIO.LAVAMANOS.BLANCO" localSheetId="5">#REF!</definedName>
    <definedName name="SANITARIO.LAVAMANOS.BLANCO" localSheetId="6">#REF!</definedName>
    <definedName name="SANITARIO.LAVAMANOS.BLANCO" localSheetId="2">#REF!</definedName>
    <definedName name="SANITARIO.LAVAMANOS.BLANCO" localSheetId="0">#REF!</definedName>
    <definedName name="SANITARIO.LAVAMANOS.BLANCO" localSheetId="1">#REF!</definedName>
    <definedName name="SANITARIO.LAVAMANOS.BLANCO">#REF!</definedName>
    <definedName name="SANITARIO.LAVAPLATO.HIERRO" localSheetId="3">#REF!</definedName>
    <definedName name="SANITARIO.LAVAPLATO.HIERRO" localSheetId="5">#REF!</definedName>
    <definedName name="SANITARIO.LAVAPLATO.HIERRO" localSheetId="6">#REF!</definedName>
    <definedName name="SANITARIO.LAVAPLATO.HIERRO" localSheetId="2">#REF!</definedName>
    <definedName name="SANITARIO.LAVAPLATO.HIERRO" localSheetId="0">#REF!</definedName>
    <definedName name="SANITARIO.LAVAPLATO.HIERRO" localSheetId="1">#REF!</definedName>
    <definedName name="SANITARIO.LAVAPLATO.HIERRO">#REF!</definedName>
    <definedName name="SANITARIO.PUNTO.AGUA.FRIA" localSheetId="3">#REF!</definedName>
    <definedName name="SANITARIO.PUNTO.AGUA.FRIA" localSheetId="5">#REF!</definedName>
    <definedName name="SANITARIO.PUNTO.AGUA.FRIA" localSheetId="6">#REF!</definedName>
    <definedName name="SANITARIO.PUNTO.AGUA.FRIA" localSheetId="2">#REF!</definedName>
    <definedName name="SANITARIO.PUNTO.AGUA.FRIA" localSheetId="0">#REF!</definedName>
    <definedName name="SANITARIO.PUNTO.AGUA.FRIA" localSheetId="1">#REF!</definedName>
    <definedName name="SANITARIO.PUNTO.AGUA.FRIA">#REF!</definedName>
    <definedName name="SANITARIO.PUNTO.AGUA.SERVIDA" localSheetId="3">#REF!</definedName>
    <definedName name="SANITARIO.PUNTO.AGUA.SERVIDA" localSheetId="5">#REF!</definedName>
    <definedName name="SANITARIO.PUNTO.AGUA.SERVIDA" localSheetId="6">#REF!</definedName>
    <definedName name="SANITARIO.PUNTO.AGUA.SERVIDA" localSheetId="2">#REF!</definedName>
    <definedName name="SANITARIO.PUNTO.AGUA.SERVIDA" localSheetId="0">#REF!</definedName>
    <definedName name="SANITARIO.PUNTO.AGUA.SERVIDA" localSheetId="1">#REF!</definedName>
    <definedName name="SANITARIO.PUNTO.AGUA.SERVIDA">#REF!</definedName>
    <definedName name="SANITARIO.TUBERIA.AAPP.1I2" localSheetId="3">#REF!</definedName>
    <definedName name="SANITARIO.TUBERIA.AAPP.1I2" localSheetId="5">#REF!</definedName>
    <definedName name="SANITARIO.TUBERIA.AAPP.1I2" localSheetId="6">#REF!</definedName>
    <definedName name="SANITARIO.TUBERIA.AAPP.1I2" localSheetId="2">#REF!</definedName>
    <definedName name="SANITARIO.TUBERIA.AAPP.1I2" localSheetId="0">#REF!</definedName>
    <definedName name="SANITARIO.TUBERIA.AAPP.1I2" localSheetId="1">#REF!</definedName>
    <definedName name="SANITARIO.TUBERIA.AAPP.1I2">#REF!</definedName>
    <definedName name="SANITARIO.TUBERIA.AASS.D4" localSheetId="3">#REF!</definedName>
    <definedName name="SANITARIO.TUBERIA.AASS.D4" localSheetId="5">#REF!</definedName>
    <definedName name="SANITARIO.TUBERIA.AASS.D4" localSheetId="6">#REF!</definedName>
    <definedName name="SANITARIO.TUBERIA.AASS.D4" localSheetId="2">#REF!</definedName>
    <definedName name="SANITARIO.TUBERIA.AASS.D4" localSheetId="0">#REF!</definedName>
    <definedName name="SANITARIO.TUBERIA.AASS.D4" localSheetId="1">#REF!</definedName>
    <definedName name="SANITARIO.TUBERIA.AASS.D4">#REF!</definedName>
    <definedName name="SEÑALIZACIÓN" localSheetId="3">#REF!</definedName>
    <definedName name="SEÑALIZACIÓN" localSheetId="5">#REF!</definedName>
    <definedName name="SEÑALIZACIÓN" localSheetId="6">#REF!</definedName>
    <definedName name="SEÑALIZACIÓN" localSheetId="2">#REF!</definedName>
    <definedName name="SEÑALIZACIÓN" localSheetId="0">#REF!</definedName>
    <definedName name="SEÑALIZACIÓN" localSheetId="1">#REF!</definedName>
    <definedName name="SEÑALIZACIÓN">#REF!</definedName>
    <definedName name="_xlnm.Print_Titles" localSheetId="1">'PRESUPUESTO  LONARSAN'!$1:$7</definedName>
    <definedName name="TUMBADO.YESO" localSheetId="3">#REF!</definedName>
    <definedName name="TUMBADO.YESO" localSheetId="5">#REF!</definedName>
    <definedName name="TUMBADO.YESO" localSheetId="6">#REF!</definedName>
    <definedName name="TUMBADO.YESO" localSheetId="2">#REF!</definedName>
    <definedName name="TUMBADO.YESO" localSheetId="0">#REF!</definedName>
    <definedName name="TUMBADO.YESO" localSheetId="1">#REF!</definedName>
    <definedName name="TUMBADO.YESO">#REF!</definedName>
    <definedName name="VARIOS.LIMPIEZA.FINAL" localSheetId="3">#REF!</definedName>
    <definedName name="VARIOS.LIMPIEZA.FINAL" localSheetId="5">#REF!</definedName>
    <definedName name="VARIOS.LIMPIEZA.FINAL" localSheetId="6">#REF!</definedName>
    <definedName name="VARIOS.LIMPIEZA.FINAL" localSheetId="2">#REF!</definedName>
    <definedName name="VARIOS.LIMPIEZA.FINAL" localSheetId="0">#REF!</definedName>
    <definedName name="VARIOS.LIMPIEZA.FINAL" localSheetId="1">#REF!</definedName>
    <definedName name="VARIOS.LIMPIEZA.FINAL">#REF!</definedName>
    <definedName name="W" localSheetId="3">#REF!</definedName>
    <definedName name="W" localSheetId="5">#REF!</definedName>
    <definedName name="W" localSheetId="6">#REF!</definedName>
    <definedName name="W" localSheetId="2">#REF!</definedName>
    <definedName name="W" localSheetId="0">#REF!</definedName>
    <definedName name="W" localSheetId="1">#REF!</definedName>
    <definedName name="W">#REF!</definedName>
  </definedNames>
  <calcPr calcId="191029"/>
</workbook>
</file>

<file path=xl/calcChain.xml><?xml version="1.0" encoding="utf-8"?>
<calcChain xmlns="http://schemas.openxmlformats.org/spreadsheetml/2006/main">
  <c r="L121" i="112" l="1"/>
  <c r="H121" i="112"/>
  <c r="H7" i="112"/>
  <c r="C119" i="112"/>
  <c r="B119" i="112"/>
  <c r="F118" i="112"/>
  <c r="H118" i="112" s="1"/>
  <c r="H119" i="112" s="1"/>
  <c r="G682" i="114"/>
  <c r="G681" i="114"/>
  <c r="G680" i="114"/>
  <c r="G679" i="114"/>
  <c r="G672" i="114"/>
  <c r="H666" i="114"/>
  <c r="H665" i="114"/>
  <c r="C666" i="114"/>
  <c r="C665" i="114"/>
  <c r="H702" i="114"/>
  <c r="H694" i="114"/>
  <c r="H693" i="114"/>
  <c r="H697" i="114" s="1"/>
  <c r="H692" i="114"/>
  <c r="H691" i="114"/>
  <c r="E682" i="114"/>
  <c r="F682" i="114" s="1"/>
  <c r="H682" i="114" s="1"/>
  <c r="B682" i="114"/>
  <c r="E681" i="114"/>
  <c r="F681" i="114" s="1"/>
  <c r="H681" i="114" s="1"/>
  <c r="B681" i="114"/>
  <c r="E680" i="114"/>
  <c r="F680" i="114" s="1"/>
  <c r="B680" i="114"/>
  <c r="E679" i="114"/>
  <c r="F679" i="114" s="1"/>
  <c r="B679" i="114"/>
  <c r="F672" i="114"/>
  <c r="H672" i="114" s="1"/>
  <c r="F671" i="114"/>
  <c r="H671" i="114" s="1"/>
  <c r="G627" i="114"/>
  <c r="G626" i="114"/>
  <c r="G625" i="114"/>
  <c r="G624" i="114"/>
  <c r="G617" i="114"/>
  <c r="H611" i="114"/>
  <c r="H610" i="114"/>
  <c r="C611" i="114"/>
  <c r="C610" i="114"/>
  <c r="H647" i="114"/>
  <c r="H639" i="114"/>
  <c r="H638" i="114"/>
  <c r="H637" i="114"/>
  <c r="H636" i="114"/>
  <c r="E627" i="114"/>
  <c r="F627" i="114" s="1"/>
  <c r="B627" i="114"/>
  <c r="E626" i="114"/>
  <c r="F626" i="114" s="1"/>
  <c r="H626" i="114" s="1"/>
  <c r="B626" i="114"/>
  <c r="E625" i="114"/>
  <c r="F625" i="114" s="1"/>
  <c r="H625" i="114" s="1"/>
  <c r="B625" i="114"/>
  <c r="E624" i="114"/>
  <c r="F624" i="114" s="1"/>
  <c r="B624" i="114"/>
  <c r="F617" i="114"/>
  <c r="H617" i="114" s="1"/>
  <c r="F616" i="114"/>
  <c r="H616" i="114" s="1"/>
  <c r="E572" i="114"/>
  <c r="F572" i="114" s="1"/>
  <c r="E571" i="114"/>
  <c r="F571" i="114" s="1"/>
  <c r="E570" i="114"/>
  <c r="F570" i="114" s="1"/>
  <c r="H570" i="114" s="1"/>
  <c r="E569" i="114"/>
  <c r="F569" i="114" s="1"/>
  <c r="H569" i="114" s="1"/>
  <c r="B572" i="114"/>
  <c r="B571" i="114"/>
  <c r="B570" i="114"/>
  <c r="B569" i="114"/>
  <c r="H584" i="114"/>
  <c r="H583" i="114"/>
  <c r="H582" i="114"/>
  <c r="H581" i="114"/>
  <c r="G572" i="114"/>
  <c r="G571" i="114"/>
  <c r="G570" i="114"/>
  <c r="G569" i="114"/>
  <c r="G562" i="114"/>
  <c r="H556" i="114"/>
  <c r="H555" i="114"/>
  <c r="C556" i="114"/>
  <c r="C555" i="114"/>
  <c r="H592" i="114"/>
  <c r="F562" i="114"/>
  <c r="F561" i="114"/>
  <c r="H561" i="114" s="1"/>
  <c r="E517" i="114"/>
  <c r="B517" i="114"/>
  <c r="E516" i="114"/>
  <c r="B516" i="114"/>
  <c r="E515" i="114"/>
  <c r="B515" i="114"/>
  <c r="E514" i="114"/>
  <c r="B514" i="114"/>
  <c r="G517" i="114"/>
  <c r="G516" i="114"/>
  <c r="G515" i="114"/>
  <c r="G514" i="114"/>
  <c r="G507" i="114"/>
  <c r="H501" i="114"/>
  <c r="H500" i="114"/>
  <c r="C501" i="114"/>
  <c r="C500" i="114"/>
  <c r="C156" i="112"/>
  <c r="E21" i="113" s="1"/>
  <c r="E22" i="113" s="1"/>
  <c r="B113" i="112"/>
  <c r="C113" i="112"/>
  <c r="B98" i="112"/>
  <c r="C98" i="112"/>
  <c r="B88" i="112"/>
  <c r="C88" i="112"/>
  <c r="B76" i="112"/>
  <c r="C76" i="112"/>
  <c r="B65" i="112"/>
  <c r="C65" i="112"/>
  <c r="B59" i="112"/>
  <c r="C59" i="112"/>
  <c r="B52" i="112"/>
  <c r="C52" i="112"/>
  <c r="B37" i="112"/>
  <c r="C37" i="112"/>
  <c r="B30" i="112"/>
  <c r="C30" i="112"/>
  <c r="B23" i="112"/>
  <c r="C23" i="112"/>
  <c r="B12" i="112"/>
  <c r="C12" i="112"/>
  <c r="F50" i="112"/>
  <c r="H50" i="112" s="1"/>
  <c r="F49" i="112"/>
  <c r="G49" i="112" s="1"/>
  <c r="F46" i="112"/>
  <c r="H46" i="112" s="1"/>
  <c r="F47" i="112"/>
  <c r="H47" i="112" s="1"/>
  <c r="F48" i="112"/>
  <c r="G48" i="112" s="1"/>
  <c r="F43" i="112"/>
  <c r="H43" i="112" s="1"/>
  <c r="F44" i="112"/>
  <c r="H44" i="112" s="1"/>
  <c r="F45" i="112"/>
  <c r="H45" i="112" s="1"/>
  <c r="F51" i="112"/>
  <c r="H51" i="112" s="1"/>
  <c r="F42" i="112"/>
  <c r="H42" i="112" s="1"/>
  <c r="F29" i="112"/>
  <c r="H29" i="112" s="1"/>
  <c r="F28" i="112"/>
  <c r="H28" i="112" s="1"/>
  <c r="F64" i="112"/>
  <c r="F65" i="112" s="1"/>
  <c r="F58" i="112"/>
  <c r="F59" i="112" s="1"/>
  <c r="F36" i="112"/>
  <c r="H36" i="112" s="1"/>
  <c r="F35" i="112"/>
  <c r="H35" i="112" s="1"/>
  <c r="H142" i="112"/>
  <c r="H141" i="112"/>
  <c r="F19" i="112"/>
  <c r="G19" i="112" s="1"/>
  <c r="F20" i="112"/>
  <c r="H20" i="112" s="1"/>
  <c r="F22" i="112"/>
  <c r="H22" i="112" s="1"/>
  <c r="F21" i="112"/>
  <c r="G21" i="112" s="1"/>
  <c r="F18" i="112"/>
  <c r="G18" i="112" s="1"/>
  <c r="F17" i="112"/>
  <c r="H17" i="112" s="1"/>
  <c r="E153" i="114"/>
  <c r="F153" i="114" s="1"/>
  <c r="E152" i="114"/>
  <c r="F152" i="114" s="1"/>
  <c r="E151" i="114"/>
  <c r="F151" i="114" s="1"/>
  <c r="H151" i="114" s="1"/>
  <c r="E150" i="114"/>
  <c r="F150" i="114" s="1"/>
  <c r="E149" i="114"/>
  <c r="F149" i="114" s="1"/>
  <c r="G153" i="114"/>
  <c r="G152" i="114"/>
  <c r="G151" i="114"/>
  <c r="G150" i="114"/>
  <c r="G149" i="114"/>
  <c r="G148" i="114"/>
  <c r="G142" i="114"/>
  <c r="G143" i="114"/>
  <c r="G141" i="114"/>
  <c r="E148" i="114"/>
  <c r="F148" i="114" s="1"/>
  <c r="H135" i="114"/>
  <c r="H134" i="114"/>
  <c r="C135" i="114"/>
  <c r="C134" i="114"/>
  <c r="H171" i="114"/>
  <c r="H161" i="114"/>
  <c r="H160" i="114"/>
  <c r="H166" i="114" s="1"/>
  <c r="F143" i="114"/>
  <c r="F142" i="114"/>
  <c r="F141" i="114"/>
  <c r="F140" i="114"/>
  <c r="H140" i="114" s="1"/>
  <c r="H148" i="114" l="1"/>
  <c r="K65" i="112"/>
  <c r="L65" i="112" s="1"/>
  <c r="H21" i="112"/>
  <c r="H142" i="114"/>
  <c r="H153" i="114"/>
  <c r="K12" i="112"/>
  <c r="H143" i="114"/>
  <c r="H150" i="114"/>
  <c r="H572" i="114"/>
  <c r="H64" i="112"/>
  <c r="H49" i="112"/>
  <c r="H48" i="112"/>
  <c r="H18" i="112"/>
  <c r="H19" i="112"/>
  <c r="H58" i="112"/>
  <c r="H59" i="112" s="1"/>
  <c r="K59" i="112"/>
  <c r="K88" i="112"/>
  <c r="B160" i="112"/>
  <c r="D160" i="112" s="1"/>
  <c r="E23" i="113" s="1"/>
  <c r="K76" i="112"/>
  <c r="F119" i="112"/>
  <c r="L119" i="112" s="1"/>
  <c r="H679" i="114"/>
  <c r="H680" i="114"/>
  <c r="H627" i="114"/>
  <c r="H624" i="114"/>
  <c r="H642" i="114"/>
  <c r="H587" i="114"/>
  <c r="H571" i="114"/>
  <c r="H562" i="114"/>
  <c r="K52" i="112"/>
  <c r="K30" i="112"/>
  <c r="K37" i="112"/>
  <c r="K113" i="112"/>
  <c r="K23" i="112"/>
  <c r="L59" i="112"/>
  <c r="K98" i="112"/>
  <c r="G51" i="112"/>
  <c r="G50" i="112"/>
  <c r="G46" i="112"/>
  <c r="G47" i="112"/>
  <c r="G43" i="112"/>
  <c r="G44" i="112"/>
  <c r="G45" i="112"/>
  <c r="F52" i="112"/>
  <c r="G42" i="112"/>
  <c r="G29" i="112"/>
  <c r="F30" i="112"/>
  <c r="G28" i="112"/>
  <c r="H30" i="112"/>
  <c r="H143" i="112"/>
  <c r="E12" i="113" s="1"/>
  <c r="H65" i="112"/>
  <c r="G64" i="112"/>
  <c r="G65" i="112" s="1"/>
  <c r="G58" i="112"/>
  <c r="F37" i="112"/>
  <c r="G36" i="112"/>
  <c r="G35" i="112"/>
  <c r="G20" i="112"/>
  <c r="F23" i="112"/>
  <c r="G22" i="112"/>
  <c r="G17" i="112"/>
  <c r="H152" i="114"/>
  <c r="H149" i="114"/>
  <c r="H141" i="114"/>
  <c r="L52" i="112" l="1"/>
  <c r="H577" i="114"/>
  <c r="E560" i="114" s="1"/>
  <c r="H560" i="114" s="1"/>
  <c r="H687" i="114"/>
  <c r="E670" i="114" s="1"/>
  <c r="H670" i="114" s="1"/>
  <c r="H675" i="114" s="1"/>
  <c r="H703" i="114" s="1"/>
  <c r="H632" i="114"/>
  <c r="E615" i="114" s="1"/>
  <c r="H615" i="114" s="1"/>
  <c r="H620" i="114" s="1"/>
  <c r="H648" i="114" s="1"/>
  <c r="L37" i="112"/>
  <c r="H565" i="114"/>
  <c r="H593" i="114" s="1"/>
  <c r="L30" i="112"/>
  <c r="L23" i="112"/>
  <c r="G52" i="112"/>
  <c r="H52" i="112"/>
  <c r="G30" i="112"/>
  <c r="G59" i="112"/>
  <c r="H37" i="112"/>
  <c r="G37" i="112"/>
  <c r="H23" i="112"/>
  <c r="G23" i="112"/>
  <c r="H156" i="114"/>
  <c r="E139" i="114" s="1"/>
  <c r="H139" i="114" s="1"/>
  <c r="H144" i="114" s="1"/>
  <c r="H172" i="114" s="1"/>
  <c r="H537" i="114" l="1"/>
  <c r="H532" i="114"/>
  <c r="F517" i="114"/>
  <c r="H517" i="114" s="1"/>
  <c r="F516" i="114"/>
  <c r="F515" i="114"/>
  <c r="F514" i="114"/>
  <c r="H514" i="114" s="1"/>
  <c r="F507" i="114"/>
  <c r="F506" i="114"/>
  <c r="H506" i="114" s="1"/>
  <c r="C373" i="115"/>
  <c r="H372" i="115"/>
  <c r="C372" i="115"/>
  <c r="H324" i="115"/>
  <c r="C325" i="115"/>
  <c r="C324" i="115"/>
  <c r="H276" i="115"/>
  <c r="C277" i="115"/>
  <c r="C276" i="115"/>
  <c r="H228" i="115"/>
  <c r="C229" i="115"/>
  <c r="C228" i="115"/>
  <c r="H184" i="115"/>
  <c r="C185" i="115"/>
  <c r="C184" i="115"/>
  <c r="H138" i="115"/>
  <c r="C139" i="115"/>
  <c r="C138" i="115"/>
  <c r="H92" i="115"/>
  <c r="C93" i="115"/>
  <c r="C92" i="115"/>
  <c r="H50" i="115"/>
  <c r="C51" i="115"/>
  <c r="C50" i="115"/>
  <c r="H507" i="114" l="1"/>
  <c r="H515" i="114"/>
  <c r="H516" i="114"/>
  <c r="H373" i="115"/>
  <c r="H325" i="115"/>
  <c r="H277" i="115"/>
  <c r="H229" i="115"/>
  <c r="H185" i="115"/>
  <c r="H139" i="115"/>
  <c r="H93" i="115"/>
  <c r="H51" i="115"/>
  <c r="H409" i="115"/>
  <c r="H392" i="115"/>
  <c r="H404" i="115" s="1"/>
  <c r="G384" i="115"/>
  <c r="E384" i="115"/>
  <c r="F384" i="115" s="1"/>
  <c r="H384" i="115" s="1"/>
  <c r="E383" i="115"/>
  <c r="F383" i="115" s="1"/>
  <c r="H383" i="115" s="1"/>
  <c r="H388" i="115" s="1"/>
  <c r="E377" i="115" s="1"/>
  <c r="H377" i="115" s="1"/>
  <c r="H379" i="115" s="1"/>
  <c r="H410" i="115" s="1"/>
  <c r="H361" i="115"/>
  <c r="H345" i="115"/>
  <c r="H344" i="115"/>
  <c r="H356" i="115" s="1"/>
  <c r="G337" i="115"/>
  <c r="E337" i="115"/>
  <c r="F337" i="115" s="1"/>
  <c r="G336" i="115"/>
  <c r="E336" i="115"/>
  <c r="F336" i="115" s="1"/>
  <c r="H336" i="115" s="1"/>
  <c r="F335" i="115"/>
  <c r="H335" i="115" s="1"/>
  <c r="E335" i="115"/>
  <c r="H313" i="115"/>
  <c r="H301" i="115"/>
  <c r="H300" i="115"/>
  <c r="H299" i="115"/>
  <c r="H298" i="115"/>
  <c r="H297" i="115"/>
  <c r="H296" i="115"/>
  <c r="H292" i="115"/>
  <c r="H283" i="115"/>
  <c r="H265" i="115"/>
  <c r="H248" i="115"/>
  <c r="H260" i="115" s="1"/>
  <c r="E240" i="115"/>
  <c r="F240" i="115" s="1"/>
  <c r="H240" i="115" s="1"/>
  <c r="E239" i="115"/>
  <c r="F239" i="115" s="1"/>
  <c r="H239" i="115" s="1"/>
  <c r="H235" i="115"/>
  <c r="H218" i="115"/>
  <c r="H205" i="115"/>
  <c r="H213" i="115" s="1"/>
  <c r="H201" i="115"/>
  <c r="H192" i="115"/>
  <c r="H175" i="115"/>
  <c r="H160" i="115"/>
  <c r="H170" i="115" s="1"/>
  <c r="H156" i="115"/>
  <c r="H143" i="115"/>
  <c r="H146" i="115" s="1"/>
  <c r="H128" i="115"/>
  <c r="H129" i="115" s="1"/>
  <c r="H114" i="115"/>
  <c r="H124" i="115" s="1"/>
  <c r="G105" i="115"/>
  <c r="E105" i="115"/>
  <c r="F105" i="115" s="1"/>
  <c r="G104" i="115"/>
  <c r="F104" i="115"/>
  <c r="E104" i="115"/>
  <c r="F98" i="115"/>
  <c r="H98" i="115" s="1"/>
  <c r="H84" i="115"/>
  <c r="H77" i="115"/>
  <c r="H76" i="115"/>
  <c r="H75" i="115"/>
  <c r="H74" i="115"/>
  <c r="H73" i="115"/>
  <c r="H72" i="115"/>
  <c r="G64" i="115"/>
  <c r="E64" i="115"/>
  <c r="F64" i="115" s="1"/>
  <c r="G63" i="115"/>
  <c r="E63" i="115"/>
  <c r="F63" i="115" s="1"/>
  <c r="G62" i="115"/>
  <c r="E62" i="115"/>
  <c r="F62" i="115" s="1"/>
  <c r="H42" i="115"/>
  <c r="H30" i="115"/>
  <c r="H37" i="115" s="1"/>
  <c r="E21" i="115"/>
  <c r="F21" i="115" s="1"/>
  <c r="H21" i="115" s="1"/>
  <c r="E20" i="115"/>
  <c r="F20" i="115" s="1"/>
  <c r="H20" i="115" s="1"/>
  <c r="H9" i="115"/>
  <c r="C9" i="115"/>
  <c r="H8" i="115"/>
  <c r="C8" i="115"/>
  <c r="H5" i="115"/>
  <c r="G86" i="115" s="1"/>
  <c r="G461" i="114"/>
  <c r="E461" i="114"/>
  <c r="F461" i="114" s="1"/>
  <c r="B461" i="114"/>
  <c r="E460" i="114"/>
  <c r="B460" i="114"/>
  <c r="E459" i="114"/>
  <c r="B459" i="114"/>
  <c r="E458" i="114"/>
  <c r="B458" i="114"/>
  <c r="H447" i="114"/>
  <c r="H446" i="114"/>
  <c r="C447" i="114"/>
  <c r="C446" i="114"/>
  <c r="H79" i="115" l="1"/>
  <c r="H244" i="115"/>
  <c r="H104" i="115"/>
  <c r="H62" i="115"/>
  <c r="H64" i="115"/>
  <c r="H105" i="115"/>
  <c r="H110" i="115" s="1"/>
  <c r="H97" i="115" s="1"/>
  <c r="H100" i="115" s="1"/>
  <c r="H130" i="115" s="1"/>
  <c r="H219" i="115"/>
  <c r="H308" i="115"/>
  <c r="H314" i="115" s="1"/>
  <c r="H337" i="115"/>
  <c r="H522" i="114"/>
  <c r="E505" i="114" s="1"/>
  <c r="H505" i="114" s="1"/>
  <c r="H510" i="114" s="1"/>
  <c r="H538" i="114" s="1"/>
  <c r="H461" i="114"/>
  <c r="H63" i="115"/>
  <c r="H68" i="115" s="1"/>
  <c r="H55" i="115" s="1"/>
  <c r="H58" i="115" s="1"/>
  <c r="H85" i="115" s="1"/>
  <c r="H340" i="115"/>
  <c r="E329" i="115" s="1"/>
  <c r="H329" i="115" s="1"/>
  <c r="H331" i="115" s="1"/>
  <c r="H362" i="115" s="1"/>
  <c r="H26" i="115"/>
  <c r="H13" i="115" s="1"/>
  <c r="H16" i="115" s="1"/>
  <c r="H43" i="115" s="1"/>
  <c r="H176" i="115"/>
  <c r="H266" i="115"/>
  <c r="G315" i="115"/>
  <c r="G220" i="115"/>
  <c r="G177" i="115"/>
  <c r="G411" i="115"/>
  <c r="H411" i="115" s="1"/>
  <c r="H413" i="115" s="1"/>
  <c r="H414" i="115" s="1"/>
  <c r="F32" i="113" s="1"/>
  <c r="G44" i="115"/>
  <c r="G131" i="115"/>
  <c r="G363" i="115"/>
  <c r="G267" i="115"/>
  <c r="H220" i="115" l="1"/>
  <c r="H222" i="115" s="1"/>
  <c r="H223" i="115" s="1"/>
  <c r="F28" i="113" s="1"/>
  <c r="H315" i="115"/>
  <c r="H317" i="115" s="1"/>
  <c r="H318" i="115" s="1"/>
  <c r="F30" i="113" s="1"/>
  <c r="H86" i="115"/>
  <c r="H88" i="115" s="1"/>
  <c r="H89" i="115" s="1"/>
  <c r="F25" i="113" s="1"/>
  <c r="H131" i="115"/>
  <c r="H133" i="115" s="1"/>
  <c r="H134" i="115" s="1"/>
  <c r="F26" i="113" s="1"/>
  <c r="H267" i="115"/>
  <c r="H269" i="115" s="1"/>
  <c r="H270" i="115" s="1"/>
  <c r="F29" i="113" s="1"/>
  <c r="H363" i="115"/>
  <c r="H365" i="115" s="1"/>
  <c r="H366" i="115" s="1"/>
  <c r="F31" i="113" s="1"/>
  <c r="H44" i="115"/>
  <c r="H46" i="115" s="1"/>
  <c r="H47" i="115" s="1"/>
  <c r="H177" i="115"/>
  <c r="H179" i="115" s="1"/>
  <c r="H180" i="115" s="1"/>
  <c r="F27" i="113" s="1"/>
  <c r="G333" i="114" l="1"/>
  <c r="E333" i="114"/>
  <c r="F333" i="114" s="1"/>
  <c r="B333" i="114"/>
  <c r="H404" i="114"/>
  <c r="H403" i="114"/>
  <c r="C404" i="114"/>
  <c r="C403" i="114"/>
  <c r="H361" i="114"/>
  <c r="H360" i="114"/>
  <c r="C361" i="114"/>
  <c r="C360" i="114"/>
  <c r="H319" i="114"/>
  <c r="H318" i="114"/>
  <c r="C319" i="114"/>
  <c r="C318" i="114"/>
  <c r="H268" i="114"/>
  <c r="H267" i="114"/>
  <c r="C268" i="114"/>
  <c r="C267" i="114"/>
  <c r="H226" i="114"/>
  <c r="H225" i="114"/>
  <c r="C226" i="114"/>
  <c r="C225" i="114"/>
  <c r="H181" i="114"/>
  <c r="H180" i="114"/>
  <c r="C181" i="114"/>
  <c r="C180" i="114"/>
  <c r="H87" i="114"/>
  <c r="H86" i="114"/>
  <c r="C87" i="114"/>
  <c r="C86" i="114"/>
  <c r="H45" i="114"/>
  <c r="H44" i="114"/>
  <c r="C45" i="114"/>
  <c r="C44" i="114"/>
  <c r="H8" i="114"/>
  <c r="H7" i="114"/>
  <c r="C8" i="114"/>
  <c r="C7" i="114"/>
  <c r="H479" i="114"/>
  <c r="H469" i="114"/>
  <c r="G460" i="114"/>
  <c r="F460" i="114"/>
  <c r="G459" i="114"/>
  <c r="F459" i="114"/>
  <c r="G458" i="114"/>
  <c r="F458" i="114"/>
  <c r="F452" i="114"/>
  <c r="H452" i="114" s="1"/>
  <c r="H437" i="114"/>
  <c r="H429" i="114"/>
  <c r="H428" i="114"/>
  <c r="H427" i="114"/>
  <c r="H426" i="114"/>
  <c r="G418" i="114"/>
  <c r="E418" i="114"/>
  <c r="F418" i="114" s="1"/>
  <c r="G417" i="114"/>
  <c r="E417" i="114"/>
  <c r="F417" i="114" s="1"/>
  <c r="G416" i="114"/>
  <c r="E416" i="114"/>
  <c r="F416" i="114" s="1"/>
  <c r="G415" i="114"/>
  <c r="E415" i="114"/>
  <c r="F415" i="114" s="1"/>
  <c r="G410" i="114"/>
  <c r="F410" i="114"/>
  <c r="F409" i="114"/>
  <c r="H409" i="114" s="1"/>
  <c r="H394" i="114"/>
  <c r="H387" i="114"/>
  <c r="H386" i="114"/>
  <c r="H385" i="114"/>
  <c r="H384" i="114"/>
  <c r="H383" i="114"/>
  <c r="G374" i="114"/>
  <c r="E374" i="114"/>
  <c r="F374" i="114" s="1"/>
  <c r="G373" i="114"/>
  <c r="E373" i="114"/>
  <c r="F373" i="114" s="1"/>
  <c r="G372" i="114"/>
  <c r="E372" i="114"/>
  <c r="F372" i="114" s="1"/>
  <c r="H352" i="114"/>
  <c r="H345" i="114"/>
  <c r="H344" i="114"/>
  <c r="H343" i="114"/>
  <c r="H342" i="114"/>
  <c r="H341" i="114"/>
  <c r="G332" i="114"/>
  <c r="E332" i="114"/>
  <c r="F332" i="114" s="1"/>
  <c r="G331" i="114"/>
  <c r="E331" i="114"/>
  <c r="F331" i="114" s="1"/>
  <c r="G330" i="114"/>
  <c r="E330" i="114"/>
  <c r="F330" i="114" s="1"/>
  <c r="F324" i="114"/>
  <c r="H324" i="114" s="1"/>
  <c r="H309" i="114"/>
  <c r="H299" i="114"/>
  <c r="H298" i="114"/>
  <c r="G290" i="114"/>
  <c r="E290" i="114"/>
  <c r="F290" i="114" s="1"/>
  <c r="G289" i="114"/>
  <c r="E289" i="114"/>
  <c r="F289" i="114" s="1"/>
  <c r="G288" i="114"/>
  <c r="E288" i="114"/>
  <c r="F288" i="114" s="1"/>
  <c r="G287" i="114"/>
  <c r="E287" i="114"/>
  <c r="F287" i="114" s="1"/>
  <c r="G286" i="114"/>
  <c r="E286" i="114"/>
  <c r="F286" i="114" s="1"/>
  <c r="G285" i="114"/>
  <c r="E285" i="114"/>
  <c r="F285" i="114" s="1"/>
  <c r="G284" i="114"/>
  <c r="E284" i="114"/>
  <c r="F284" i="114" s="1"/>
  <c r="G278" i="114"/>
  <c r="F278" i="114"/>
  <c r="G277" i="114"/>
  <c r="F277" i="114"/>
  <c r="G276" i="114"/>
  <c r="F276" i="114"/>
  <c r="G275" i="114"/>
  <c r="F275" i="114"/>
  <c r="G274" i="114"/>
  <c r="F274" i="114"/>
  <c r="E273" i="114"/>
  <c r="F273" i="114" s="1"/>
  <c r="H273" i="114" s="1"/>
  <c r="H258" i="114"/>
  <c r="H247" i="114"/>
  <c r="H253" i="114" s="1"/>
  <c r="G238" i="114"/>
  <c r="E238" i="114"/>
  <c r="F238" i="114" s="1"/>
  <c r="G237" i="114"/>
  <c r="E237" i="114"/>
  <c r="F237" i="114" s="1"/>
  <c r="F231" i="114"/>
  <c r="H231" i="114" s="1"/>
  <c r="H216" i="114"/>
  <c r="H206" i="114"/>
  <c r="H205" i="114"/>
  <c r="G199" i="114"/>
  <c r="E199" i="114"/>
  <c r="F199" i="114" s="1"/>
  <c r="G198" i="114"/>
  <c r="E198" i="114"/>
  <c r="F198" i="114" s="1"/>
  <c r="G197" i="114"/>
  <c r="E197" i="114"/>
  <c r="F197" i="114" s="1"/>
  <c r="G196" i="114"/>
  <c r="E196" i="114"/>
  <c r="F196" i="114" s="1"/>
  <c r="G195" i="114"/>
  <c r="E195" i="114"/>
  <c r="F195" i="114" s="1"/>
  <c r="G194" i="114"/>
  <c r="E194" i="114"/>
  <c r="F194" i="114" s="1"/>
  <c r="G189" i="114"/>
  <c r="F189" i="114"/>
  <c r="G188" i="114"/>
  <c r="F188" i="114"/>
  <c r="G187" i="114"/>
  <c r="F187" i="114"/>
  <c r="F186" i="114"/>
  <c r="H186" i="114" s="1"/>
  <c r="H123" i="114"/>
  <c r="H118" i="114"/>
  <c r="G103" i="114"/>
  <c r="E103" i="114"/>
  <c r="F103" i="114" s="1"/>
  <c r="B103" i="114"/>
  <c r="G102" i="114"/>
  <c r="E102" i="114"/>
  <c r="F102" i="114" s="1"/>
  <c r="H102" i="114" s="1"/>
  <c r="B102" i="114"/>
  <c r="G101" i="114"/>
  <c r="E101" i="114"/>
  <c r="F101" i="114" s="1"/>
  <c r="B101" i="114"/>
  <c r="G100" i="114"/>
  <c r="E100" i="114"/>
  <c r="F100" i="114" s="1"/>
  <c r="B100" i="114"/>
  <c r="G94" i="114"/>
  <c r="F94" i="114"/>
  <c r="G93" i="114"/>
  <c r="F93" i="114"/>
  <c r="F92" i="114"/>
  <c r="H92" i="114" s="1"/>
  <c r="H77" i="114"/>
  <c r="H71" i="114"/>
  <c r="G59" i="114"/>
  <c r="E59" i="114"/>
  <c r="F59" i="114" s="1"/>
  <c r="H59" i="114" s="1"/>
  <c r="G58" i="114"/>
  <c r="E58" i="114"/>
  <c r="F58" i="114" s="1"/>
  <c r="G57" i="114"/>
  <c r="E57" i="114"/>
  <c r="F57" i="114" s="1"/>
  <c r="G56" i="114"/>
  <c r="E56" i="114"/>
  <c r="F56" i="114" s="1"/>
  <c r="G51" i="114"/>
  <c r="F51" i="114"/>
  <c r="H51" i="114" s="1"/>
  <c r="F50" i="114"/>
  <c r="H50" i="114" s="1"/>
  <c r="H34" i="114"/>
  <c r="H28" i="114"/>
  <c r="H27" i="114"/>
  <c r="H26" i="114"/>
  <c r="G20" i="114"/>
  <c r="E20" i="114"/>
  <c r="F20" i="114" s="1"/>
  <c r="G19" i="114"/>
  <c r="E19" i="114"/>
  <c r="F19" i="114" s="1"/>
  <c r="G18" i="114"/>
  <c r="E18" i="114"/>
  <c r="F18" i="114" s="1"/>
  <c r="F13" i="114"/>
  <c r="H13" i="114" s="1"/>
  <c r="H5" i="114"/>
  <c r="G7" i="112"/>
  <c r="G32" i="113"/>
  <c r="G31" i="113"/>
  <c r="G30" i="113"/>
  <c r="G29" i="113"/>
  <c r="G28" i="113"/>
  <c r="G27" i="113"/>
  <c r="G26" i="113"/>
  <c r="G25" i="113"/>
  <c r="F106" i="112"/>
  <c r="H106" i="112" s="1"/>
  <c r="F107" i="112"/>
  <c r="H107" i="112" s="1"/>
  <c r="F108" i="112"/>
  <c r="H108" i="112" s="1"/>
  <c r="F109" i="112"/>
  <c r="H109" i="112" s="1"/>
  <c r="F110" i="112"/>
  <c r="H110" i="112" s="1"/>
  <c r="F112" i="112"/>
  <c r="H112" i="112" s="1"/>
  <c r="F111" i="112"/>
  <c r="H111" i="112" s="1"/>
  <c r="F105" i="112"/>
  <c r="H105" i="112" s="1"/>
  <c r="F104" i="112"/>
  <c r="F103" i="112"/>
  <c r="H103" i="112" s="1"/>
  <c r="F97" i="112"/>
  <c r="H97" i="112" s="1"/>
  <c r="F96" i="112"/>
  <c r="H96" i="112" s="1"/>
  <c r="F95" i="112"/>
  <c r="H95" i="112" s="1"/>
  <c r="F94" i="112"/>
  <c r="H94" i="112" s="1"/>
  <c r="F93" i="112"/>
  <c r="H93" i="112" s="1"/>
  <c r="F87" i="112"/>
  <c r="H87" i="112" s="1"/>
  <c r="F86" i="112"/>
  <c r="F85" i="112"/>
  <c r="H85" i="112" s="1"/>
  <c r="F84" i="112"/>
  <c r="F83" i="112"/>
  <c r="H83" i="112" s="1"/>
  <c r="F82" i="112"/>
  <c r="H82" i="112" s="1"/>
  <c r="F81" i="112"/>
  <c r="H81" i="112" s="1"/>
  <c r="F73" i="112"/>
  <c r="H73" i="112" s="1"/>
  <c r="F75" i="112"/>
  <c r="H75" i="112" s="1"/>
  <c r="F74" i="112"/>
  <c r="H74" i="112" s="1"/>
  <c r="F72" i="112"/>
  <c r="H72" i="112" s="1"/>
  <c r="F71" i="112"/>
  <c r="H71" i="112" s="1"/>
  <c r="F6" i="112"/>
  <c r="H6" i="112" s="1"/>
  <c r="F8" i="112"/>
  <c r="F9" i="112"/>
  <c r="F10" i="112"/>
  <c r="F11" i="112"/>
  <c r="F5" i="112"/>
  <c r="H5" i="112" s="1"/>
  <c r="F245" i="112"/>
  <c r="H245" i="112" s="1"/>
  <c r="F244" i="112"/>
  <c r="H244" i="112" s="1"/>
  <c r="F243" i="112"/>
  <c r="I243" i="112" s="1"/>
  <c r="F242" i="112"/>
  <c r="H242" i="112" s="1"/>
  <c r="F241" i="112"/>
  <c r="I241" i="112" s="1"/>
  <c r="F234" i="112"/>
  <c r="G234" i="112" s="1"/>
  <c r="F418" i="112"/>
  <c r="F414" i="112"/>
  <c r="F413" i="112"/>
  <c r="F412" i="112"/>
  <c r="F411" i="112"/>
  <c r="F410" i="112"/>
  <c r="F409" i="112"/>
  <c r="F408" i="112"/>
  <c r="F376" i="112"/>
  <c r="F375" i="112"/>
  <c r="F374" i="112"/>
  <c r="F373" i="112"/>
  <c r="F372" i="112"/>
  <c r="F371" i="112"/>
  <c r="F370" i="112"/>
  <c r="F369" i="112"/>
  <c r="F368" i="112"/>
  <c r="F367" i="112"/>
  <c r="F366" i="112"/>
  <c r="F365" i="112"/>
  <c r="F364" i="112"/>
  <c r="F363" i="112"/>
  <c r="F362" i="112"/>
  <c r="F361" i="112"/>
  <c r="F360" i="112"/>
  <c r="F359" i="112"/>
  <c r="F358" i="112"/>
  <c r="F357" i="112"/>
  <c r="F356" i="112"/>
  <c r="F355" i="112"/>
  <c r="F354" i="112"/>
  <c r="F353" i="112"/>
  <c r="F352" i="112"/>
  <c r="F351" i="112"/>
  <c r="F350" i="112"/>
  <c r="F349" i="112"/>
  <c r="F348" i="112"/>
  <c r="F347" i="112"/>
  <c r="F346" i="112"/>
  <c r="E314" i="112"/>
  <c r="D314" i="112"/>
  <c r="E313" i="112"/>
  <c r="D313" i="112"/>
  <c r="E312" i="112"/>
  <c r="D312" i="112"/>
  <c r="E311" i="112"/>
  <c r="D311" i="112"/>
  <c r="E310" i="112"/>
  <c r="D310" i="112"/>
  <c r="E309" i="112"/>
  <c r="D309" i="112"/>
  <c r="E308" i="112"/>
  <c r="D308" i="112"/>
  <c r="E307" i="112"/>
  <c r="D307" i="112"/>
  <c r="E306" i="112"/>
  <c r="D306" i="112"/>
  <c r="E305" i="112"/>
  <c r="D305" i="112"/>
  <c r="E304" i="112"/>
  <c r="D304" i="112"/>
  <c r="E303" i="112"/>
  <c r="D303" i="112"/>
  <c r="E302" i="112"/>
  <c r="D302" i="112"/>
  <c r="E301" i="112"/>
  <c r="D301" i="112"/>
  <c r="E300" i="112"/>
  <c r="D300" i="112"/>
  <c r="E299" i="112"/>
  <c r="D299" i="112"/>
  <c r="E298" i="112"/>
  <c r="D298" i="112"/>
  <c r="E297" i="112"/>
  <c r="D297" i="112"/>
  <c r="E296" i="112"/>
  <c r="D296" i="112"/>
  <c r="E295" i="112"/>
  <c r="D295" i="112"/>
  <c r="E294" i="112"/>
  <c r="D294" i="112"/>
  <c r="E293" i="112"/>
  <c r="D293" i="112"/>
  <c r="E292" i="112"/>
  <c r="D292" i="112"/>
  <c r="E291" i="112"/>
  <c r="D291" i="112"/>
  <c r="E290" i="112"/>
  <c r="D290" i="112"/>
  <c r="F289" i="112"/>
  <c r="E288" i="112"/>
  <c r="D288" i="112"/>
  <c r="E287" i="112"/>
  <c r="D287" i="112"/>
  <c r="E286" i="112"/>
  <c r="D286" i="112"/>
  <c r="E285" i="112"/>
  <c r="D285" i="112"/>
  <c r="E284" i="112"/>
  <c r="D284" i="112"/>
  <c r="I269" i="112"/>
  <c r="L265" i="112"/>
  <c r="F265" i="112"/>
  <c r="H265" i="112" s="1"/>
  <c r="F260" i="112"/>
  <c r="I260" i="112" s="1"/>
  <c r="F259" i="112"/>
  <c r="H259" i="112" s="1"/>
  <c r="F258" i="112"/>
  <c r="I258" i="112" s="1"/>
  <c r="F257" i="112"/>
  <c r="I257" i="112" s="1"/>
  <c r="F233" i="112"/>
  <c r="I233" i="112" s="1"/>
  <c r="F232" i="112"/>
  <c r="G232" i="112" s="1"/>
  <c r="F231" i="112"/>
  <c r="G231" i="112" s="1"/>
  <c r="F230" i="112"/>
  <c r="G230" i="112" s="1"/>
  <c r="H304" i="114" l="1"/>
  <c r="H333" i="114"/>
  <c r="H187" i="114"/>
  <c r="J25" i="113"/>
  <c r="I25" i="113"/>
  <c r="K25" i="113"/>
  <c r="L25" i="113"/>
  <c r="H25" i="113"/>
  <c r="I29" i="113"/>
  <c r="H29" i="113"/>
  <c r="L29" i="113"/>
  <c r="J29" i="113"/>
  <c r="K29" i="113"/>
  <c r="H93" i="114"/>
  <c r="J26" i="113"/>
  <c r="H26" i="113"/>
  <c r="K26" i="113"/>
  <c r="L26" i="113"/>
  <c r="I26" i="113"/>
  <c r="J30" i="113"/>
  <c r="L30" i="113"/>
  <c r="I30" i="113"/>
  <c r="K30" i="113"/>
  <c r="H30" i="113"/>
  <c r="G260" i="114"/>
  <c r="G594" i="114"/>
  <c r="H594" i="114" s="1"/>
  <c r="H596" i="114" s="1"/>
  <c r="H597" i="114" s="1"/>
  <c r="F21" i="113" s="1"/>
  <c r="G21" i="113" s="1"/>
  <c r="H21" i="113" s="1"/>
  <c r="G173" i="114"/>
  <c r="H173" i="114" s="1"/>
  <c r="H175" i="114" s="1"/>
  <c r="H176" i="114" s="1"/>
  <c r="G704" i="114"/>
  <c r="H704" i="114" s="1"/>
  <c r="H706" i="114" s="1"/>
  <c r="H707" i="114" s="1"/>
  <c r="F23" i="113" s="1"/>
  <c r="G23" i="113" s="1"/>
  <c r="I23" i="113" s="1"/>
  <c r="G539" i="114"/>
  <c r="H539" i="114" s="1"/>
  <c r="H541" i="114" s="1"/>
  <c r="H542" i="114" s="1"/>
  <c r="F20" i="113" s="1"/>
  <c r="G20" i="113" s="1"/>
  <c r="H20" i="113" s="1"/>
  <c r="G649" i="114"/>
  <c r="H649" i="114" s="1"/>
  <c r="H651" i="114" s="1"/>
  <c r="H652" i="114" s="1"/>
  <c r="F22" i="113" s="1"/>
  <c r="G22" i="113" s="1"/>
  <c r="H22" i="113" s="1"/>
  <c r="H94" i="114"/>
  <c r="H389" i="114"/>
  <c r="K27" i="113"/>
  <c r="I27" i="113"/>
  <c r="J27" i="113"/>
  <c r="L27" i="113"/>
  <c r="H27" i="113"/>
  <c r="K31" i="113"/>
  <c r="J31" i="113"/>
  <c r="L31" i="113"/>
  <c r="I31" i="113"/>
  <c r="H31" i="113"/>
  <c r="L28" i="113"/>
  <c r="I28" i="113"/>
  <c r="H28" i="113"/>
  <c r="J28" i="113"/>
  <c r="K28" i="113"/>
  <c r="L32" i="113"/>
  <c r="K32" i="113"/>
  <c r="I32" i="113"/>
  <c r="H32" i="113"/>
  <c r="J32" i="113"/>
  <c r="H432" i="114"/>
  <c r="G11" i="112"/>
  <c r="H11" i="112"/>
  <c r="G10" i="112"/>
  <c r="H10" i="112"/>
  <c r="G9" i="112"/>
  <c r="H9" i="112"/>
  <c r="G8" i="112"/>
  <c r="H8" i="112"/>
  <c r="G84" i="112"/>
  <c r="H84" i="112"/>
  <c r="G86" i="112"/>
  <c r="H86" i="112"/>
  <c r="G104" i="112"/>
  <c r="H104" i="112"/>
  <c r="F295" i="112"/>
  <c r="F303" i="112"/>
  <c r="F311" i="112"/>
  <c r="F286" i="112"/>
  <c r="H19" i="114"/>
  <c r="H101" i="114"/>
  <c r="H196" i="114"/>
  <c r="H276" i="114"/>
  <c r="H285" i="114"/>
  <c r="H20" i="114"/>
  <c r="H277" i="114"/>
  <c r="H286" i="114"/>
  <c r="H290" i="114"/>
  <c r="H30" i="114"/>
  <c r="H278" i="114"/>
  <c r="H18" i="114"/>
  <c r="H284" i="114"/>
  <c r="H103" i="114"/>
  <c r="H238" i="114"/>
  <c r="G5" i="112"/>
  <c r="G71" i="112"/>
  <c r="F292" i="112"/>
  <c r="F296" i="112"/>
  <c r="F300" i="112"/>
  <c r="H460" i="114"/>
  <c r="H459" i="114"/>
  <c r="H458" i="114"/>
  <c r="H347" i="114"/>
  <c r="H194" i="114"/>
  <c r="H415" i="114"/>
  <c r="H58" i="114"/>
  <c r="H198" i="114"/>
  <c r="G36" i="114"/>
  <c r="G354" i="114"/>
  <c r="H373" i="114"/>
  <c r="H474" i="114"/>
  <c r="G79" i="114"/>
  <c r="G218" i="114"/>
  <c r="H188" i="114"/>
  <c r="H289" i="114"/>
  <c r="H331" i="114"/>
  <c r="G481" i="114"/>
  <c r="G125" i="114"/>
  <c r="H56" i="114"/>
  <c r="H60" i="114" s="1"/>
  <c r="E49" i="114" s="1"/>
  <c r="H49" i="114" s="1"/>
  <c r="H52" i="114" s="1"/>
  <c r="H78" i="114" s="1"/>
  <c r="H287" i="114"/>
  <c r="H417" i="114"/>
  <c r="H57" i="114"/>
  <c r="H100" i="114"/>
  <c r="H275" i="114"/>
  <c r="H288" i="114"/>
  <c r="G396" i="114"/>
  <c r="G439" i="114"/>
  <c r="H197" i="114"/>
  <c r="H237" i="114"/>
  <c r="H199" i="114"/>
  <c r="H195" i="114"/>
  <c r="H189" i="114"/>
  <c r="H374" i="114"/>
  <c r="H211" i="114"/>
  <c r="H372" i="114"/>
  <c r="H330" i="114"/>
  <c r="H410" i="114"/>
  <c r="H418" i="114"/>
  <c r="H332" i="114"/>
  <c r="H416" i="114"/>
  <c r="H274" i="114"/>
  <c r="G311" i="114"/>
  <c r="G93" i="112"/>
  <c r="G106" i="112"/>
  <c r="G110" i="112"/>
  <c r="G97" i="112"/>
  <c r="G103" i="112"/>
  <c r="G85" i="112"/>
  <c r="G75" i="112"/>
  <c r="G107" i="112"/>
  <c r="G108" i="112"/>
  <c r="F12" i="112"/>
  <c r="G6" i="112"/>
  <c r="G72" i="112"/>
  <c r="G81" i="112"/>
  <c r="G94" i="112"/>
  <c r="G111" i="112"/>
  <c r="G73" i="112"/>
  <c r="G82" i="112"/>
  <c r="G95" i="112"/>
  <c r="G112" i="112"/>
  <c r="G74" i="112"/>
  <c r="G83" i="112"/>
  <c r="G87" i="112"/>
  <c r="G96" i="112"/>
  <c r="G105" i="112"/>
  <c r="G109" i="112"/>
  <c r="F309" i="112"/>
  <c r="F313" i="112"/>
  <c r="F98" i="112"/>
  <c r="L98" i="112" s="1"/>
  <c r="F88" i="112"/>
  <c r="L88" i="112" s="1"/>
  <c r="F113" i="112"/>
  <c r="L113" i="112" s="1"/>
  <c r="F287" i="112"/>
  <c r="F288" i="112"/>
  <c r="F76" i="112"/>
  <c r="L76" i="112" s="1"/>
  <c r="F312" i="112"/>
  <c r="F301" i="112"/>
  <c r="F290" i="112"/>
  <c r="F294" i="112"/>
  <c r="F302" i="112"/>
  <c r="F306" i="112"/>
  <c r="F310" i="112"/>
  <c r="F314" i="112"/>
  <c r="G244" i="112"/>
  <c r="I244" i="112"/>
  <c r="F284" i="112"/>
  <c r="F304" i="112"/>
  <c r="F308" i="112"/>
  <c r="G242" i="112"/>
  <c r="F298" i="112"/>
  <c r="F291" i="112"/>
  <c r="F415" i="112"/>
  <c r="F420" i="112" s="1"/>
  <c r="F293" i="112"/>
  <c r="F297" i="112"/>
  <c r="I242" i="112"/>
  <c r="G243" i="112"/>
  <c r="H243" i="112"/>
  <c r="F246" i="112"/>
  <c r="G245" i="112"/>
  <c r="H241" i="112"/>
  <c r="I245" i="112"/>
  <c r="G241" i="112"/>
  <c r="G260" i="112"/>
  <c r="H260" i="112"/>
  <c r="F299" i="112"/>
  <c r="F307" i="112"/>
  <c r="F285" i="112"/>
  <c r="F377" i="112"/>
  <c r="F305" i="112"/>
  <c r="I265" i="112"/>
  <c r="G258" i="112"/>
  <c r="H258" i="112"/>
  <c r="I259" i="112"/>
  <c r="H234" i="112"/>
  <c r="I234" i="112"/>
  <c r="H232" i="112"/>
  <c r="H230" i="112"/>
  <c r="I230" i="112"/>
  <c r="I232" i="112"/>
  <c r="I231" i="112"/>
  <c r="G257" i="112"/>
  <c r="G259" i="112"/>
  <c r="G265" i="112"/>
  <c r="G233" i="112"/>
  <c r="H231" i="112"/>
  <c r="H233" i="112"/>
  <c r="H257" i="112"/>
  <c r="F235" i="112"/>
  <c r="F269" i="112" s="1"/>
  <c r="H108" i="114" l="1"/>
  <c r="E91" i="114" s="1"/>
  <c r="H91" i="114" s="1"/>
  <c r="H96" i="114" s="1"/>
  <c r="H124" i="114" s="1"/>
  <c r="H422" i="114"/>
  <c r="E408" i="114" s="1"/>
  <c r="H408" i="114" s="1"/>
  <c r="H411" i="114" s="1"/>
  <c r="H438" i="114" s="1"/>
  <c r="H439" i="114" s="1"/>
  <c r="F123" i="112"/>
  <c r="F125" i="112" s="1"/>
  <c r="H465" i="114"/>
  <c r="E451" i="114" s="1"/>
  <c r="H451" i="114" s="1"/>
  <c r="H454" i="114" s="1"/>
  <c r="H480" i="114" s="1"/>
  <c r="H481" i="114" s="1"/>
  <c r="H483" i="114" s="1"/>
  <c r="H484" i="114" s="1"/>
  <c r="F19" i="113" s="1"/>
  <c r="G19" i="113" s="1"/>
  <c r="I19" i="113" s="1"/>
  <c r="L12" i="112"/>
  <c r="G12" i="112"/>
  <c r="H22" i="114"/>
  <c r="E12" i="114" s="1"/>
  <c r="H12" i="114" s="1"/>
  <c r="H14" i="114" s="1"/>
  <c r="H35" i="114" s="1"/>
  <c r="H36" i="114" s="1"/>
  <c r="H38" i="114" s="1"/>
  <c r="H39" i="114" s="1"/>
  <c r="F9" i="113" s="1"/>
  <c r="H243" i="114"/>
  <c r="E230" i="114" s="1"/>
  <c r="H230" i="114" s="1"/>
  <c r="H233" i="114" s="1"/>
  <c r="H259" i="114" s="1"/>
  <c r="H260" i="114" s="1"/>
  <c r="H262" i="114" s="1"/>
  <c r="H263" i="114" s="1"/>
  <c r="F14" i="113" s="1"/>
  <c r="H294" i="114"/>
  <c r="E272" i="114" s="1"/>
  <c r="H272" i="114" s="1"/>
  <c r="H280" i="114" s="1"/>
  <c r="H310" i="114" s="1"/>
  <c r="H311" i="114" s="1"/>
  <c r="H313" i="114" s="1"/>
  <c r="H314" i="114" s="1"/>
  <c r="F15" i="113" s="1"/>
  <c r="H12" i="112"/>
  <c r="H201" i="114"/>
  <c r="E185" i="114" s="1"/>
  <c r="H185" i="114" s="1"/>
  <c r="H190" i="114" s="1"/>
  <c r="H217" i="114" s="1"/>
  <c r="H218" i="114" s="1"/>
  <c r="H220" i="114" s="1"/>
  <c r="H221" i="114" s="1"/>
  <c r="F13" i="113" s="1"/>
  <c r="H379" i="114"/>
  <c r="E365" i="114" s="1"/>
  <c r="H365" i="114" s="1"/>
  <c r="H368" i="114" s="1"/>
  <c r="H395" i="114" s="1"/>
  <c r="H396" i="114" s="1"/>
  <c r="H398" i="114" s="1"/>
  <c r="H399" i="114" s="1"/>
  <c r="F17" i="113" s="1"/>
  <c r="G17" i="113" s="1"/>
  <c r="F12" i="113"/>
  <c r="G12" i="113" s="1"/>
  <c r="H12" i="113" s="1"/>
  <c r="H79" i="114"/>
  <c r="H81" i="114" s="1"/>
  <c r="H82" i="114" s="1"/>
  <c r="F10" i="113" s="1"/>
  <c r="H125" i="114"/>
  <c r="H127" i="114" s="1"/>
  <c r="H128" i="114" s="1"/>
  <c r="F11" i="113" s="1"/>
  <c r="H337" i="114"/>
  <c r="E323" i="114" s="1"/>
  <c r="H323" i="114" s="1"/>
  <c r="H326" i="114" s="1"/>
  <c r="H353" i="114" s="1"/>
  <c r="H113" i="112"/>
  <c r="G113" i="112"/>
  <c r="H98" i="112"/>
  <c r="G98" i="112"/>
  <c r="G88" i="112"/>
  <c r="H88" i="112"/>
  <c r="G76" i="112"/>
  <c r="H76" i="112"/>
  <c r="G246" i="112"/>
  <c r="H246" i="112"/>
  <c r="F315" i="112"/>
  <c r="F319" i="112" s="1"/>
  <c r="G235" i="112"/>
  <c r="G269" i="112" s="1"/>
  <c r="H235" i="112"/>
  <c r="H269" i="112" s="1"/>
  <c r="L17" i="113" l="1"/>
  <c r="I17" i="113"/>
  <c r="H17" i="113"/>
  <c r="J17" i="113"/>
  <c r="K17" i="113"/>
  <c r="H123" i="112"/>
  <c r="E11" i="113"/>
  <c r="G11" i="113" s="1"/>
  <c r="E9" i="113"/>
  <c r="G9" i="113" s="1"/>
  <c r="H9" i="113" s="1"/>
  <c r="L123" i="112"/>
  <c r="L125" i="112" s="1"/>
  <c r="E14" i="113" s="1"/>
  <c r="G14" i="113" s="1"/>
  <c r="H125" i="112"/>
  <c r="E13" i="113" s="1"/>
  <c r="G123" i="112"/>
  <c r="G125" i="112" s="1"/>
  <c r="E10" i="113" s="1"/>
  <c r="H441" i="114"/>
  <c r="H442" i="114" s="1"/>
  <c r="F18" i="113" s="1"/>
  <c r="G18" i="113" s="1"/>
  <c r="K18" i="113" s="1"/>
  <c r="H354" i="114"/>
  <c r="H356" i="114" s="1"/>
  <c r="H357" i="114" s="1"/>
  <c r="F16" i="113" s="1"/>
  <c r="G16" i="113" s="1"/>
  <c r="K16" i="113" s="1"/>
  <c r="I11" i="113" l="1"/>
  <c r="H11" i="113"/>
  <c r="J11" i="113"/>
  <c r="L14" i="113"/>
  <c r="K14" i="113"/>
  <c r="G10" i="113"/>
  <c r="G13" i="113"/>
  <c r="E15" i="113"/>
  <c r="G15" i="113" s="1"/>
  <c r="L15" i="113" s="1"/>
  <c r="G33" i="113" l="1"/>
  <c r="I13" i="113"/>
  <c r="K13" i="113"/>
  <c r="K36" i="113" s="1"/>
  <c r="J13" i="113"/>
  <c r="L36" i="113"/>
  <c r="L37" i="113" s="1"/>
  <c r="J10" i="113"/>
  <c r="H10" i="113"/>
  <c r="H36" i="113" s="1"/>
  <c r="I10" i="113"/>
  <c r="I36" i="113" s="1"/>
  <c r="O108" i="67"/>
  <c r="M101" i="67"/>
  <c r="K101" i="67"/>
  <c r="L101" i="67" s="1"/>
  <c r="O101" i="67" s="1"/>
  <c r="M100" i="67"/>
  <c r="K100" i="67"/>
  <c r="L100" i="67" s="1"/>
  <c r="M96" i="67"/>
  <c r="K96" i="67"/>
  <c r="L96" i="67" s="1"/>
  <c r="O96" i="67" s="1"/>
  <c r="M95" i="67"/>
  <c r="K95" i="67"/>
  <c r="L95" i="67" s="1"/>
  <c r="K94" i="67"/>
  <c r="L94" i="67" s="1"/>
  <c r="O94" i="67" s="1"/>
  <c r="K93" i="67"/>
  <c r="L93" i="67" s="1"/>
  <c r="O93" i="67" s="1"/>
  <c r="M92" i="67"/>
  <c r="K92" i="67"/>
  <c r="L92" i="67" s="1"/>
  <c r="M91" i="67"/>
  <c r="K91" i="67"/>
  <c r="L91" i="67" s="1"/>
  <c r="O91" i="67" s="1"/>
  <c r="O72" i="67"/>
  <c r="M65" i="67"/>
  <c r="K65" i="67"/>
  <c r="L65" i="67" s="1"/>
  <c r="M64" i="67"/>
  <c r="K64" i="67"/>
  <c r="L64" i="67" s="1"/>
  <c r="K60" i="67"/>
  <c r="L60" i="67" s="1"/>
  <c r="O60" i="67" s="1"/>
  <c r="K59" i="67"/>
  <c r="L59" i="67" s="1"/>
  <c r="O59" i="67" s="1"/>
  <c r="K58" i="67"/>
  <c r="L58" i="67" s="1"/>
  <c r="O58" i="67" s="1"/>
  <c r="K57" i="67"/>
  <c r="L57" i="67" s="1"/>
  <c r="O57" i="67" s="1"/>
  <c r="M56" i="67"/>
  <c r="K56" i="67"/>
  <c r="L56" i="67" s="1"/>
  <c r="M55" i="67"/>
  <c r="K55" i="67"/>
  <c r="L55" i="67" s="1"/>
  <c r="O35" i="67"/>
  <c r="K24" i="67"/>
  <c r="L24" i="67" s="1"/>
  <c r="O24" i="67" s="1"/>
  <c r="O26" i="67" s="1"/>
  <c r="K20" i="67"/>
  <c r="L20" i="67" s="1"/>
  <c r="O20" i="67" s="1"/>
  <c r="K19" i="67"/>
  <c r="L19" i="67" s="1"/>
  <c r="O19" i="67" s="1"/>
  <c r="K18" i="67"/>
  <c r="L18" i="67" s="1"/>
  <c r="O18" i="67" s="1"/>
  <c r="K17" i="67"/>
  <c r="L17" i="67" s="1"/>
  <c r="O17" i="67" s="1"/>
  <c r="K16" i="67"/>
  <c r="L16" i="67" s="1"/>
  <c r="O16" i="67" s="1"/>
  <c r="K15" i="67"/>
  <c r="L15" i="67" s="1"/>
  <c r="O15" i="67" s="1"/>
  <c r="K11" i="67"/>
  <c r="L11" i="67" s="1"/>
  <c r="O11" i="67" s="1"/>
  <c r="K10" i="67"/>
  <c r="L10" i="67" s="1"/>
  <c r="O10" i="67" s="1"/>
  <c r="K6" i="67"/>
  <c r="L6" i="67" s="1"/>
  <c r="O6" i="67" s="1"/>
  <c r="O8" i="67" s="1"/>
  <c r="O64" i="67" l="1"/>
  <c r="O95" i="67"/>
  <c r="I37" i="113"/>
  <c r="H38" i="113"/>
  <c r="I38" i="113" s="1"/>
  <c r="H37" i="113"/>
  <c r="H39" i="113" s="1"/>
  <c r="K37" i="113"/>
  <c r="J36" i="113"/>
  <c r="J37" i="113" s="1"/>
  <c r="O92" i="67"/>
  <c r="O98" i="67" s="1"/>
  <c r="O110" i="67" s="1"/>
  <c r="O100" i="67"/>
  <c r="O102" i="67" s="1"/>
  <c r="O65" i="67"/>
  <c r="O66" i="67" s="1"/>
  <c r="O55" i="67"/>
  <c r="O56" i="67"/>
  <c r="O22" i="67"/>
  <c r="O13" i="67"/>
  <c r="J38" i="113" l="1"/>
  <c r="K38" i="113" s="1"/>
  <c r="L38" i="113" s="1"/>
  <c r="I39" i="113"/>
  <c r="J39" i="113" s="1"/>
  <c r="K39" i="113" s="1"/>
  <c r="L39" i="113" s="1"/>
  <c r="O62" i="67"/>
  <c r="O74" i="67" s="1"/>
  <c r="S84" i="67" s="1"/>
  <c r="O37" i="67"/>
  <c r="O35" i="66" l="1"/>
  <c r="K24" i="66"/>
  <c r="L24" i="66" s="1"/>
  <c r="O24" i="66" s="1"/>
  <c r="O26" i="66" s="1"/>
  <c r="K20" i="66"/>
  <c r="L20" i="66" s="1"/>
  <c r="O20" i="66" s="1"/>
  <c r="K19" i="66"/>
  <c r="L19" i="66" s="1"/>
  <c r="O19" i="66" s="1"/>
  <c r="K18" i="66"/>
  <c r="L18" i="66" s="1"/>
  <c r="O18" i="66" s="1"/>
  <c r="K17" i="66"/>
  <c r="L17" i="66" s="1"/>
  <c r="O17" i="66" s="1"/>
  <c r="K16" i="66"/>
  <c r="L16" i="66" s="1"/>
  <c r="O16" i="66" s="1"/>
  <c r="K15" i="66"/>
  <c r="L15" i="66" s="1"/>
  <c r="O15" i="66" s="1"/>
  <c r="K11" i="66"/>
  <c r="L11" i="66" s="1"/>
  <c r="O11" i="66" s="1"/>
  <c r="K10" i="66"/>
  <c r="L10" i="66" s="1"/>
  <c r="O10" i="66" s="1"/>
  <c r="K6" i="66"/>
  <c r="L6" i="66" s="1"/>
  <c r="O6" i="66" s="1"/>
  <c r="O8" i="66" s="1"/>
  <c r="O13" i="66" l="1"/>
  <c r="O22" i="66"/>
  <c r="O37" i="66" l="1"/>
</calcChain>
</file>

<file path=xl/sharedStrings.xml><?xml version="1.0" encoding="utf-8"?>
<sst xmlns="http://schemas.openxmlformats.org/spreadsheetml/2006/main" count="2160" uniqueCount="319">
  <si>
    <t>U</t>
  </si>
  <si>
    <t>UNIDAD</t>
  </si>
  <si>
    <t>P. TOTAL</t>
  </si>
  <si>
    <t>P. UNIT.</t>
  </si>
  <si>
    <t>GLB</t>
  </si>
  <si>
    <t>M</t>
  </si>
  <si>
    <t>M2</t>
  </si>
  <si>
    <t>M3</t>
  </si>
  <si>
    <t>RUBRO:</t>
  </si>
  <si>
    <t>UNIDAD:</t>
  </si>
  <si>
    <t>DETALLE:</t>
  </si>
  <si>
    <t>EQUIPOS</t>
  </si>
  <si>
    <t>HERRAMIENTA MENOR</t>
  </si>
  <si>
    <t>SUBTOTAL M</t>
  </si>
  <si>
    <t>MANO DE OBRA</t>
  </si>
  <si>
    <t>SUBTOTAL N</t>
  </si>
  <si>
    <t>MATERIALES</t>
  </si>
  <si>
    <t>TRANSPORTE</t>
  </si>
  <si>
    <t>SUBTOTAL P</t>
  </si>
  <si>
    <t>COSTO TOTAL DEL RUBRO</t>
  </si>
  <si>
    <t>VALOR OFERTADO</t>
  </si>
  <si>
    <t>AGUA</t>
  </si>
  <si>
    <t>SACO</t>
  </si>
  <si>
    <t>ITEM</t>
  </si>
  <si>
    <t>CANTIDAD</t>
  </si>
  <si>
    <t>DESCRIPCION</t>
  </si>
  <si>
    <t>TARIFA</t>
  </si>
  <si>
    <t>COSTO HORA</t>
  </si>
  <si>
    <t>RENDIMIENTO</t>
  </si>
  <si>
    <t>A</t>
  </si>
  <si>
    <t>B</t>
  </si>
  <si>
    <t>C=A*B</t>
  </si>
  <si>
    <t>R</t>
  </si>
  <si>
    <t>D=C*R</t>
  </si>
  <si>
    <t>JORNAL/HR.</t>
  </si>
  <si>
    <t>UNITARIO</t>
  </si>
  <si>
    <t>COSTO</t>
  </si>
  <si>
    <t xml:space="preserve">COSTO </t>
  </si>
  <si>
    <t>DESCRIPCION (CATEGORIA)</t>
  </si>
  <si>
    <t>PEON ( E2)</t>
  </si>
  <si>
    <t>SUBTOTAL  O</t>
  </si>
  <si>
    <t>TOTAL COSTO DIRECTO  (M+N+O+P)</t>
  </si>
  <si>
    <t>OTROS INDIRECTOS %</t>
  </si>
  <si>
    <t>ESTOS PRECIOS NO INCLUYEN IVA</t>
  </si>
  <si>
    <t>ALBAÑIL (D2)</t>
  </si>
  <si>
    <t>ITEMS:</t>
  </si>
  <si>
    <t>ML</t>
  </si>
  <si>
    <t>GL</t>
  </si>
  <si>
    <t>LT</t>
  </si>
  <si>
    <t>Total</t>
  </si>
  <si>
    <t xml:space="preserve">INDIRECTOS Y UTILIDADES  </t>
  </si>
  <si>
    <t>Administración y Gastos Generales</t>
  </si>
  <si>
    <t>Imprevistos, Impuestos</t>
  </si>
  <si>
    <t>Costo Indirecto</t>
  </si>
  <si>
    <t>Utilidad</t>
  </si>
  <si>
    <t xml:space="preserve">INDIRECTOS Y UTILIDADES   </t>
  </si>
  <si>
    <t>#</t>
  </si>
  <si>
    <t>MAESTRO DE OBRA (C1)</t>
  </si>
  <si>
    <t>MAESTRO  DE OBRA (C1)</t>
  </si>
  <si>
    <t>b</t>
  </si>
  <si>
    <t>Mc</t>
  </si>
  <si>
    <t>Ø</t>
  </si>
  <si>
    <t>TIPO</t>
  </si>
  <si>
    <t>DIMENCIONES</t>
  </si>
  <si>
    <t>LONGITUD</t>
  </si>
  <si>
    <t># Elementos</t>
  </si>
  <si>
    <t>W varilla</t>
  </si>
  <si>
    <t>Peso</t>
  </si>
  <si>
    <t>a</t>
  </si>
  <si>
    <t>c</t>
  </si>
  <si>
    <t>d</t>
  </si>
  <si>
    <t>Gancho</t>
  </si>
  <si>
    <t>Des.</t>
  </si>
  <si>
    <t>PLINTO (PARRILLA)</t>
  </si>
  <si>
    <t>X</t>
  </si>
  <si>
    <t>C</t>
  </si>
  <si>
    <t>Y</t>
  </si>
  <si>
    <t>COLUMNAS (MUÑECO)</t>
  </si>
  <si>
    <t>L</t>
  </si>
  <si>
    <t>O</t>
  </si>
  <si>
    <t xml:space="preserve">RIOSTRAS </t>
  </si>
  <si>
    <t>I</t>
  </si>
  <si>
    <t>CHICOTES</t>
  </si>
  <si>
    <t>Total ----&gt;</t>
  </si>
  <si>
    <t xml:space="preserve"> </t>
  </si>
  <si>
    <t>DESCRIPCIÓN DE RUBROS</t>
  </si>
  <si>
    <t xml:space="preserve">MAESTRO DE OBRA (C1)              </t>
  </si>
  <si>
    <t>PLANILLA DE HIERRO BODEGA</t>
  </si>
  <si>
    <t>X R1 L</t>
  </si>
  <si>
    <t>X R1 C</t>
  </si>
  <si>
    <t>Y R2 S</t>
  </si>
  <si>
    <t>VIGAS BANDA SUPERIORES</t>
  </si>
  <si>
    <t>PLANILLA DE HIERRO FOSAS DE RTV 6m</t>
  </si>
  <si>
    <t>Fosa</t>
  </si>
  <si>
    <t>Horizontal X</t>
  </si>
  <si>
    <t>Vertical L</t>
  </si>
  <si>
    <t>Vertical C</t>
  </si>
  <si>
    <t>Escalera</t>
  </si>
  <si>
    <t>PLANILLA DE HIERRO FOSAS DE RTV 12m</t>
  </si>
  <si>
    <t>TOTAL PRESUPUESTO</t>
  </si>
  <si>
    <t>PINTOR</t>
  </si>
  <si>
    <t>kg</t>
  </si>
  <si>
    <t>CANT.</t>
  </si>
  <si>
    <t>Obra:</t>
  </si>
  <si>
    <t>Ubicación:</t>
  </si>
  <si>
    <t>Contenido:</t>
  </si>
  <si>
    <t>Fecha:</t>
  </si>
  <si>
    <t>ALBAÑIL</t>
  </si>
  <si>
    <t>CUADRO DE RUBROS Y CANTIDADES DE OBRA</t>
  </si>
  <si>
    <t>CANTÓN NOBOL</t>
  </si>
  <si>
    <t>EXCAVACIÓN A MAQUINA, INC. DESALOJO LOCAL</t>
  </si>
  <si>
    <t>ESTACIÓN TOTAL</t>
  </si>
  <si>
    <t>TOPOGRAFO (C1)</t>
  </si>
  <si>
    <t>CADENERO  (D2)</t>
  </si>
  <si>
    <t>RETROEXCAVADORA 70-90 HP</t>
  </si>
  <si>
    <t>VOLQUETA 8M3</t>
  </si>
  <si>
    <t>RODILLO 10 TON.</t>
  </si>
  <si>
    <t>TANQUERO</t>
  </si>
  <si>
    <t>MOTONIVELADORA</t>
  </si>
  <si>
    <t>AC-20</t>
  </si>
  <si>
    <t>RODILLO NEUMATICO</t>
  </si>
  <si>
    <t>RODILLO VIBRATORIO LISO</t>
  </si>
  <si>
    <t>CARGADORA FRONTAL 170HP</t>
  </si>
  <si>
    <t>DISTRIBUIDOR DE ASFALTO</t>
  </si>
  <si>
    <t>TERMINADORA DE ASFALTO</t>
  </si>
  <si>
    <t>OP. CARGADORA FRONTAL</t>
  </si>
  <si>
    <t>OP. DISTRIBUIDOR DE ASFALTO</t>
  </si>
  <si>
    <t>MATERIAL PARA CARPETA</t>
  </si>
  <si>
    <t>DIESEL</t>
  </si>
  <si>
    <t>CONCRETERA</t>
  </si>
  <si>
    <t>ARENA</t>
  </si>
  <si>
    <t>TRAZADO, REPLANTEO Y NIVELACIÓN DEL TERRENO</t>
  </si>
  <si>
    <t>CARPINTERO</t>
  </si>
  <si>
    <t>PIEDRA 3/4</t>
  </si>
  <si>
    <t>CARPETA DE RODADURA DE ASFALTO FLEXIBLE MEZCLADO EN PLANTA, e= 2", INC. TRANSPORTE</t>
  </si>
  <si>
    <t>MAESTRO MAYOR</t>
  </si>
  <si>
    <t>AREA</t>
  </si>
  <si>
    <t>TIRAS</t>
  </si>
  <si>
    <t>CLAVOS</t>
  </si>
  <si>
    <t>CUARTONES</t>
  </si>
  <si>
    <t>m</t>
  </si>
  <si>
    <t xml:space="preserve">OPERADOR DE RETROEXCAVADORA </t>
  </si>
  <si>
    <t xml:space="preserve">CHOFER VOLQUETA </t>
  </si>
  <si>
    <t xml:space="preserve">MAESTRO DE OBRA </t>
  </si>
  <si>
    <t xml:space="preserve">PEON </t>
  </si>
  <si>
    <t xml:space="preserve">OPERADOR DE RODILLO </t>
  </si>
  <si>
    <t>CHOFER DE TANQUEROS</t>
  </si>
  <si>
    <t xml:space="preserve">OPERADOR DE MOTONIVELADORA </t>
  </si>
  <si>
    <t>VOLQUETA</t>
  </si>
  <si>
    <t>CHOFER DE VOLQUETA</t>
  </si>
  <si>
    <t>PEON</t>
  </si>
  <si>
    <t xml:space="preserve">PEÓN </t>
  </si>
  <si>
    <t xml:space="preserve">OP. DE RODILLO AUTOPROPULSADO </t>
  </si>
  <si>
    <t xml:space="preserve">OP. RESPONSABLE PLANTA ASFALTICA </t>
  </si>
  <si>
    <t>AYUDANTE DE MAQUINARÍA</t>
  </si>
  <si>
    <t>CEMENTO</t>
  </si>
  <si>
    <t>PEÒN</t>
  </si>
  <si>
    <t>CATEGORÍAS OCUPACIONALES</t>
  </si>
  <si>
    <t xml:space="preserve">SUELDO UNIFICADO </t>
  </si>
  <si>
    <t>AÑO 2022</t>
  </si>
  <si>
    <t>COSTO HORARIO</t>
  </si>
  <si>
    <t>MAESTRO MAYOR DE OBRA</t>
  </si>
  <si>
    <t>TOPÓGRAFO</t>
  </si>
  <si>
    <t>CADENERO</t>
  </si>
  <si>
    <t>OPERADOR DE EXCAVADORA</t>
  </si>
  <si>
    <t>OPERADOR DE RETRO EXCAVADORA</t>
  </si>
  <si>
    <t>OPERADOR DE RODILLO</t>
  </si>
  <si>
    <t>OPERADOR DE MOTONIVELADORA</t>
  </si>
  <si>
    <t>RESP. PLANTA ASFÁLTICA</t>
  </si>
  <si>
    <t>OPER. CARGADORA FRONTAL</t>
  </si>
  <si>
    <t>OPER. DISTRIBUIDOR DE ASFALTO</t>
  </si>
  <si>
    <t>AYUDANTE DE MAQUINARIA</t>
  </si>
  <si>
    <t>OPERADOR DE EQUIP. LIVIANO</t>
  </si>
  <si>
    <t>AYUDANTE DE OBRA</t>
  </si>
  <si>
    <t xml:space="preserve">ELECTRICISTA </t>
  </si>
  <si>
    <t>SOLDADOR</t>
  </si>
  <si>
    <t>AYUDANTE</t>
  </si>
  <si>
    <t>CALLE:</t>
  </si>
  <si>
    <t>N°</t>
  </si>
  <si>
    <t>LONGITUD 1</t>
  </si>
  <si>
    <t>LONGITUD 2</t>
  </si>
  <si>
    <t>ANCHO 1</t>
  </si>
  <si>
    <t>ANCHO 2</t>
  </si>
  <si>
    <t>VOLUMEN</t>
  </si>
  <si>
    <t>EXCAVACION</t>
  </si>
  <si>
    <t>BASE CLASE I</t>
  </si>
  <si>
    <t>DERECHO</t>
  </si>
  <si>
    <t>IZQUIERDO</t>
  </si>
  <si>
    <t>REPARACIÓN DE GUIAS DE AA.PP.</t>
  </si>
  <si>
    <t>RELLENO</t>
  </si>
  <si>
    <t>SUMINISTRO DE BASE CLASE I, INC. TRANSPORTE, TENDIDO, HIDRATADO Y COMPACTADO</t>
  </si>
  <si>
    <t>IMPRIMACIÓN</t>
  </si>
  <si>
    <t>SEGURIDAD LABORAL, VIAL Y AMBIENTAL</t>
  </si>
  <si>
    <t>PARANTE DE MADERA CON DADO DE H.S.</t>
  </si>
  <si>
    <t xml:space="preserve">AGUA PARA CONTROL DE POLVO </t>
  </si>
  <si>
    <t>CONO DE SEGURIDAD</t>
  </si>
  <si>
    <t>TANQUE DE 55 GLNES PARA BASURA</t>
  </si>
  <si>
    <t>CINTA PLÁSTICA DE SEGURIDAD (COLOR REFLECTIVO)</t>
  </si>
  <si>
    <t>PROTECCIÓN PARA EL TRABAJADOR</t>
  </si>
  <si>
    <t>CONSTRUCCIÓN E INSTALACIÓN DE LETRERO MET. DE OBRA</t>
  </si>
  <si>
    <t>LETREROS DE SEÑALIZACIÓN (1,20X0,60)</t>
  </si>
  <si>
    <t>RETROEXCAVADORA</t>
  </si>
  <si>
    <t>CHOFER</t>
  </si>
  <si>
    <t>CASCAJO MEDIANO</t>
  </si>
  <si>
    <t>MATERIAL BASE CLASE I</t>
  </si>
  <si>
    <t>PLOMERO</t>
  </si>
  <si>
    <t>TUBO ROSCABLE 1/2"</t>
  </si>
  <si>
    <t>UNIÓN UNIVERSAL 1/2"</t>
  </si>
  <si>
    <t>UNIÓN 1/2"</t>
  </si>
  <si>
    <t>TEFLON</t>
  </si>
  <si>
    <t>CODO/TEE 1/2"</t>
  </si>
  <si>
    <t>ROTOMARTILLO DEMOLEDOR</t>
  </si>
  <si>
    <t>ENCOFRADO</t>
  </si>
  <si>
    <t>MALLA PLASTICA DE SEGURIDAD H=1.00m</t>
  </si>
  <si>
    <t>TABLA DE ENCOFRADO</t>
  </si>
  <si>
    <t>CUARTON DE ENCOFRADO</t>
  </si>
  <si>
    <t>CAÑA ROLLIZA</t>
  </si>
  <si>
    <t>AGUA DE RIO</t>
  </si>
  <si>
    <t>CONO DE SEGURIDAD REFLECTIVO</t>
  </si>
  <si>
    <t>TANQUE METÁLICO 55 GLNS.</t>
  </si>
  <si>
    <t>CINTA DE PELIGRO</t>
  </si>
  <si>
    <t>CHALECO</t>
  </si>
  <si>
    <t>GUANTES</t>
  </si>
  <si>
    <t>GAFAS</t>
  </si>
  <si>
    <t>CASCO</t>
  </si>
  <si>
    <t>BOTAS</t>
  </si>
  <si>
    <t>VARIOS</t>
  </si>
  <si>
    <t>PAR</t>
  </si>
  <si>
    <t>LONA IMPRESA</t>
  </si>
  <si>
    <t>ESTRUCTURA METÁLICA PARA LETRERO</t>
  </si>
  <si>
    <t>TUBERO</t>
  </si>
  <si>
    <t>D</t>
  </si>
  <si>
    <t>E</t>
  </si>
  <si>
    <t>F</t>
  </si>
  <si>
    <t>G</t>
  </si>
  <si>
    <t>H</t>
  </si>
  <si>
    <t>J</t>
  </si>
  <si>
    <t>K</t>
  </si>
  <si>
    <t>N</t>
  </si>
  <si>
    <t>P</t>
  </si>
  <si>
    <t>Q</t>
  </si>
  <si>
    <t>S</t>
  </si>
  <si>
    <t>T</t>
  </si>
  <si>
    <t>V</t>
  </si>
  <si>
    <t>W</t>
  </si>
  <si>
    <t>Z</t>
  </si>
  <si>
    <t>Z1</t>
  </si>
  <si>
    <t>Z2</t>
  </si>
  <si>
    <t>Z3</t>
  </si>
  <si>
    <t>Z4</t>
  </si>
  <si>
    <t>Z5</t>
  </si>
  <si>
    <t>CALLE CRISTHIAN FORTE DESDE CALLE JUAN ALVAREZ HASTA CALLE 8 DE DICIEMBRE</t>
  </si>
  <si>
    <t>ANCHO2</t>
  </si>
  <si>
    <t>TOTAL</t>
  </si>
  <si>
    <t>CALLE CRISTHIAN FORTE DESDE CALLE JUAN ALVAREZ HASTA CALLE JUAN FERNANDEZ</t>
  </si>
  <si>
    <t>RODILLO LISO</t>
  </si>
  <si>
    <t>RESANTEO Y COMPACTACIÓN DE SUBRASANTE</t>
  </si>
  <si>
    <t>JUAN ALVAREZ DESDE AV. RIO AMAZONAS HASTA MALECON</t>
  </si>
  <si>
    <t>ADICIONAL</t>
  </si>
  <si>
    <t>ADICONAL</t>
  </si>
  <si>
    <t>NIVELACIÓN DE CAMARAS DE AA.SS.-AA.LL.-AA.PP.</t>
  </si>
  <si>
    <t>CALLE JUAN ALVAREZ - DEMOLOCION Y REPOSICIÓN DE ACERAS EXISTENTES</t>
  </si>
  <si>
    <t>RAMPA VEHICULAR</t>
  </si>
  <si>
    <t xml:space="preserve">LADO </t>
  </si>
  <si>
    <t xml:space="preserve">ENCOFRADO </t>
  </si>
  <si>
    <t>PROYECTO</t>
  </si>
  <si>
    <t>CALLE JUAN ALVAREZ - REMOCIÓN DE ADOQUIN PEATONAL EXISTENTE PARTERRE CENTRAL</t>
  </si>
  <si>
    <t>DESCUENTO AREA DE JARDINERAS</t>
  </si>
  <si>
    <t>AREA POR JARDINERA</t>
  </si>
  <si>
    <t>GRANTOTAL</t>
  </si>
  <si>
    <t>INSTALADOR DE ADOQUIN</t>
  </si>
  <si>
    <t>MAESTRO ELECTRICO/LINIERO/SUBESTACIONES</t>
  </si>
  <si>
    <t>AYUDANTE ELECTRICISTA</t>
  </si>
  <si>
    <t>JARDINERO</t>
  </si>
  <si>
    <t xml:space="preserve">OBRA CIVIL </t>
  </si>
  <si>
    <t>LONARZAN</t>
  </si>
  <si>
    <t>B1</t>
  </si>
  <si>
    <t>A1</t>
  </si>
  <si>
    <t>LOTIZACIÓN LONARZAN</t>
  </si>
  <si>
    <t>LIMPIEZA DE CANAL DE AGUAS LLUVIAS</t>
  </si>
  <si>
    <t>SUMIDERO DE HORMIGÓN SIMPLE INCLUIDO REJILLA METALICA</t>
  </si>
  <si>
    <t>REJILLA METÁLICA</t>
  </si>
  <si>
    <t>SUMINISTRO E INSTALACIÓN DE TUBERIA PVC CORRUGADO 250MM</t>
  </si>
  <si>
    <t>EQUIPO TOPOGRAFICO</t>
  </si>
  <si>
    <t>TUBERIA CORRUGADA PVC 250mm</t>
  </si>
  <si>
    <t>LETRERO DE SEÑALIZACIÓN</t>
  </si>
  <si>
    <t>RUBRO</t>
  </si>
  <si>
    <t>RELLENO COMPACTADO CON MATERIAL DE PRÉSTAMO IMPORTADO</t>
  </si>
  <si>
    <t>RELLENO COMPACTADO</t>
  </si>
  <si>
    <t>CALLE K</t>
  </si>
  <si>
    <t>ACERA, BORDILLO, CUNETA</t>
  </si>
  <si>
    <t>INGRESO ESTACION DE BOMBEO</t>
  </si>
  <si>
    <t>ACERA</t>
  </si>
  <si>
    <t>ANCHO</t>
  </si>
  <si>
    <t>H=</t>
  </si>
  <si>
    <t>INGRESO A NOBOL REDONDEL</t>
  </si>
  <si>
    <t>CALLE B - MZ 010 (ACERA, BORD-CUNT)</t>
  </si>
  <si>
    <t>CALLE E - MZ 011 (ACERA, BORD-CUNT)</t>
  </si>
  <si>
    <t>MURO DE CONFINAMIENTO DE H.S. F´C=210KG/CM2 (10X40)</t>
  </si>
  <si>
    <t>ACERA DE H.S. F´C=210KG/CM2 (E=8CM)</t>
  </si>
  <si>
    <t>S/N</t>
  </si>
  <si>
    <t>PÚBLICA</t>
  </si>
  <si>
    <t>ASFALTO IMPRIMACIÓN</t>
  </si>
  <si>
    <t>BORDILLO CUNETA</t>
  </si>
  <si>
    <t>CALLE C</t>
  </si>
  <si>
    <t xml:space="preserve">GRUTA </t>
  </si>
  <si>
    <t>AREA VERDE</t>
  </si>
  <si>
    <t>MZ 010</t>
  </si>
  <si>
    <t>VIBRADOR DE MANGUERA</t>
  </si>
  <si>
    <t>BORDILLO CUNETA DE H.S. F´C=210KG/CM2 (0,16m2)</t>
  </si>
  <si>
    <t>INGRESO POR ESTACION DE BOMBEO</t>
  </si>
  <si>
    <t>INVERSION PARCIAL</t>
  </si>
  <si>
    <t>AVANCE % PARCIAL</t>
  </si>
  <si>
    <t>INVERSION ACUMULADA</t>
  </si>
  <si>
    <t>AVANCE % ACUMULADO</t>
  </si>
  <si>
    <t>150 DIAS</t>
  </si>
  <si>
    <t>30 DIAS</t>
  </si>
  <si>
    <t>CRONOGRAMA VALORADO DE OBRA</t>
  </si>
  <si>
    <t>ASFALTADO VIAL CON CARPETA DE 2" DE ESPESOR DE TODAS LAS CALLES DE LA LOTIZACIÓN LONARZAN DE LA CIUDAD NARCISA DE JESÚS DEL CANTÓN NOBOL.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</si>
</sst>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 * #,##0.00_ ;_ * \-#,##0.00_ ;_ * &quot;-&quot;??_ ;_ @_ "/>
    <numFmt numFmtId="164" formatCode="_(* #,##0.00_);_(* \(#,##0.00\);_(* &quot;-&quot;??_);_(@_)"/>
    <numFmt numFmtId="165" formatCode="_-* #,##0\ _€_-;\-* #,##0\ _€_-;_-* &quot;-&quot;\ _€_-;_-@_-"/>
    <numFmt numFmtId="166" formatCode="_(&quot;$&quot;\ * #,##0.00_);_(&quot;$&quot;\ * \(#,##0.00\);_(&quot;$&quot;\ * &quot;-&quot;??_);_(@_)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_ [$€]* #,##0.00_ ;_ [$€]* \-#,##0.00_ ;_ [$€]* &quot;-&quot;??_ ;_ @_ "/>
    <numFmt numFmtId="170" formatCode="mmmm\-yy"/>
    <numFmt numFmtId="171" formatCode="#,##0.000"/>
    <numFmt numFmtId="172" formatCode="#,##0.0000"/>
    <numFmt numFmtId="173" formatCode="0.0"/>
    <numFmt numFmtId="174" formatCode="0.000"/>
    <numFmt numFmtId="175" formatCode="#,##0.0"/>
    <numFmt numFmtId="176" formatCode="_(* #,##0.00000_);_(* \(#,##0.00000\);_(* &quot;-&quot;??_);_(@_)"/>
    <numFmt numFmtId="177" formatCode="0.00000%"/>
    <numFmt numFmtId="178" formatCode="_(* #,##0.0000_);_(* \(#,##0.0000\);_(* &quot;-&quot;??_);_(@_)"/>
    <numFmt numFmtId="179" formatCode="_ &quot;$&quot;* #,##0.000_ ;_ &quot;$&quot;* \-#,##0.000_ ;_ &quot;$&quot;* &quot;-&quot;???_ ;_ @_ 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0"/>
      <name val="Century Gothic"/>
      <family val="2"/>
    </font>
    <font>
      <sz val="8"/>
      <name val="Century Gothic"/>
      <family val="2"/>
    </font>
    <font>
      <sz val="9"/>
      <color indexed="8"/>
      <name val="Century Gothic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b/>
      <sz val="8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2"/>
      <color rgb="FFFF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Century Gothic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69" fontId="1" fillId="0" borderId="0" applyFont="0" applyFill="0" applyBorder="0" applyAlignment="0" applyProtection="0"/>
    <xf numFmtId="0" fontId="2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4" fillId="0" borderId="0"/>
    <xf numFmtId="0" fontId="15" fillId="0" borderId="0"/>
    <xf numFmtId="0" fontId="1" fillId="0" borderId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</cellStyleXfs>
  <cellXfs count="479">
    <xf numFmtId="0" fontId="0" fillId="0" borderId="0" xfId="0"/>
    <xf numFmtId="0" fontId="17" fillId="0" borderId="0" xfId="0" applyFont="1"/>
    <xf numFmtId="3" fontId="10" fillId="0" borderId="0" xfId="22" applyNumberFormat="1" applyFont="1"/>
    <xf numFmtId="4" fontId="10" fillId="0" borderId="0" xfId="22" applyNumberFormat="1" applyFont="1" applyAlignment="1">
      <alignment horizontal="right"/>
    </xf>
    <xf numFmtId="4" fontId="11" fillId="0" borderId="0" xfId="22" applyNumberFormat="1" applyFont="1" applyAlignment="1">
      <alignment horizontal="center"/>
    </xf>
    <xf numFmtId="3" fontId="10" fillId="0" borderId="12" xfId="22" applyNumberFormat="1" applyFont="1" applyBorder="1" applyAlignment="1">
      <alignment vertical="center"/>
    </xf>
    <xf numFmtId="0" fontId="10" fillId="0" borderId="12" xfId="0" applyFont="1" applyBorder="1" applyAlignment="1">
      <alignment horizontal="right" wrapText="1"/>
    </xf>
    <xf numFmtId="4" fontId="11" fillId="0" borderId="12" xfId="22" applyNumberFormat="1" applyFont="1" applyBorder="1" applyAlignment="1">
      <alignment horizontal="center" vertical="center"/>
    </xf>
    <xf numFmtId="3" fontId="11" fillId="0" borderId="8" xfId="22" applyNumberFormat="1" applyFont="1" applyBorder="1"/>
    <xf numFmtId="171" fontId="10" fillId="0" borderId="7" xfId="22" applyNumberFormat="1" applyFont="1" applyBorder="1"/>
    <xf numFmtId="3" fontId="10" fillId="0" borderId="8" xfId="22" applyNumberFormat="1" applyFont="1" applyBorder="1" applyAlignment="1">
      <alignment horizontal="centerContinuous"/>
    </xf>
    <xf numFmtId="3" fontId="10" fillId="0" borderId="3" xfId="22" applyNumberFormat="1" applyFont="1" applyBorder="1" applyAlignment="1">
      <alignment horizontal="center"/>
    </xf>
    <xf numFmtId="4" fontId="10" fillId="0" borderId="8" xfId="22" applyNumberFormat="1" applyFont="1" applyBorder="1" applyAlignment="1">
      <alignment horizontal="center"/>
    </xf>
    <xf numFmtId="4" fontId="10" fillId="0" borderId="8" xfId="22" applyNumberFormat="1" applyFont="1" applyBorder="1" applyAlignment="1">
      <alignment horizontal="left"/>
    </xf>
    <xf numFmtId="4" fontId="10" fillId="0" borderId="1" xfId="22" applyNumberFormat="1" applyFont="1" applyBorder="1" applyAlignment="1">
      <alignment horizontal="center"/>
    </xf>
    <xf numFmtId="3" fontId="10" fillId="0" borderId="13" xfId="22" applyNumberFormat="1" applyFont="1" applyBorder="1" applyAlignment="1">
      <alignment horizontal="centerContinuous"/>
    </xf>
    <xf numFmtId="3" fontId="10" fillId="0" borderId="4" xfId="22" applyNumberFormat="1" applyFont="1" applyBorder="1" applyAlignment="1">
      <alignment horizontal="centerContinuous"/>
    </xf>
    <xf numFmtId="4" fontId="11" fillId="0" borderId="13" xfId="22" applyNumberFormat="1" applyFont="1" applyBorder="1" applyAlignment="1">
      <alignment horizontal="centerContinuous"/>
    </xf>
    <xf numFmtId="4" fontId="11" fillId="0" borderId="13" xfId="22" applyNumberFormat="1" applyFont="1" applyBorder="1" applyAlignment="1">
      <alignment horizontal="center"/>
    </xf>
    <xf numFmtId="4" fontId="11" fillId="0" borderId="14" xfId="22" applyNumberFormat="1" applyFont="1" applyBorder="1" applyAlignment="1">
      <alignment horizontal="centerContinuous"/>
    </xf>
    <xf numFmtId="3" fontId="10" fillId="0" borderId="0" xfId="22" applyNumberFormat="1" applyFont="1" applyAlignment="1">
      <alignment horizontal="centerContinuous"/>
    </xf>
    <xf numFmtId="10" fontId="10" fillId="0" borderId="6" xfId="22" applyNumberFormat="1" applyFont="1" applyBorder="1" applyAlignment="1">
      <alignment horizontal="center"/>
    </xf>
    <xf numFmtId="4" fontId="10" fillId="0" borderId="6" xfId="22" applyNumberFormat="1" applyFont="1" applyBorder="1" applyAlignment="1">
      <alignment horizontal="right"/>
    </xf>
    <xf numFmtId="171" fontId="10" fillId="0" borderId="2" xfId="22" applyNumberFormat="1" applyFont="1" applyBorder="1"/>
    <xf numFmtId="4" fontId="10" fillId="0" borderId="6" xfId="22" applyNumberFormat="1" applyFont="1" applyBorder="1"/>
    <xf numFmtId="4" fontId="10" fillId="0" borderId="2" xfId="22" applyNumberFormat="1" applyFont="1" applyBorder="1"/>
    <xf numFmtId="2" fontId="10" fillId="0" borderId="6" xfId="22" applyNumberFormat="1" applyFont="1" applyBorder="1"/>
    <xf numFmtId="3" fontId="10" fillId="0" borderId="6" xfId="22" applyNumberFormat="1" applyFont="1" applyBorder="1"/>
    <xf numFmtId="4" fontId="10" fillId="0" borderId="0" xfId="22" applyNumberFormat="1" applyFont="1"/>
    <xf numFmtId="171" fontId="10" fillId="0" borderId="1" xfId="22" applyNumberFormat="1" applyFont="1" applyBorder="1"/>
    <xf numFmtId="0" fontId="17" fillId="0" borderId="3" xfId="0" applyFont="1" applyBorder="1"/>
    <xf numFmtId="0" fontId="17" fillId="0" borderId="7" xfId="0" applyFont="1" applyBorder="1"/>
    <xf numFmtId="3" fontId="10" fillId="0" borderId="3" xfId="22" applyNumberFormat="1" applyFont="1" applyBorder="1" applyAlignment="1">
      <alignment horizontal="centerContinuous"/>
    </xf>
    <xf numFmtId="4" fontId="10" fillId="0" borderId="8" xfId="22" applyNumberFormat="1" applyFont="1" applyBorder="1" applyAlignment="1">
      <alignment horizontal="centerContinuous"/>
    </xf>
    <xf numFmtId="4" fontId="10" fillId="0" borderId="1" xfId="22" applyNumberFormat="1" applyFont="1" applyBorder="1" applyAlignment="1">
      <alignment horizontal="centerContinuous"/>
    </xf>
    <xf numFmtId="3" fontId="10" fillId="0" borderId="15" xfId="22" applyNumberFormat="1" applyFont="1" applyBorder="1" applyAlignment="1">
      <alignment horizontal="centerContinuous"/>
    </xf>
    <xf numFmtId="4" fontId="11" fillId="0" borderId="14" xfId="22" applyNumberFormat="1" applyFont="1" applyBorder="1" applyAlignment="1">
      <alignment horizontal="center"/>
    </xf>
    <xf numFmtId="3" fontId="10" fillId="0" borderId="9" xfId="22" applyNumberFormat="1" applyFont="1" applyBorder="1"/>
    <xf numFmtId="3" fontId="10" fillId="0" borderId="16" xfId="22" applyNumberFormat="1" applyFont="1" applyBorder="1"/>
    <xf numFmtId="3" fontId="10" fillId="0" borderId="12" xfId="22" applyNumberFormat="1" applyFont="1" applyBorder="1"/>
    <xf numFmtId="4" fontId="10" fillId="0" borderId="16" xfId="22" applyNumberFormat="1" applyFont="1" applyBorder="1"/>
    <xf numFmtId="3" fontId="11" fillId="0" borderId="16" xfId="22" applyNumberFormat="1" applyFont="1" applyBorder="1"/>
    <xf numFmtId="4" fontId="10" fillId="0" borderId="12" xfId="22" applyNumberFormat="1" applyFont="1" applyBorder="1"/>
    <xf numFmtId="4" fontId="10" fillId="0" borderId="17" xfId="22" applyNumberFormat="1" applyFont="1" applyBorder="1"/>
    <xf numFmtId="4" fontId="10" fillId="0" borderId="15" xfId="22" applyNumberFormat="1" applyFont="1" applyBorder="1" applyAlignment="1">
      <alignment horizontal="centerContinuous"/>
    </xf>
    <xf numFmtId="4" fontId="10" fillId="0" borderId="14" xfId="22" applyNumberFormat="1" applyFont="1" applyBorder="1" applyAlignment="1">
      <alignment horizontal="centerContinuous"/>
    </xf>
    <xf numFmtId="4" fontId="10" fillId="0" borderId="9" xfId="22" applyNumberFormat="1" applyFont="1" applyBorder="1" applyAlignment="1">
      <alignment horizontal="center"/>
    </xf>
    <xf numFmtId="4" fontId="10" fillId="0" borderId="6" xfId="22" applyNumberFormat="1" applyFont="1" applyBorder="1" applyAlignment="1">
      <alignment horizontal="center"/>
    </xf>
    <xf numFmtId="171" fontId="10" fillId="0" borderId="6" xfId="22" applyNumberFormat="1" applyFont="1" applyBorder="1"/>
    <xf numFmtId="3" fontId="11" fillId="0" borderId="6" xfId="22" applyNumberFormat="1" applyFont="1" applyBorder="1"/>
    <xf numFmtId="3" fontId="11" fillId="0" borderId="0" xfId="22" applyNumberFormat="1" applyFont="1"/>
    <xf numFmtId="4" fontId="10" fillId="0" borderId="3" xfId="22" applyNumberFormat="1" applyFont="1" applyBorder="1"/>
    <xf numFmtId="4" fontId="10" fillId="0" borderId="9" xfId="22" applyNumberFormat="1" applyFont="1" applyBorder="1"/>
    <xf numFmtId="4" fontId="10" fillId="0" borderId="6" xfId="22" applyNumberFormat="1" applyFont="1" applyBorder="1" applyAlignment="1">
      <alignment horizontal="centerContinuous"/>
    </xf>
    <xf numFmtId="3" fontId="10" fillId="0" borderId="12" xfId="22" applyNumberFormat="1" applyFont="1" applyBorder="1" applyAlignment="1">
      <alignment horizontal="centerContinuous"/>
    </xf>
    <xf numFmtId="4" fontId="10" fillId="0" borderId="17" xfId="22" applyNumberFormat="1" applyFont="1" applyBorder="1" applyAlignment="1">
      <alignment horizontal="center"/>
    </xf>
    <xf numFmtId="4" fontId="10" fillId="0" borderId="1" xfId="22" applyNumberFormat="1" applyFont="1" applyBorder="1"/>
    <xf numFmtId="3" fontId="10" fillId="0" borderId="4" xfId="22" applyNumberFormat="1" applyFont="1" applyBorder="1"/>
    <xf numFmtId="4" fontId="10" fillId="0" borderId="15" xfId="22" applyNumberFormat="1" applyFont="1" applyBorder="1"/>
    <xf numFmtId="171" fontId="10" fillId="0" borderId="5" xfId="22" applyNumberFormat="1" applyFont="1" applyBorder="1"/>
    <xf numFmtId="170" fontId="10" fillId="0" borderId="0" xfId="22" applyNumberFormat="1" applyFont="1" applyAlignment="1">
      <alignment horizontal="centerContinuous"/>
    </xf>
    <xf numFmtId="17" fontId="10" fillId="0" borderId="0" xfId="22" applyNumberFormat="1" applyFont="1" applyAlignment="1">
      <alignment horizontal="centerContinuous"/>
    </xf>
    <xf numFmtId="4" fontId="10" fillId="0" borderId="8" xfId="22" applyNumberFormat="1" applyFont="1" applyBorder="1"/>
    <xf numFmtId="9" fontId="10" fillId="0" borderId="3" xfId="22" applyNumberFormat="1" applyFont="1" applyBorder="1"/>
    <xf numFmtId="4" fontId="10" fillId="0" borderId="13" xfId="22" applyNumberFormat="1" applyFont="1" applyBorder="1"/>
    <xf numFmtId="4" fontId="10" fillId="0" borderId="4" xfId="22" applyNumberFormat="1" applyFont="1" applyBorder="1"/>
    <xf numFmtId="4" fontId="11" fillId="0" borderId="1" xfId="22" applyNumberFormat="1" applyFont="1" applyBorder="1"/>
    <xf numFmtId="4" fontId="11" fillId="0" borderId="4" xfId="22" applyNumberFormat="1" applyFont="1" applyBorder="1" applyAlignment="1">
      <alignment horizontal="right"/>
    </xf>
    <xf numFmtId="4" fontId="11" fillId="0" borderId="0" xfId="22" applyNumberFormat="1" applyFont="1" applyAlignment="1">
      <alignment horizontal="right"/>
    </xf>
    <xf numFmtId="0" fontId="18" fillId="0" borderId="0" xfId="0" applyFont="1"/>
    <xf numFmtId="3" fontId="10" fillId="0" borderId="8" xfId="22" applyNumberFormat="1" applyFont="1" applyBorder="1"/>
    <xf numFmtId="4" fontId="10" fillId="0" borderId="6" xfId="0" applyNumberFormat="1" applyFont="1" applyBorder="1"/>
    <xf numFmtId="3" fontId="10" fillId="0" borderId="0" xfId="22" applyNumberFormat="1" applyFont="1" applyAlignment="1">
      <alignment wrapText="1"/>
    </xf>
    <xf numFmtId="3" fontId="10" fillId="0" borderId="9" xfId="22" applyNumberFormat="1" applyFont="1" applyBorder="1" applyAlignment="1">
      <alignment wrapText="1"/>
    </xf>
    <xf numFmtId="4" fontId="10" fillId="0" borderId="6" xfId="0" applyNumberFormat="1" applyFont="1" applyBorder="1" applyAlignment="1">
      <alignment horizontal="center"/>
    </xf>
    <xf numFmtId="0" fontId="19" fillId="0" borderId="6" xfId="0" applyFont="1" applyBorder="1"/>
    <xf numFmtId="4" fontId="14" fillId="0" borderId="0" xfId="0" applyNumberFormat="1" applyFont="1"/>
    <xf numFmtId="3" fontId="10" fillId="0" borderId="6" xfId="22" applyNumberFormat="1" applyFont="1" applyBorder="1" applyAlignment="1">
      <alignment horizontal="center"/>
    </xf>
    <xf numFmtId="168" fontId="14" fillId="0" borderId="2" xfId="5" applyNumberFormat="1" applyFont="1" applyFill="1" applyBorder="1" applyAlignment="1">
      <alignment horizontal="center"/>
    </xf>
    <xf numFmtId="4" fontId="14" fillId="0" borderId="2" xfId="5" applyNumberFormat="1" applyFont="1" applyFill="1" applyBorder="1" applyAlignment="1">
      <alignment horizontal="right"/>
    </xf>
    <xf numFmtId="3" fontId="10" fillId="0" borderId="6" xfId="22" applyNumberFormat="1" applyFont="1" applyBorder="1" applyAlignment="1">
      <alignment wrapText="1"/>
    </xf>
    <xf numFmtId="9" fontId="20" fillId="0" borderId="5" xfId="0" applyNumberFormat="1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10" fillId="0" borderId="3" xfId="23" applyFont="1" applyFill="1" applyBorder="1" applyAlignment="1">
      <alignment horizontal="left"/>
    </xf>
    <xf numFmtId="4" fontId="10" fillId="0" borderId="2" xfId="0" applyNumberFormat="1" applyFont="1" applyBorder="1"/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4" fontId="10" fillId="0" borderId="2" xfId="22" applyNumberFormat="1" applyFont="1" applyBorder="1" applyAlignment="1">
      <alignment horizontal="right"/>
    </xf>
    <xf numFmtId="4" fontId="10" fillId="0" borderId="6" xfId="22" applyNumberFormat="1" applyFont="1" applyBorder="1" applyAlignment="1">
      <alignment horizontal="center" vertical="center"/>
    </xf>
    <xf numFmtId="4" fontId="10" fillId="0" borderId="6" xfId="22" applyNumberFormat="1" applyFont="1" applyBorder="1" applyAlignment="1">
      <alignment vertical="center"/>
    </xf>
    <xf numFmtId="4" fontId="10" fillId="0" borderId="2" xfId="22" applyNumberFormat="1" applyFont="1" applyBorder="1" applyAlignment="1">
      <alignment vertical="center"/>
    </xf>
    <xf numFmtId="0" fontId="12" fillId="0" borderId="0" xfId="26" applyFont="1"/>
    <xf numFmtId="0" fontId="12" fillId="0" borderId="18" xfId="26" applyFont="1" applyBorder="1" applyAlignment="1">
      <alignment horizontal="center"/>
    </xf>
    <xf numFmtId="0" fontId="12" fillId="0" borderId="22" xfId="26" applyFont="1" applyBorder="1"/>
    <xf numFmtId="0" fontId="12" fillId="0" borderId="23" xfId="26" applyFont="1" applyBorder="1" applyAlignment="1">
      <alignment horizontal="center" vertical="center"/>
    </xf>
    <xf numFmtId="0" fontId="12" fillId="0" borderId="24" xfId="26" applyFont="1" applyBorder="1" applyAlignment="1">
      <alignment horizontal="center" vertical="center"/>
    </xf>
    <xf numFmtId="2" fontId="12" fillId="0" borderId="24" xfId="26" applyNumberFormat="1" applyFont="1" applyBorder="1" applyAlignment="1">
      <alignment horizontal="center" vertical="center"/>
    </xf>
    <xf numFmtId="2" fontId="12" fillId="0" borderId="23" xfId="26" applyNumberFormat="1" applyFont="1" applyBorder="1" applyAlignment="1">
      <alignment horizontal="center" vertical="center"/>
    </xf>
    <xf numFmtId="174" fontId="12" fillId="0" borderId="23" xfId="26" applyNumberFormat="1" applyFont="1" applyBorder="1" applyAlignment="1">
      <alignment horizontal="center" vertical="center"/>
    </xf>
    <xf numFmtId="2" fontId="12" fillId="0" borderId="25" xfId="26" applyNumberFormat="1" applyFont="1" applyBorder="1"/>
    <xf numFmtId="0" fontId="12" fillId="0" borderId="26" xfId="26" applyFont="1" applyBorder="1"/>
    <xf numFmtId="0" fontId="12" fillId="0" borderId="2" xfId="26" applyFont="1" applyBorder="1" applyAlignment="1">
      <alignment horizontal="center" vertical="center"/>
    </xf>
    <xf numFmtId="0" fontId="12" fillId="0" borderId="0" xfId="26" applyFont="1" applyAlignment="1">
      <alignment horizontal="center" vertical="center"/>
    </xf>
    <xf numFmtId="2" fontId="12" fillId="0" borderId="0" xfId="26" applyNumberFormat="1" applyFont="1" applyAlignment="1">
      <alignment horizontal="center" vertical="center"/>
    </xf>
    <xf numFmtId="2" fontId="12" fillId="0" borderId="2" xfId="26" applyNumberFormat="1" applyFont="1" applyBorder="1" applyAlignment="1">
      <alignment horizontal="center" vertical="center"/>
    </xf>
    <xf numFmtId="2" fontId="12" fillId="0" borderId="6" xfId="26" applyNumberFormat="1" applyFont="1" applyBorder="1" applyAlignment="1">
      <alignment horizontal="center" vertical="center"/>
    </xf>
    <xf numFmtId="2" fontId="12" fillId="0" borderId="27" xfId="26" applyNumberFormat="1" applyFont="1" applyBorder="1"/>
    <xf numFmtId="0" fontId="12" fillId="0" borderId="28" xfId="26" applyFont="1" applyBorder="1"/>
    <xf numFmtId="0" fontId="12" fillId="0" borderId="29" xfId="26" applyFont="1" applyBorder="1"/>
    <xf numFmtId="0" fontId="12" fillId="0" borderId="30" xfId="26" applyFont="1" applyBorder="1"/>
    <xf numFmtId="0" fontId="12" fillId="0" borderId="29" xfId="26" applyFont="1" applyBorder="1" applyAlignment="1">
      <alignment horizontal="center"/>
    </xf>
    <xf numFmtId="2" fontId="12" fillId="0" borderId="30" xfId="26" applyNumberFormat="1" applyFont="1" applyBorder="1"/>
    <xf numFmtId="2" fontId="12" fillId="0" borderId="29" xfId="26" applyNumberFormat="1" applyFont="1" applyBorder="1"/>
    <xf numFmtId="2" fontId="9" fillId="0" borderId="31" xfId="26" applyNumberFormat="1" applyFont="1" applyBorder="1"/>
    <xf numFmtId="0" fontId="12" fillId="0" borderId="2" xfId="26" applyFont="1" applyBorder="1"/>
    <xf numFmtId="0" fontId="12" fillId="0" borderId="2" xfId="26" applyFont="1" applyBorder="1" applyAlignment="1">
      <alignment horizontal="center"/>
    </xf>
    <xf numFmtId="2" fontId="12" fillId="0" borderId="0" xfId="26" applyNumberFormat="1" applyFont="1"/>
    <xf numFmtId="2" fontId="12" fillId="0" borderId="2" xfId="26" applyNumberFormat="1" applyFont="1" applyBorder="1"/>
    <xf numFmtId="2" fontId="12" fillId="0" borderId="23" xfId="26" applyNumberFormat="1" applyFont="1" applyBorder="1"/>
    <xf numFmtId="174" fontId="12" fillId="0" borderId="23" xfId="26" applyNumberFormat="1" applyFont="1" applyBorder="1"/>
    <xf numFmtId="2" fontId="12" fillId="0" borderId="6" xfId="26" applyNumberFormat="1" applyFont="1" applyBorder="1"/>
    <xf numFmtId="174" fontId="12" fillId="0" borderId="6" xfId="26" applyNumberFormat="1" applyFont="1" applyBorder="1"/>
    <xf numFmtId="2" fontId="12" fillId="0" borderId="32" xfId="26" applyNumberFormat="1" applyFont="1" applyBorder="1"/>
    <xf numFmtId="2" fontId="12" fillId="0" borderId="33" xfId="26" applyNumberFormat="1" applyFont="1" applyBorder="1"/>
    <xf numFmtId="174" fontId="12" fillId="0" borderId="33" xfId="26" applyNumberFormat="1" applyFont="1" applyBorder="1"/>
    <xf numFmtId="2" fontId="9" fillId="0" borderId="34" xfId="26" applyNumberFormat="1" applyFont="1" applyBorder="1"/>
    <xf numFmtId="0" fontId="12" fillId="0" borderId="23" xfId="26" applyFont="1" applyBorder="1"/>
    <xf numFmtId="0" fontId="12" fillId="0" borderId="24" xfId="26" applyFont="1" applyBorder="1"/>
    <xf numFmtId="0" fontId="12" fillId="0" borderId="23" xfId="26" applyFont="1" applyBorder="1" applyAlignment="1">
      <alignment horizontal="center"/>
    </xf>
    <xf numFmtId="2" fontId="12" fillId="0" borderId="24" xfId="26" applyNumberFormat="1" applyFont="1" applyBorder="1"/>
    <xf numFmtId="174" fontId="12" fillId="0" borderId="2" xfId="26" applyNumberFormat="1" applyFont="1" applyBorder="1"/>
    <xf numFmtId="2" fontId="12" fillId="0" borderId="9" xfId="26" applyNumberFormat="1" applyFont="1" applyBorder="1"/>
    <xf numFmtId="2" fontId="12" fillId="0" borderId="35" xfId="26" applyNumberFormat="1" applyFont="1" applyBorder="1"/>
    <xf numFmtId="2" fontId="9" fillId="0" borderId="36" xfId="26" applyNumberFormat="1" applyFont="1" applyBorder="1"/>
    <xf numFmtId="2" fontId="9" fillId="0" borderId="37" xfId="26" applyNumberFormat="1" applyFont="1" applyBorder="1"/>
    <xf numFmtId="0" fontId="12" fillId="0" borderId="35" xfId="26" applyFont="1" applyBorder="1"/>
    <xf numFmtId="0" fontId="12" fillId="0" borderId="38" xfId="26" applyFont="1" applyBorder="1"/>
    <xf numFmtId="3" fontId="10" fillId="0" borderId="8" xfId="22" applyNumberFormat="1" applyFont="1" applyBorder="1" applyAlignment="1">
      <alignment horizontal="centerContinuous" vertical="center"/>
    </xf>
    <xf numFmtId="4" fontId="10" fillId="0" borderId="8" xfId="22" applyNumberFormat="1" applyFont="1" applyBorder="1" applyAlignment="1">
      <alignment horizontal="center" vertical="center"/>
    </xf>
    <xf numFmtId="4" fontId="10" fillId="0" borderId="8" xfId="22" applyNumberFormat="1" applyFont="1" applyBorder="1" applyAlignment="1">
      <alignment horizontal="left" vertical="center"/>
    </xf>
    <xf numFmtId="4" fontId="10" fillId="0" borderId="1" xfId="22" applyNumberFormat="1" applyFont="1" applyBorder="1" applyAlignment="1">
      <alignment horizontal="center" vertical="center"/>
    </xf>
    <xf numFmtId="3" fontId="10" fillId="0" borderId="0" xfId="22" applyNumberFormat="1" applyFont="1" applyAlignment="1">
      <alignment vertical="center"/>
    </xf>
    <xf numFmtId="4" fontId="10" fillId="0" borderId="0" xfId="22" applyNumberFormat="1" applyFont="1" applyAlignment="1">
      <alignment horizontal="right" vertical="center"/>
    </xf>
    <xf numFmtId="4" fontId="11" fillId="0" borderId="0" xfId="22" applyNumberFormat="1" applyFont="1" applyAlignment="1">
      <alignment horizontal="center" vertical="center"/>
    </xf>
    <xf numFmtId="0" fontId="10" fillId="0" borderId="12" xfId="0" applyFont="1" applyBorder="1" applyAlignment="1">
      <alignment horizontal="right" vertical="center" wrapText="1"/>
    </xf>
    <xf numFmtId="0" fontId="19" fillId="0" borderId="3" xfId="0" applyFont="1" applyBorder="1"/>
    <xf numFmtId="0" fontId="19" fillId="0" borderId="7" xfId="0" applyFont="1" applyBorder="1"/>
    <xf numFmtId="4" fontId="10" fillId="0" borderId="5" xfId="22" applyNumberFormat="1" applyFont="1" applyBorder="1" applyAlignment="1">
      <alignment vertical="center"/>
    </xf>
    <xf numFmtId="4" fontId="10" fillId="0" borderId="6" xfId="22" applyNumberFormat="1" applyFont="1" applyBorder="1" applyAlignment="1">
      <alignment horizontal="right" vertical="center"/>
    </xf>
    <xf numFmtId="171" fontId="10" fillId="0" borderId="7" xfId="22" applyNumberFormat="1" applyFont="1" applyBorder="1" applyAlignment="1">
      <alignment vertical="center"/>
    </xf>
    <xf numFmtId="3" fontId="10" fillId="0" borderId="13" xfId="22" applyNumberFormat="1" applyFont="1" applyBorder="1" applyAlignment="1">
      <alignment horizontal="centerContinuous" vertical="center"/>
    </xf>
    <xf numFmtId="3" fontId="10" fillId="0" borderId="4" xfId="22" applyNumberFormat="1" applyFont="1" applyBorder="1" applyAlignment="1">
      <alignment horizontal="centerContinuous" vertical="center"/>
    </xf>
    <xf numFmtId="4" fontId="11" fillId="0" borderId="13" xfId="22" applyNumberFormat="1" applyFont="1" applyBorder="1" applyAlignment="1">
      <alignment horizontal="centerContinuous" vertical="center"/>
    </xf>
    <xf numFmtId="4" fontId="11" fillId="0" borderId="13" xfId="22" applyNumberFormat="1" applyFont="1" applyBorder="1" applyAlignment="1">
      <alignment horizontal="center" vertical="center"/>
    </xf>
    <xf numFmtId="4" fontId="11" fillId="0" borderId="14" xfId="22" applyNumberFormat="1" applyFont="1" applyBorder="1" applyAlignment="1">
      <alignment horizontal="centerContinuous" vertical="center"/>
    </xf>
    <xf numFmtId="3" fontId="10" fillId="0" borderId="0" xfId="22" applyNumberFormat="1" applyFont="1" applyAlignment="1">
      <alignment horizontal="centerContinuous" vertical="center"/>
    </xf>
    <xf numFmtId="10" fontId="10" fillId="0" borderId="6" xfId="22" applyNumberFormat="1" applyFont="1" applyBorder="1" applyAlignment="1">
      <alignment horizontal="center" vertical="center"/>
    </xf>
    <xf numFmtId="171" fontId="10" fillId="0" borderId="2" xfId="22" applyNumberFormat="1" applyFont="1" applyBorder="1" applyAlignment="1">
      <alignment vertical="center"/>
    </xf>
    <xf numFmtId="0" fontId="10" fillId="0" borderId="6" xfId="23" applyNumberFormat="1" applyFont="1" applyFill="1" applyBorder="1" applyAlignment="1">
      <alignment horizontal="center" vertical="center"/>
    </xf>
    <xf numFmtId="2" fontId="10" fillId="0" borderId="6" xfId="22" applyNumberFormat="1" applyFont="1" applyBorder="1" applyAlignment="1">
      <alignment vertical="center"/>
    </xf>
    <xf numFmtId="3" fontId="10" fillId="0" borderId="6" xfId="22" applyNumberFormat="1" applyFont="1" applyBorder="1" applyAlignment="1">
      <alignment vertical="center"/>
    </xf>
    <xf numFmtId="4" fontId="10" fillId="0" borderId="0" xfId="22" applyNumberFormat="1" applyFont="1" applyAlignment="1">
      <alignment vertical="center"/>
    </xf>
    <xf numFmtId="171" fontId="10" fillId="0" borderId="1" xfId="22" applyNumberFormat="1" applyFont="1" applyBorder="1" applyAlignment="1">
      <alignment vertical="center"/>
    </xf>
    <xf numFmtId="3" fontId="11" fillId="0" borderId="8" xfId="22" applyNumberFormat="1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3" fontId="10" fillId="0" borderId="3" xfId="22" applyNumberFormat="1" applyFont="1" applyBorder="1" applyAlignment="1">
      <alignment horizontal="centerContinuous" vertical="center"/>
    </xf>
    <xf numFmtId="4" fontId="10" fillId="0" borderId="8" xfId="22" applyNumberFormat="1" applyFont="1" applyBorder="1" applyAlignment="1">
      <alignment horizontal="centerContinuous" vertical="center"/>
    </xf>
    <xf numFmtId="4" fontId="10" fillId="0" borderId="1" xfId="22" applyNumberFormat="1" applyFont="1" applyBorder="1" applyAlignment="1">
      <alignment horizontal="centerContinuous" vertical="center"/>
    </xf>
    <xf numFmtId="3" fontId="10" fillId="0" borderId="15" xfId="22" applyNumberFormat="1" applyFont="1" applyBorder="1" applyAlignment="1">
      <alignment horizontal="centerContinuous" vertical="center"/>
    </xf>
    <xf numFmtId="4" fontId="11" fillId="0" borderId="14" xfId="22" applyNumberFormat="1" applyFont="1" applyBorder="1" applyAlignment="1">
      <alignment horizontal="center" vertical="center"/>
    </xf>
    <xf numFmtId="3" fontId="10" fillId="0" borderId="9" xfId="22" applyNumberFormat="1" applyFont="1" applyBorder="1" applyAlignment="1">
      <alignment vertical="center"/>
    </xf>
    <xf numFmtId="4" fontId="10" fillId="0" borderId="6" xfId="0" applyNumberFormat="1" applyFont="1" applyBorder="1" applyAlignment="1">
      <alignment vertical="center"/>
    </xf>
    <xf numFmtId="3" fontId="10" fillId="0" borderId="16" xfId="22" applyNumberFormat="1" applyFont="1" applyBorder="1" applyAlignment="1">
      <alignment vertical="center"/>
    </xf>
    <xf numFmtId="4" fontId="10" fillId="0" borderId="16" xfId="22" applyNumberFormat="1" applyFont="1" applyBorder="1" applyAlignment="1">
      <alignment vertical="center"/>
    </xf>
    <xf numFmtId="3" fontId="11" fillId="0" borderId="16" xfId="22" applyNumberFormat="1" applyFont="1" applyBorder="1" applyAlignment="1">
      <alignment vertical="center"/>
    </xf>
    <xf numFmtId="4" fontId="10" fillId="0" borderId="12" xfId="22" applyNumberFormat="1" applyFont="1" applyBorder="1" applyAlignment="1">
      <alignment vertical="center"/>
    </xf>
    <xf numFmtId="4" fontId="10" fillId="0" borderId="17" xfId="22" applyNumberFormat="1" applyFont="1" applyBorder="1" applyAlignment="1">
      <alignment vertical="center"/>
    </xf>
    <xf numFmtId="4" fontId="10" fillId="0" borderId="15" xfId="22" applyNumberFormat="1" applyFont="1" applyBorder="1" applyAlignment="1">
      <alignment horizontal="centerContinuous" vertical="center"/>
    </xf>
    <xf numFmtId="4" fontId="10" fillId="0" borderId="14" xfId="22" applyNumberFormat="1" applyFont="1" applyBorder="1" applyAlignment="1">
      <alignment horizontal="centerContinuous" vertical="center"/>
    </xf>
    <xf numFmtId="4" fontId="10" fillId="0" borderId="9" xfId="22" applyNumberFormat="1" applyFont="1" applyBorder="1" applyAlignment="1">
      <alignment horizontal="center" vertical="center"/>
    </xf>
    <xf numFmtId="3" fontId="11" fillId="0" borderId="6" xfId="22" applyNumberFormat="1" applyFont="1" applyBorder="1" applyAlignment="1">
      <alignment vertical="center"/>
    </xf>
    <xf numFmtId="3" fontId="11" fillId="0" borderId="0" xfId="22" applyNumberFormat="1" applyFont="1" applyAlignment="1">
      <alignment vertical="center"/>
    </xf>
    <xf numFmtId="4" fontId="10" fillId="0" borderId="3" xfId="22" applyNumberFormat="1" applyFont="1" applyBorder="1" applyAlignment="1">
      <alignment vertical="center"/>
    </xf>
    <xf numFmtId="4" fontId="10" fillId="0" borderId="9" xfId="22" applyNumberFormat="1" applyFont="1" applyBorder="1" applyAlignment="1">
      <alignment vertical="center"/>
    </xf>
    <xf numFmtId="4" fontId="10" fillId="0" borderId="6" xfId="22" applyNumberFormat="1" applyFont="1" applyBorder="1" applyAlignment="1">
      <alignment horizontal="centerContinuous" vertical="center"/>
    </xf>
    <xf numFmtId="3" fontId="10" fillId="0" borderId="12" xfId="22" applyNumberFormat="1" applyFont="1" applyBorder="1" applyAlignment="1">
      <alignment horizontal="centerContinuous" vertical="center"/>
    </xf>
    <xf numFmtId="4" fontId="10" fillId="0" borderId="17" xfId="22" applyNumberFormat="1" applyFont="1" applyBorder="1" applyAlignment="1">
      <alignment horizontal="center" vertical="center"/>
    </xf>
    <xf numFmtId="4" fontId="10" fillId="0" borderId="1" xfId="22" applyNumberFormat="1" applyFont="1" applyBorder="1" applyAlignment="1">
      <alignment vertical="center"/>
    </xf>
    <xf numFmtId="3" fontId="10" fillId="0" borderId="4" xfId="22" applyNumberFormat="1" applyFont="1" applyBorder="1" applyAlignment="1">
      <alignment vertical="center"/>
    </xf>
    <xf numFmtId="4" fontId="10" fillId="0" borderId="15" xfId="22" applyNumberFormat="1" applyFont="1" applyBorder="1" applyAlignment="1">
      <alignment vertical="center"/>
    </xf>
    <xf numFmtId="171" fontId="10" fillId="0" borderId="5" xfId="22" applyNumberFormat="1" applyFont="1" applyBorder="1" applyAlignment="1">
      <alignment vertical="center"/>
    </xf>
    <xf numFmtId="170" fontId="10" fillId="0" borderId="0" xfId="22" applyNumberFormat="1" applyFont="1" applyAlignment="1">
      <alignment horizontal="centerContinuous" vertical="center"/>
    </xf>
    <xf numFmtId="17" fontId="10" fillId="0" borderId="0" xfId="22" applyNumberFormat="1" applyFont="1" applyAlignment="1">
      <alignment horizontal="centerContinuous" vertical="center"/>
    </xf>
    <xf numFmtId="4" fontId="10" fillId="0" borderId="8" xfId="22" applyNumberFormat="1" applyFont="1" applyBorder="1" applyAlignment="1">
      <alignment vertical="center"/>
    </xf>
    <xf numFmtId="9" fontId="10" fillId="0" borderId="3" xfId="23" applyFont="1" applyFill="1" applyBorder="1" applyAlignment="1">
      <alignment horizontal="left" vertical="center"/>
    </xf>
    <xf numFmtId="9" fontId="10" fillId="0" borderId="3" xfId="22" applyNumberFormat="1" applyFont="1" applyBorder="1" applyAlignment="1">
      <alignment vertical="center"/>
    </xf>
    <xf numFmtId="4" fontId="10" fillId="0" borderId="13" xfId="22" applyNumberFormat="1" applyFont="1" applyBorder="1" applyAlignment="1">
      <alignment vertical="center"/>
    </xf>
    <xf numFmtId="4" fontId="10" fillId="0" borderId="4" xfId="22" applyNumberFormat="1" applyFont="1" applyBorder="1" applyAlignment="1">
      <alignment vertical="center"/>
    </xf>
    <xf numFmtId="4" fontId="11" fillId="0" borderId="1" xfId="22" applyNumberFormat="1" applyFont="1" applyBorder="1" applyAlignment="1">
      <alignment vertical="center"/>
    </xf>
    <xf numFmtId="171" fontId="10" fillId="0" borderId="6" xfId="22" applyNumberFormat="1" applyFont="1" applyBorder="1" applyAlignment="1">
      <alignment vertical="center"/>
    </xf>
    <xf numFmtId="4" fontId="10" fillId="0" borderId="7" xfId="22" applyNumberFormat="1" applyFont="1" applyBorder="1"/>
    <xf numFmtId="3" fontId="10" fillId="0" borderId="0" xfId="22" applyNumberFormat="1" applyFont="1" applyAlignment="1">
      <alignment horizontal="center" vertical="center"/>
    </xf>
    <xf numFmtId="4" fontId="10" fillId="0" borderId="7" xfId="22" applyNumberFormat="1" applyFont="1" applyBorder="1" applyAlignment="1">
      <alignment vertical="center"/>
    </xf>
    <xf numFmtId="0" fontId="12" fillId="0" borderId="10" xfId="26" applyFont="1" applyBorder="1" applyAlignment="1">
      <alignment horizontal="center"/>
    </xf>
    <xf numFmtId="0" fontId="12" fillId="0" borderId="0" xfId="26" applyFont="1" applyAlignment="1">
      <alignment horizontal="center"/>
    </xf>
    <xf numFmtId="2" fontId="12" fillId="0" borderId="0" xfId="26" applyNumberFormat="1" applyFont="1" applyAlignment="1">
      <alignment horizontal="center"/>
    </xf>
    <xf numFmtId="2" fontId="12" fillId="0" borderId="2" xfId="26" applyNumberFormat="1" applyFont="1" applyBorder="1" applyAlignment="1">
      <alignment horizontal="center"/>
    </xf>
    <xf numFmtId="2" fontId="12" fillId="0" borderId="23" xfId="26" applyNumberFormat="1" applyFont="1" applyBorder="1" applyAlignment="1">
      <alignment horizontal="center"/>
    </xf>
    <xf numFmtId="174" fontId="12" fillId="0" borderId="23" xfId="26" applyNumberFormat="1" applyFont="1" applyBorder="1" applyAlignment="1">
      <alignment horizontal="center"/>
    </xf>
    <xf numFmtId="2" fontId="12" fillId="0" borderId="6" xfId="26" applyNumberFormat="1" applyFont="1" applyBorder="1" applyAlignment="1">
      <alignment horizontal="center"/>
    </xf>
    <xf numFmtId="174" fontId="12" fillId="0" borderId="2" xfId="26" applyNumberFormat="1" applyFont="1" applyBorder="1" applyAlignment="1">
      <alignment horizontal="center"/>
    </xf>
    <xf numFmtId="0" fontId="12" fillId="0" borderId="39" xfId="26" applyFont="1" applyBorder="1"/>
    <xf numFmtId="2" fontId="12" fillId="0" borderId="41" xfId="26" applyNumberFormat="1" applyFont="1" applyBorder="1"/>
    <xf numFmtId="2" fontId="9" fillId="4" borderId="19" xfId="26" applyNumberFormat="1" applyFont="1" applyFill="1" applyBorder="1"/>
    <xf numFmtId="0" fontId="12" fillId="5" borderId="22" xfId="26" applyFont="1" applyFill="1" applyBorder="1"/>
    <xf numFmtId="0" fontId="12" fillId="5" borderId="26" xfId="26" applyFont="1" applyFill="1" applyBorder="1"/>
    <xf numFmtId="3" fontId="10" fillId="0" borderId="0" xfId="22" applyNumberFormat="1" applyFont="1" applyAlignment="1">
      <alignment horizontal="left" vertical="center"/>
    </xf>
    <xf numFmtId="4" fontId="11" fillId="0" borderId="4" xfId="22" applyNumberFormat="1" applyFont="1" applyBorder="1"/>
    <xf numFmtId="4" fontId="11" fillId="0" borderId="0" xfId="22" applyNumberFormat="1" applyFont="1"/>
    <xf numFmtId="4" fontId="13" fillId="0" borderId="9" xfId="22" applyNumberFormat="1" applyFont="1" applyBorder="1" applyAlignment="1">
      <alignment horizontal="center"/>
    </xf>
    <xf numFmtId="4" fontId="11" fillId="0" borderId="4" xfId="22" applyNumberFormat="1" applyFont="1" applyBorder="1" applyAlignment="1">
      <alignment vertical="center"/>
    </xf>
    <xf numFmtId="4" fontId="11" fillId="0" borderId="0" xfId="22" applyNumberFormat="1" applyFont="1" applyAlignment="1">
      <alignment horizontal="right" vertical="center"/>
    </xf>
    <xf numFmtId="4" fontId="11" fillId="0" borderId="0" xfId="22" applyNumberFormat="1" applyFont="1" applyAlignment="1">
      <alignment vertical="center"/>
    </xf>
    <xf numFmtId="0" fontId="22" fillId="0" borderId="0" xfId="0" applyFont="1" applyAlignment="1">
      <alignment vertical="center"/>
    </xf>
    <xf numFmtId="1" fontId="22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left" vertical="center"/>
    </xf>
    <xf numFmtId="1" fontId="23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vertical="center"/>
    </xf>
    <xf numFmtId="164" fontId="23" fillId="0" borderId="0" xfId="5" applyFont="1" applyFill="1" applyAlignment="1">
      <alignment vertical="center"/>
    </xf>
    <xf numFmtId="1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3" fontId="23" fillId="6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176" fontId="22" fillId="0" borderId="0" xfId="5" applyNumberFormat="1" applyFont="1" applyFill="1" applyAlignment="1">
      <alignment horizontal="center" vertical="center"/>
    </xf>
    <xf numFmtId="176" fontId="22" fillId="0" borderId="0" xfId="5" applyNumberFormat="1" applyFont="1" applyFill="1" applyAlignment="1">
      <alignment vertical="center"/>
    </xf>
    <xf numFmtId="176" fontId="23" fillId="3" borderId="1" xfId="0" applyNumberFormat="1" applyFont="1" applyFill="1" applyBorder="1" applyAlignment="1">
      <alignment horizontal="center" vertical="center" wrapText="1"/>
    </xf>
    <xf numFmtId="176" fontId="23" fillId="3" borderId="1" xfId="5" applyNumberFormat="1" applyFont="1" applyFill="1" applyBorder="1" applyAlignment="1">
      <alignment horizontal="center" vertical="center"/>
    </xf>
    <xf numFmtId="177" fontId="22" fillId="0" borderId="0" xfId="23" applyNumberFormat="1" applyFont="1" applyFill="1" applyAlignment="1">
      <alignment vertical="center"/>
    </xf>
    <xf numFmtId="0" fontId="23" fillId="6" borderId="8" xfId="0" applyFont="1" applyFill="1" applyBorder="1" applyAlignment="1">
      <alignment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7" xfId="0" applyFont="1" applyFill="1" applyBorder="1" applyAlignment="1">
      <alignment vertical="center" wrapText="1"/>
    </xf>
    <xf numFmtId="3" fontId="10" fillId="0" borderId="3" xfId="22" applyNumberFormat="1" applyFont="1" applyBorder="1" applyAlignment="1">
      <alignment horizontal="center" vertical="center"/>
    </xf>
    <xf numFmtId="4" fontId="10" fillId="0" borderId="14" xfId="22" applyNumberFormat="1" applyFont="1" applyBorder="1" applyAlignment="1">
      <alignment horizontal="center" vertical="center"/>
    </xf>
    <xf numFmtId="4" fontId="10" fillId="0" borderId="15" xfId="22" applyNumberFormat="1" applyFont="1" applyBorder="1" applyAlignment="1">
      <alignment horizontal="center" vertical="center"/>
    </xf>
    <xf numFmtId="3" fontId="10" fillId="0" borderId="12" xfId="22" applyNumberFormat="1" applyFont="1" applyBorder="1" applyAlignment="1">
      <alignment horizontal="center" vertical="center"/>
    </xf>
    <xf numFmtId="170" fontId="10" fillId="0" borderId="0" xfId="22" applyNumberFormat="1" applyFont="1" applyAlignment="1">
      <alignment horizontal="center" vertical="center"/>
    </xf>
    <xf numFmtId="17" fontId="10" fillId="0" borderId="0" xfId="22" applyNumberFormat="1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4" fontId="11" fillId="0" borderId="4" xfId="22" applyNumberFormat="1" applyFont="1" applyBorder="1" applyAlignment="1">
      <alignment horizontal="right" vertical="center"/>
    </xf>
    <xf numFmtId="2" fontId="10" fillId="0" borderId="6" xfId="22" applyNumberFormat="1" applyFont="1" applyBorder="1" applyAlignment="1">
      <alignment horizontal="center" vertical="center"/>
    </xf>
    <xf numFmtId="4" fontId="10" fillId="0" borderId="14" xfId="0" applyNumberFormat="1" applyFont="1" applyBorder="1"/>
    <xf numFmtId="175" fontId="10" fillId="0" borderId="0" xfId="22" applyNumberFormat="1" applyFont="1" applyAlignment="1">
      <alignment vertical="center"/>
    </xf>
    <xf numFmtId="175" fontId="11" fillId="0" borderId="0" xfId="22" applyNumberFormat="1" applyFont="1" applyAlignment="1">
      <alignment horizontal="right" vertical="center"/>
    </xf>
    <xf numFmtId="175" fontId="17" fillId="0" borderId="0" xfId="0" applyNumberFormat="1" applyFont="1" applyAlignment="1">
      <alignment vertical="center"/>
    </xf>
    <xf numFmtId="164" fontId="22" fillId="0" borderId="1" xfId="0" applyNumberFormat="1" applyFont="1" applyBorder="1" applyAlignment="1">
      <alignment horizontal="left" vertical="center" wrapText="1"/>
    </xf>
    <xf numFmtId="166" fontId="22" fillId="0" borderId="1" xfId="12" applyFont="1" applyFill="1" applyBorder="1" applyAlignment="1">
      <alignment vertical="center" wrapText="1"/>
    </xf>
    <xf numFmtId="3" fontId="13" fillId="0" borderId="0" xfId="22" applyNumberFormat="1" applyFont="1"/>
    <xf numFmtId="4" fontId="13" fillId="0" borderId="0" xfId="22" applyNumberFormat="1" applyFont="1"/>
    <xf numFmtId="4" fontId="13" fillId="0" borderId="4" xfId="22" applyNumberFormat="1" applyFont="1" applyBorder="1"/>
    <xf numFmtId="4" fontId="24" fillId="0" borderId="4" xfId="22" applyNumberFormat="1" applyFont="1" applyBorder="1" applyAlignment="1">
      <alignment horizontal="right"/>
    </xf>
    <xf numFmtId="4" fontId="24" fillId="0" borderId="0" xfId="22" applyNumberFormat="1" applyFont="1" applyAlignment="1">
      <alignment horizontal="right"/>
    </xf>
    <xf numFmtId="0" fontId="21" fillId="0" borderId="0" xfId="0" applyFont="1" applyAlignment="1">
      <alignment vertical="center" wrapText="1"/>
    </xf>
    <xf numFmtId="0" fontId="21" fillId="0" borderId="8" xfId="0" applyFont="1" applyBorder="1" applyAlignment="1">
      <alignment vertical="center"/>
    </xf>
    <xf numFmtId="0" fontId="21" fillId="0" borderId="3" xfId="0" applyFont="1" applyBorder="1" applyAlignment="1">
      <alignment vertical="center" wrapText="1"/>
    </xf>
    <xf numFmtId="4" fontId="10" fillId="0" borderId="7" xfId="22" applyNumberFormat="1" applyFont="1" applyBorder="1" applyAlignment="1">
      <alignment horizontal="right"/>
    </xf>
    <xf numFmtId="3" fontId="10" fillId="0" borderId="3" xfId="22" applyNumberFormat="1" applyFont="1" applyBorder="1" applyAlignment="1">
      <alignment horizontal="left"/>
    </xf>
    <xf numFmtId="3" fontId="11" fillId="0" borderId="8" xfId="22" applyNumberFormat="1" applyFont="1" applyBorder="1" applyAlignment="1">
      <alignment horizontal="centerContinuous"/>
    </xf>
    <xf numFmtId="166" fontId="22" fillId="0" borderId="0" xfId="0" applyNumberFormat="1" applyFont="1" applyAlignment="1">
      <alignment vertical="center"/>
    </xf>
    <xf numFmtId="4" fontId="10" fillId="0" borderId="2" xfId="22" applyNumberFormat="1" applyFont="1" applyBorder="1" applyAlignment="1">
      <alignment horizontal="center"/>
    </xf>
    <xf numFmtId="172" fontId="10" fillId="0" borderId="2" xfId="22" applyNumberFormat="1" applyFont="1" applyBorder="1"/>
    <xf numFmtId="172" fontId="10" fillId="0" borderId="6" xfId="22" applyNumberFormat="1" applyFont="1" applyBorder="1"/>
    <xf numFmtId="164" fontId="22" fillId="0" borderId="0" xfId="12" applyNumberFormat="1" applyFont="1" applyFill="1" applyAlignment="1">
      <alignment vertical="center"/>
    </xf>
    <xf numFmtId="166" fontId="23" fillId="0" borderId="0" xfId="12" applyFont="1" applyFill="1" applyBorder="1" applyAlignment="1">
      <alignment vertical="center"/>
    </xf>
    <xf numFmtId="178" fontId="22" fillId="0" borderId="0" xfId="5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vertical="center"/>
    </xf>
    <xf numFmtId="0" fontId="19" fillId="0" borderId="0" xfId="0" applyFont="1" applyAlignment="1">
      <alignment wrapText="1"/>
    </xf>
    <xf numFmtId="0" fontId="19" fillId="0" borderId="9" xfId="0" applyFont="1" applyBorder="1" applyAlignment="1">
      <alignment wrapText="1"/>
    </xf>
    <xf numFmtId="171" fontId="10" fillId="0" borderId="6" xfId="22" applyNumberFormat="1" applyFont="1" applyBorder="1" applyAlignment="1">
      <alignment horizontal="right"/>
    </xf>
    <xf numFmtId="174" fontId="10" fillId="0" borderId="6" xfId="22" applyNumberFormat="1" applyFont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5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166" fontId="27" fillId="0" borderId="1" xfId="12" applyFont="1" applyFill="1" applyBorder="1" applyAlignment="1">
      <alignment horizontal="left" vertical="center" wrapText="1"/>
    </xf>
    <xf numFmtId="172" fontId="10" fillId="0" borderId="6" xfId="22" applyNumberFormat="1" applyFont="1" applyBorder="1" applyAlignment="1">
      <alignment horizontal="right"/>
    </xf>
    <xf numFmtId="172" fontId="10" fillId="0" borderId="6" xfId="22" applyNumberFormat="1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0" xfId="0" applyFont="1"/>
    <xf numFmtId="2" fontId="0" fillId="0" borderId="1" xfId="0" applyNumberForma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3" fillId="10" borderId="1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horizontal="center" vertical="center" wrapText="1"/>
    </xf>
    <xf numFmtId="164" fontId="22" fillId="10" borderId="1" xfId="0" applyNumberFormat="1" applyFont="1" applyFill="1" applyBorder="1" applyAlignment="1">
      <alignment horizontal="left" vertical="center" wrapText="1"/>
    </xf>
    <xf numFmtId="166" fontId="27" fillId="10" borderId="1" xfId="12" applyFont="1" applyFill="1" applyBorder="1" applyAlignment="1">
      <alignment horizontal="left" vertical="center" wrapText="1"/>
    </xf>
    <xf numFmtId="173" fontId="23" fillId="10" borderId="1" xfId="0" applyNumberFormat="1" applyFont="1" applyFill="1" applyBorder="1" applyAlignment="1">
      <alignment horizontal="left" vertical="center" wrapText="1"/>
    </xf>
    <xf numFmtId="2" fontId="22" fillId="0" borderId="16" xfId="0" applyNumberFormat="1" applyFont="1" applyBorder="1" applyAlignment="1">
      <alignment horizontal="left" vertical="center" wrapText="1"/>
    </xf>
    <xf numFmtId="4" fontId="13" fillId="0" borderId="6" xfId="22" applyNumberFormat="1" applyFont="1" applyBorder="1" applyAlignment="1">
      <alignment vertical="center"/>
    </xf>
    <xf numFmtId="166" fontId="7" fillId="2" borderId="1" xfId="12" applyFont="1" applyFill="1" applyBorder="1" applyAlignment="1">
      <alignment vertical="center"/>
    </xf>
    <xf numFmtId="171" fontId="10" fillId="0" borderId="6" xfId="22" applyNumberFormat="1" applyFont="1" applyBorder="1" applyAlignment="1">
      <alignment horizontal="right" vertical="center"/>
    </xf>
    <xf numFmtId="172" fontId="10" fillId="0" borderId="6" xfId="22" applyNumberFormat="1" applyFont="1" applyBorder="1" applyAlignment="1">
      <alignment horizontal="right" vertical="center"/>
    </xf>
    <xf numFmtId="168" fontId="14" fillId="0" borderId="2" xfId="5" applyNumberFormat="1" applyFont="1" applyFill="1" applyBorder="1" applyAlignment="1">
      <alignment horizontal="right"/>
    </xf>
    <xf numFmtId="4" fontId="10" fillId="0" borderId="6" xfId="0" applyNumberFormat="1" applyFont="1" applyBorder="1" applyAlignment="1">
      <alignment horizontal="right" vertical="center"/>
    </xf>
    <xf numFmtId="4" fontId="14" fillId="0" borderId="2" xfId="5" applyNumberFormat="1" applyFont="1" applyFill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0" fillId="0" borderId="2" xfId="22" applyNumberFormat="1" applyFont="1" applyBorder="1" applyAlignment="1">
      <alignment horizontal="center" vertical="center"/>
    </xf>
    <xf numFmtId="171" fontId="10" fillId="0" borderId="6" xfId="22" applyNumberFormat="1" applyFont="1" applyBorder="1" applyAlignment="1">
      <alignment horizontal="center" vertical="center"/>
    </xf>
    <xf numFmtId="174" fontId="22" fillId="0" borderId="0" xfId="0" applyNumberFormat="1" applyFont="1" applyAlignment="1">
      <alignment vertical="center"/>
    </xf>
    <xf numFmtId="179" fontId="22" fillId="0" borderId="0" xfId="0" applyNumberFormat="1" applyFont="1" applyAlignment="1">
      <alignment vertical="center"/>
    </xf>
    <xf numFmtId="2" fontId="0" fillId="0" borderId="0" xfId="0" applyNumberFormat="1"/>
    <xf numFmtId="3" fontId="10" fillId="0" borderId="6" xfId="22" applyNumberFormat="1" applyFont="1" applyBorder="1" applyAlignment="1">
      <alignment horizontal="left" vertical="center"/>
    </xf>
    <xf numFmtId="3" fontId="10" fillId="0" borderId="9" xfId="22" applyNumberFormat="1" applyFont="1" applyBorder="1" applyAlignment="1">
      <alignment horizontal="left" vertical="center"/>
    </xf>
    <xf numFmtId="3" fontId="10" fillId="0" borderId="8" xfId="22" applyNumberFormat="1" applyFont="1" applyBorder="1" applyAlignment="1">
      <alignment horizontal="center" vertical="center"/>
    </xf>
    <xf numFmtId="3" fontId="10" fillId="0" borderId="13" xfId="22" applyNumberFormat="1" applyFont="1" applyBorder="1" applyAlignment="1">
      <alignment horizontal="center" vertical="center"/>
    </xf>
    <xf numFmtId="3" fontId="10" fillId="0" borderId="4" xfId="22" applyNumberFormat="1" applyFont="1" applyBorder="1" applyAlignment="1">
      <alignment horizontal="center" vertical="center"/>
    </xf>
    <xf numFmtId="3" fontId="10" fillId="0" borderId="15" xfId="22" applyNumberFormat="1" applyFont="1" applyBorder="1" applyAlignment="1">
      <alignment horizontal="center" vertical="center"/>
    </xf>
    <xf numFmtId="3" fontId="10" fillId="0" borderId="6" xfId="22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29" fillId="12" borderId="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2" fontId="31" fillId="14" borderId="0" xfId="0" applyNumberFormat="1" applyFont="1" applyFill="1" applyAlignment="1">
      <alignment horizontal="center" vertical="center"/>
    </xf>
    <xf numFmtId="2" fontId="31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/>
    <xf numFmtId="0" fontId="30" fillId="0" borderId="14" xfId="0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1" fillId="11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9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33" fillId="15" borderId="0" xfId="0" applyFont="1" applyFill="1"/>
    <xf numFmtId="0" fontId="33" fillId="15" borderId="0" xfId="0" applyFont="1" applyFill="1" applyAlignment="1">
      <alignment horizontal="center" vertical="center"/>
    </xf>
    <xf numFmtId="0" fontId="0" fillId="15" borderId="0" xfId="0" applyFill="1"/>
    <xf numFmtId="0" fontId="30" fillId="15" borderId="14" xfId="0" applyFont="1" applyFill="1" applyBorder="1" applyAlignment="1">
      <alignment horizontal="center" vertical="center"/>
    </xf>
    <xf numFmtId="0" fontId="30" fillId="15" borderId="14" xfId="0" applyFont="1" applyFill="1" applyBorder="1" applyAlignment="1">
      <alignment horizontal="center"/>
    </xf>
    <xf numFmtId="0" fontId="28" fillId="15" borderId="0" xfId="0" applyFont="1" applyFill="1"/>
    <xf numFmtId="0" fontId="32" fillId="15" borderId="0" xfId="0" applyFont="1" applyFill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2" fontId="31" fillId="0" borderId="0" xfId="0" applyNumberFormat="1" applyFont="1"/>
    <xf numFmtId="0" fontId="31" fillId="0" borderId="0" xfId="0" applyFont="1"/>
    <xf numFmtId="0" fontId="28" fillId="0" borderId="22" xfId="0" applyFont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0" fillId="0" borderId="35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8" xfId="0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0" fillId="0" borderId="22" xfId="0" applyBorder="1"/>
    <xf numFmtId="0" fontId="0" fillId="0" borderId="30" xfId="0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0" fillId="0" borderId="3" xfId="0" applyNumberFormat="1" applyBorder="1"/>
    <xf numFmtId="0" fontId="0" fillId="0" borderId="3" xfId="0" applyBorder="1"/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/>
    <xf numFmtId="2" fontId="31" fillId="0" borderId="10" xfId="0" applyNumberFormat="1" applyFont="1" applyBorder="1"/>
    <xf numFmtId="2" fontId="31" fillId="0" borderId="11" xfId="0" applyNumberFormat="1" applyFont="1" applyBorder="1"/>
    <xf numFmtId="2" fontId="31" fillId="0" borderId="19" xfId="0" applyNumberFormat="1" applyFont="1" applyBorder="1"/>
    <xf numFmtId="166" fontId="23" fillId="0" borderId="1" xfId="12" applyFont="1" applyFill="1" applyBorder="1" applyAlignment="1">
      <alignment vertical="center" wrapText="1"/>
    </xf>
    <xf numFmtId="166" fontId="23" fillId="0" borderId="17" xfId="12" applyFont="1" applyFill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166" fontId="23" fillId="0" borderId="1" xfId="12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2" fillId="0" borderId="1" xfId="12" applyFont="1" applyFill="1" applyBorder="1" applyAlignment="1">
      <alignment vertical="center"/>
    </xf>
    <xf numFmtId="166" fontId="22" fillId="0" borderId="1" xfId="12" applyFont="1" applyFill="1" applyBorder="1" applyAlignment="1">
      <alignment horizontal="center" vertical="center"/>
    </xf>
    <xf numFmtId="10" fontId="22" fillId="0" borderId="1" xfId="23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4" fillId="0" borderId="0" xfId="0" applyNumberFormat="1" applyFont="1" applyAlignment="1">
      <alignment vertical="center"/>
    </xf>
    <xf numFmtId="0" fontId="30" fillId="0" borderId="12" xfId="0" applyFont="1" applyBorder="1" applyAlignment="1">
      <alignment horizontal="center" wrapText="1"/>
    </xf>
    <xf numFmtId="0" fontId="31" fillId="0" borderId="1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6" fontId="35" fillId="14" borderId="43" xfId="12" applyFont="1" applyFill="1" applyBorder="1" applyAlignment="1">
      <alignment horizontal="center" vertical="center" wrapText="1"/>
    </xf>
    <xf numFmtId="166" fontId="35" fillId="14" borderId="44" xfId="12" applyFont="1" applyFill="1" applyBorder="1" applyAlignment="1">
      <alignment horizontal="center" vertical="center" wrapText="1"/>
    </xf>
    <xf numFmtId="166" fontId="35" fillId="0" borderId="45" xfId="12" applyFont="1" applyFill="1" applyBorder="1" applyAlignment="1">
      <alignment horizontal="center" vertical="center" wrapText="1"/>
    </xf>
    <xf numFmtId="166" fontId="35" fillId="0" borderId="3" xfId="12" applyFont="1" applyFill="1" applyBorder="1" applyAlignment="1">
      <alignment horizontal="center" vertical="center" wrapText="1"/>
    </xf>
    <xf numFmtId="166" fontId="35" fillId="14" borderId="45" xfId="12" applyFont="1" applyFill="1" applyBorder="1" applyAlignment="1">
      <alignment horizontal="center" vertical="center" wrapText="1"/>
    </xf>
    <xf numFmtId="166" fontId="35" fillId="14" borderId="3" xfId="12" applyFont="1" applyFill="1" applyBorder="1" applyAlignment="1">
      <alignment horizontal="center" vertical="center" wrapText="1"/>
    </xf>
    <xf numFmtId="166" fontId="35" fillId="0" borderId="28" xfId="12" applyFont="1" applyFill="1" applyBorder="1" applyAlignment="1">
      <alignment horizontal="center" vertical="center" wrapText="1"/>
    </xf>
    <xf numFmtId="166" fontId="35" fillId="0" borderId="30" xfId="12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right" vertical="center" wrapText="1"/>
    </xf>
    <xf numFmtId="0" fontId="7" fillId="7" borderId="3" xfId="0" applyFont="1" applyFill="1" applyBorder="1" applyAlignment="1">
      <alignment horizontal="right" vertical="center" wrapText="1"/>
    </xf>
    <xf numFmtId="0" fontId="7" fillId="7" borderId="7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17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3" fontId="10" fillId="0" borderId="6" xfId="22" applyNumberFormat="1" applyFont="1" applyBorder="1" applyAlignment="1">
      <alignment horizontal="left" vertical="center"/>
    </xf>
    <xf numFmtId="3" fontId="10" fillId="0" borderId="9" xfId="22" applyNumberFormat="1" applyFont="1" applyBorder="1" applyAlignment="1">
      <alignment horizontal="left" vertical="center"/>
    </xf>
    <xf numFmtId="3" fontId="10" fillId="0" borderId="6" xfId="22" applyNumberFormat="1" applyFont="1" applyBorder="1" applyAlignment="1">
      <alignment horizontal="left" vertical="center" wrapText="1"/>
    </xf>
    <xf numFmtId="3" fontId="10" fillId="0" borderId="9" xfId="22" applyNumberFormat="1" applyFont="1" applyBorder="1" applyAlignment="1">
      <alignment horizontal="left" vertical="center" wrapText="1"/>
    </xf>
    <xf numFmtId="3" fontId="10" fillId="0" borderId="13" xfId="22" applyNumberFormat="1" applyFont="1" applyBorder="1" applyAlignment="1">
      <alignment horizontal="center"/>
    </xf>
    <xf numFmtId="3" fontId="10" fillId="0" borderId="4" xfId="22" applyNumberFormat="1" applyFont="1" applyBorder="1" applyAlignment="1">
      <alignment horizontal="center"/>
    </xf>
    <xf numFmtId="3" fontId="10" fillId="0" borderId="15" xfId="22" applyNumberFormat="1" applyFont="1" applyBorder="1" applyAlignment="1">
      <alignment horizontal="center"/>
    </xf>
    <xf numFmtId="3" fontId="10" fillId="0" borderId="6" xfId="22" applyNumberFormat="1" applyFont="1" applyBorder="1" applyAlignment="1">
      <alignment horizontal="left" wrapText="1"/>
    </xf>
    <xf numFmtId="3" fontId="10" fillId="0" borderId="9" xfId="22" applyNumberFormat="1" applyFont="1" applyBorder="1" applyAlignment="1">
      <alignment horizontal="left" wrapText="1"/>
    </xf>
    <xf numFmtId="3" fontId="10" fillId="0" borderId="0" xfId="22" applyNumberFormat="1" applyFont="1" applyAlignment="1">
      <alignment horizontal="left" wrapText="1"/>
    </xf>
    <xf numFmtId="3" fontId="10" fillId="0" borderId="0" xfId="22" applyNumberFormat="1" applyFont="1" applyAlignment="1">
      <alignment horizontal="left" vertical="center" wrapText="1"/>
    </xf>
    <xf numFmtId="3" fontId="10" fillId="0" borderId="13" xfId="22" applyNumberFormat="1" applyFont="1" applyBorder="1" applyAlignment="1">
      <alignment horizontal="center" vertical="center"/>
    </xf>
    <xf numFmtId="3" fontId="10" fillId="0" borderId="4" xfId="22" applyNumberFormat="1" applyFont="1" applyBorder="1" applyAlignment="1">
      <alignment horizontal="center" vertical="center"/>
    </xf>
    <xf numFmtId="3" fontId="10" fillId="0" borderId="15" xfId="22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9" xfId="0" applyFont="1" applyBorder="1" applyAlignment="1">
      <alignment horizontal="left" wrapText="1"/>
    </xf>
    <xf numFmtId="3" fontId="10" fillId="0" borderId="8" xfId="22" applyNumberFormat="1" applyFont="1" applyBorder="1" applyAlignment="1">
      <alignment horizontal="center" vertical="center"/>
    </xf>
    <xf numFmtId="3" fontId="10" fillId="0" borderId="7" xfId="22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horizontal="left" vertical="center" wrapText="1"/>
    </xf>
    <xf numFmtId="3" fontId="10" fillId="0" borderId="6" xfId="22" applyNumberFormat="1" applyFont="1" applyBorder="1" applyAlignment="1">
      <alignment horizontal="left"/>
    </xf>
    <xf numFmtId="3" fontId="10" fillId="0" borderId="9" xfId="22" applyNumberFormat="1" applyFont="1" applyBorder="1" applyAlignment="1">
      <alignment horizontal="left"/>
    </xf>
    <xf numFmtId="3" fontId="10" fillId="0" borderId="13" xfId="22" applyNumberFormat="1" applyFont="1" applyBorder="1" applyAlignment="1">
      <alignment horizontal="left" vertical="center"/>
    </xf>
    <xf numFmtId="3" fontId="10" fillId="0" borderId="4" xfId="22" applyNumberFormat="1" applyFont="1" applyBorder="1" applyAlignment="1">
      <alignment horizontal="left" vertical="center"/>
    </xf>
    <xf numFmtId="3" fontId="10" fillId="0" borderId="15" xfId="22" applyNumberFormat="1" applyFont="1" applyBorder="1" applyAlignment="1">
      <alignment horizontal="left" vertical="center"/>
    </xf>
    <xf numFmtId="3" fontId="10" fillId="0" borderId="0" xfId="22" applyNumberFormat="1" applyFont="1" applyAlignment="1">
      <alignment horizontal="left"/>
    </xf>
    <xf numFmtId="0" fontId="12" fillId="0" borderId="10" xfId="26" applyFont="1" applyBorder="1" applyAlignment="1">
      <alignment horizontal="center"/>
    </xf>
    <xf numFmtId="0" fontId="12" fillId="0" borderId="11" xfId="26" applyFont="1" applyBorder="1" applyAlignment="1">
      <alignment horizontal="center"/>
    </xf>
    <xf numFmtId="0" fontId="12" fillId="0" borderId="40" xfId="26" applyFont="1" applyBorder="1" applyAlignment="1">
      <alignment horizontal="center"/>
    </xf>
    <xf numFmtId="0" fontId="22" fillId="0" borderId="10" xfId="26" applyFont="1" applyBorder="1" applyAlignment="1">
      <alignment horizontal="center"/>
    </xf>
    <xf numFmtId="0" fontId="22" fillId="0" borderId="11" xfId="26" applyFont="1" applyBorder="1" applyAlignment="1">
      <alignment horizontal="center"/>
    </xf>
    <xf numFmtId="0" fontId="22" fillId="0" borderId="19" xfId="26" applyFont="1" applyBorder="1" applyAlignment="1">
      <alignment horizontal="center"/>
    </xf>
    <xf numFmtId="0" fontId="12" fillId="0" borderId="20" xfId="26" applyFont="1" applyBorder="1" applyAlignment="1">
      <alignment horizontal="center" vertical="center"/>
    </xf>
    <xf numFmtId="0" fontId="12" fillId="0" borderId="21" xfId="26" applyFont="1" applyBorder="1" applyAlignment="1">
      <alignment horizontal="center" vertical="center"/>
    </xf>
    <xf numFmtId="0" fontId="12" fillId="0" borderId="19" xfId="26" applyFont="1" applyBorder="1" applyAlignment="1">
      <alignment horizontal="center"/>
    </xf>
    <xf numFmtId="0" fontId="13" fillId="0" borderId="20" xfId="26" applyFont="1" applyBorder="1" applyAlignment="1">
      <alignment horizontal="center" wrapText="1"/>
    </xf>
    <xf numFmtId="0" fontId="13" fillId="0" borderId="21" xfId="26" applyFont="1" applyBorder="1" applyAlignment="1">
      <alignment horizontal="center" wrapText="1"/>
    </xf>
    <xf numFmtId="0" fontId="12" fillId="0" borderId="20" xfId="26" applyFont="1" applyBorder="1" applyAlignment="1">
      <alignment horizontal="center" wrapText="1"/>
    </xf>
    <xf numFmtId="0" fontId="12" fillId="0" borderId="21" xfId="26" applyFont="1" applyBorder="1" applyAlignment="1">
      <alignment horizontal="center" wrapText="1"/>
    </xf>
    <xf numFmtId="0" fontId="12" fillId="0" borderId="10" xfId="26" applyFont="1" applyBorder="1" applyAlignment="1">
      <alignment horizontal="center" vertical="center"/>
    </xf>
    <xf numFmtId="0" fontId="12" fillId="0" borderId="11" xfId="26" applyFont="1" applyBorder="1" applyAlignment="1">
      <alignment horizontal="center" vertical="center"/>
    </xf>
    <xf numFmtId="0" fontId="12" fillId="0" borderId="19" xfId="26" applyFont="1" applyBorder="1" applyAlignment="1">
      <alignment horizontal="center" vertical="center"/>
    </xf>
  </cellXfs>
  <cellStyles count="28">
    <cellStyle name="Euro" xfId="1"/>
    <cellStyle name="Excel.Chart" xfId="2"/>
    <cellStyle name="Excel.Chart 2" xfId="3"/>
    <cellStyle name="Hipervínculo 2" xfId="4"/>
    <cellStyle name="Millares" xfId="5" builtinId="3"/>
    <cellStyle name="Millares [0] 2" xfId="6"/>
    <cellStyle name="Millares 2" xfId="7"/>
    <cellStyle name="Millares 2 2" xfId="8"/>
    <cellStyle name="Millares 2 3" xfId="9"/>
    <cellStyle name="Millares 3" xfId="10"/>
    <cellStyle name="Millares 4" xfId="11"/>
    <cellStyle name="Moneda" xfId="12" builtinId="4"/>
    <cellStyle name="Moneda 2" xfId="13"/>
    <cellStyle name="Moneda 3" xfId="14"/>
    <cellStyle name="No-definido" xfId="15"/>
    <cellStyle name="Normal" xfId="0" builtinId="0"/>
    <cellStyle name="Normal 2" xfId="16"/>
    <cellStyle name="Normal 2 2" xfId="17"/>
    <cellStyle name="Normal 2 3" xfId="18"/>
    <cellStyle name="Normal 3" xfId="19"/>
    <cellStyle name="Normal 4" xfId="20"/>
    <cellStyle name="Normal 4 2" xfId="27"/>
    <cellStyle name="Normal 5" xfId="21"/>
    <cellStyle name="Normal 6" xfId="26"/>
    <cellStyle name="Normal_CIVIL1R" xfId="22"/>
    <cellStyle name="Porcentaje" xfId="23" builtinId="5"/>
    <cellStyle name="Porcentaje 2" xfId="24"/>
    <cellStyle name="Porcentual 2" xfId="25"/>
  </cellStyles>
  <dxfs count="0"/>
  <tableStyles count="0" defaultTableStyle="TableStyleMedium9" defaultPivotStyle="PivotStyleLight16"/>
  <colors>
    <mruColors>
      <color rgb="FFFF9933"/>
      <color rgb="FFFFFF99"/>
      <color rgb="FF99FF33"/>
      <color rgb="FF6699FF"/>
      <color rgb="FFCC66FF"/>
      <color rgb="FFFF6699"/>
      <color rgb="FF00CC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2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3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4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5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6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359</xdr:row>
      <xdr:rowOff>0</xdr:rowOff>
    </xdr:from>
    <xdr:to>
      <xdr:col>9</xdr:col>
      <xdr:colOff>304800</xdr:colOff>
      <xdr:row>360</xdr:row>
      <xdr:rowOff>80011</xdr:rowOff>
    </xdr:to>
    <xdr:sp macro="" textlink="">
      <xdr:nvSpPr>
        <xdr:cNvPr id="7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391400" y="7836408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2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3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4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5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6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270510</xdr:rowOff>
    </xdr:to>
    <xdr:sp macro="" textlink="">
      <xdr:nvSpPr>
        <xdr:cNvPr id="7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950976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8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9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10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11" name="AutoShape 1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12" name="AutoShape 3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270510"/>
    <xdr:sp macro="" textlink="">
      <xdr:nvSpPr>
        <xdr:cNvPr id="13" name="AutoShape 6" descr="imap://byron%2Evelez%40atmcentroguayas%2Egob%2Eec@lanos.websitewelcome.com:993/fetch%3EUID%3E.INBOX%3E144?part=1.2.2&amp;filename=ajmmjmcojppmjnnd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143000"/>
          <a:ext cx="304800" cy="27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44</xdr:row>
      <xdr:rowOff>123825</xdr:rowOff>
    </xdr:from>
    <xdr:to>
      <xdr:col>4</xdr:col>
      <xdr:colOff>590550</xdr:colOff>
      <xdr:row>44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1085850" y="78962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40</xdr:row>
      <xdr:rowOff>66675</xdr:rowOff>
    </xdr:from>
    <xdr:to>
      <xdr:col>2</xdr:col>
      <xdr:colOff>333375</xdr:colOff>
      <xdr:row>44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1085850" y="7153275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43</xdr:row>
      <xdr:rowOff>47625</xdr:rowOff>
    </xdr:from>
    <xdr:ext cx="89768" cy="17056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495425" y="76485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2</xdr:col>
      <xdr:colOff>142875</xdr:colOff>
      <xdr:row>42</xdr:row>
      <xdr:rowOff>47625</xdr:rowOff>
    </xdr:from>
    <xdr:ext cx="89768" cy="17056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895350" y="74771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0</xdr:colOff>
      <xdr:row>42</xdr:row>
      <xdr:rowOff>28575</xdr:rowOff>
    </xdr:from>
    <xdr:ext cx="85725" cy="180975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1857375" y="745807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9525</xdr:colOff>
      <xdr:row>43</xdr:row>
      <xdr:rowOff>114300</xdr:rowOff>
    </xdr:from>
    <xdr:ext cx="89768" cy="170560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3028950" y="771525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8</xdr:col>
      <xdr:colOff>200025</xdr:colOff>
      <xdr:row>43</xdr:row>
      <xdr:rowOff>66675</xdr:rowOff>
    </xdr:from>
    <xdr:ext cx="89768" cy="170560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3800475" y="76676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twoCellAnchor>
    <xdr:from>
      <xdr:col>5</xdr:col>
      <xdr:colOff>0</xdr:colOff>
      <xdr:row>40</xdr:row>
      <xdr:rowOff>76200</xdr:rowOff>
    </xdr:from>
    <xdr:to>
      <xdr:col>5</xdr:col>
      <xdr:colOff>0</xdr:colOff>
      <xdr:row>44</xdr:row>
      <xdr:rowOff>123825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857375" y="7162800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44</xdr:row>
      <xdr:rowOff>123825</xdr:rowOff>
    </xdr:from>
    <xdr:to>
      <xdr:col>9</xdr:col>
      <xdr:colOff>457200</xdr:colOff>
      <xdr:row>44</xdr:row>
      <xdr:rowOff>123825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3219450" y="7896225"/>
          <a:ext cx="1419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43</xdr:row>
      <xdr:rowOff>47625</xdr:rowOff>
    </xdr:from>
    <xdr:to>
      <xdr:col>7</xdr:col>
      <xdr:colOff>200025</xdr:colOff>
      <xdr:row>44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3219450" y="76485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438150</xdr:colOff>
      <xdr:row>43</xdr:row>
      <xdr:rowOff>47625</xdr:rowOff>
    </xdr:from>
    <xdr:to>
      <xdr:col>9</xdr:col>
      <xdr:colOff>438150</xdr:colOff>
      <xdr:row>44</xdr:row>
      <xdr:rowOff>133350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4619625" y="76485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514350</xdr:colOff>
      <xdr:row>43</xdr:row>
      <xdr:rowOff>66675</xdr:rowOff>
    </xdr:from>
    <xdr:ext cx="85725" cy="180975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4695825" y="76676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190500</xdr:colOff>
      <xdr:row>44</xdr:row>
      <xdr:rowOff>133350</xdr:rowOff>
    </xdr:from>
    <xdr:to>
      <xdr:col>13</xdr:col>
      <xdr:colOff>381000</xdr:colOff>
      <xdr:row>44</xdr:row>
      <xdr:rowOff>133350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6115050" y="790575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40</xdr:row>
      <xdr:rowOff>76200</xdr:rowOff>
    </xdr:from>
    <xdr:to>
      <xdr:col>12</xdr:col>
      <xdr:colOff>190500</xdr:colOff>
      <xdr:row>44</xdr:row>
      <xdr:rowOff>133350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6115050" y="7162800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381000</xdr:colOff>
      <xdr:row>40</xdr:row>
      <xdr:rowOff>85725</xdr:rowOff>
    </xdr:from>
    <xdr:to>
      <xdr:col>13</xdr:col>
      <xdr:colOff>381000</xdr:colOff>
      <xdr:row>44</xdr:row>
      <xdr:rowOff>133350</xdr:rowOff>
    </xdr:to>
    <xdr:sp macro="" textlink="">
      <xdr:nvSpPr>
        <xdr:cNvPr id="16" name="Line 8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6886575" y="7172325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40</xdr:row>
      <xdr:rowOff>76200</xdr:rowOff>
    </xdr:from>
    <xdr:to>
      <xdr:col>13</xdr:col>
      <xdr:colOff>381000</xdr:colOff>
      <xdr:row>40</xdr:row>
      <xdr:rowOff>76200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6115050" y="716280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28575</xdr:colOff>
      <xdr:row>43</xdr:row>
      <xdr:rowOff>142875</xdr:rowOff>
    </xdr:from>
    <xdr:ext cx="89768" cy="17056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6534150" y="77438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12</xdr:col>
      <xdr:colOff>9525</xdr:colOff>
      <xdr:row>42</xdr:row>
      <xdr:rowOff>142875</xdr:rowOff>
    </xdr:from>
    <xdr:ext cx="89768" cy="170560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5934075" y="75723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13</xdr:col>
      <xdr:colOff>390525</xdr:colOff>
      <xdr:row>42</xdr:row>
      <xdr:rowOff>123825</xdr:rowOff>
    </xdr:from>
    <xdr:ext cx="85725" cy="180975"/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6896100" y="75533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485775</xdr:colOff>
      <xdr:row>39</xdr:row>
      <xdr:rowOff>19050</xdr:rowOff>
    </xdr:from>
    <xdr:to>
      <xdr:col>13</xdr:col>
      <xdr:colOff>104775</xdr:colOff>
      <xdr:row>40</xdr:row>
      <xdr:rowOff>38100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6410325" y="6934200"/>
          <a:ext cx="2000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d</a:t>
          </a:r>
        </a:p>
      </xdr:txBody>
    </xdr:sp>
    <xdr:clientData/>
  </xdr:twoCellAnchor>
  <xdr:twoCellAnchor editAs="oneCell">
    <xdr:from>
      <xdr:col>16</xdr:col>
      <xdr:colOff>156469</xdr:colOff>
      <xdr:row>0</xdr:row>
      <xdr:rowOff>180974</xdr:rowOff>
    </xdr:from>
    <xdr:to>
      <xdr:col>20</xdr:col>
      <xdr:colOff>231526</xdr:colOff>
      <xdr:row>9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819" y="180974"/>
          <a:ext cx="3123057" cy="150495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11</xdr:row>
      <xdr:rowOff>0</xdr:rowOff>
    </xdr:from>
    <xdr:to>
      <xdr:col>24</xdr:col>
      <xdr:colOff>218300</xdr:colOff>
      <xdr:row>32</xdr:row>
      <xdr:rowOff>113829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2019300"/>
          <a:ext cx="6200000" cy="3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44</xdr:row>
      <xdr:rowOff>123825</xdr:rowOff>
    </xdr:from>
    <xdr:to>
      <xdr:col>4</xdr:col>
      <xdr:colOff>590550</xdr:colOff>
      <xdr:row>44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085850" y="78962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40</xdr:row>
      <xdr:rowOff>66675</xdr:rowOff>
    </xdr:from>
    <xdr:to>
      <xdr:col>2</xdr:col>
      <xdr:colOff>333375</xdr:colOff>
      <xdr:row>44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1085850" y="7153275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43</xdr:row>
      <xdr:rowOff>47625</xdr:rowOff>
    </xdr:from>
    <xdr:ext cx="89768" cy="17056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495425" y="76485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2</xdr:col>
      <xdr:colOff>142875</xdr:colOff>
      <xdr:row>42</xdr:row>
      <xdr:rowOff>47625</xdr:rowOff>
    </xdr:from>
    <xdr:ext cx="89768" cy="170560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95350" y="74771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0</xdr:colOff>
      <xdr:row>42</xdr:row>
      <xdr:rowOff>28575</xdr:rowOff>
    </xdr:from>
    <xdr:ext cx="85725" cy="180975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1857375" y="745807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9525</xdr:colOff>
      <xdr:row>43</xdr:row>
      <xdr:rowOff>114300</xdr:rowOff>
    </xdr:from>
    <xdr:ext cx="89768" cy="170560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3028950" y="771525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8</xdr:col>
      <xdr:colOff>200025</xdr:colOff>
      <xdr:row>43</xdr:row>
      <xdr:rowOff>66675</xdr:rowOff>
    </xdr:from>
    <xdr:ext cx="89768" cy="170560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3800475" y="76676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twoCellAnchor>
    <xdr:from>
      <xdr:col>5</xdr:col>
      <xdr:colOff>0</xdr:colOff>
      <xdr:row>40</xdr:row>
      <xdr:rowOff>76200</xdr:rowOff>
    </xdr:from>
    <xdr:to>
      <xdr:col>5</xdr:col>
      <xdr:colOff>0</xdr:colOff>
      <xdr:row>44</xdr:row>
      <xdr:rowOff>123825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57375" y="7162800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44</xdr:row>
      <xdr:rowOff>123825</xdr:rowOff>
    </xdr:from>
    <xdr:to>
      <xdr:col>9</xdr:col>
      <xdr:colOff>457200</xdr:colOff>
      <xdr:row>44</xdr:row>
      <xdr:rowOff>123825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3219450" y="7896225"/>
          <a:ext cx="1419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43</xdr:row>
      <xdr:rowOff>47625</xdr:rowOff>
    </xdr:from>
    <xdr:to>
      <xdr:col>7</xdr:col>
      <xdr:colOff>200025</xdr:colOff>
      <xdr:row>44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3219450" y="76485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438150</xdr:colOff>
      <xdr:row>43</xdr:row>
      <xdr:rowOff>47625</xdr:rowOff>
    </xdr:from>
    <xdr:to>
      <xdr:col>9</xdr:col>
      <xdr:colOff>438150</xdr:colOff>
      <xdr:row>44</xdr:row>
      <xdr:rowOff>133350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4619625" y="76485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514350</xdr:colOff>
      <xdr:row>43</xdr:row>
      <xdr:rowOff>66675</xdr:rowOff>
    </xdr:from>
    <xdr:ext cx="85725" cy="180975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>
          <a:spLocks noChangeArrowheads="1"/>
        </xdr:cNvSpPr>
      </xdr:nvSpPr>
      <xdr:spPr bwMode="auto">
        <a:xfrm>
          <a:off x="4695825" y="76676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190500</xdr:colOff>
      <xdr:row>44</xdr:row>
      <xdr:rowOff>133350</xdr:rowOff>
    </xdr:from>
    <xdr:to>
      <xdr:col>13</xdr:col>
      <xdr:colOff>381000</xdr:colOff>
      <xdr:row>44</xdr:row>
      <xdr:rowOff>133350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ShapeType="1"/>
        </xdr:cNvSpPr>
      </xdr:nvSpPr>
      <xdr:spPr bwMode="auto">
        <a:xfrm>
          <a:off x="6115050" y="790575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40</xdr:row>
      <xdr:rowOff>76200</xdr:rowOff>
    </xdr:from>
    <xdr:to>
      <xdr:col>12</xdr:col>
      <xdr:colOff>190500</xdr:colOff>
      <xdr:row>44</xdr:row>
      <xdr:rowOff>133350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ShapeType="1"/>
        </xdr:cNvSpPr>
      </xdr:nvSpPr>
      <xdr:spPr bwMode="auto">
        <a:xfrm>
          <a:off x="6115050" y="7162800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381000</xdr:colOff>
      <xdr:row>40</xdr:row>
      <xdr:rowOff>85725</xdr:rowOff>
    </xdr:from>
    <xdr:to>
      <xdr:col>13</xdr:col>
      <xdr:colOff>381000</xdr:colOff>
      <xdr:row>44</xdr:row>
      <xdr:rowOff>133350</xdr:rowOff>
    </xdr:to>
    <xdr:sp macro="" textlink="">
      <xdr:nvSpPr>
        <xdr:cNvPr id="16" name="Line 8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ShapeType="1"/>
        </xdr:cNvSpPr>
      </xdr:nvSpPr>
      <xdr:spPr bwMode="auto">
        <a:xfrm>
          <a:off x="6886575" y="7172325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40</xdr:row>
      <xdr:rowOff>76200</xdr:rowOff>
    </xdr:from>
    <xdr:to>
      <xdr:col>13</xdr:col>
      <xdr:colOff>381000</xdr:colOff>
      <xdr:row>40</xdr:row>
      <xdr:rowOff>76200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6115050" y="716280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28575</xdr:colOff>
      <xdr:row>43</xdr:row>
      <xdr:rowOff>142875</xdr:rowOff>
    </xdr:from>
    <xdr:ext cx="89768" cy="17056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>
          <a:spLocks noChangeArrowheads="1"/>
        </xdr:cNvSpPr>
      </xdr:nvSpPr>
      <xdr:spPr bwMode="auto">
        <a:xfrm>
          <a:off x="6534150" y="77438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12</xdr:col>
      <xdr:colOff>9525</xdr:colOff>
      <xdr:row>42</xdr:row>
      <xdr:rowOff>142875</xdr:rowOff>
    </xdr:from>
    <xdr:ext cx="89768" cy="170560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>
          <a:spLocks noChangeArrowheads="1"/>
        </xdr:cNvSpPr>
      </xdr:nvSpPr>
      <xdr:spPr bwMode="auto">
        <a:xfrm>
          <a:off x="5934075" y="75723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13</xdr:col>
      <xdr:colOff>390525</xdr:colOff>
      <xdr:row>42</xdr:row>
      <xdr:rowOff>123825</xdr:rowOff>
    </xdr:from>
    <xdr:ext cx="85725" cy="180975"/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>
          <a:spLocks noChangeArrowheads="1"/>
        </xdr:cNvSpPr>
      </xdr:nvSpPr>
      <xdr:spPr bwMode="auto">
        <a:xfrm>
          <a:off x="6896100" y="75533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485775</xdr:colOff>
      <xdr:row>39</xdr:row>
      <xdr:rowOff>19050</xdr:rowOff>
    </xdr:from>
    <xdr:to>
      <xdr:col>13</xdr:col>
      <xdr:colOff>104775</xdr:colOff>
      <xdr:row>40</xdr:row>
      <xdr:rowOff>38100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6410325" y="6934200"/>
          <a:ext cx="2000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d</a:t>
          </a:r>
        </a:p>
      </xdr:txBody>
    </xdr:sp>
    <xdr:clientData/>
  </xdr:twoCellAnchor>
  <xdr:twoCellAnchor editAs="oneCell">
    <xdr:from>
      <xdr:col>16</xdr:col>
      <xdr:colOff>156469</xdr:colOff>
      <xdr:row>0</xdr:row>
      <xdr:rowOff>180974</xdr:rowOff>
    </xdr:from>
    <xdr:to>
      <xdr:col>20</xdr:col>
      <xdr:colOff>231526</xdr:colOff>
      <xdr:row>9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819" y="180974"/>
          <a:ext cx="3123057" cy="1504951"/>
        </a:xfrm>
        <a:prstGeom prst="rect">
          <a:avLst/>
        </a:prstGeom>
      </xdr:spPr>
    </xdr:pic>
    <xdr:clientData/>
  </xdr:twoCellAnchor>
  <xdr:twoCellAnchor editAs="oneCell">
    <xdr:from>
      <xdr:col>16</xdr:col>
      <xdr:colOff>243416</xdr:colOff>
      <xdr:row>11</xdr:row>
      <xdr:rowOff>0</xdr:rowOff>
    </xdr:from>
    <xdr:to>
      <xdr:col>24</xdr:col>
      <xdr:colOff>218299</xdr:colOff>
      <xdr:row>32</xdr:row>
      <xdr:rowOff>113829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0999" y="2010833"/>
          <a:ext cx="6070883" cy="3733329"/>
        </a:xfrm>
        <a:prstGeom prst="rect">
          <a:avLst/>
        </a:prstGeom>
      </xdr:spPr>
    </xdr:pic>
    <xdr:clientData/>
  </xdr:twoCellAnchor>
  <xdr:twoCellAnchor editAs="oneCell">
    <xdr:from>
      <xdr:col>17</xdr:col>
      <xdr:colOff>676275</xdr:colOff>
      <xdr:row>54</xdr:row>
      <xdr:rowOff>114300</xdr:rowOff>
    </xdr:from>
    <xdr:to>
      <xdr:col>29</xdr:col>
      <xdr:colOff>103703</xdr:colOff>
      <xdr:row>69</xdr:row>
      <xdr:rowOff>123498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5" y="9705975"/>
          <a:ext cx="8571428" cy="2619048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81</xdr:row>
      <xdr:rowOff>123825</xdr:rowOff>
    </xdr:from>
    <xdr:to>
      <xdr:col>4</xdr:col>
      <xdr:colOff>590550</xdr:colOff>
      <xdr:row>81</xdr:row>
      <xdr:rowOff>123825</xdr:rowOff>
    </xdr:to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1085850" y="1440180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77</xdr:row>
      <xdr:rowOff>66675</xdr:rowOff>
    </xdr:from>
    <xdr:to>
      <xdr:col>2</xdr:col>
      <xdr:colOff>333375</xdr:colOff>
      <xdr:row>81</xdr:row>
      <xdr:rowOff>123825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ShapeType="1"/>
        </xdr:cNvSpPr>
      </xdr:nvSpPr>
      <xdr:spPr bwMode="auto">
        <a:xfrm>
          <a:off x="1085850" y="13658850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80</xdr:row>
      <xdr:rowOff>47625</xdr:rowOff>
    </xdr:from>
    <xdr:ext cx="89768" cy="17056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1495425" y="1415415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2</xdr:col>
      <xdr:colOff>142875</xdr:colOff>
      <xdr:row>79</xdr:row>
      <xdr:rowOff>47625</xdr:rowOff>
    </xdr:from>
    <xdr:ext cx="89768" cy="170560"/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>
          <a:spLocks noChangeArrowheads="1"/>
        </xdr:cNvSpPr>
      </xdr:nvSpPr>
      <xdr:spPr bwMode="auto">
        <a:xfrm>
          <a:off x="895350" y="1398270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0</xdr:colOff>
      <xdr:row>79</xdr:row>
      <xdr:rowOff>28575</xdr:rowOff>
    </xdr:from>
    <xdr:ext cx="85725" cy="180975"/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57375" y="13963650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9525</xdr:colOff>
      <xdr:row>80</xdr:row>
      <xdr:rowOff>114300</xdr:rowOff>
    </xdr:from>
    <xdr:ext cx="89768" cy="170560"/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>
          <a:spLocks noChangeArrowheads="1"/>
        </xdr:cNvSpPr>
      </xdr:nvSpPr>
      <xdr:spPr bwMode="auto">
        <a:xfrm>
          <a:off x="3028950" y="142208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8</xdr:col>
      <xdr:colOff>200025</xdr:colOff>
      <xdr:row>80</xdr:row>
      <xdr:rowOff>66675</xdr:rowOff>
    </xdr:from>
    <xdr:ext cx="89768" cy="170560"/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>
          <a:spLocks noChangeArrowheads="1"/>
        </xdr:cNvSpPr>
      </xdr:nvSpPr>
      <xdr:spPr bwMode="auto">
        <a:xfrm>
          <a:off x="3800475" y="1417320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twoCellAnchor>
    <xdr:from>
      <xdr:col>5</xdr:col>
      <xdr:colOff>0</xdr:colOff>
      <xdr:row>77</xdr:row>
      <xdr:rowOff>76200</xdr:rowOff>
    </xdr:from>
    <xdr:to>
      <xdr:col>5</xdr:col>
      <xdr:colOff>0</xdr:colOff>
      <xdr:row>81</xdr:row>
      <xdr:rowOff>123825</xdr:rowOff>
    </xdr:to>
    <xdr:sp macro="" textlink="">
      <xdr:nvSpPr>
        <xdr:cNvPr id="32" name="Line 8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 bwMode="auto">
        <a:xfrm>
          <a:off x="1857375" y="13668375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81</xdr:row>
      <xdr:rowOff>123825</xdr:rowOff>
    </xdr:from>
    <xdr:to>
      <xdr:col>9</xdr:col>
      <xdr:colOff>457200</xdr:colOff>
      <xdr:row>81</xdr:row>
      <xdr:rowOff>123825</xdr:rowOff>
    </xdr:to>
    <xdr:sp macro="" textlink="">
      <xdr:nvSpPr>
        <xdr:cNvPr id="33" name="Line 9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ShapeType="1"/>
        </xdr:cNvSpPr>
      </xdr:nvSpPr>
      <xdr:spPr bwMode="auto">
        <a:xfrm>
          <a:off x="3219450" y="14401800"/>
          <a:ext cx="1419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80</xdr:row>
      <xdr:rowOff>47625</xdr:rowOff>
    </xdr:from>
    <xdr:to>
      <xdr:col>7</xdr:col>
      <xdr:colOff>200025</xdr:colOff>
      <xdr:row>81</xdr:row>
      <xdr:rowOff>133350</xdr:rowOff>
    </xdr:to>
    <xdr:sp macro="" textlink="">
      <xdr:nvSpPr>
        <xdr:cNvPr id="34" name="Line 10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ShapeType="1"/>
        </xdr:cNvSpPr>
      </xdr:nvSpPr>
      <xdr:spPr bwMode="auto">
        <a:xfrm>
          <a:off x="3219450" y="14154150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438150</xdr:colOff>
      <xdr:row>80</xdr:row>
      <xdr:rowOff>47625</xdr:rowOff>
    </xdr:from>
    <xdr:to>
      <xdr:col>9</xdr:col>
      <xdr:colOff>438150</xdr:colOff>
      <xdr:row>81</xdr:row>
      <xdr:rowOff>133350</xdr:rowOff>
    </xdr:to>
    <xdr:sp macro="" textlink="">
      <xdr:nvSpPr>
        <xdr:cNvPr id="35" name="Line 1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ShapeType="1"/>
        </xdr:cNvSpPr>
      </xdr:nvSpPr>
      <xdr:spPr bwMode="auto">
        <a:xfrm>
          <a:off x="4619625" y="14154150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514350</xdr:colOff>
      <xdr:row>80</xdr:row>
      <xdr:rowOff>66675</xdr:rowOff>
    </xdr:from>
    <xdr:ext cx="85725" cy="180975"/>
    <xdr:sp macro="" textlink="">
      <xdr:nvSpPr>
        <xdr:cNvPr id="36" name="Text Box 1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>
          <a:spLocks noChangeArrowheads="1"/>
        </xdr:cNvSpPr>
      </xdr:nvSpPr>
      <xdr:spPr bwMode="auto">
        <a:xfrm>
          <a:off x="4695825" y="14173200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190500</xdr:colOff>
      <xdr:row>81</xdr:row>
      <xdr:rowOff>133350</xdr:rowOff>
    </xdr:from>
    <xdr:to>
      <xdr:col>13</xdr:col>
      <xdr:colOff>381000</xdr:colOff>
      <xdr:row>81</xdr:row>
      <xdr:rowOff>133350</xdr:rowOff>
    </xdr:to>
    <xdr:sp macro="" textlink="">
      <xdr:nvSpPr>
        <xdr:cNvPr id="37" name="Line 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6115050" y="144113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77</xdr:row>
      <xdr:rowOff>76200</xdr:rowOff>
    </xdr:from>
    <xdr:to>
      <xdr:col>12</xdr:col>
      <xdr:colOff>190500</xdr:colOff>
      <xdr:row>81</xdr:row>
      <xdr:rowOff>133350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ShapeType="1"/>
        </xdr:cNvSpPr>
      </xdr:nvSpPr>
      <xdr:spPr bwMode="auto">
        <a:xfrm>
          <a:off x="6115050" y="13668375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381000</xdr:colOff>
      <xdr:row>77</xdr:row>
      <xdr:rowOff>85725</xdr:rowOff>
    </xdr:from>
    <xdr:to>
      <xdr:col>13</xdr:col>
      <xdr:colOff>381000</xdr:colOff>
      <xdr:row>81</xdr:row>
      <xdr:rowOff>133350</xdr:rowOff>
    </xdr:to>
    <xdr:sp macro="" textlink="">
      <xdr:nvSpPr>
        <xdr:cNvPr id="39" name="Line 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ShapeType="1"/>
        </xdr:cNvSpPr>
      </xdr:nvSpPr>
      <xdr:spPr bwMode="auto">
        <a:xfrm>
          <a:off x="6886575" y="13677900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77</xdr:row>
      <xdr:rowOff>76200</xdr:rowOff>
    </xdr:from>
    <xdr:to>
      <xdr:col>13</xdr:col>
      <xdr:colOff>381000</xdr:colOff>
      <xdr:row>77</xdr:row>
      <xdr:rowOff>76200</xdr:rowOff>
    </xdr:to>
    <xdr:sp macro="" textlink="">
      <xdr:nvSpPr>
        <xdr:cNvPr id="40" name="Line 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ShapeType="1"/>
        </xdr:cNvSpPr>
      </xdr:nvSpPr>
      <xdr:spPr bwMode="auto">
        <a:xfrm>
          <a:off x="6115050" y="1366837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28575</xdr:colOff>
      <xdr:row>80</xdr:row>
      <xdr:rowOff>142875</xdr:rowOff>
    </xdr:from>
    <xdr:ext cx="89768" cy="17056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>
          <a:spLocks noChangeArrowheads="1"/>
        </xdr:cNvSpPr>
      </xdr:nvSpPr>
      <xdr:spPr bwMode="auto">
        <a:xfrm>
          <a:off x="6534150" y="1424940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12</xdr:col>
      <xdr:colOff>9525</xdr:colOff>
      <xdr:row>79</xdr:row>
      <xdr:rowOff>142875</xdr:rowOff>
    </xdr:from>
    <xdr:ext cx="89768" cy="170560"/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>
          <a:spLocks noChangeArrowheads="1"/>
        </xdr:cNvSpPr>
      </xdr:nvSpPr>
      <xdr:spPr bwMode="auto">
        <a:xfrm>
          <a:off x="5934075" y="1407795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13</xdr:col>
      <xdr:colOff>390525</xdr:colOff>
      <xdr:row>79</xdr:row>
      <xdr:rowOff>123825</xdr:rowOff>
    </xdr:from>
    <xdr:ext cx="85725" cy="180975"/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>
          <a:spLocks noChangeArrowheads="1"/>
        </xdr:cNvSpPr>
      </xdr:nvSpPr>
      <xdr:spPr bwMode="auto">
        <a:xfrm>
          <a:off x="6896100" y="14058900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485775</xdr:colOff>
      <xdr:row>76</xdr:row>
      <xdr:rowOff>19050</xdr:rowOff>
    </xdr:from>
    <xdr:to>
      <xdr:col>13</xdr:col>
      <xdr:colOff>104775</xdr:colOff>
      <xdr:row>77</xdr:row>
      <xdr:rowOff>38100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6410325" y="13439775"/>
          <a:ext cx="2000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d</a:t>
          </a:r>
        </a:p>
      </xdr:txBody>
    </xdr:sp>
    <xdr:clientData/>
  </xdr:twoCellAnchor>
  <xdr:twoCellAnchor>
    <xdr:from>
      <xdr:col>2</xdr:col>
      <xdr:colOff>333375</xdr:colOff>
      <xdr:row>117</xdr:row>
      <xdr:rowOff>123825</xdr:rowOff>
    </xdr:from>
    <xdr:to>
      <xdr:col>4</xdr:col>
      <xdr:colOff>590550</xdr:colOff>
      <xdr:row>117</xdr:row>
      <xdr:rowOff>123825</xdr:rowOff>
    </xdr:to>
    <xdr:sp macro="" textlink="">
      <xdr:nvSpPr>
        <xdr:cNvPr id="45" name="Line 1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ShapeType="1"/>
        </xdr:cNvSpPr>
      </xdr:nvSpPr>
      <xdr:spPr bwMode="auto">
        <a:xfrm>
          <a:off x="1085850" y="20735925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113</xdr:row>
      <xdr:rowOff>66675</xdr:rowOff>
    </xdr:from>
    <xdr:to>
      <xdr:col>2</xdr:col>
      <xdr:colOff>333375</xdr:colOff>
      <xdr:row>117</xdr:row>
      <xdr:rowOff>123825</xdr:rowOff>
    </xdr:to>
    <xdr:sp macro="" textlink="">
      <xdr:nvSpPr>
        <xdr:cNvPr id="46" name="Line 2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ShapeType="1"/>
        </xdr:cNvSpPr>
      </xdr:nvSpPr>
      <xdr:spPr bwMode="auto">
        <a:xfrm>
          <a:off x="1085850" y="19992975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0</xdr:colOff>
      <xdr:row>116</xdr:row>
      <xdr:rowOff>47625</xdr:rowOff>
    </xdr:from>
    <xdr:ext cx="89768" cy="170560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>
          <a:spLocks noChangeArrowheads="1"/>
        </xdr:cNvSpPr>
      </xdr:nvSpPr>
      <xdr:spPr bwMode="auto">
        <a:xfrm>
          <a:off x="1495425" y="204882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2</xdr:col>
      <xdr:colOff>142875</xdr:colOff>
      <xdr:row>115</xdr:row>
      <xdr:rowOff>47625</xdr:rowOff>
    </xdr:from>
    <xdr:ext cx="89768" cy="170560"/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>
          <a:spLocks noChangeArrowheads="1"/>
        </xdr:cNvSpPr>
      </xdr:nvSpPr>
      <xdr:spPr bwMode="auto">
        <a:xfrm>
          <a:off x="895350" y="203168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0</xdr:colOff>
      <xdr:row>115</xdr:row>
      <xdr:rowOff>28575</xdr:rowOff>
    </xdr:from>
    <xdr:ext cx="85725" cy="180975"/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>
          <a:spLocks noChangeArrowheads="1"/>
        </xdr:cNvSpPr>
      </xdr:nvSpPr>
      <xdr:spPr bwMode="auto">
        <a:xfrm>
          <a:off x="1857375" y="2029777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9525</xdr:colOff>
      <xdr:row>116</xdr:row>
      <xdr:rowOff>114300</xdr:rowOff>
    </xdr:from>
    <xdr:ext cx="89768" cy="170560"/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>
          <a:spLocks noChangeArrowheads="1"/>
        </xdr:cNvSpPr>
      </xdr:nvSpPr>
      <xdr:spPr bwMode="auto">
        <a:xfrm>
          <a:off x="3028950" y="20554950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8</xdr:col>
      <xdr:colOff>200025</xdr:colOff>
      <xdr:row>116</xdr:row>
      <xdr:rowOff>66675</xdr:rowOff>
    </xdr:from>
    <xdr:ext cx="89768" cy="170560"/>
    <xdr:sp macro="" textlink="">
      <xdr:nvSpPr>
        <xdr:cNvPr id="51" name="Text Box 7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>
          <a:spLocks noChangeArrowheads="1"/>
        </xdr:cNvSpPr>
      </xdr:nvSpPr>
      <xdr:spPr bwMode="auto">
        <a:xfrm>
          <a:off x="3800475" y="205073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twoCellAnchor>
    <xdr:from>
      <xdr:col>5</xdr:col>
      <xdr:colOff>0</xdr:colOff>
      <xdr:row>113</xdr:row>
      <xdr:rowOff>76200</xdr:rowOff>
    </xdr:from>
    <xdr:to>
      <xdr:col>5</xdr:col>
      <xdr:colOff>0</xdr:colOff>
      <xdr:row>117</xdr:row>
      <xdr:rowOff>123825</xdr:rowOff>
    </xdr:to>
    <xdr:sp macro="" textlink="">
      <xdr:nvSpPr>
        <xdr:cNvPr id="52" name="Line 8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ShapeType="1"/>
        </xdr:cNvSpPr>
      </xdr:nvSpPr>
      <xdr:spPr bwMode="auto">
        <a:xfrm>
          <a:off x="1857375" y="20002500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117</xdr:row>
      <xdr:rowOff>123825</xdr:rowOff>
    </xdr:from>
    <xdr:to>
      <xdr:col>9</xdr:col>
      <xdr:colOff>457200</xdr:colOff>
      <xdr:row>117</xdr:row>
      <xdr:rowOff>123825</xdr:rowOff>
    </xdr:to>
    <xdr:sp macro="" textlink="">
      <xdr:nvSpPr>
        <xdr:cNvPr id="53" name="Line 9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3219450" y="20735925"/>
          <a:ext cx="1419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116</xdr:row>
      <xdr:rowOff>47625</xdr:rowOff>
    </xdr:from>
    <xdr:to>
      <xdr:col>7</xdr:col>
      <xdr:colOff>200025</xdr:colOff>
      <xdr:row>117</xdr:row>
      <xdr:rowOff>133350</xdr:rowOff>
    </xdr:to>
    <xdr:sp macro="" textlink="">
      <xdr:nvSpPr>
        <xdr:cNvPr id="54" name="Line 10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3219450" y="204882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438150</xdr:colOff>
      <xdr:row>116</xdr:row>
      <xdr:rowOff>47625</xdr:rowOff>
    </xdr:from>
    <xdr:to>
      <xdr:col>9</xdr:col>
      <xdr:colOff>438150</xdr:colOff>
      <xdr:row>117</xdr:row>
      <xdr:rowOff>133350</xdr:rowOff>
    </xdr:to>
    <xdr:sp macro="" textlink="">
      <xdr:nvSpPr>
        <xdr:cNvPr id="55" name="Line 11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4619625" y="204882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514350</xdr:colOff>
      <xdr:row>116</xdr:row>
      <xdr:rowOff>66675</xdr:rowOff>
    </xdr:from>
    <xdr:ext cx="85725" cy="180975"/>
    <xdr:sp macro="" textlink="">
      <xdr:nvSpPr>
        <xdr:cNvPr id="56" name="Text Box 12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>
          <a:spLocks noChangeArrowheads="1"/>
        </xdr:cNvSpPr>
      </xdr:nvSpPr>
      <xdr:spPr bwMode="auto">
        <a:xfrm>
          <a:off x="4695825" y="205073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190500</xdr:colOff>
      <xdr:row>117</xdr:row>
      <xdr:rowOff>133350</xdr:rowOff>
    </xdr:from>
    <xdr:to>
      <xdr:col>13</xdr:col>
      <xdr:colOff>381000</xdr:colOff>
      <xdr:row>117</xdr:row>
      <xdr:rowOff>133350</xdr:rowOff>
    </xdr:to>
    <xdr:sp macro="" textlink="">
      <xdr:nvSpPr>
        <xdr:cNvPr id="57" name="Line 1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ShapeType="1"/>
        </xdr:cNvSpPr>
      </xdr:nvSpPr>
      <xdr:spPr bwMode="auto">
        <a:xfrm>
          <a:off x="6115050" y="2074545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113</xdr:row>
      <xdr:rowOff>76200</xdr:rowOff>
    </xdr:from>
    <xdr:to>
      <xdr:col>12</xdr:col>
      <xdr:colOff>190500</xdr:colOff>
      <xdr:row>117</xdr:row>
      <xdr:rowOff>133350</xdr:rowOff>
    </xdr:to>
    <xdr:sp macro="" textlink="">
      <xdr:nvSpPr>
        <xdr:cNvPr id="58" name="Line 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115050" y="20002500"/>
          <a:ext cx="0" cy="74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381000</xdr:colOff>
      <xdr:row>113</xdr:row>
      <xdr:rowOff>85725</xdr:rowOff>
    </xdr:from>
    <xdr:to>
      <xdr:col>13</xdr:col>
      <xdr:colOff>381000</xdr:colOff>
      <xdr:row>117</xdr:row>
      <xdr:rowOff>133350</xdr:rowOff>
    </xdr:to>
    <xdr:sp macro="" textlink="">
      <xdr:nvSpPr>
        <xdr:cNvPr id="59" name="Line 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>
          <a:off x="6886575" y="20012025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113</xdr:row>
      <xdr:rowOff>76200</xdr:rowOff>
    </xdr:from>
    <xdr:to>
      <xdr:col>13</xdr:col>
      <xdr:colOff>381000</xdr:colOff>
      <xdr:row>113</xdr:row>
      <xdr:rowOff>76200</xdr:rowOff>
    </xdr:to>
    <xdr:sp macro="" textlink="">
      <xdr:nvSpPr>
        <xdr:cNvPr id="60" name="Line 1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ShapeType="1"/>
        </xdr:cNvSpPr>
      </xdr:nvSpPr>
      <xdr:spPr bwMode="auto">
        <a:xfrm>
          <a:off x="6115050" y="20002500"/>
          <a:ext cx="771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28575</xdr:colOff>
      <xdr:row>116</xdr:row>
      <xdr:rowOff>142875</xdr:rowOff>
    </xdr:from>
    <xdr:ext cx="89768" cy="170560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 txBox="1">
          <a:spLocks noChangeArrowheads="1"/>
        </xdr:cNvSpPr>
      </xdr:nvSpPr>
      <xdr:spPr bwMode="auto">
        <a:xfrm>
          <a:off x="6534150" y="2058352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12</xdr:col>
      <xdr:colOff>9525</xdr:colOff>
      <xdr:row>115</xdr:row>
      <xdr:rowOff>142875</xdr:rowOff>
    </xdr:from>
    <xdr:ext cx="89768" cy="170560"/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>
          <a:spLocks noChangeArrowheads="1"/>
        </xdr:cNvSpPr>
      </xdr:nvSpPr>
      <xdr:spPr bwMode="auto">
        <a:xfrm>
          <a:off x="5934075" y="20412075"/>
          <a:ext cx="897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13</xdr:col>
      <xdr:colOff>390525</xdr:colOff>
      <xdr:row>115</xdr:row>
      <xdr:rowOff>123825</xdr:rowOff>
    </xdr:from>
    <xdr:ext cx="85725" cy="180975"/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 txBox="1">
          <a:spLocks noChangeArrowheads="1"/>
        </xdr:cNvSpPr>
      </xdr:nvSpPr>
      <xdr:spPr bwMode="auto">
        <a:xfrm>
          <a:off x="6896100" y="20393025"/>
          <a:ext cx="85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12</xdr:col>
      <xdr:colOff>485775</xdr:colOff>
      <xdr:row>112</xdr:row>
      <xdr:rowOff>19050</xdr:rowOff>
    </xdr:from>
    <xdr:to>
      <xdr:col>13</xdr:col>
      <xdr:colOff>104775</xdr:colOff>
      <xdr:row>113</xdr:row>
      <xdr:rowOff>38100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 txBox="1"/>
      </xdr:nvSpPr>
      <xdr:spPr>
        <a:xfrm>
          <a:off x="6410325" y="19773900"/>
          <a:ext cx="2000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20"/>
  <sheetViews>
    <sheetView zoomScaleNormal="100" zoomScaleSheetLayoutView="130" workbookViewId="0">
      <selection activeCell="F132" sqref="F132"/>
    </sheetView>
  </sheetViews>
  <sheetFormatPr baseColWidth="10" defaultRowHeight="15" x14ac:dyDescent="0.25"/>
  <sheetData>
    <row r="1" spans="1:12" x14ac:dyDescent="0.25">
      <c r="A1" s="355" t="s">
        <v>278</v>
      </c>
      <c r="B1" s="354"/>
    </row>
    <row r="2" spans="1:12" x14ac:dyDescent="0.25">
      <c r="A2" s="365" t="s">
        <v>177</v>
      </c>
      <c r="B2" s="366" t="s">
        <v>29</v>
      </c>
      <c r="C2" s="367"/>
      <c r="D2" s="367"/>
      <c r="E2" s="367"/>
      <c r="F2" s="367"/>
      <c r="G2" s="368" t="s">
        <v>184</v>
      </c>
      <c r="H2" s="369" t="s">
        <v>185</v>
      </c>
      <c r="I2" s="356"/>
    </row>
    <row r="3" spans="1:12" x14ac:dyDescent="0.25">
      <c r="B3" s="308"/>
      <c r="C3" s="308"/>
      <c r="G3" s="357">
        <v>0.2</v>
      </c>
      <c r="H3" s="358">
        <v>0.2</v>
      </c>
      <c r="I3" s="357"/>
    </row>
    <row r="4" spans="1:12" x14ac:dyDescent="0.25">
      <c r="A4" s="300" t="s">
        <v>178</v>
      </c>
      <c r="B4" s="300" t="s">
        <v>179</v>
      </c>
      <c r="C4" s="300" t="s">
        <v>180</v>
      </c>
      <c r="D4" s="300" t="s">
        <v>181</v>
      </c>
      <c r="E4" s="300" t="s">
        <v>182</v>
      </c>
      <c r="F4" s="300" t="s">
        <v>136</v>
      </c>
      <c r="G4" s="300" t="s">
        <v>183</v>
      </c>
      <c r="H4" s="300" t="s">
        <v>183</v>
      </c>
      <c r="I4" s="300"/>
    </row>
    <row r="5" spans="1:12" x14ac:dyDescent="0.25">
      <c r="A5" s="339" t="s">
        <v>29</v>
      </c>
      <c r="B5" s="304">
        <v>4</v>
      </c>
      <c r="C5" s="304">
        <v>7.8</v>
      </c>
      <c r="D5" s="304">
        <v>14.2</v>
      </c>
      <c r="E5" s="304">
        <v>9.5500000000000007</v>
      </c>
      <c r="F5" s="304">
        <f>+ROUND((B5+C5)/2*(D5+E5)/2,2)</f>
        <v>70.06</v>
      </c>
      <c r="G5" s="304">
        <f t="shared" ref="G5:G11" si="0">+ROUND((F5*$G$228),2)</f>
        <v>14.01</v>
      </c>
      <c r="H5" s="304">
        <f>+ROUND((F5*$H$3),2)</f>
        <v>14.01</v>
      </c>
      <c r="I5" s="304"/>
    </row>
    <row r="6" spans="1:12" x14ac:dyDescent="0.25">
      <c r="A6" s="339" t="s">
        <v>30</v>
      </c>
      <c r="B6" s="304">
        <v>23.75</v>
      </c>
      <c r="C6" s="304">
        <v>15.05</v>
      </c>
      <c r="D6" s="304">
        <v>9.5500000000000007</v>
      </c>
      <c r="E6" s="304">
        <v>11.7</v>
      </c>
      <c r="F6" s="304">
        <f t="shared" ref="F6:F11" si="1">+ROUND((B6+C6)/2*(D6+E6)/2,2)</f>
        <v>206.13</v>
      </c>
      <c r="G6" s="304">
        <f t="shared" si="0"/>
        <v>41.23</v>
      </c>
      <c r="H6" s="304">
        <f>+ROUND((F6*$H$3),2)</f>
        <v>41.23</v>
      </c>
      <c r="I6" s="304"/>
    </row>
    <row r="7" spans="1:12" x14ac:dyDescent="0.25">
      <c r="A7" s="339" t="s">
        <v>276</v>
      </c>
      <c r="B7" s="304"/>
      <c r="C7" s="304"/>
      <c r="D7" s="304"/>
      <c r="E7" s="304"/>
      <c r="F7" s="304">
        <v>35.450000000000003</v>
      </c>
      <c r="G7" s="304">
        <f t="shared" si="0"/>
        <v>7.09</v>
      </c>
      <c r="H7" s="304">
        <f t="shared" ref="H7:H11" si="2">+ROUND((F7*$H$3),2)</f>
        <v>7.09</v>
      </c>
      <c r="I7" s="304"/>
    </row>
    <row r="8" spans="1:12" x14ac:dyDescent="0.25">
      <c r="A8" s="339" t="s">
        <v>75</v>
      </c>
      <c r="B8" s="304">
        <v>102.3</v>
      </c>
      <c r="C8" s="304">
        <v>98.5</v>
      </c>
      <c r="D8" s="304">
        <v>11.7</v>
      </c>
      <c r="E8" s="304">
        <v>10.45</v>
      </c>
      <c r="F8" s="304">
        <f t="shared" si="1"/>
        <v>1111.93</v>
      </c>
      <c r="G8" s="304">
        <f t="shared" si="0"/>
        <v>222.39</v>
      </c>
      <c r="H8" s="304">
        <f t="shared" si="2"/>
        <v>222.39</v>
      </c>
      <c r="I8" s="304"/>
    </row>
    <row r="9" spans="1:12" x14ac:dyDescent="0.25">
      <c r="A9" s="339" t="s">
        <v>231</v>
      </c>
      <c r="B9" s="304">
        <v>18.5</v>
      </c>
      <c r="C9" s="304">
        <v>14</v>
      </c>
      <c r="D9" s="304">
        <v>10.45</v>
      </c>
      <c r="E9" s="304">
        <v>10.75</v>
      </c>
      <c r="F9" s="304">
        <f t="shared" si="1"/>
        <v>172.25</v>
      </c>
      <c r="G9" s="304">
        <f t="shared" si="0"/>
        <v>34.450000000000003</v>
      </c>
      <c r="H9" s="304">
        <f t="shared" si="2"/>
        <v>34.450000000000003</v>
      </c>
      <c r="I9" s="304"/>
    </row>
    <row r="10" spans="1:12" x14ac:dyDescent="0.25">
      <c r="A10" s="339" t="s">
        <v>232</v>
      </c>
      <c r="B10" s="304">
        <v>104.9</v>
      </c>
      <c r="C10" s="304">
        <v>109.1</v>
      </c>
      <c r="D10" s="304">
        <v>9.8000000000000007</v>
      </c>
      <c r="E10" s="304">
        <v>9.8000000000000007</v>
      </c>
      <c r="F10" s="304">
        <f t="shared" si="1"/>
        <v>1048.5999999999999</v>
      </c>
      <c r="G10" s="304">
        <f t="shared" si="0"/>
        <v>209.72</v>
      </c>
      <c r="H10" s="304">
        <f t="shared" si="2"/>
        <v>209.72</v>
      </c>
      <c r="I10" s="304"/>
    </row>
    <row r="11" spans="1:12" x14ac:dyDescent="0.25">
      <c r="A11" s="339" t="s">
        <v>233</v>
      </c>
      <c r="B11" s="304">
        <v>155.30000000000001</v>
      </c>
      <c r="C11" s="304">
        <v>155.1</v>
      </c>
      <c r="D11" s="304">
        <v>9.9</v>
      </c>
      <c r="E11" s="304">
        <v>10</v>
      </c>
      <c r="F11" s="304">
        <f t="shared" si="1"/>
        <v>1544.24</v>
      </c>
      <c r="G11" s="304">
        <f t="shared" si="0"/>
        <v>308.85000000000002</v>
      </c>
      <c r="H11" s="304">
        <f t="shared" si="2"/>
        <v>308.85000000000002</v>
      </c>
      <c r="I11" s="304"/>
    </row>
    <row r="12" spans="1:12" x14ac:dyDescent="0.25">
      <c r="B12" s="341">
        <f t="shared" ref="B12:C12" si="3">SUM(B8:B11)</f>
        <v>381</v>
      </c>
      <c r="C12" s="341">
        <f t="shared" si="3"/>
        <v>376.7</v>
      </c>
      <c r="F12" s="309">
        <f>SUM(F5:F11)</f>
        <v>4188.66</v>
      </c>
      <c r="G12" s="309">
        <f>SUM(G5:G11)</f>
        <v>837.74</v>
      </c>
      <c r="H12" s="309">
        <f>SUM(H5:H11)</f>
        <v>837.74</v>
      </c>
      <c r="I12" s="307"/>
      <c r="K12" s="331">
        <f>+ROUND((B12+C12)/2*0.1,2)</f>
        <v>37.89</v>
      </c>
      <c r="L12" s="375">
        <f>SUM(F12+K12)</f>
        <v>4226.55</v>
      </c>
    </row>
    <row r="13" spans="1:12" x14ac:dyDescent="0.25">
      <c r="B13" s="362"/>
      <c r="C13" s="362"/>
      <c r="F13" s="363"/>
      <c r="G13" s="363"/>
      <c r="H13" s="363"/>
      <c r="I13" s="312"/>
      <c r="L13" s="376"/>
    </row>
    <row r="14" spans="1:12" x14ac:dyDescent="0.25">
      <c r="A14" s="365" t="s">
        <v>177</v>
      </c>
      <c r="B14" s="366" t="s">
        <v>30</v>
      </c>
      <c r="C14" s="367"/>
      <c r="D14" s="367"/>
      <c r="E14" s="367"/>
      <c r="F14" s="367"/>
      <c r="G14" s="368" t="s">
        <v>184</v>
      </c>
      <c r="H14" s="369" t="s">
        <v>185</v>
      </c>
      <c r="I14" s="312"/>
      <c r="L14" s="376"/>
    </row>
    <row r="15" spans="1:12" x14ac:dyDescent="0.25">
      <c r="B15" s="308"/>
      <c r="C15" s="308"/>
      <c r="G15" s="357">
        <v>0.2</v>
      </c>
      <c r="H15" s="358">
        <v>0.2</v>
      </c>
      <c r="I15" s="312"/>
      <c r="L15" s="376"/>
    </row>
    <row r="16" spans="1:12" x14ac:dyDescent="0.25">
      <c r="A16" s="300" t="s">
        <v>178</v>
      </c>
      <c r="B16" s="300" t="s">
        <v>179</v>
      </c>
      <c r="C16" s="300" t="s">
        <v>180</v>
      </c>
      <c r="D16" s="300" t="s">
        <v>181</v>
      </c>
      <c r="E16" s="300" t="s">
        <v>182</v>
      </c>
      <c r="F16" s="300" t="s">
        <v>136</v>
      </c>
      <c r="G16" s="300" t="s">
        <v>183</v>
      </c>
      <c r="H16" s="300" t="s">
        <v>183</v>
      </c>
      <c r="I16" s="312"/>
      <c r="L16" s="376"/>
    </row>
    <row r="17" spans="1:12" x14ac:dyDescent="0.25">
      <c r="A17" s="339" t="s">
        <v>29</v>
      </c>
      <c r="B17" s="304">
        <v>145</v>
      </c>
      <c r="C17" s="304">
        <v>145</v>
      </c>
      <c r="D17" s="304">
        <v>6.2</v>
      </c>
      <c r="E17" s="304">
        <v>6.2</v>
      </c>
      <c r="F17" s="304">
        <f>+ROUND((B17+C17)/2*(D17+E17)/2,2)</f>
        <v>899</v>
      </c>
      <c r="G17" s="304">
        <f t="shared" ref="G17:G22" si="4">+ROUND((F17*$G$228),2)</f>
        <v>179.8</v>
      </c>
      <c r="H17" s="304">
        <f>+ROUND((F17*$H$15),2)</f>
        <v>179.8</v>
      </c>
      <c r="I17" s="312"/>
      <c r="L17" s="376"/>
    </row>
    <row r="18" spans="1:12" x14ac:dyDescent="0.25">
      <c r="A18" s="339" t="s">
        <v>30</v>
      </c>
      <c r="B18" s="304">
        <v>90.9</v>
      </c>
      <c r="C18" s="304">
        <v>90.9</v>
      </c>
      <c r="D18" s="304">
        <v>4.5999999999999996</v>
      </c>
      <c r="E18" s="304">
        <v>4.5999999999999996</v>
      </c>
      <c r="F18" s="304">
        <f t="shared" ref="F18" si="5">+ROUND((B18+C18)/2*(D18+E18)/2,2)</f>
        <v>418.14</v>
      </c>
      <c r="G18" s="304">
        <f t="shared" si="4"/>
        <v>83.63</v>
      </c>
      <c r="H18" s="304">
        <f t="shared" ref="H18:H22" si="6">+ROUND((F18*$H$15),2)</f>
        <v>83.63</v>
      </c>
      <c r="I18" s="312"/>
      <c r="L18" s="376"/>
    </row>
    <row r="19" spans="1:12" x14ac:dyDescent="0.25">
      <c r="A19" s="339" t="s">
        <v>75</v>
      </c>
      <c r="B19" s="304">
        <v>50</v>
      </c>
      <c r="C19" s="304">
        <v>50</v>
      </c>
      <c r="D19" s="304">
        <v>5.5</v>
      </c>
      <c r="E19" s="304">
        <v>5.5</v>
      </c>
      <c r="F19" s="304">
        <f t="shared" ref="F19:F20" si="7">+ROUND((B19+C19)/2*(D19+E19)/2,2)</f>
        <v>275</v>
      </c>
      <c r="G19" s="304">
        <f t="shared" si="4"/>
        <v>55</v>
      </c>
      <c r="H19" s="304">
        <f t="shared" si="6"/>
        <v>55</v>
      </c>
      <c r="I19" s="312"/>
      <c r="L19" s="376"/>
    </row>
    <row r="20" spans="1:12" x14ac:dyDescent="0.25">
      <c r="A20" s="339" t="s">
        <v>231</v>
      </c>
      <c r="B20" s="304">
        <v>15</v>
      </c>
      <c r="C20" s="304">
        <v>15</v>
      </c>
      <c r="D20" s="304">
        <v>1</v>
      </c>
      <c r="E20" s="304">
        <v>1</v>
      </c>
      <c r="F20" s="304">
        <f t="shared" si="7"/>
        <v>15</v>
      </c>
      <c r="G20" s="304">
        <f t="shared" si="4"/>
        <v>3</v>
      </c>
      <c r="H20" s="304">
        <f t="shared" si="6"/>
        <v>3</v>
      </c>
      <c r="I20" s="312"/>
      <c r="L20" s="376"/>
    </row>
    <row r="21" spans="1:12" x14ac:dyDescent="0.25">
      <c r="A21" s="339" t="s">
        <v>232</v>
      </c>
      <c r="B21" s="304">
        <v>6</v>
      </c>
      <c r="C21" s="304">
        <v>6</v>
      </c>
      <c r="D21" s="304">
        <v>1</v>
      </c>
      <c r="E21" s="304">
        <v>1</v>
      </c>
      <c r="F21" s="304">
        <f t="shared" ref="F21:F22" si="8">+ROUND((B21+C21)/2*(D21+E21)/2,2)</f>
        <v>6</v>
      </c>
      <c r="G21" s="304">
        <f t="shared" si="4"/>
        <v>1.2</v>
      </c>
      <c r="H21" s="304">
        <f t="shared" si="6"/>
        <v>1.2</v>
      </c>
      <c r="I21" s="312"/>
      <c r="L21" s="376"/>
    </row>
    <row r="22" spans="1:12" x14ac:dyDescent="0.25">
      <c r="A22" s="339" t="s">
        <v>233</v>
      </c>
      <c r="B22" s="304">
        <v>62.3</v>
      </c>
      <c r="C22" s="304">
        <v>62.3</v>
      </c>
      <c r="D22" s="304">
        <v>6.7</v>
      </c>
      <c r="E22" s="304">
        <v>6.7</v>
      </c>
      <c r="F22" s="304">
        <f t="shared" si="8"/>
        <v>417.41</v>
      </c>
      <c r="G22" s="304">
        <f t="shared" si="4"/>
        <v>83.48</v>
      </c>
      <c r="H22" s="304">
        <f t="shared" si="6"/>
        <v>83.48</v>
      </c>
      <c r="I22" s="312"/>
      <c r="L22" s="376"/>
    </row>
    <row r="23" spans="1:12" x14ac:dyDescent="0.25">
      <c r="B23" s="341">
        <f t="shared" ref="B23:C23" si="9">SUM(B17:B22)</f>
        <v>369.2</v>
      </c>
      <c r="C23" s="341">
        <f t="shared" si="9"/>
        <v>369.2</v>
      </c>
      <c r="F23" s="309">
        <f>SUM(F17:F22)</f>
        <v>2030.55</v>
      </c>
      <c r="G23" s="309">
        <f>SUM(G17:G22)</f>
        <v>406.11</v>
      </c>
      <c r="H23" s="309">
        <f>SUM(H17:H22)</f>
        <v>406.11</v>
      </c>
      <c r="I23" s="312"/>
      <c r="K23" s="331">
        <f>+ROUND((B23+C23)/2*0.1,2)</f>
        <v>36.92</v>
      </c>
      <c r="L23" s="375">
        <f>SUM(F23+K23)</f>
        <v>2067.4699999999998</v>
      </c>
    </row>
    <row r="24" spans="1:12" x14ac:dyDescent="0.25">
      <c r="B24" s="362"/>
      <c r="C24" s="362"/>
      <c r="F24" s="363"/>
      <c r="G24" s="363"/>
      <c r="H24" s="363"/>
      <c r="I24" s="312"/>
      <c r="L24" s="376"/>
    </row>
    <row r="25" spans="1:12" x14ac:dyDescent="0.25">
      <c r="A25" s="365" t="s">
        <v>177</v>
      </c>
      <c r="B25" s="366" t="s">
        <v>75</v>
      </c>
      <c r="C25" s="367"/>
      <c r="D25" s="367"/>
      <c r="E25" s="367"/>
      <c r="F25" s="367"/>
      <c r="G25" s="368" t="s">
        <v>184</v>
      </c>
      <c r="H25" s="369" t="s">
        <v>185</v>
      </c>
      <c r="I25" s="312"/>
      <c r="L25" s="376"/>
    </row>
    <row r="26" spans="1:12" x14ac:dyDescent="0.25">
      <c r="B26" s="308"/>
      <c r="C26" s="308"/>
      <c r="G26" s="357">
        <v>0.2</v>
      </c>
      <c r="H26" s="358">
        <v>0.2</v>
      </c>
      <c r="I26" s="312"/>
      <c r="L26" s="376"/>
    </row>
    <row r="27" spans="1:12" x14ac:dyDescent="0.25">
      <c r="A27" s="300" t="s">
        <v>178</v>
      </c>
      <c r="B27" s="300" t="s">
        <v>179</v>
      </c>
      <c r="C27" s="300" t="s">
        <v>180</v>
      </c>
      <c r="D27" s="300" t="s">
        <v>181</v>
      </c>
      <c r="E27" s="300" t="s">
        <v>182</v>
      </c>
      <c r="F27" s="300" t="s">
        <v>136</v>
      </c>
      <c r="G27" s="300" t="s">
        <v>183</v>
      </c>
      <c r="H27" s="300" t="s">
        <v>183</v>
      </c>
      <c r="I27" s="312"/>
      <c r="L27" s="376"/>
    </row>
    <row r="28" spans="1:12" x14ac:dyDescent="0.25">
      <c r="A28" s="339" t="s">
        <v>29</v>
      </c>
      <c r="B28" s="304">
        <v>55.3</v>
      </c>
      <c r="C28" s="304">
        <v>55.3</v>
      </c>
      <c r="D28" s="304">
        <v>4.8</v>
      </c>
      <c r="E28" s="304">
        <v>4.8</v>
      </c>
      <c r="F28" s="304">
        <f>+ROUND((B28+C28)/2*(D28+E28)/2,2)</f>
        <v>265.44</v>
      </c>
      <c r="G28" s="304">
        <f>+ROUND((F28*$G$228),2)</f>
        <v>53.09</v>
      </c>
      <c r="H28" s="304">
        <f>+ROUND((F28*$H$26),2)</f>
        <v>53.09</v>
      </c>
      <c r="I28" s="312"/>
      <c r="L28" s="376"/>
    </row>
    <row r="29" spans="1:12" x14ac:dyDescent="0.25">
      <c r="A29" s="360"/>
      <c r="B29" s="304">
        <v>160</v>
      </c>
      <c r="C29" s="304">
        <v>160</v>
      </c>
      <c r="D29" s="304">
        <v>4.8</v>
      </c>
      <c r="E29" s="304">
        <v>4.8</v>
      </c>
      <c r="F29" s="304">
        <f>+ROUND((B29+C29)/2*(D29+E29)/2,2)</f>
        <v>768</v>
      </c>
      <c r="G29" s="304">
        <f>+ROUND((F29*$G$228),2)</f>
        <v>153.6</v>
      </c>
      <c r="H29" s="304">
        <f>+ROUND((F29*$H$26),2)</f>
        <v>153.6</v>
      </c>
      <c r="I29" s="312"/>
      <c r="L29" s="376"/>
    </row>
    <row r="30" spans="1:12" x14ac:dyDescent="0.25">
      <c r="B30" s="374">
        <f t="shared" ref="B30:C30" si="10">SUM(B28:B29)</f>
        <v>215.3</v>
      </c>
      <c r="C30" s="374">
        <f t="shared" si="10"/>
        <v>215.3</v>
      </c>
      <c r="F30" s="309">
        <f>SUM(F28:F29)</f>
        <v>1033.44</v>
      </c>
      <c r="G30" s="309">
        <f>SUM(G28:G29)</f>
        <v>206.69</v>
      </c>
      <c r="H30" s="309">
        <f>SUM(H28:H29)</f>
        <v>206.69</v>
      </c>
      <c r="I30" s="312"/>
      <c r="K30" s="331">
        <f>+ROUND((B30+C30)/2*0.1,2)</f>
        <v>21.53</v>
      </c>
      <c r="L30" s="375">
        <f>SUM(F30+K30)</f>
        <v>1054.97</v>
      </c>
    </row>
    <row r="31" spans="1:12" x14ac:dyDescent="0.25">
      <c r="B31" s="362"/>
      <c r="C31" s="362"/>
      <c r="F31" s="363"/>
      <c r="G31" s="363"/>
      <c r="H31" s="363"/>
      <c r="I31" s="312"/>
      <c r="L31" s="376"/>
    </row>
    <row r="32" spans="1:12" x14ac:dyDescent="0.25">
      <c r="A32" s="365" t="s">
        <v>177</v>
      </c>
      <c r="B32" s="366" t="s">
        <v>232</v>
      </c>
      <c r="C32" s="367"/>
      <c r="D32" s="367"/>
      <c r="E32" s="367"/>
      <c r="F32" s="367"/>
      <c r="G32" s="368" t="s">
        <v>184</v>
      </c>
      <c r="H32" s="369" t="s">
        <v>185</v>
      </c>
      <c r="I32" s="312"/>
      <c r="L32" s="376"/>
    </row>
    <row r="33" spans="1:12" x14ac:dyDescent="0.25">
      <c r="B33" s="308"/>
      <c r="C33" s="308"/>
      <c r="G33" s="357">
        <v>0.2</v>
      </c>
      <c r="H33" s="358">
        <v>0.2</v>
      </c>
      <c r="I33" s="312"/>
      <c r="L33" s="376"/>
    </row>
    <row r="34" spans="1:12" x14ac:dyDescent="0.25">
      <c r="A34" s="300" t="s">
        <v>178</v>
      </c>
      <c r="B34" s="300" t="s">
        <v>179</v>
      </c>
      <c r="C34" s="300" t="s">
        <v>180</v>
      </c>
      <c r="D34" s="300" t="s">
        <v>181</v>
      </c>
      <c r="E34" s="300" t="s">
        <v>182</v>
      </c>
      <c r="F34" s="300" t="s">
        <v>136</v>
      </c>
      <c r="G34" s="300" t="s">
        <v>183</v>
      </c>
      <c r="H34" s="300" t="s">
        <v>183</v>
      </c>
      <c r="I34" s="312"/>
      <c r="L34" s="376"/>
    </row>
    <row r="35" spans="1:12" x14ac:dyDescent="0.25">
      <c r="A35" s="339" t="s">
        <v>29</v>
      </c>
      <c r="B35" s="304">
        <v>130.44999999999999</v>
      </c>
      <c r="C35" s="304">
        <v>130.44999999999999</v>
      </c>
      <c r="D35" s="304">
        <v>6.2</v>
      </c>
      <c r="E35" s="304">
        <v>6.2</v>
      </c>
      <c r="F35" s="304">
        <f>+ROUND((B35+C35)/2*(D35+E35)/2,2)</f>
        <v>808.79</v>
      </c>
      <c r="G35" s="304">
        <f>+ROUND((F35*$G$228),2)</f>
        <v>161.76</v>
      </c>
      <c r="H35" s="304">
        <f>+ROUND((F35*$H$33),2)</f>
        <v>161.76</v>
      </c>
      <c r="I35" s="312"/>
      <c r="L35" s="376"/>
    </row>
    <row r="36" spans="1:12" x14ac:dyDescent="0.25">
      <c r="A36" s="339" t="s">
        <v>30</v>
      </c>
      <c r="B36" s="304">
        <v>90</v>
      </c>
      <c r="C36" s="304">
        <v>90</v>
      </c>
      <c r="D36" s="304">
        <v>3.8</v>
      </c>
      <c r="E36" s="304">
        <v>3.8</v>
      </c>
      <c r="F36" s="304">
        <f t="shared" ref="F36" si="11">+ROUND((B36+C36)/2*(D36+E36)/2,2)</f>
        <v>342</v>
      </c>
      <c r="G36" s="304">
        <f>+ROUND((F36*$G$228),2)</f>
        <v>68.400000000000006</v>
      </c>
      <c r="H36" s="304">
        <f>+ROUND((F36*$H$33),2)</f>
        <v>68.400000000000006</v>
      </c>
      <c r="I36" s="312"/>
      <c r="L36" s="376"/>
    </row>
    <row r="37" spans="1:12" x14ac:dyDescent="0.25">
      <c r="B37" s="341">
        <f t="shared" ref="B37:C37" si="12">SUM(B35:B36)</f>
        <v>220.45</v>
      </c>
      <c r="C37" s="341">
        <f t="shared" si="12"/>
        <v>220.45</v>
      </c>
      <c r="F37" s="309">
        <f>SUM(F35:F36)</f>
        <v>1150.79</v>
      </c>
      <c r="G37" s="309">
        <f>SUM(G35:G36)</f>
        <v>230.16</v>
      </c>
      <c r="H37" s="309">
        <f>SUM(H35:H36)</f>
        <v>230.16</v>
      </c>
      <c r="I37" s="312"/>
      <c r="K37" s="331">
        <f>+ROUND((B37+C37)/2*0.1,2)</f>
        <v>22.05</v>
      </c>
      <c r="L37" s="375">
        <f>SUM(F37+K37)</f>
        <v>1172.8399999999999</v>
      </c>
    </row>
    <row r="38" spans="1:12" x14ac:dyDescent="0.25">
      <c r="B38" s="362"/>
      <c r="C38" s="362"/>
      <c r="F38" s="363"/>
      <c r="G38" s="363"/>
      <c r="H38" s="363"/>
      <c r="I38" s="312"/>
      <c r="L38" s="376"/>
    </row>
    <row r="39" spans="1:12" x14ac:dyDescent="0.25">
      <c r="A39" s="365" t="s">
        <v>177</v>
      </c>
      <c r="B39" s="366" t="s">
        <v>233</v>
      </c>
      <c r="C39" s="367"/>
      <c r="D39" s="367"/>
      <c r="E39" s="367"/>
      <c r="F39" s="367"/>
      <c r="G39" s="368" t="s">
        <v>184</v>
      </c>
      <c r="H39" s="369" t="s">
        <v>185</v>
      </c>
      <c r="I39" s="312"/>
      <c r="L39" s="376"/>
    </row>
    <row r="40" spans="1:12" x14ac:dyDescent="0.25">
      <c r="B40" s="308"/>
      <c r="C40" s="308"/>
      <c r="G40" s="357">
        <v>0.2</v>
      </c>
      <c r="H40" s="358">
        <v>0.2</v>
      </c>
      <c r="I40" s="312"/>
      <c r="L40" s="376"/>
    </row>
    <row r="41" spans="1:12" x14ac:dyDescent="0.25">
      <c r="A41" s="300" t="s">
        <v>178</v>
      </c>
      <c r="B41" s="300" t="s">
        <v>179</v>
      </c>
      <c r="C41" s="300" t="s">
        <v>180</v>
      </c>
      <c r="D41" s="300" t="s">
        <v>181</v>
      </c>
      <c r="E41" s="300" t="s">
        <v>182</v>
      </c>
      <c r="F41" s="300" t="s">
        <v>136</v>
      </c>
      <c r="G41" s="300" t="s">
        <v>183</v>
      </c>
      <c r="H41" s="300" t="s">
        <v>183</v>
      </c>
      <c r="I41" s="312"/>
      <c r="L41" s="376"/>
    </row>
    <row r="42" spans="1:12" x14ac:dyDescent="0.25">
      <c r="A42" s="339"/>
      <c r="B42" s="304">
        <v>20</v>
      </c>
      <c r="C42" s="304">
        <v>20</v>
      </c>
      <c r="D42" s="304">
        <v>4.8</v>
      </c>
      <c r="E42" s="304">
        <v>4.8</v>
      </c>
      <c r="F42" s="304">
        <f>+ROUND((B42+C42)/2*(D42+E42)/2,2)</f>
        <v>96</v>
      </c>
      <c r="G42" s="304">
        <f t="shared" ref="G42:G51" si="13">+ROUND((F42*$G$228),2)</f>
        <v>19.2</v>
      </c>
      <c r="H42" s="304">
        <f>+ROUND((F42*$H$40),2)</f>
        <v>19.2</v>
      </c>
      <c r="I42" s="312"/>
      <c r="L42" s="376"/>
    </row>
    <row r="43" spans="1:12" x14ac:dyDescent="0.25">
      <c r="A43" s="339"/>
      <c r="B43" s="304">
        <v>42.7</v>
      </c>
      <c r="C43" s="304">
        <v>42.7</v>
      </c>
      <c r="D43" s="304">
        <v>4.8</v>
      </c>
      <c r="E43" s="304">
        <v>4.8</v>
      </c>
      <c r="F43" s="304">
        <f t="shared" ref="F43:F51" si="14">+ROUND((B43+C43)/2*(D43+E43)/2,2)</f>
        <v>204.96</v>
      </c>
      <c r="G43" s="304">
        <f t="shared" si="13"/>
        <v>40.99</v>
      </c>
      <c r="H43" s="304">
        <f t="shared" ref="H43:H51" si="15">+ROUND((F43*$H$40),2)</f>
        <v>40.99</v>
      </c>
      <c r="I43" s="312"/>
      <c r="L43" s="376"/>
    </row>
    <row r="44" spans="1:12" x14ac:dyDescent="0.25">
      <c r="A44" s="339"/>
      <c r="B44" s="304">
        <v>5.6</v>
      </c>
      <c r="C44" s="304">
        <v>5.6</v>
      </c>
      <c r="D44" s="304">
        <v>5</v>
      </c>
      <c r="E44" s="304">
        <v>5</v>
      </c>
      <c r="F44" s="304">
        <f t="shared" si="14"/>
        <v>28</v>
      </c>
      <c r="G44" s="304">
        <f t="shared" si="13"/>
        <v>5.6</v>
      </c>
      <c r="H44" s="304">
        <f t="shared" si="15"/>
        <v>5.6</v>
      </c>
      <c r="I44" s="312"/>
      <c r="L44" s="376"/>
    </row>
    <row r="45" spans="1:12" x14ac:dyDescent="0.25">
      <c r="A45" s="339"/>
      <c r="B45" s="304">
        <v>45.5</v>
      </c>
      <c r="C45" s="304">
        <v>45.5</v>
      </c>
      <c r="D45" s="304">
        <v>5</v>
      </c>
      <c r="E45" s="304">
        <v>5</v>
      </c>
      <c r="F45" s="304">
        <f t="shared" si="14"/>
        <v>227.5</v>
      </c>
      <c r="G45" s="304">
        <f t="shared" si="13"/>
        <v>45.5</v>
      </c>
      <c r="H45" s="304">
        <f t="shared" si="15"/>
        <v>45.5</v>
      </c>
      <c r="I45" s="312"/>
      <c r="L45" s="376"/>
    </row>
    <row r="46" spans="1:12" x14ac:dyDescent="0.25">
      <c r="A46" s="339"/>
      <c r="B46" s="304">
        <v>8</v>
      </c>
      <c r="C46" s="304">
        <v>8</v>
      </c>
      <c r="D46" s="304">
        <v>2</v>
      </c>
      <c r="E46" s="304">
        <v>2</v>
      </c>
      <c r="F46" s="304">
        <f t="shared" ref="F46:F50" si="16">+ROUND((B46+C46)/2*(D46+E46)/2,2)</f>
        <v>16</v>
      </c>
      <c r="G46" s="304">
        <f t="shared" si="13"/>
        <v>3.2</v>
      </c>
      <c r="H46" s="304">
        <f t="shared" si="15"/>
        <v>3.2</v>
      </c>
      <c r="I46" s="312"/>
      <c r="L46" s="376"/>
    </row>
    <row r="47" spans="1:12" x14ac:dyDescent="0.25">
      <c r="A47" s="339"/>
      <c r="B47" s="304">
        <v>11</v>
      </c>
      <c r="C47" s="304">
        <v>11</v>
      </c>
      <c r="D47" s="304">
        <v>2</v>
      </c>
      <c r="E47" s="304">
        <v>2</v>
      </c>
      <c r="F47" s="304">
        <f t="shared" si="16"/>
        <v>22</v>
      </c>
      <c r="G47" s="304">
        <f t="shared" si="13"/>
        <v>4.4000000000000004</v>
      </c>
      <c r="H47" s="304">
        <f t="shared" si="15"/>
        <v>4.4000000000000004</v>
      </c>
      <c r="I47" s="312"/>
      <c r="L47" s="376"/>
    </row>
    <row r="48" spans="1:12" x14ac:dyDescent="0.25">
      <c r="A48" s="339"/>
      <c r="B48" s="304">
        <v>8</v>
      </c>
      <c r="C48" s="304">
        <v>8</v>
      </c>
      <c r="D48" s="304">
        <v>2</v>
      </c>
      <c r="E48" s="304">
        <v>2</v>
      </c>
      <c r="F48" s="304">
        <f t="shared" si="16"/>
        <v>16</v>
      </c>
      <c r="G48" s="304">
        <f t="shared" si="13"/>
        <v>3.2</v>
      </c>
      <c r="H48" s="304">
        <f t="shared" si="15"/>
        <v>3.2</v>
      </c>
      <c r="I48" s="312"/>
      <c r="L48" s="376"/>
    </row>
    <row r="49" spans="1:12" x14ac:dyDescent="0.25">
      <c r="A49" s="339"/>
      <c r="B49" s="304">
        <v>4.7</v>
      </c>
      <c r="C49" s="304">
        <v>4.7</v>
      </c>
      <c r="D49" s="304">
        <v>5</v>
      </c>
      <c r="E49" s="304">
        <v>5</v>
      </c>
      <c r="F49" s="304">
        <f t="shared" si="16"/>
        <v>23.5</v>
      </c>
      <c r="G49" s="304">
        <f t="shared" si="13"/>
        <v>4.7</v>
      </c>
      <c r="H49" s="304">
        <f t="shared" si="15"/>
        <v>4.7</v>
      </c>
      <c r="I49" s="312"/>
      <c r="L49" s="376"/>
    </row>
    <row r="50" spans="1:12" x14ac:dyDescent="0.25">
      <c r="A50" s="339"/>
      <c r="B50" s="304">
        <v>55</v>
      </c>
      <c r="C50" s="304">
        <v>55</v>
      </c>
      <c r="D50" s="304">
        <v>5</v>
      </c>
      <c r="E50" s="304">
        <v>5</v>
      </c>
      <c r="F50" s="304">
        <f t="shared" si="16"/>
        <v>275</v>
      </c>
      <c r="G50" s="304">
        <f t="shared" si="13"/>
        <v>55</v>
      </c>
      <c r="H50" s="304">
        <f t="shared" si="15"/>
        <v>55</v>
      </c>
      <c r="I50" s="312"/>
      <c r="L50" s="376"/>
    </row>
    <row r="51" spans="1:12" x14ac:dyDescent="0.25">
      <c r="A51" s="339"/>
      <c r="B51" s="304">
        <v>45</v>
      </c>
      <c r="C51" s="304">
        <v>45</v>
      </c>
      <c r="D51" s="304">
        <v>2</v>
      </c>
      <c r="E51" s="304">
        <v>2</v>
      </c>
      <c r="F51" s="304">
        <f t="shared" si="14"/>
        <v>90</v>
      </c>
      <c r="G51" s="304">
        <f t="shared" si="13"/>
        <v>18</v>
      </c>
      <c r="H51" s="304">
        <f t="shared" si="15"/>
        <v>18</v>
      </c>
      <c r="I51" s="312"/>
      <c r="L51" s="376"/>
    </row>
    <row r="52" spans="1:12" x14ac:dyDescent="0.25">
      <c r="B52" s="341">
        <f t="shared" ref="B52:C52" si="17">SUM(B42:B51)</f>
        <v>245.5</v>
      </c>
      <c r="C52" s="341">
        <f t="shared" si="17"/>
        <v>245.5</v>
      </c>
      <c r="F52" s="309">
        <f>SUM(F42:F51)</f>
        <v>998.96</v>
      </c>
      <c r="G52" s="309">
        <f>SUM(G42:G51)</f>
        <v>199.79000000000002</v>
      </c>
      <c r="H52" s="309">
        <f>SUM(H42:H51)</f>
        <v>199.79000000000002</v>
      </c>
      <c r="I52" s="312"/>
      <c r="K52" s="331">
        <f>+ROUND((B52+C52)/2*0.1,2)</f>
        <v>24.55</v>
      </c>
      <c r="L52" s="375">
        <f>SUM(F52+K52)</f>
        <v>1023.51</v>
      </c>
    </row>
    <row r="53" spans="1:12" x14ac:dyDescent="0.25">
      <c r="B53" s="362"/>
      <c r="C53" s="362"/>
      <c r="F53" s="363"/>
      <c r="G53" s="363"/>
      <c r="H53" s="363"/>
      <c r="I53" s="312"/>
      <c r="L53" s="376"/>
    </row>
    <row r="54" spans="1:12" x14ac:dyDescent="0.25">
      <c r="B54" s="362"/>
      <c r="C54" s="362"/>
      <c r="F54" s="363"/>
      <c r="G54" s="363"/>
      <c r="H54" s="363"/>
      <c r="I54" s="312"/>
      <c r="L54" s="376"/>
    </row>
    <row r="55" spans="1:12" x14ac:dyDescent="0.25">
      <c r="A55" s="365" t="s">
        <v>177</v>
      </c>
      <c r="B55" s="366" t="s">
        <v>300</v>
      </c>
      <c r="C55" s="367"/>
      <c r="D55" s="367"/>
      <c r="E55" s="367"/>
      <c r="F55" s="367"/>
      <c r="G55" s="368" t="s">
        <v>184</v>
      </c>
      <c r="H55" s="369" t="s">
        <v>185</v>
      </c>
      <c r="I55" s="312"/>
      <c r="L55" s="376"/>
    </row>
    <row r="56" spans="1:12" x14ac:dyDescent="0.25">
      <c r="B56" s="308"/>
      <c r="C56" s="308"/>
      <c r="G56" s="357">
        <v>0.2</v>
      </c>
      <c r="H56" s="358">
        <v>0.2</v>
      </c>
      <c r="I56" s="312"/>
      <c r="L56" s="376"/>
    </row>
    <row r="57" spans="1:12" x14ac:dyDescent="0.25">
      <c r="A57" s="300" t="s">
        <v>178</v>
      </c>
      <c r="B57" s="300" t="s">
        <v>179</v>
      </c>
      <c r="C57" s="300" t="s">
        <v>180</v>
      </c>
      <c r="D57" s="300" t="s">
        <v>181</v>
      </c>
      <c r="E57" s="300" t="s">
        <v>182</v>
      </c>
      <c r="F57" s="300" t="s">
        <v>136</v>
      </c>
      <c r="G57" s="300" t="s">
        <v>183</v>
      </c>
      <c r="H57" s="300" t="s">
        <v>183</v>
      </c>
      <c r="I57" s="312"/>
      <c r="L57" s="376"/>
    </row>
    <row r="58" spans="1:12" x14ac:dyDescent="0.25">
      <c r="A58" s="339" t="s">
        <v>29</v>
      </c>
      <c r="B58" s="304">
        <v>117.1</v>
      </c>
      <c r="C58" s="304">
        <v>117.1</v>
      </c>
      <c r="D58" s="304">
        <v>6.7</v>
      </c>
      <c r="E58" s="304">
        <v>6.7</v>
      </c>
      <c r="F58" s="304">
        <f>+ROUND((B58+C58)/2*(D58+E58)/2,2)</f>
        <v>784.57</v>
      </c>
      <c r="G58" s="304">
        <f>+ROUND((F58*$G$228),2)</f>
        <v>156.91</v>
      </c>
      <c r="H58" s="304">
        <f>+ROUND((F58*$H$56),2)</f>
        <v>156.91</v>
      </c>
      <c r="I58" s="312"/>
      <c r="L58" s="376"/>
    </row>
    <row r="59" spans="1:12" x14ac:dyDescent="0.25">
      <c r="B59" s="341">
        <f t="shared" ref="B59:C59" si="18">SUM(B58)</f>
        <v>117.1</v>
      </c>
      <c r="C59" s="341">
        <f t="shared" si="18"/>
        <v>117.1</v>
      </c>
      <c r="F59" s="309">
        <f>SUM(F58:F58)</f>
        <v>784.57</v>
      </c>
      <c r="G59" s="309">
        <f>SUM(G58:G58)</f>
        <v>156.91</v>
      </c>
      <c r="H59" s="309">
        <f>SUM(H58:H58)</f>
        <v>156.91</v>
      </c>
      <c r="I59" s="312"/>
      <c r="K59" s="331">
        <f>+ROUND((B59+C59)/2*0.1,2)</f>
        <v>11.71</v>
      </c>
      <c r="L59" s="375">
        <f>SUM(F59+K59)</f>
        <v>796.28000000000009</v>
      </c>
    </row>
    <row r="60" spans="1:12" x14ac:dyDescent="0.25">
      <c r="B60" s="362"/>
      <c r="C60" s="362"/>
      <c r="F60" s="363"/>
      <c r="G60" s="363"/>
      <c r="H60" s="363"/>
      <c r="I60" s="312"/>
      <c r="L60" s="376"/>
    </row>
    <row r="61" spans="1:12" x14ac:dyDescent="0.25">
      <c r="A61" s="365" t="s">
        <v>177</v>
      </c>
      <c r="B61" s="366" t="s">
        <v>301</v>
      </c>
      <c r="C61" s="367"/>
      <c r="D61" s="367"/>
      <c r="E61" s="367"/>
      <c r="F61" s="367"/>
      <c r="G61" s="368" t="s">
        <v>184</v>
      </c>
      <c r="H61" s="369" t="s">
        <v>185</v>
      </c>
      <c r="I61" s="312"/>
      <c r="L61" s="376"/>
    </row>
    <row r="62" spans="1:12" x14ac:dyDescent="0.25">
      <c r="B62" s="308"/>
      <c r="C62" s="308"/>
      <c r="G62" s="357">
        <v>0.2</v>
      </c>
      <c r="H62" s="358">
        <v>0.2</v>
      </c>
      <c r="I62" s="312"/>
      <c r="L62" s="376"/>
    </row>
    <row r="63" spans="1:12" x14ac:dyDescent="0.25">
      <c r="A63" s="300" t="s">
        <v>178</v>
      </c>
      <c r="B63" s="300" t="s">
        <v>179</v>
      </c>
      <c r="C63" s="300" t="s">
        <v>180</v>
      </c>
      <c r="D63" s="300" t="s">
        <v>181</v>
      </c>
      <c r="E63" s="300" t="s">
        <v>182</v>
      </c>
      <c r="F63" s="300" t="s">
        <v>136</v>
      </c>
      <c r="G63" s="300" t="s">
        <v>183</v>
      </c>
      <c r="H63" s="300" t="s">
        <v>183</v>
      </c>
      <c r="I63" s="312"/>
      <c r="L63" s="376"/>
    </row>
    <row r="64" spans="1:12" x14ac:dyDescent="0.25">
      <c r="A64" s="339" t="s">
        <v>29</v>
      </c>
      <c r="B64" s="304">
        <v>50.4</v>
      </c>
      <c r="C64" s="304">
        <v>50.4</v>
      </c>
      <c r="D64" s="304">
        <v>2.4</v>
      </c>
      <c r="E64" s="304">
        <v>2.4</v>
      </c>
      <c r="F64" s="304">
        <f>+ROUND((B64+C64)/2*(D64+E64)/2,2)</f>
        <v>120.96</v>
      </c>
      <c r="G64" s="304">
        <f>+ROUND((F64*$G$228),2)</f>
        <v>24.19</v>
      </c>
      <c r="H64" s="304">
        <f>+ROUND((F64*$H$62),2)</f>
        <v>24.19</v>
      </c>
      <c r="I64" s="312"/>
      <c r="L64" s="376"/>
    </row>
    <row r="65" spans="1:12" x14ac:dyDescent="0.25">
      <c r="B65" s="341">
        <f t="shared" ref="B65:C65" si="19">SUM(B64)</f>
        <v>50.4</v>
      </c>
      <c r="C65" s="341">
        <f t="shared" si="19"/>
        <v>50.4</v>
      </c>
      <c r="F65" s="309">
        <f>SUM(F64:F64)</f>
        <v>120.96</v>
      </c>
      <c r="G65" s="309">
        <f>SUM(G64:G64)</f>
        <v>24.19</v>
      </c>
      <c r="H65" s="309">
        <f>SUM(H64:H64)</f>
        <v>24.19</v>
      </c>
      <c r="I65" s="312"/>
      <c r="K65" s="331">
        <f>+ROUND((B65+C65)/2*0.1,2)</f>
        <v>5.04</v>
      </c>
      <c r="L65" s="375">
        <f>SUM(F65+K65)</f>
        <v>126</v>
      </c>
    </row>
    <row r="66" spans="1:12" x14ac:dyDescent="0.25">
      <c r="B66" s="362"/>
      <c r="C66" s="362"/>
      <c r="F66" s="363"/>
      <c r="G66" s="363"/>
      <c r="H66" s="363"/>
      <c r="I66" s="312"/>
      <c r="L66" s="376"/>
    </row>
    <row r="67" spans="1:12" x14ac:dyDescent="0.25">
      <c r="L67" s="376"/>
    </row>
    <row r="68" spans="1:12" x14ac:dyDescent="0.25">
      <c r="A68" s="365" t="s">
        <v>177</v>
      </c>
      <c r="B68" s="366" t="s">
        <v>236</v>
      </c>
      <c r="C68" s="367"/>
      <c r="D68" s="367"/>
      <c r="E68" s="367"/>
      <c r="F68" s="367"/>
      <c r="G68" s="368" t="s">
        <v>184</v>
      </c>
      <c r="H68" s="369" t="s">
        <v>185</v>
      </c>
      <c r="I68" s="356"/>
      <c r="L68" s="376"/>
    </row>
    <row r="69" spans="1:12" x14ac:dyDescent="0.25">
      <c r="B69" s="308"/>
      <c r="C69" s="308"/>
      <c r="G69" s="357">
        <v>0.2</v>
      </c>
      <c r="H69" s="358">
        <v>0.2</v>
      </c>
      <c r="I69" s="357"/>
      <c r="L69" s="376"/>
    </row>
    <row r="70" spans="1:12" x14ac:dyDescent="0.25">
      <c r="A70" s="300" t="s">
        <v>178</v>
      </c>
      <c r="B70" s="300" t="s">
        <v>179</v>
      </c>
      <c r="C70" s="300" t="s">
        <v>180</v>
      </c>
      <c r="D70" s="300" t="s">
        <v>181</v>
      </c>
      <c r="E70" s="300" t="s">
        <v>182</v>
      </c>
      <c r="F70" s="300" t="s">
        <v>136</v>
      </c>
      <c r="G70" s="300" t="s">
        <v>183</v>
      </c>
      <c r="H70" s="300" t="s">
        <v>183</v>
      </c>
      <c r="I70" s="300"/>
      <c r="L70" s="376"/>
    </row>
    <row r="71" spans="1:12" x14ac:dyDescent="0.25">
      <c r="A71" s="339" t="s">
        <v>29</v>
      </c>
      <c r="B71" s="304">
        <v>1.5</v>
      </c>
      <c r="C71" s="304">
        <v>1.5</v>
      </c>
      <c r="D71" s="304">
        <v>8.4</v>
      </c>
      <c r="E71" s="304">
        <v>5.85</v>
      </c>
      <c r="F71" s="304">
        <f>+ROUND((B71+C71)/2*(D71+E71)/2,2)</f>
        <v>10.69</v>
      </c>
      <c r="G71" s="304">
        <f>+ROUND((F71*$G$228),2)</f>
        <v>2.14</v>
      </c>
      <c r="H71" s="304">
        <f>+ROUND((F71*$H$69),2)</f>
        <v>2.14</v>
      </c>
      <c r="I71" s="304"/>
      <c r="L71" s="376"/>
    </row>
    <row r="72" spans="1:12" x14ac:dyDescent="0.25">
      <c r="A72" s="339" t="s">
        <v>277</v>
      </c>
      <c r="B72" s="304">
        <v>38.9</v>
      </c>
      <c r="C72" s="304">
        <v>38.799999999999997</v>
      </c>
      <c r="D72" s="304">
        <v>5.85</v>
      </c>
      <c r="E72" s="304">
        <v>5.85</v>
      </c>
      <c r="F72" s="304">
        <f t="shared" ref="F72:F73" si="20">+ROUND((B72+C72)/2*(D72+E72)/2,2)</f>
        <v>227.27</v>
      </c>
      <c r="G72" s="304">
        <f>+ROUND((F72*$G$228),2)</f>
        <v>45.45</v>
      </c>
      <c r="H72" s="304">
        <f t="shared" ref="H72:H75" si="21">+ROUND((F72*$H$69),2)</f>
        <v>45.45</v>
      </c>
      <c r="I72" s="304"/>
      <c r="L72" s="376"/>
    </row>
    <row r="73" spans="1:12" x14ac:dyDescent="0.25">
      <c r="A73" s="339" t="s">
        <v>30</v>
      </c>
      <c r="B73" s="304">
        <v>5.35</v>
      </c>
      <c r="C73" s="304">
        <v>5.35</v>
      </c>
      <c r="D73" s="304">
        <v>13.4</v>
      </c>
      <c r="E73" s="304">
        <v>13.4</v>
      </c>
      <c r="F73" s="304">
        <f t="shared" si="20"/>
        <v>71.69</v>
      </c>
      <c r="G73" s="304">
        <f>+ROUND((F73*$G$228),2)</f>
        <v>14.34</v>
      </c>
      <c r="H73" s="304">
        <f t="shared" si="21"/>
        <v>14.34</v>
      </c>
      <c r="I73" s="304"/>
      <c r="L73" s="376"/>
    </row>
    <row r="74" spans="1:12" x14ac:dyDescent="0.25">
      <c r="A74" s="339" t="s">
        <v>75</v>
      </c>
      <c r="B74" s="304">
        <v>7.8</v>
      </c>
      <c r="C74" s="304">
        <v>7.8</v>
      </c>
      <c r="D74" s="304">
        <v>2</v>
      </c>
      <c r="E74" s="304">
        <v>1.7</v>
      </c>
      <c r="F74" s="304">
        <f t="shared" ref="F74:F75" si="22">+ROUND((B74+C74)/2*(D74+E74)/2,2)</f>
        <v>14.43</v>
      </c>
      <c r="G74" s="304">
        <f>+ROUND((F74*$G$228),2)</f>
        <v>2.89</v>
      </c>
      <c r="H74" s="304">
        <f t="shared" si="21"/>
        <v>2.89</v>
      </c>
      <c r="I74" s="304"/>
      <c r="L74" s="376"/>
    </row>
    <row r="75" spans="1:12" x14ac:dyDescent="0.25">
      <c r="A75" s="339" t="s">
        <v>231</v>
      </c>
      <c r="B75" s="304">
        <v>44.7</v>
      </c>
      <c r="C75" s="304">
        <v>42.9</v>
      </c>
      <c r="D75" s="304">
        <v>7.8</v>
      </c>
      <c r="E75" s="304">
        <v>8.9</v>
      </c>
      <c r="F75" s="304">
        <f t="shared" si="22"/>
        <v>365.73</v>
      </c>
      <c r="G75" s="304">
        <f>+ROUND((F75*$G$228),2)</f>
        <v>73.150000000000006</v>
      </c>
      <c r="H75" s="304">
        <f t="shared" si="21"/>
        <v>73.150000000000006</v>
      </c>
      <c r="I75" s="304"/>
      <c r="L75" s="376"/>
    </row>
    <row r="76" spans="1:12" x14ac:dyDescent="0.25">
      <c r="B76" s="341">
        <f t="shared" ref="B76:C76" si="23">SUM(B71:B75)</f>
        <v>98.25</v>
      </c>
      <c r="C76" s="341">
        <f t="shared" si="23"/>
        <v>96.35</v>
      </c>
      <c r="F76" s="309">
        <f>SUM(F71:F75)</f>
        <v>689.81</v>
      </c>
      <c r="G76" s="309">
        <f>SUM(G71:G75)</f>
        <v>137.97000000000003</v>
      </c>
      <c r="H76" s="309">
        <f>SUM(H71:H75)</f>
        <v>137.97000000000003</v>
      </c>
      <c r="I76" s="307"/>
      <c r="K76" s="331">
        <f>+ROUND((B76+C76)/2*0.1,2)</f>
        <v>9.73</v>
      </c>
      <c r="L76" s="375">
        <f>SUM(F76+K76)</f>
        <v>699.54</v>
      </c>
    </row>
    <row r="77" spans="1:12" x14ac:dyDescent="0.25">
      <c r="L77" s="376"/>
    </row>
    <row r="78" spans="1:12" x14ac:dyDescent="0.25">
      <c r="A78" s="365" t="s">
        <v>177</v>
      </c>
      <c r="B78" s="366" t="s">
        <v>235</v>
      </c>
      <c r="C78" s="367"/>
      <c r="D78" s="367"/>
      <c r="E78" s="367"/>
      <c r="F78" s="367"/>
      <c r="G78" s="368" t="s">
        <v>184</v>
      </c>
      <c r="H78" s="369" t="s">
        <v>185</v>
      </c>
      <c r="I78" s="356"/>
      <c r="L78" s="376"/>
    </row>
    <row r="79" spans="1:12" x14ac:dyDescent="0.25">
      <c r="B79" s="308"/>
      <c r="C79" s="308"/>
      <c r="G79" s="357">
        <v>0.2</v>
      </c>
      <c r="H79" s="358">
        <v>0.2</v>
      </c>
      <c r="I79" s="357"/>
      <c r="L79" s="376"/>
    </row>
    <row r="80" spans="1:12" x14ac:dyDescent="0.25">
      <c r="A80" s="300" t="s">
        <v>178</v>
      </c>
      <c r="B80" s="300" t="s">
        <v>179</v>
      </c>
      <c r="C80" s="300" t="s">
        <v>180</v>
      </c>
      <c r="D80" s="300" t="s">
        <v>181</v>
      </c>
      <c r="E80" s="300" t="s">
        <v>182</v>
      </c>
      <c r="F80" s="300" t="s">
        <v>136</v>
      </c>
      <c r="G80" s="300" t="s">
        <v>183</v>
      </c>
      <c r="H80" s="300" t="s">
        <v>183</v>
      </c>
      <c r="I80" s="300"/>
      <c r="L80" s="376"/>
    </row>
    <row r="81" spans="1:12" x14ac:dyDescent="0.25">
      <c r="A81" s="339"/>
      <c r="B81" s="304">
        <v>40.200000000000003</v>
      </c>
      <c r="C81" s="304">
        <v>40.200000000000003</v>
      </c>
      <c r="D81" s="304">
        <v>6</v>
      </c>
      <c r="E81" s="304">
        <v>6</v>
      </c>
      <c r="F81" s="304">
        <f>+ROUND((B81+C81)/2*(D81+E81)/2,2)</f>
        <v>241.2</v>
      </c>
      <c r="G81" s="304">
        <f t="shared" ref="G81:G87" si="24">+ROUND((F81*$G$228),2)</f>
        <v>48.24</v>
      </c>
      <c r="H81" s="304">
        <f>+ROUND((F81*$H$79),2)</f>
        <v>48.24</v>
      </c>
      <c r="I81" s="304"/>
      <c r="L81" s="376"/>
    </row>
    <row r="82" spans="1:12" x14ac:dyDescent="0.25">
      <c r="A82" s="339"/>
      <c r="B82" s="304">
        <v>9.15</v>
      </c>
      <c r="C82" s="304">
        <v>9.15</v>
      </c>
      <c r="D82" s="304">
        <v>6</v>
      </c>
      <c r="E82" s="304">
        <v>6.15</v>
      </c>
      <c r="F82" s="304">
        <f t="shared" ref="F82:F87" si="25">+ROUND((B82+C82)/2*(D82+E82)/2,2)</f>
        <v>55.59</v>
      </c>
      <c r="G82" s="304">
        <f t="shared" si="24"/>
        <v>11.12</v>
      </c>
      <c r="H82" s="304">
        <f t="shared" ref="H82:H87" si="26">+ROUND((F82*$H$79),2)</f>
        <v>11.12</v>
      </c>
      <c r="I82" s="304"/>
      <c r="L82" s="376"/>
    </row>
    <row r="83" spans="1:12" x14ac:dyDescent="0.25">
      <c r="A83" s="339"/>
      <c r="B83" s="304">
        <v>1.2</v>
      </c>
      <c r="C83" s="304">
        <v>1.4</v>
      </c>
      <c r="D83" s="304">
        <v>6.15</v>
      </c>
      <c r="E83" s="304">
        <v>7.05</v>
      </c>
      <c r="F83" s="304">
        <f t="shared" si="25"/>
        <v>8.58</v>
      </c>
      <c r="G83" s="304">
        <f t="shared" si="24"/>
        <v>1.72</v>
      </c>
      <c r="H83" s="304">
        <f t="shared" si="26"/>
        <v>1.72</v>
      </c>
      <c r="I83" s="304"/>
      <c r="L83" s="376"/>
    </row>
    <row r="84" spans="1:12" x14ac:dyDescent="0.25">
      <c r="A84" s="339"/>
      <c r="B84" s="304">
        <v>31.2</v>
      </c>
      <c r="C84" s="304">
        <v>31.2</v>
      </c>
      <c r="D84" s="304">
        <v>7.05</v>
      </c>
      <c r="E84" s="304">
        <v>7.05</v>
      </c>
      <c r="F84" s="304">
        <f t="shared" si="25"/>
        <v>219.96</v>
      </c>
      <c r="G84" s="304">
        <f t="shared" si="24"/>
        <v>43.99</v>
      </c>
      <c r="H84" s="304">
        <f t="shared" si="26"/>
        <v>43.99</v>
      </c>
      <c r="I84" s="304"/>
      <c r="L84" s="376"/>
    </row>
    <row r="85" spans="1:12" x14ac:dyDescent="0.25">
      <c r="A85" s="339"/>
      <c r="B85" s="304">
        <v>36.1</v>
      </c>
      <c r="C85" s="304">
        <v>36.1</v>
      </c>
      <c r="D85" s="304">
        <v>7.05</v>
      </c>
      <c r="E85" s="304">
        <v>6.95</v>
      </c>
      <c r="F85" s="304">
        <f t="shared" si="25"/>
        <v>252.7</v>
      </c>
      <c r="G85" s="304">
        <f t="shared" si="24"/>
        <v>50.54</v>
      </c>
      <c r="H85" s="304">
        <f t="shared" si="26"/>
        <v>50.54</v>
      </c>
      <c r="I85" s="304"/>
      <c r="L85" s="376"/>
    </row>
    <row r="86" spans="1:12" x14ac:dyDescent="0.25">
      <c r="A86" s="339"/>
      <c r="B86" s="304">
        <v>1.5</v>
      </c>
      <c r="C86" s="304">
        <v>1</v>
      </c>
      <c r="D86" s="304">
        <v>6.95</v>
      </c>
      <c r="E86" s="304">
        <v>6</v>
      </c>
      <c r="F86" s="304">
        <f t="shared" si="25"/>
        <v>8.09</v>
      </c>
      <c r="G86" s="304">
        <f t="shared" si="24"/>
        <v>1.62</v>
      </c>
      <c r="H86" s="304">
        <f t="shared" si="26"/>
        <v>1.62</v>
      </c>
      <c r="I86" s="304"/>
      <c r="L86" s="376"/>
    </row>
    <row r="87" spans="1:12" x14ac:dyDescent="0.25">
      <c r="A87" s="339"/>
      <c r="B87" s="304">
        <v>8.8000000000000007</v>
      </c>
      <c r="C87" s="304">
        <v>4</v>
      </c>
      <c r="D87" s="304">
        <v>6</v>
      </c>
      <c r="E87" s="304">
        <v>9.1</v>
      </c>
      <c r="F87" s="304">
        <f t="shared" si="25"/>
        <v>48.32</v>
      </c>
      <c r="G87" s="304">
        <f t="shared" si="24"/>
        <v>9.66</v>
      </c>
      <c r="H87" s="304">
        <f t="shared" si="26"/>
        <v>9.66</v>
      </c>
      <c r="I87" s="304"/>
      <c r="L87" s="376"/>
    </row>
    <row r="88" spans="1:12" x14ac:dyDescent="0.25">
      <c r="B88" s="341">
        <f t="shared" ref="B88:C88" si="27">SUM(B81:B87)</f>
        <v>128.15</v>
      </c>
      <c r="C88" s="341">
        <f t="shared" si="27"/>
        <v>123.05000000000001</v>
      </c>
      <c r="F88" s="309">
        <f>SUM(F81:F87)</f>
        <v>834.44</v>
      </c>
      <c r="G88" s="309">
        <f>SUM(G81:G87)</f>
        <v>166.89</v>
      </c>
      <c r="H88" s="309">
        <f>SUM(H81:H87)</f>
        <v>166.89</v>
      </c>
      <c r="I88" s="307"/>
      <c r="K88" s="331">
        <f>+ROUND((B88+C88)/2*0.1,2)</f>
        <v>12.56</v>
      </c>
      <c r="L88" s="375">
        <f>SUM(F88+K88)</f>
        <v>847</v>
      </c>
    </row>
    <row r="89" spans="1:12" x14ac:dyDescent="0.25">
      <c r="L89" s="376"/>
    </row>
    <row r="90" spans="1:12" x14ac:dyDescent="0.25">
      <c r="A90" s="370" t="s">
        <v>177</v>
      </c>
      <c r="B90" s="371" t="s">
        <v>81</v>
      </c>
      <c r="C90" s="367"/>
      <c r="D90" s="367"/>
      <c r="E90" s="367"/>
      <c r="F90" s="367"/>
      <c r="G90" s="372" t="s">
        <v>184</v>
      </c>
      <c r="H90" s="373" t="s">
        <v>185</v>
      </c>
      <c r="I90" s="301"/>
      <c r="L90" s="376"/>
    </row>
    <row r="91" spans="1:12" x14ac:dyDescent="0.25">
      <c r="B91" s="308"/>
      <c r="C91" s="308"/>
      <c r="G91" s="305">
        <v>0.2</v>
      </c>
      <c r="H91" s="306">
        <v>0.2</v>
      </c>
      <c r="I91" s="305"/>
      <c r="L91" s="376"/>
    </row>
    <row r="92" spans="1:12" x14ac:dyDescent="0.25">
      <c r="A92" s="300" t="s">
        <v>178</v>
      </c>
      <c r="B92" s="300" t="s">
        <v>179</v>
      </c>
      <c r="C92" s="300" t="s">
        <v>180</v>
      </c>
      <c r="D92" s="300" t="s">
        <v>181</v>
      </c>
      <c r="E92" s="300" t="s">
        <v>182</v>
      </c>
      <c r="F92" s="300" t="s">
        <v>136</v>
      </c>
      <c r="G92" s="300" t="s">
        <v>183</v>
      </c>
      <c r="H92" s="300" t="s">
        <v>183</v>
      </c>
      <c r="I92" s="300"/>
      <c r="L92" s="376"/>
    </row>
    <row r="93" spans="1:12" x14ac:dyDescent="0.25">
      <c r="A93" s="339" t="s">
        <v>29</v>
      </c>
      <c r="B93" s="304">
        <v>10.3</v>
      </c>
      <c r="C93" s="304">
        <v>9.6</v>
      </c>
      <c r="D93" s="304">
        <v>9.75</v>
      </c>
      <c r="E93" s="304">
        <v>9.75</v>
      </c>
      <c r="F93" s="304">
        <f>+ROUND((B93+C93)/2*(D93+E93)/2,2)</f>
        <v>97.01</v>
      </c>
      <c r="G93" s="304">
        <f>+ROUND((F93*$G$228),2)</f>
        <v>19.399999999999999</v>
      </c>
      <c r="H93" s="304">
        <f>+ROUND((F93*$H$91),2)</f>
        <v>19.399999999999999</v>
      </c>
      <c r="I93" s="304"/>
      <c r="L93" s="376"/>
    </row>
    <row r="94" spans="1:12" x14ac:dyDescent="0.25">
      <c r="A94" s="339" t="s">
        <v>30</v>
      </c>
      <c r="B94" s="304">
        <v>19.3</v>
      </c>
      <c r="C94" s="304">
        <v>21.25</v>
      </c>
      <c r="D94" s="304">
        <v>8.75</v>
      </c>
      <c r="E94" s="304">
        <v>10.4</v>
      </c>
      <c r="F94" s="304">
        <f t="shared" ref="F94:F96" si="28">+ROUND((B94+C94)/2*(D94+E94)/2,2)</f>
        <v>194.13</v>
      </c>
      <c r="G94" s="304">
        <f>+ROUND((F94*$G$228),2)</f>
        <v>38.83</v>
      </c>
      <c r="H94" s="304">
        <f t="shared" ref="H94:H97" si="29">+ROUND((F94*$H$91),2)</f>
        <v>38.83</v>
      </c>
      <c r="I94" s="304"/>
      <c r="L94" s="376"/>
    </row>
    <row r="95" spans="1:12" x14ac:dyDescent="0.25">
      <c r="A95" s="339" t="s">
        <v>75</v>
      </c>
      <c r="B95" s="304">
        <v>101.7</v>
      </c>
      <c r="C95" s="304">
        <v>98.35</v>
      </c>
      <c r="D95" s="304">
        <v>10.65</v>
      </c>
      <c r="E95" s="304">
        <v>9.85</v>
      </c>
      <c r="F95" s="304">
        <f t="shared" si="28"/>
        <v>1025.26</v>
      </c>
      <c r="G95" s="304">
        <f>+ROUND((F95*$G$228),2)</f>
        <v>205.05</v>
      </c>
      <c r="H95" s="304">
        <f t="shared" si="29"/>
        <v>205.05</v>
      </c>
      <c r="I95" s="304"/>
      <c r="L95" s="376"/>
    </row>
    <row r="96" spans="1:12" x14ac:dyDescent="0.25">
      <c r="A96" s="339" t="s">
        <v>231</v>
      </c>
      <c r="B96" s="304">
        <v>11.5</v>
      </c>
      <c r="C96" s="304">
        <v>11.5</v>
      </c>
      <c r="D96" s="304">
        <v>8.65</v>
      </c>
      <c r="E96" s="304">
        <v>8.6999999999999993</v>
      </c>
      <c r="F96" s="304">
        <f t="shared" si="28"/>
        <v>99.76</v>
      </c>
      <c r="G96" s="304">
        <f>+ROUND((F96*$G$228),2)</f>
        <v>19.95</v>
      </c>
      <c r="H96" s="304">
        <f t="shared" si="29"/>
        <v>19.95</v>
      </c>
      <c r="I96" s="304"/>
      <c r="L96" s="376"/>
    </row>
    <row r="97" spans="1:12" x14ac:dyDescent="0.25">
      <c r="A97" s="339" t="s">
        <v>232</v>
      </c>
      <c r="B97" s="304">
        <v>1.2</v>
      </c>
      <c r="C97" s="304">
        <v>1.2</v>
      </c>
      <c r="D97" s="304">
        <v>1.2</v>
      </c>
      <c r="E97" s="304">
        <v>1.2</v>
      </c>
      <c r="F97" s="304">
        <f>+ROUND((B97+C97)/2*(D97+E97)/2,2)/2</f>
        <v>0.72</v>
      </c>
      <c r="G97" s="304">
        <f>+ROUND((F97*$G$228),2)</f>
        <v>0.14000000000000001</v>
      </c>
      <c r="H97" s="304">
        <f t="shared" si="29"/>
        <v>0.14000000000000001</v>
      </c>
      <c r="I97" s="304"/>
      <c r="L97" s="376"/>
    </row>
    <row r="98" spans="1:12" x14ac:dyDescent="0.25">
      <c r="B98" s="341">
        <f t="shared" ref="B98:C98" si="30">SUM(B93:B97)</f>
        <v>144</v>
      </c>
      <c r="C98" s="341">
        <f t="shared" si="30"/>
        <v>141.89999999999998</v>
      </c>
      <c r="F98" s="309">
        <f>SUM(F93:F97)</f>
        <v>1416.88</v>
      </c>
      <c r="G98" s="309">
        <f>SUM(G93:G97)</f>
        <v>283.37</v>
      </c>
      <c r="H98" s="309">
        <f>SUM(H93:H97)</f>
        <v>283.37</v>
      </c>
      <c r="I98" s="307"/>
      <c r="K98" s="331">
        <f>+ROUND((B98+C98)/2*0.1,2)</f>
        <v>14.3</v>
      </c>
      <c r="L98" s="375">
        <f>SUM(F98+K98)</f>
        <v>1431.18</v>
      </c>
    </row>
    <row r="99" spans="1:12" x14ac:dyDescent="0.25">
      <c r="L99" s="376"/>
    </row>
    <row r="100" spans="1:12" x14ac:dyDescent="0.25">
      <c r="A100" s="370" t="s">
        <v>177</v>
      </c>
      <c r="B100" s="371" t="s">
        <v>234</v>
      </c>
      <c r="C100" s="367"/>
      <c r="D100" s="367"/>
      <c r="E100" s="367"/>
      <c r="F100" s="367"/>
      <c r="G100" s="372" t="s">
        <v>184</v>
      </c>
      <c r="H100" s="373" t="s">
        <v>185</v>
      </c>
      <c r="I100" s="301"/>
      <c r="L100" s="376"/>
    </row>
    <row r="101" spans="1:12" x14ac:dyDescent="0.25">
      <c r="B101" s="308"/>
      <c r="C101" s="308"/>
      <c r="G101" s="305">
        <v>0.2</v>
      </c>
      <c r="H101" s="306">
        <v>0.2</v>
      </c>
      <c r="I101" s="305"/>
      <c r="L101" s="376"/>
    </row>
    <row r="102" spans="1:12" x14ac:dyDescent="0.25">
      <c r="A102" s="300" t="s">
        <v>178</v>
      </c>
      <c r="B102" s="300" t="s">
        <v>179</v>
      </c>
      <c r="C102" s="300" t="s">
        <v>180</v>
      </c>
      <c r="D102" s="300" t="s">
        <v>181</v>
      </c>
      <c r="E102" s="300" t="s">
        <v>182</v>
      </c>
      <c r="F102" s="300" t="s">
        <v>136</v>
      </c>
      <c r="G102" s="300" t="s">
        <v>183</v>
      </c>
      <c r="H102" s="300" t="s">
        <v>183</v>
      </c>
      <c r="I102" s="300"/>
      <c r="L102" s="376"/>
    </row>
    <row r="103" spans="1:12" x14ac:dyDescent="0.25">
      <c r="A103" s="339" t="s">
        <v>29</v>
      </c>
      <c r="B103" s="304">
        <v>12.9</v>
      </c>
      <c r="C103" s="304">
        <v>12.5</v>
      </c>
      <c r="D103" s="304">
        <v>8</v>
      </c>
      <c r="E103" s="304">
        <v>8</v>
      </c>
      <c r="F103" s="304">
        <f>+ROUND((B103+C103)/2*(D103+E103)/2,2)</f>
        <v>101.6</v>
      </c>
      <c r="G103" s="304">
        <f t="shared" ref="G103:G112" si="31">+ROUND((F103*$G$228),2)</f>
        <v>20.32</v>
      </c>
      <c r="H103" s="304">
        <f>+ROUND((F103*$H$101),2)</f>
        <v>20.32</v>
      </c>
      <c r="I103" s="304"/>
      <c r="L103" s="376"/>
    </row>
    <row r="104" spans="1:12" x14ac:dyDescent="0.25">
      <c r="A104" s="339" t="s">
        <v>30</v>
      </c>
      <c r="B104" s="304">
        <v>16.7</v>
      </c>
      <c r="C104" s="304">
        <v>16.899999999999999</v>
      </c>
      <c r="D104" s="304">
        <v>6.9</v>
      </c>
      <c r="E104" s="304">
        <v>6.85</v>
      </c>
      <c r="F104" s="304">
        <f t="shared" ref="F104:F111" si="32">+ROUND((B104+C104)/2*(D104+E104)/2,2)</f>
        <v>115.5</v>
      </c>
      <c r="G104" s="304">
        <f t="shared" si="31"/>
        <v>23.1</v>
      </c>
      <c r="H104" s="304">
        <f t="shared" ref="H104:H112" si="33">+ROUND((F104*$H$101),2)</f>
        <v>23.1</v>
      </c>
      <c r="I104" s="304"/>
      <c r="L104" s="376"/>
    </row>
    <row r="105" spans="1:12" x14ac:dyDescent="0.25">
      <c r="A105" s="339" t="s">
        <v>75</v>
      </c>
      <c r="B105" s="304">
        <v>2</v>
      </c>
      <c r="C105" s="304">
        <v>2</v>
      </c>
      <c r="D105" s="304">
        <v>6.85</v>
      </c>
      <c r="E105" s="304">
        <v>9.9</v>
      </c>
      <c r="F105" s="304">
        <f t="shared" si="32"/>
        <v>16.75</v>
      </c>
      <c r="G105" s="304">
        <f t="shared" si="31"/>
        <v>3.35</v>
      </c>
      <c r="H105" s="304">
        <f t="shared" si="33"/>
        <v>3.35</v>
      </c>
      <c r="I105" s="304"/>
      <c r="L105" s="376"/>
    </row>
    <row r="106" spans="1:12" x14ac:dyDescent="0.25">
      <c r="A106" s="339" t="s">
        <v>231</v>
      </c>
      <c r="B106" s="304">
        <v>2</v>
      </c>
      <c r="C106" s="304">
        <v>2</v>
      </c>
      <c r="D106" s="304">
        <v>9.65</v>
      </c>
      <c r="E106" s="304">
        <v>6.85</v>
      </c>
      <c r="F106" s="304">
        <f t="shared" ref="F106:F110" si="34">+ROUND((B106+C106)/2*(D106+E106)/2,2)</f>
        <v>16.5</v>
      </c>
      <c r="G106" s="304">
        <f t="shared" si="31"/>
        <v>3.3</v>
      </c>
      <c r="H106" s="304">
        <f t="shared" si="33"/>
        <v>3.3</v>
      </c>
      <c r="I106" s="304"/>
      <c r="L106" s="376"/>
    </row>
    <row r="107" spans="1:12" x14ac:dyDescent="0.25">
      <c r="A107" s="339" t="s">
        <v>232</v>
      </c>
      <c r="B107" s="304">
        <v>40.299999999999997</v>
      </c>
      <c r="C107" s="304">
        <v>40.299999999999997</v>
      </c>
      <c r="D107" s="304">
        <v>6.85</v>
      </c>
      <c r="E107" s="304">
        <v>6.9</v>
      </c>
      <c r="F107" s="304">
        <f t="shared" si="34"/>
        <v>277.06</v>
      </c>
      <c r="G107" s="304">
        <f t="shared" si="31"/>
        <v>55.41</v>
      </c>
      <c r="H107" s="304">
        <f t="shared" si="33"/>
        <v>55.41</v>
      </c>
      <c r="I107" s="304"/>
      <c r="L107" s="376"/>
    </row>
    <row r="108" spans="1:12" x14ac:dyDescent="0.25">
      <c r="A108" s="339" t="s">
        <v>233</v>
      </c>
      <c r="B108" s="304">
        <v>10.95</v>
      </c>
      <c r="C108" s="304">
        <v>10.95</v>
      </c>
      <c r="D108" s="304">
        <v>6.9</v>
      </c>
      <c r="E108" s="304">
        <v>7</v>
      </c>
      <c r="F108" s="304">
        <f t="shared" si="34"/>
        <v>76.099999999999994</v>
      </c>
      <c r="G108" s="304">
        <f t="shared" si="31"/>
        <v>15.22</v>
      </c>
      <c r="H108" s="304">
        <f t="shared" si="33"/>
        <v>15.22</v>
      </c>
      <c r="I108" s="304"/>
      <c r="L108" s="376"/>
    </row>
    <row r="109" spans="1:12" x14ac:dyDescent="0.25">
      <c r="A109" s="339" t="s">
        <v>234</v>
      </c>
      <c r="B109" s="304">
        <v>2.6</v>
      </c>
      <c r="C109" s="304">
        <v>1.6</v>
      </c>
      <c r="D109" s="304">
        <v>7</v>
      </c>
      <c r="E109" s="304">
        <v>9.0500000000000007</v>
      </c>
      <c r="F109" s="304">
        <f t="shared" si="34"/>
        <v>16.850000000000001</v>
      </c>
      <c r="G109" s="304">
        <f t="shared" si="31"/>
        <v>3.37</v>
      </c>
      <c r="H109" s="304">
        <f t="shared" si="33"/>
        <v>3.37</v>
      </c>
      <c r="I109" s="304"/>
      <c r="L109" s="376"/>
    </row>
    <row r="110" spans="1:12" x14ac:dyDescent="0.25">
      <c r="A110" s="339" t="s">
        <v>235</v>
      </c>
      <c r="B110" s="304">
        <v>29.15</v>
      </c>
      <c r="C110" s="304">
        <v>29.2</v>
      </c>
      <c r="D110" s="304">
        <v>9.0500000000000007</v>
      </c>
      <c r="E110" s="304">
        <v>9.0500000000000007</v>
      </c>
      <c r="F110" s="304">
        <f t="shared" si="34"/>
        <v>264.02999999999997</v>
      </c>
      <c r="G110" s="304">
        <f t="shared" si="31"/>
        <v>52.81</v>
      </c>
      <c r="H110" s="304">
        <f t="shared" si="33"/>
        <v>52.81</v>
      </c>
      <c r="I110" s="304"/>
      <c r="L110" s="376"/>
    </row>
    <row r="111" spans="1:12" x14ac:dyDescent="0.25">
      <c r="A111" s="339" t="s">
        <v>81</v>
      </c>
      <c r="B111" s="304">
        <v>2.6</v>
      </c>
      <c r="C111" s="304">
        <v>1.6</v>
      </c>
      <c r="D111" s="304">
        <v>9.0500000000000007</v>
      </c>
      <c r="E111" s="304">
        <v>6.85</v>
      </c>
      <c r="F111" s="304">
        <f t="shared" si="32"/>
        <v>16.7</v>
      </c>
      <c r="G111" s="304">
        <f t="shared" si="31"/>
        <v>3.34</v>
      </c>
      <c r="H111" s="304">
        <f t="shared" si="33"/>
        <v>3.34</v>
      </c>
      <c r="I111" s="304"/>
      <c r="L111" s="376"/>
    </row>
    <row r="112" spans="1:12" x14ac:dyDescent="0.25">
      <c r="A112" s="339" t="s">
        <v>236</v>
      </c>
      <c r="B112" s="304">
        <v>76.25</v>
      </c>
      <c r="C112" s="304">
        <v>74</v>
      </c>
      <c r="D112" s="304">
        <v>6.85</v>
      </c>
      <c r="E112" s="304">
        <v>9.9</v>
      </c>
      <c r="F112" s="304">
        <f>+ROUND((B112+C112)/2*(D112+E112)/2,2)/2</f>
        <v>314.58499999999998</v>
      </c>
      <c r="G112" s="304">
        <f t="shared" si="31"/>
        <v>62.92</v>
      </c>
      <c r="H112" s="304">
        <f t="shared" si="33"/>
        <v>62.92</v>
      </c>
      <c r="I112" s="304"/>
      <c r="L112" s="376"/>
    </row>
    <row r="113" spans="1:14" x14ac:dyDescent="0.25">
      <c r="B113" s="341">
        <f t="shared" ref="B113:C113" si="35">SUM(B103:B112)</f>
        <v>195.45</v>
      </c>
      <c r="C113" s="341">
        <f t="shared" si="35"/>
        <v>191.04999999999998</v>
      </c>
      <c r="F113" s="309">
        <f>SUM(F103:F112)</f>
        <v>1215.675</v>
      </c>
      <c r="G113" s="309">
        <f>SUM(G103:G112)</f>
        <v>243.14</v>
      </c>
      <c r="H113" s="309">
        <f>SUM(H103:H112)</f>
        <v>243.14</v>
      </c>
      <c r="I113" s="307"/>
      <c r="K113" s="331">
        <f>+ROUND((B113+C113)/2*0.1,2)</f>
        <v>19.329999999999998</v>
      </c>
      <c r="L113" s="375">
        <f>SUM(F113+K113)</f>
        <v>1235.0049999999999</v>
      </c>
    </row>
    <row r="114" spans="1:14" x14ac:dyDescent="0.25">
      <c r="B114" s="331"/>
      <c r="C114" s="331"/>
    </row>
    <row r="115" spans="1:14" x14ac:dyDescent="0.25">
      <c r="A115" s="370" t="s">
        <v>177</v>
      </c>
      <c r="B115" s="371" t="s">
        <v>237</v>
      </c>
      <c r="C115" s="367"/>
      <c r="D115" s="367"/>
      <c r="E115" s="367"/>
      <c r="F115" s="367"/>
      <c r="H115" s="373" t="s">
        <v>185</v>
      </c>
    </row>
    <row r="116" spans="1:14" x14ac:dyDescent="0.25">
      <c r="B116" s="308"/>
      <c r="C116" s="308"/>
      <c r="H116" s="306">
        <v>0.2</v>
      </c>
    </row>
    <row r="117" spans="1:14" x14ac:dyDescent="0.25">
      <c r="A117" s="300" t="s">
        <v>178</v>
      </c>
      <c r="B117" s="300" t="s">
        <v>179</v>
      </c>
      <c r="C117" s="300" t="s">
        <v>180</v>
      </c>
      <c r="D117" s="300" t="s">
        <v>181</v>
      </c>
      <c r="E117" s="300" t="s">
        <v>182</v>
      </c>
      <c r="F117" s="300" t="s">
        <v>136</v>
      </c>
    </row>
    <row r="118" spans="1:14" x14ac:dyDescent="0.25">
      <c r="A118" s="339" t="s">
        <v>29</v>
      </c>
      <c r="B118" s="304">
        <v>72</v>
      </c>
      <c r="C118" s="304">
        <v>72</v>
      </c>
      <c r="D118" s="304">
        <v>9.5</v>
      </c>
      <c r="E118" s="304">
        <v>9.5</v>
      </c>
      <c r="F118" s="304">
        <f>+ROUND((B118+C118)/2*(D118+E118)/2,2)</f>
        <v>684</v>
      </c>
      <c r="H118" s="304">
        <f>+ROUND((F118*$H$116),2)</f>
        <v>136.80000000000001</v>
      </c>
    </row>
    <row r="119" spans="1:14" x14ac:dyDescent="0.25">
      <c r="B119" s="341">
        <f>SUM(B118:B118)</f>
        <v>72</v>
      </c>
      <c r="C119" s="341">
        <f>SUM(C118:C118)</f>
        <v>72</v>
      </c>
      <c r="F119" s="309">
        <f>SUM(F118:F118)</f>
        <v>684</v>
      </c>
      <c r="H119" s="309">
        <f>SUM(H118)</f>
        <v>136.80000000000001</v>
      </c>
      <c r="L119" s="375">
        <f>F119</f>
        <v>684</v>
      </c>
    </row>
    <row r="120" spans="1:14" x14ac:dyDescent="0.25">
      <c r="B120" s="331"/>
      <c r="C120" s="331"/>
      <c r="L120" s="376"/>
    </row>
    <row r="121" spans="1:14" x14ac:dyDescent="0.25">
      <c r="A121" s="394" t="s">
        <v>310</v>
      </c>
      <c r="B121" s="391"/>
      <c r="C121" s="391"/>
      <c r="D121" s="392"/>
      <c r="E121" s="392"/>
      <c r="F121" s="393">
        <v>365.25</v>
      </c>
      <c r="H121" s="307">
        <f>+ROUND((F121*$H$116),2)</f>
        <v>73.05</v>
      </c>
      <c r="L121" s="375">
        <f>F121</f>
        <v>365.25</v>
      </c>
    </row>
    <row r="122" spans="1:14" x14ac:dyDescent="0.25">
      <c r="B122" s="331"/>
      <c r="C122" s="331"/>
    </row>
    <row r="123" spans="1:14" x14ac:dyDescent="0.25">
      <c r="F123" s="359">
        <f>SUM(F12+F23+F30+F37+F52+F59+F65+F76+F88+F98+F113+F119+F121)</f>
        <v>15513.984999999997</v>
      </c>
      <c r="G123" s="359">
        <f>SUM(G12+G23+G30+G37+G52+G59+G65+G76+G88+G98+G113)</f>
        <v>2892.96</v>
      </c>
      <c r="H123" s="359">
        <f>SUM(H12+H23+H30+H37+H52+H59+H65+H76+H88+H98+H113+H119+H121)</f>
        <v>3102.8100000000004</v>
      </c>
      <c r="L123" s="375">
        <f>SUM(L12:L121)</f>
        <v>15729.594999999999</v>
      </c>
      <c r="N123" t="s">
        <v>302</v>
      </c>
    </row>
    <row r="124" spans="1:14" ht="15.75" thickBot="1" x14ac:dyDescent="0.3">
      <c r="F124" s="376">
        <v>953.26</v>
      </c>
      <c r="G124" s="376">
        <v>285.98</v>
      </c>
      <c r="H124" s="376">
        <v>190.65</v>
      </c>
      <c r="L124" s="375">
        <v>955</v>
      </c>
    </row>
    <row r="125" spans="1:14" ht="15.75" thickBot="1" x14ac:dyDescent="0.3">
      <c r="F125" s="395">
        <f>SUM(F123:F124)</f>
        <v>16467.244999999995</v>
      </c>
      <c r="G125" s="396">
        <f t="shared" ref="G125:H125" si="36">SUM(G123:G124)</f>
        <v>3178.94</v>
      </c>
      <c r="H125" s="397">
        <f t="shared" si="36"/>
        <v>3293.4600000000005</v>
      </c>
      <c r="L125" s="375">
        <f>SUM(L123:L124)</f>
        <v>16684.595000000001</v>
      </c>
    </row>
    <row r="134" spans="1:8" x14ac:dyDescent="0.25">
      <c r="A134" s="303" t="s">
        <v>288</v>
      </c>
    </row>
    <row r="135" spans="1:8" x14ac:dyDescent="0.25">
      <c r="A135" s="361"/>
      <c r="B135" s="361"/>
      <c r="C135" s="361"/>
      <c r="D135" s="339" t="s">
        <v>64</v>
      </c>
      <c r="E135" s="339" t="s">
        <v>293</v>
      </c>
      <c r="F135" s="339" t="s">
        <v>294</v>
      </c>
      <c r="G135" s="339" t="s">
        <v>24</v>
      </c>
      <c r="H135" s="339" t="s">
        <v>7</v>
      </c>
    </row>
    <row r="136" spans="1:8" x14ac:dyDescent="0.25">
      <c r="A136" s="361" t="s">
        <v>289</v>
      </c>
      <c r="B136" s="361"/>
      <c r="C136" s="361"/>
      <c r="D136" s="339"/>
      <c r="E136" s="339"/>
      <c r="F136" s="339"/>
      <c r="G136" s="339"/>
      <c r="H136" s="304">
        <v>180</v>
      </c>
    </row>
    <row r="137" spans="1:8" x14ac:dyDescent="0.25">
      <c r="A137" s="415" t="s">
        <v>290</v>
      </c>
      <c r="B137" s="415"/>
      <c r="C137" s="415"/>
      <c r="D137" s="339"/>
      <c r="E137" s="339"/>
      <c r="F137" s="339"/>
      <c r="G137" s="339"/>
      <c r="H137" s="304">
        <v>70</v>
      </c>
    </row>
    <row r="138" spans="1:8" x14ac:dyDescent="0.25">
      <c r="A138" s="415" t="s">
        <v>291</v>
      </c>
      <c r="B138" s="415"/>
      <c r="C138" s="415"/>
      <c r="D138" s="339"/>
      <c r="E138" s="339"/>
      <c r="F138" s="339"/>
      <c r="G138" s="339"/>
      <c r="H138" s="304">
        <v>150</v>
      </c>
    </row>
    <row r="139" spans="1:8" x14ac:dyDescent="0.25">
      <c r="A139" s="415" t="s">
        <v>295</v>
      </c>
      <c r="B139" s="415"/>
      <c r="C139" s="415"/>
      <c r="D139" s="339"/>
      <c r="E139" s="339"/>
      <c r="F139" s="339"/>
      <c r="G139" s="339"/>
      <c r="H139" s="304">
        <v>285</v>
      </c>
    </row>
    <row r="140" spans="1:8" x14ac:dyDescent="0.25">
      <c r="A140" s="364"/>
      <c r="B140" s="364"/>
      <c r="C140" s="364"/>
      <c r="D140" s="339"/>
      <c r="E140" s="339"/>
      <c r="F140" s="339"/>
      <c r="G140" s="339"/>
      <c r="H140" s="304"/>
    </row>
    <row r="141" spans="1:8" x14ac:dyDescent="0.25">
      <c r="A141" s="415" t="s">
        <v>296</v>
      </c>
      <c r="B141" s="415"/>
      <c r="C141" s="415"/>
      <c r="D141" s="339">
        <v>145</v>
      </c>
      <c r="E141" s="339">
        <v>3</v>
      </c>
      <c r="F141" s="339">
        <v>0.8</v>
      </c>
      <c r="G141" s="339">
        <v>1</v>
      </c>
      <c r="H141" s="304">
        <f>+(D141*E141*F141*G141)</f>
        <v>348</v>
      </c>
    </row>
    <row r="142" spans="1:8" x14ac:dyDescent="0.25">
      <c r="A142" s="415" t="s">
        <v>297</v>
      </c>
      <c r="B142" s="415"/>
      <c r="C142" s="415"/>
      <c r="D142" s="339">
        <v>130.44999999999999</v>
      </c>
      <c r="E142" s="339">
        <v>3</v>
      </c>
      <c r="F142" s="339">
        <v>0.8</v>
      </c>
      <c r="G142" s="339">
        <v>1</v>
      </c>
      <c r="H142" s="304">
        <f>+(D142*E142*F142*G142)</f>
        <v>313.08</v>
      </c>
    </row>
    <row r="143" spans="1:8" x14ac:dyDescent="0.25">
      <c r="A143" s="415"/>
      <c r="B143" s="415"/>
      <c r="C143" s="415"/>
      <c r="D143" s="339"/>
      <c r="E143" s="339"/>
      <c r="F143" s="339"/>
      <c r="G143" s="339"/>
      <c r="H143" s="300">
        <f>SUM(H136:H142)</f>
        <v>1346.08</v>
      </c>
    </row>
    <row r="147" spans="1:4" ht="15.75" thickBot="1" x14ac:dyDescent="0.3"/>
    <row r="148" spans="1:4" x14ac:dyDescent="0.25">
      <c r="A148" s="377" t="s">
        <v>303</v>
      </c>
      <c r="B148" s="378"/>
      <c r="C148" s="379" t="s">
        <v>46</v>
      </c>
    </row>
    <row r="149" spans="1:4" x14ac:dyDescent="0.25">
      <c r="A149" s="380" t="s">
        <v>289</v>
      </c>
      <c r="C149" s="381">
        <v>90</v>
      </c>
    </row>
    <row r="150" spans="1:4" x14ac:dyDescent="0.25">
      <c r="A150" s="380" t="s">
        <v>304</v>
      </c>
      <c r="C150" s="381">
        <v>220</v>
      </c>
    </row>
    <row r="151" spans="1:4" x14ac:dyDescent="0.25">
      <c r="A151" s="380" t="s">
        <v>305</v>
      </c>
      <c r="C151" s="381">
        <v>60</v>
      </c>
    </row>
    <row r="152" spans="1:4" x14ac:dyDescent="0.25">
      <c r="A152" s="380" t="s">
        <v>306</v>
      </c>
      <c r="C152" s="381">
        <v>40</v>
      </c>
    </row>
    <row r="153" spans="1:4" x14ac:dyDescent="0.25">
      <c r="A153" s="380" t="s">
        <v>307</v>
      </c>
      <c r="C153" s="381">
        <v>160</v>
      </c>
    </row>
    <row r="154" spans="1:4" x14ac:dyDescent="0.25">
      <c r="A154" s="380"/>
      <c r="C154" s="381">
        <v>130</v>
      </c>
    </row>
    <row r="155" spans="1:4" x14ac:dyDescent="0.25">
      <c r="A155" s="380"/>
      <c r="C155" s="381"/>
    </row>
    <row r="156" spans="1:4" ht="15.75" thickBot="1" x14ac:dyDescent="0.3">
      <c r="A156" s="382"/>
      <c r="B156" s="383"/>
      <c r="C156" s="385">
        <f>SUM(C149:C154)</f>
        <v>700</v>
      </c>
    </row>
    <row r="157" spans="1:4" x14ac:dyDescent="0.25">
      <c r="C157" s="360"/>
    </row>
    <row r="158" spans="1:4" ht="15.75" thickBot="1" x14ac:dyDescent="0.3">
      <c r="C158" s="360"/>
    </row>
    <row r="159" spans="1:4" x14ac:dyDescent="0.25">
      <c r="A159" s="386" t="s">
        <v>292</v>
      </c>
      <c r="B159" s="388" t="s">
        <v>64</v>
      </c>
      <c r="C159" s="388" t="s">
        <v>293</v>
      </c>
      <c r="D159" s="389" t="s">
        <v>6</v>
      </c>
    </row>
    <row r="160" spans="1:4" x14ac:dyDescent="0.25">
      <c r="A160" s="380"/>
      <c r="B160" s="360">
        <f>C156-220</f>
        <v>480</v>
      </c>
      <c r="C160" s="360">
        <v>1.2</v>
      </c>
      <c r="D160" s="390">
        <f>+(B160*C160)</f>
        <v>576</v>
      </c>
    </row>
    <row r="161" spans="1:4" x14ac:dyDescent="0.25">
      <c r="A161" s="380"/>
      <c r="B161" s="360"/>
      <c r="C161" s="360"/>
      <c r="D161" s="381"/>
    </row>
    <row r="162" spans="1:4" x14ac:dyDescent="0.25">
      <c r="A162" s="380"/>
      <c r="B162" s="360"/>
      <c r="C162" s="360"/>
      <c r="D162" s="381"/>
    </row>
    <row r="163" spans="1:4" x14ac:dyDescent="0.25">
      <c r="A163" s="380"/>
      <c r="B163" s="360"/>
      <c r="C163" s="360"/>
      <c r="D163" s="381"/>
    </row>
    <row r="164" spans="1:4" x14ac:dyDescent="0.25">
      <c r="A164" s="380"/>
      <c r="B164" s="360"/>
      <c r="C164" s="360"/>
      <c r="D164" s="381"/>
    </row>
    <row r="165" spans="1:4" ht="15.75" thickBot="1" x14ac:dyDescent="0.3">
      <c r="A165" s="382"/>
      <c r="B165" s="387"/>
      <c r="C165" s="387"/>
      <c r="D165" s="384"/>
    </row>
    <row r="226" spans="1:9" x14ac:dyDescent="0.25">
      <c r="B226" s="303" t="s">
        <v>275</v>
      </c>
    </row>
    <row r="227" spans="1:9" x14ac:dyDescent="0.25">
      <c r="A227" s="303" t="s">
        <v>177</v>
      </c>
      <c r="B227" s="353" t="s">
        <v>81</v>
      </c>
      <c r="G227" s="301" t="s">
        <v>184</v>
      </c>
      <c r="H227" s="302" t="s">
        <v>185</v>
      </c>
      <c r="I227" s="301" t="s">
        <v>189</v>
      </c>
    </row>
    <row r="228" spans="1:9" x14ac:dyDescent="0.25">
      <c r="B228" s="308"/>
      <c r="C228" s="308"/>
      <c r="G228" s="305">
        <v>0.2</v>
      </c>
      <c r="H228" s="306">
        <v>0.2</v>
      </c>
      <c r="I228" s="305">
        <v>0</v>
      </c>
    </row>
    <row r="229" spans="1:9" x14ac:dyDescent="0.25">
      <c r="A229" s="300" t="s">
        <v>178</v>
      </c>
      <c r="B229" s="300" t="s">
        <v>179</v>
      </c>
      <c r="C229" s="300" t="s">
        <v>180</v>
      </c>
      <c r="D229" s="300" t="s">
        <v>181</v>
      </c>
      <c r="E229" s="300" t="s">
        <v>182</v>
      </c>
      <c r="F229" s="300" t="s">
        <v>136</v>
      </c>
      <c r="G229" s="300" t="s">
        <v>183</v>
      </c>
      <c r="H229" s="300" t="s">
        <v>183</v>
      </c>
      <c r="I229" s="300" t="s">
        <v>183</v>
      </c>
    </row>
    <row r="230" spans="1:9" x14ac:dyDescent="0.25">
      <c r="A230" s="339" t="s">
        <v>29</v>
      </c>
      <c r="B230" s="304">
        <v>10.3</v>
      </c>
      <c r="C230" s="304">
        <v>9.6</v>
      </c>
      <c r="D230" s="304">
        <v>8.75</v>
      </c>
      <c r="E230" s="304">
        <v>8.75</v>
      </c>
      <c r="F230" s="304">
        <f>+ROUND((B230+C230)/2*(D230+E230)/2,2)</f>
        <v>87.06</v>
      </c>
      <c r="G230" s="304">
        <f>+(F230*$G$228)</f>
        <v>17.412000000000003</v>
      </c>
      <c r="H230" s="304">
        <f>+(F230*$H$228)</f>
        <v>17.412000000000003</v>
      </c>
      <c r="I230" s="304">
        <f>+(F230*$I$228)</f>
        <v>0</v>
      </c>
    </row>
    <row r="231" spans="1:9" x14ac:dyDescent="0.25">
      <c r="A231" s="339" t="s">
        <v>30</v>
      </c>
      <c r="B231" s="304">
        <v>19.3</v>
      </c>
      <c r="C231" s="304">
        <v>21.25</v>
      </c>
      <c r="D231" s="304">
        <v>8.75</v>
      </c>
      <c r="E231" s="304">
        <v>10.4</v>
      </c>
      <c r="F231" s="304">
        <f t="shared" ref="F231:F233" si="37">+ROUND((B231+C231)/2*(D231+E231)/2,2)</f>
        <v>194.13</v>
      </c>
      <c r="G231" s="304">
        <f>+(F231*$G$228)</f>
        <v>38.826000000000001</v>
      </c>
      <c r="H231" s="304">
        <f>+(F231*$H$228)</f>
        <v>38.826000000000001</v>
      </c>
      <c r="I231" s="304">
        <f>+(F231*$I$228)</f>
        <v>0</v>
      </c>
    </row>
    <row r="232" spans="1:9" x14ac:dyDescent="0.25">
      <c r="A232" s="339" t="s">
        <v>75</v>
      </c>
      <c r="B232" s="304">
        <v>101.7</v>
      </c>
      <c r="C232" s="304">
        <v>98.35</v>
      </c>
      <c r="D232" s="304">
        <v>10.65</v>
      </c>
      <c r="E232" s="304">
        <v>9.85</v>
      </c>
      <c r="F232" s="304">
        <f t="shared" si="37"/>
        <v>1025.26</v>
      </c>
      <c r="G232" s="304">
        <f>+(F232*$G$228)</f>
        <v>205.05200000000002</v>
      </c>
      <c r="H232" s="304">
        <f>+(F232*$H$228)</f>
        <v>205.05200000000002</v>
      </c>
      <c r="I232" s="304">
        <f>+(F232*$I$228)</f>
        <v>0</v>
      </c>
    </row>
    <row r="233" spans="1:9" x14ac:dyDescent="0.25">
      <c r="A233" s="339" t="s">
        <v>231</v>
      </c>
      <c r="B233" s="304">
        <v>11.5</v>
      </c>
      <c r="C233" s="304">
        <v>11.5</v>
      </c>
      <c r="D233" s="304">
        <v>8.65</v>
      </c>
      <c r="E233" s="304">
        <v>8.6999999999999993</v>
      </c>
      <c r="F233" s="304">
        <f t="shared" si="37"/>
        <v>99.76</v>
      </c>
      <c r="G233" s="304">
        <f>+(F233*$G$228)</f>
        <v>19.952000000000002</v>
      </c>
      <c r="H233" s="304">
        <f>+(F233*$H$228)</f>
        <v>19.952000000000002</v>
      </c>
      <c r="I233" s="304">
        <f>+(F233*$I$228)</f>
        <v>0</v>
      </c>
    </row>
    <row r="234" spans="1:9" x14ac:dyDescent="0.25">
      <c r="A234" s="339" t="s">
        <v>232</v>
      </c>
      <c r="B234" s="304">
        <v>1.2</v>
      </c>
      <c r="C234" s="304">
        <v>1.2</v>
      </c>
      <c r="D234" s="304">
        <v>1.2</v>
      </c>
      <c r="E234" s="304">
        <v>1.2</v>
      </c>
      <c r="F234" s="304">
        <f>+ROUND((B234+C234)/2*(D234+E234)/2,2)/2</f>
        <v>0.72</v>
      </c>
      <c r="G234" s="304">
        <f>+(F234*$G$228)</f>
        <v>0.14399999999999999</v>
      </c>
      <c r="H234" s="304">
        <f>+(F234*$H$228)</f>
        <v>0.14399999999999999</v>
      </c>
      <c r="I234" s="304">
        <f>+(F234*$I$228)</f>
        <v>0</v>
      </c>
    </row>
    <row r="235" spans="1:9" x14ac:dyDescent="0.25">
      <c r="B235" s="311"/>
      <c r="C235" s="311"/>
      <c r="F235" s="309">
        <f>SUM(F230:F234)</f>
        <v>1406.93</v>
      </c>
      <c r="G235" s="309">
        <f>SUM(G230:G234)</f>
        <v>281.38600000000002</v>
      </c>
      <c r="H235" s="309">
        <f>SUM(H230:H234)</f>
        <v>281.38600000000002</v>
      </c>
      <c r="I235" s="307"/>
    </row>
    <row r="237" spans="1:9" x14ac:dyDescent="0.25">
      <c r="B237" s="303" t="s">
        <v>275</v>
      </c>
    </row>
    <row r="238" spans="1:9" x14ac:dyDescent="0.25">
      <c r="A238" s="303" t="s">
        <v>177</v>
      </c>
      <c r="B238" s="353" t="s">
        <v>29</v>
      </c>
      <c r="G238" s="301" t="s">
        <v>184</v>
      </c>
      <c r="H238" s="302" t="s">
        <v>185</v>
      </c>
      <c r="I238" s="301" t="s">
        <v>189</v>
      </c>
    </row>
    <row r="239" spans="1:9" x14ac:dyDescent="0.25">
      <c r="B239" s="308"/>
      <c r="C239" s="308"/>
      <c r="G239" s="305">
        <v>0.2</v>
      </c>
      <c r="H239" s="306">
        <v>0.2</v>
      </c>
      <c r="I239" s="305">
        <v>0</v>
      </c>
    </row>
    <row r="240" spans="1:9" x14ac:dyDescent="0.25">
      <c r="A240" s="300" t="s">
        <v>178</v>
      </c>
      <c r="B240" s="300" t="s">
        <v>179</v>
      </c>
      <c r="C240" s="300" t="s">
        <v>180</v>
      </c>
      <c r="D240" s="300" t="s">
        <v>181</v>
      </c>
      <c r="E240" s="300" t="s">
        <v>182</v>
      </c>
      <c r="F240" s="300" t="s">
        <v>136</v>
      </c>
      <c r="G240" s="300" t="s">
        <v>183</v>
      </c>
      <c r="H240" s="300" t="s">
        <v>183</v>
      </c>
      <c r="I240" s="300" t="s">
        <v>183</v>
      </c>
    </row>
    <row r="241" spans="1:9" x14ac:dyDescent="0.25">
      <c r="A241" s="339" t="s">
        <v>29</v>
      </c>
      <c r="B241" s="304">
        <v>10.3</v>
      </c>
      <c r="C241" s="304">
        <v>9.6</v>
      </c>
      <c r="D241" s="304">
        <v>8.75</v>
      </c>
      <c r="E241" s="304">
        <v>8.75</v>
      </c>
      <c r="F241" s="304">
        <f>+ROUND((B241+C241)/2*(D241+E241)/2,2)</f>
        <v>87.06</v>
      </c>
      <c r="G241" s="304">
        <f>+(F241*$G$228)</f>
        <v>17.412000000000003</v>
      </c>
      <c r="H241" s="304">
        <f>+(F241*$H$228)</f>
        <v>17.412000000000003</v>
      </c>
      <c r="I241" s="304">
        <f>+(F241*$I$228)</f>
        <v>0</v>
      </c>
    </row>
    <row r="242" spans="1:9" x14ac:dyDescent="0.25">
      <c r="A242" s="339" t="s">
        <v>30</v>
      </c>
      <c r="B242" s="304">
        <v>19.3</v>
      </c>
      <c r="C242" s="304">
        <v>21.25</v>
      </c>
      <c r="D242" s="304">
        <v>8.75</v>
      </c>
      <c r="E242" s="304">
        <v>10.4</v>
      </c>
      <c r="F242" s="304">
        <f t="shared" ref="F242:F244" si="38">+ROUND((B242+C242)/2*(D242+E242)/2,2)</f>
        <v>194.13</v>
      </c>
      <c r="G242" s="304">
        <f t="shared" ref="G242:G245" si="39">+(F242*$G$228)</f>
        <v>38.826000000000001</v>
      </c>
      <c r="H242" s="304">
        <f>+(F242*$H$228)</f>
        <v>38.826000000000001</v>
      </c>
      <c r="I242" s="304">
        <f t="shared" ref="I242:I245" si="40">+(F242*$I$228)</f>
        <v>0</v>
      </c>
    </row>
    <row r="243" spans="1:9" x14ac:dyDescent="0.25">
      <c r="A243" s="339" t="s">
        <v>75</v>
      </c>
      <c r="B243" s="304">
        <v>101.7</v>
      </c>
      <c r="C243" s="304">
        <v>98.35</v>
      </c>
      <c r="D243" s="304">
        <v>10.65</v>
      </c>
      <c r="E243" s="304">
        <v>9.85</v>
      </c>
      <c r="F243" s="304">
        <f t="shared" si="38"/>
        <v>1025.26</v>
      </c>
      <c r="G243" s="304">
        <f t="shared" si="39"/>
        <v>205.05200000000002</v>
      </c>
      <c r="H243" s="304">
        <f>+(F243*$H$228)</f>
        <v>205.05200000000002</v>
      </c>
      <c r="I243" s="304">
        <f t="shared" si="40"/>
        <v>0</v>
      </c>
    </row>
    <row r="244" spans="1:9" x14ac:dyDescent="0.25">
      <c r="A244" s="339" t="s">
        <v>231</v>
      </c>
      <c r="B244" s="304">
        <v>11.5</v>
      </c>
      <c r="C244" s="304">
        <v>11.5</v>
      </c>
      <c r="D244" s="304">
        <v>8.65</v>
      </c>
      <c r="E244" s="304">
        <v>8.6999999999999993</v>
      </c>
      <c r="F244" s="304">
        <f t="shared" si="38"/>
        <v>99.76</v>
      </c>
      <c r="G244" s="304">
        <f t="shared" si="39"/>
        <v>19.952000000000002</v>
      </c>
      <c r="H244" s="304">
        <f>+(F244*$H$228)</f>
        <v>19.952000000000002</v>
      </c>
      <c r="I244" s="304">
        <f t="shared" si="40"/>
        <v>0</v>
      </c>
    </row>
    <row r="245" spans="1:9" x14ac:dyDescent="0.25">
      <c r="A245" s="339" t="s">
        <v>232</v>
      </c>
      <c r="B245" s="304">
        <v>1.2</v>
      </c>
      <c r="C245" s="304">
        <v>1.2</v>
      </c>
      <c r="D245" s="304">
        <v>1.2</v>
      </c>
      <c r="E245" s="304">
        <v>1.2</v>
      </c>
      <c r="F245" s="304">
        <f>+ROUND((B245+C245)/2*(D245+E245)/2,2)/2</f>
        <v>0.72</v>
      </c>
      <c r="G245" s="304">
        <f t="shared" si="39"/>
        <v>0.14399999999999999</v>
      </c>
      <c r="H245" s="304">
        <f t="shared" ref="H245" si="41">+(F245*$H$228)</f>
        <v>0.14399999999999999</v>
      </c>
      <c r="I245" s="304">
        <f t="shared" si="40"/>
        <v>0</v>
      </c>
    </row>
    <row r="246" spans="1:9" x14ac:dyDescent="0.25">
      <c r="B246" s="311"/>
      <c r="C246" s="311"/>
      <c r="F246" s="309">
        <f>SUM(F241:F245)</f>
        <v>1406.93</v>
      </c>
      <c r="G246" s="309">
        <f>SUM(G241:G245)</f>
        <v>281.38600000000002</v>
      </c>
      <c r="H246" s="309">
        <f>SUM(H241:H245)</f>
        <v>281.38600000000002</v>
      </c>
      <c r="I246" s="307"/>
    </row>
    <row r="255" spans="1:9" x14ac:dyDescent="0.25">
      <c r="A255" s="408" t="s">
        <v>251</v>
      </c>
      <c r="B255" s="408"/>
      <c r="C255" s="408"/>
      <c r="D255" s="408"/>
      <c r="E255" s="408"/>
      <c r="F255" s="408"/>
    </row>
    <row r="256" spans="1:9" x14ac:dyDescent="0.25">
      <c r="A256" s="300" t="s">
        <v>23</v>
      </c>
      <c r="B256" s="300" t="s">
        <v>179</v>
      </c>
      <c r="C256" s="300" t="s">
        <v>180</v>
      </c>
      <c r="D256" s="300" t="s">
        <v>181</v>
      </c>
      <c r="E256" s="300" t="s">
        <v>252</v>
      </c>
      <c r="F256" s="300" t="s">
        <v>6</v>
      </c>
      <c r="G256" s="300" t="s">
        <v>183</v>
      </c>
      <c r="H256" s="300" t="s">
        <v>183</v>
      </c>
      <c r="I256" s="300" t="s">
        <v>183</v>
      </c>
    </row>
    <row r="257" spans="1:12" x14ac:dyDescent="0.25">
      <c r="A257" s="339"/>
      <c r="B257" s="304"/>
      <c r="C257" s="304"/>
      <c r="D257" s="304"/>
      <c r="E257" s="304"/>
      <c r="F257" s="304">
        <f t="shared" ref="F257:F260" si="42">+ROUND((B257+C257)/2*(D257+E257)/2,2)</f>
        <v>0</v>
      </c>
      <c r="G257" s="304">
        <f>+(F257*$G$228)</f>
        <v>0</v>
      </c>
      <c r="H257" s="304">
        <f>+(F257*$H$228)</f>
        <v>0</v>
      </c>
      <c r="I257" s="304">
        <f>+(F257*$I$228)</f>
        <v>0</v>
      </c>
    </row>
    <row r="258" spans="1:12" x14ac:dyDescent="0.25">
      <c r="A258" s="339"/>
      <c r="B258" s="304"/>
      <c r="C258" s="304"/>
      <c r="D258" s="304"/>
      <c r="E258" s="304"/>
      <c r="F258" s="304">
        <f t="shared" si="42"/>
        <v>0</v>
      </c>
      <c r="G258" s="304">
        <f t="shared" ref="G258:G260" si="43">+(F258*$G$228)</f>
        <v>0</v>
      </c>
      <c r="H258" s="304">
        <f t="shared" ref="H258:H260" si="44">+(F258*$H$228)</f>
        <v>0</v>
      </c>
      <c r="I258" s="304">
        <f t="shared" ref="I258:I260" si="45">+(F258*$I$228)</f>
        <v>0</v>
      </c>
    </row>
    <row r="259" spans="1:12" x14ac:dyDescent="0.25">
      <c r="A259" s="339"/>
      <c r="B259" s="304"/>
      <c r="C259" s="304"/>
      <c r="D259" s="304"/>
      <c r="E259" s="304"/>
      <c r="F259" s="304">
        <f>+ROUND(((B259*D259)/2),2)</f>
        <v>0</v>
      </c>
      <c r="G259" s="304">
        <f t="shared" si="43"/>
        <v>0</v>
      </c>
      <c r="H259" s="304">
        <f t="shared" si="44"/>
        <v>0</v>
      </c>
      <c r="I259" s="304">
        <f t="shared" si="45"/>
        <v>0</v>
      </c>
    </row>
    <row r="260" spans="1:12" x14ac:dyDescent="0.25">
      <c r="A260" s="339"/>
      <c r="B260" s="304"/>
      <c r="C260" s="304"/>
      <c r="D260" s="304"/>
      <c r="E260" s="304"/>
      <c r="F260" s="304">
        <f t="shared" si="42"/>
        <v>0</v>
      </c>
      <c r="G260" s="304">
        <f t="shared" si="43"/>
        <v>0</v>
      </c>
      <c r="H260" s="304">
        <f t="shared" si="44"/>
        <v>0</v>
      </c>
      <c r="I260" s="304">
        <f t="shared" si="45"/>
        <v>0</v>
      </c>
    </row>
    <row r="261" spans="1:12" x14ac:dyDescent="0.25">
      <c r="E261" s="307" t="s">
        <v>253</v>
      </c>
      <c r="F261" s="307"/>
      <c r="G261" s="307"/>
      <c r="H261" s="307"/>
      <c r="I261" s="307"/>
    </row>
    <row r="263" spans="1:12" x14ac:dyDescent="0.25">
      <c r="A263" s="408" t="s">
        <v>254</v>
      </c>
      <c r="B263" s="408"/>
      <c r="C263" s="408"/>
      <c r="D263" s="408"/>
      <c r="E263" s="408"/>
      <c r="F263" s="408"/>
    </row>
    <row r="264" spans="1:12" x14ac:dyDescent="0.25">
      <c r="A264" s="300" t="s">
        <v>23</v>
      </c>
      <c r="B264" s="300" t="s">
        <v>179</v>
      </c>
      <c r="C264" s="300" t="s">
        <v>180</v>
      </c>
      <c r="D264" s="300" t="s">
        <v>181</v>
      </c>
      <c r="E264" s="300" t="s">
        <v>252</v>
      </c>
      <c r="F264" s="300" t="s">
        <v>6</v>
      </c>
      <c r="G264" s="300" t="s">
        <v>183</v>
      </c>
      <c r="H264" s="300" t="s">
        <v>183</v>
      </c>
      <c r="I264" s="300" t="s">
        <v>183</v>
      </c>
    </row>
    <row r="265" spans="1:12" x14ac:dyDescent="0.25">
      <c r="A265" s="339"/>
      <c r="B265" s="304"/>
      <c r="C265" s="304"/>
      <c r="D265" s="304"/>
      <c r="E265" s="304"/>
      <c r="F265" s="304">
        <f t="shared" ref="F265" si="46">+ROUND((B265+C265)/2*(D265+E265)/2,2)</f>
        <v>0</v>
      </c>
      <c r="G265" s="304">
        <f>+(F265*$G$228)</f>
        <v>0</v>
      </c>
      <c r="H265" s="304">
        <f>+(F265*$H$228)</f>
        <v>0</v>
      </c>
      <c r="I265" s="304">
        <f>+(F265*$I$228)</f>
        <v>0</v>
      </c>
      <c r="L265" s="331">
        <f>SUM(F261+F266)</f>
        <v>0</v>
      </c>
    </row>
    <row r="266" spans="1:12" x14ac:dyDescent="0.25">
      <c r="E266" s="307" t="s">
        <v>253</v>
      </c>
      <c r="F266" s="307"/>
      <c r="G266" s="307"/>
      <c r="H266" s="307"/>
      <c r="I266" s="307"/>
    </row>
    <row r="269" spans="1:12" x14ac:dyDescent="0.25">
      <c r="F269" s="312">
        <f t="shared" ref="F269:H269" si="47">SUM(F235+F261+F266)</f>
        <v>1406.93</v>
      </c>
      <c r="G269" s="312">
        <f t="shared" si="47"/>
        <v>281.38600000000002</v>
      </c>
      <c r="H269" s="312">
        <f t="shared" si="47"/>
        <v>281.38600000000002</v>
      </c>
      <c r="I269" s="312">
        <f>SUM(I235+I261+I266)</f>
        <v>0</v>
      </c>
    </row>
    <row r="281" spans="1:9" x14ac:dyDescent="0.25">
      <c r="A281" s="303" t="s">
        <v>177</v>
      </c>
      <c r="B281" s="303" t="s">
        <v>257</v>
      </c>
      <c r="G281" s="301" t="s">
        <v>258</v>
      </c>
      <c r="H281" s="302" t="s">
        <v>259</v>
      </c>
      <c r="I281" s="301"/>
    </row>
    <row r="282" spans="1:9" x14ac:dyDescent="0.25">
      <c r="B282" s="308"/>
      <c r="C282" s="308"/>
      <c r="G282" s="305">
        <v>0.1</v>
      </c>
      <c r="H282" s="306">
        <v>0.05</v>
      </c>
      <c r="I282" s="305"/>
    </row>
    <row r="283" spans="1:9" x14ac:dyDescent="0.25">
      <c r="A283" s="300" t="s">
        <v>178</v>
      </c>
      <c r="B283" s="300" t="s">
        <v>179</v>
      </c>
      <c r="C283" s="300" t="s">
        <v>180</v>
      </c>
      <c r="D283" s="300" t="s">
        <v>181</v>
      </c>
      <c r="E283" s="300" t="s">
        <v>182</v>
      </c>
      <c r="F283" s="300" t="s">
        <v>136</v>
      </c>
      <c r="G283" s="300"/>
      <c r="H283" s="300"/>
      <c r="I283" s="300"/>
    </row>
    <row r="284" spans="1:9" x14ac:dyDescent="0.25">
      <c r="A284" s="339" t="s">
        <v>29</v>
      </c>
      <c r="B284" s="304">
        <v>17.3</v>
      </c>
      <c r="C284" s="304">
        <v>20.55</v>
      </c>
      <c r="D284" s="304">
        <f t="shared" ref="D284:E286" si="48">+H284+$G$282</f>
        <v>12.969999999999999</v>
      </c>
      <c r="E284" s="304">
        <f t="shared" si="48"/>
        <v>8.1</v>
      </c>
      <c r="F284" s="304">
        <f>+ROUND((B284+C284)/2*(D284+E284)/2,2)</f>
        <v>199.37</v>
      </c>
      <c r="G284" s="340"/>
      <c r="H284" s="304">
        <v>12.87</v>
      </c>
      <c r="I284" s="304">
        <v>8</v>
      </c>
    </row>
    <row r="285" spans="1:9" x14ac:dyDescent="0.25">
      <c r="A285" s="339" t="s">
        <v>30</v>
      </c>
      <c r="B285" s="304">
        <v>2.7</v>
      </c>
      <c r="C285" s="304">
        <v>1.8</v>
      </c>
      <c r="D285" s="304">
        <f t="shared" si="48"/>
        <v>8.1</v>
      </c>
      <c r="E285" s="304">
        <f t="shared" si="48"/>
        <v>9.7999999999999989</v>
      </c>
      <c r="F285" s="304">
        <f t="shared" ref="F285:F314" si="49">+ROUND((B285+C285)/2*(D285+E285)/2,2)</f>
        <v>20.14</v>
      </c>
      <c r="G285" s="340"/>
      <c r="H285" s="304">
        <v>8</v>
      </c>
      <c r="I285" s="304">
        <v>9.6999999999999993</v>
      </c>
    </row>
    <row r="286" spans="1:9" x14ac:dyDescent="0.25">
      <c r="A286" s="339" t="s">
        <v>75</v>
      </c>
      <c r="B286" s="304">
        <v>14.5</v>
      </c>
      <c r="C286" s="304">
        <v>14.5</v>
      </c>
      <c r="D286" s="304">
        <f t="shared" si="48"/>
        <v>9.7999999999999989</v>
      </c>
      <c r="E286" s="304">
        <f t="shared" si="48"/>
        <v>10.75</v>
      </c>
      <c r="F286" s="304">
        <f t="shared" si="49"/>
        <v>148.99</v>
      </c>
      <c r="G286" s="340"/>
      <c r="H286" s="304">
        <v>9.6999999999999993</v>
      </c>
      <c r="I286" s="304">
        <v>10.65</v>
      </c>
    </row>
    <row r="287" spans="1:9" x14ac:dyDescent="0.25">
      <c r="A287" s="339" t="s">
        <v>231</v>
      </c>
      <c r="B287" s="304">
        <v>57.7</v>
      </c>
      <c r="C287" s="304">
        <v>57.7</v>
      </c>
      <c r="D287" s="304">
        <f>+H287+$H$282</f>
        <v>5.0999999999999996</v>
      </c>
      <c r="E287" s="304">
        <f>+I287+$H$282</f>
        <v>6.35</v>
      </c>
      <c r="F287" s="304">
        <f t="shared" si="49"/>
        <v>330.33</v>
      </c>
      <c r="G287" s="340"/>
      <c r="H287" s="304">
        <v>5.05</v>
      </c>
      <c r="I287" s="304">
        <v>6.3</v>
      </c>
    </row>
    <row r="288" spans="1:9" x14ac:dyDescent="0.25">
      <c r="A288" s="339" t="s">
        <v>232</v>
      </c>
      <c r="B288" s="304">
        <v>56.2</v>
      </c>
      <c r="C288" s="304">
        <v>56.2</v>
      </c>
      <c r="D288" s="304">
        <f>+H288+$H$282</f>
        <v>5.35</v>
      </c>
      <c r="E288" s="304">
        <f>+I288+$H$282</f>
        <v>6.25</v>
      </c>
      <c r="F288" s="304">
        <f t="shared" si="49"/>
        <v>325.95999999999998</v>
      </c>
      <c r="G288" s="340"/>
      <c r="H288" s="304">
        <v>5.3</v>
      </c>
      <c r="I288" s="304">
        <v>6.2</v>
      </c>
    </row>
    <row r="289" spans="1:9" x14ac:dyDescent="0.25">
      <c r="A289" s="339" t="s">
        <v>233</v>
      </c>
      <c r="B289" s="304">
        <v>2</v>
      </c>
      <c r="C289" s="304">
        <v>2</v>
      </c>
      <c r="D289" s="304">
        <v>1.9</v>
      </c>
      <c r="E289" s="304">
        <v>1.9</v>
      </c>
      <c r="F289" s="304">
        <f t="shared" si="49"/>
        <v>3.8</v>
      </c>
      <c r="G289" s="304"/>
      <c r="H289" s="304">
        <v>1.9</v>
      </c>
      <c r="I289" s="304">
        <v>1.9</v>
      </c>
    </row>
    <row r="290" spans="1:9" x14ac:dyDescent="0.25">
      <c r="A290" s="339" t="s">
        <v>234</v>
      </c>
      <c r="B290" s="304">
        <v>10.7</v>
      </c>
      <c r="C290" s="304">
        <v>9.5</v>
      </c>
      <c r="D290" s="304">
        <f>+H290+$G$282</f>
        <v>14.5</v>
      </c>
      <c r="E290" s="304">
        <f>+I290+$G$282</f>
        <v>14.65</v>
      </c>
      <c r="F290" s="304">
        <f t="shared" si="49"/>
        <v>147.21</v>
      </c>
      <c r="G290" s="342"/>
      <c r="H290" s="304">
        <v>14.4</v>
      </c>
      <c r="I290" s="304">
        <v>14.55</v>
      </c>
    </row>
    <row r="291" spans="1:9" x14ac:dyDescent="0.25">
      <c r="A291" s="339" t="s">
        <v>235</v>
      </c>
      <c r="B291" s="304">
        <v>8.8000000000000007</v>
      </c>
      <c r="C291" s="304">
        <v>11.55</v>
      </c>
      <c r="D291" s="304">
        <f>+H291+$G$282</f>
        <v>12.4</v>
      </c>
      <c r="E291" s="304">
        <f>+I291+$G$282</f>
        <v>12.45</v>
      </c>
      <c r="F291" s="304">
        <f t="shared" si="49"/>
        <v>126.42</v>
      </c>
      <c r="G291" s="340"/>
      <c r="H291" s="304">
        <v>12.3</v>
      </c>
      <c r="I291" s="304">
        <v>12.35</v>
      </c>
    </row>
    <row r="292" spans="1:9" x14ac:dyDescent="0.25">
      <c r="A292" s="339" t="s">
        <v>81</v>
      </c>
      <c r="B292" s="304">
        <v>1.4</v>
      </c>
      <c r="C292" s="304">
        <v>1.2</v>
      </c>
      <c r="D292" s="304">
        <f t="shared" ref="D292:E294" si="50">+H292+$H$282</f>
        <v>5.1499999999999995</v>
      </c>
      <c r="E292" s="304">
        <f t="shared" si="50"/>
        <v>5.6499999999999995</v>
      </c>
      <c r="F292" s="304">
        <f t="shared" si="49"/>
        <v>7.02</v>
      </c>
      <c r="G292" s="340"/>
      <c r="H292" s="304">
        <v>5.0999999999999996</v>
      </c>
      <c r="I292" s="304">
        <v>5.6</v>
      </c>
    </row>
    <row r="293" spans="1:9" x14ac:dyDescent="0.25">
      <c r="A293" s="339" t="s">
        <v>236</v>
      </c>
      <c r="B293" s="304">
        <v>58.45</v>
      </c>
      <c r="C293" s="304">
        <v>58.45</v>
      </c>
      <c r="D293" s="304">
        <f t="shared" si="50"/>
        <v>5.6499999999999995</v>
      </c>
      <c r="E293" s="304">
        <f t="shared" si="50"/>
        <v>7.55</v>
      </c>
      <c r="F293" s="304">
        <f t="shared" si="49"/>
        <v>385.77</v>
      </c>
      <c r="G293" s="340"/>
      <c r="H293" s="304">
        <v>5.6</v>
      </c>
      <c r="I293" s="304">
        <v>7.5</v>
      </c>
    </row>
    <row r="294" spans="1:9" x14ac:dyDescent="0.25">
      <c r="A294" s="339" t="s">
        <v>237</v>
      </c>
      <c r="B294" s="304">
        <v>59.95</v>
      </c>
      <c r="C294" s="304">
        <v>59.95</v>
      </c>
      <c r="D294" s="304">
        <f t="shared" si="50"/>
        <v>5.75</v>
      </c>
      <c r="E294" s="304">
        <f t="shared" si="50"/>
        <v>7.5</v>
      </c>
      <c r="F294" s="304">
        <f t="shared" si="49"/>
        <v>397.17</v>
      </c>
      <c r="G294" s="340"/>
      <c r="H294" s="304">
        <v>5.7</v>
      </c>
      <c r="I294" s="304">
        <v>7.45</v>
      </c>
    </row>
    <row r="295" spans="1:9" x14ac:dyDescent="0.25">
      <c r="A295" s="339" t="s">
        <v>78</v>
      </c>
      <c r="B295" s="304">
        <v>8.8000000000000007</v>
      </c>
      <c r="C295" s="304">
        <v>8.3000000000000007</v>
      </c>
      <c r="D295" s="304">
        <f>+H295+$G$282</f>
        <v>16.950000000000003</v>
      </c>
      <c r="E295" s="304">
        <f>+I295+$G$282</f>
        <v>17.350000000000001</v>
      </c>
      <c r="F295" s="304">
        <f t="shared" si="49"/>
        <v>146.63</v>
      </c>
      <c r="G295" s="342"/>
      <c r="H295" s="304">
        <v>16.850000000000001</v>
      </c>
      <c r="I295" s="304">
        <v>17.25</v>
      </c>
    </row>
    <row r="296" spans="1:9" x14ac:dyDescent="0.25">
      <c r="A296" s="339" t="s">
        <v>5</v>
      </c>
      <c r="B296" s="304">
        <v>35.799999999999997</v>
      </c>
      <c r="C296" s="304">
        <v>35.799999999999997</v>
      </c>
      <c r="D296" s="304">
        <f t="shared" ref="D296:E299" si="51">+H296+$H$282</f>
        <v>7.85</v>
      </c>
      <c r="E296" s="304">
        <f t="shared" si="51"/>
        <v>8.65</v>
      </c>
      <c r="F296" s="304">
        <f t="shared" si="49"/>
        <v>295.35000000000002</v>
      </c>
      <c r="G296" s="340"/>
      <c r="H296" s="304">
        <v>7.8</v>
      </c>
      <c r="I296" s="304">
        <v>8.6</v>
      </c>
    </row>
    <row r="297" spans="1:9" x14ac:dyDescent="0.25">
      <c r="A297" s="339" t="s">
        <v>238</v>
      </c>
      <c r="B297" s="304">
        <v>1.4</v>
      </c>
      <c r="C297" s="304">
        <v>1.2</v>
      </c>
      <c r="D297" s="304">
        <f t="shared" si="51"/>
        <v>8.65</v>
      </c>
      <c r="E297" s="304">
        <f t="shared" si="51"/>
        <v>8.1000000000000014</v>
      </c>
      <c r="F297" s="304">
        <f t="shared" si="49"/>
        <v>10.89</v>
      </c>
      <c r="G297" s="340"/>
      <c r="H297" s="304">
        <v>8.6</v>
      </c>
      <c r="I297" s="304">
        <v>8.0500000000000007</v>
      </c>
    </row>
    <row r="298" spans="1:9" x14ac:dyDescent="0.25">
      <c r="A298" s="339" t="s">
        <v>79</v>
      </c>
      <c r="B298" s="304">
        <v>6.1</v>
      </c>
      <c r="C298" s="304">
        <v>6.1</v>
      </c>
      <c r="D298" s="304">
        <f t="shared" si="51"/>
        <v>8.1000000000000014</v>
      </c>
      <c r="E298" s="304">
        <f t="shared" si="51"/>
        <v>8.4500000000000011</v>
      </c>
      <c r="F298" s="304">
        <f t="shared" si="49"/>
        <v>50.48</v>
      </c>
      <c r="G298" s="340"/>
      <c r="H298" s="304">
        <v>8.0500000000000007</v>
      </c>
      <c r="I298" s="304">
        <v>8.4</v>
      </c>
    </row>
    <row r="299" spans="1:9" x14ac:dyDescent="0.25">
      <c r="A299" s="339" t="s">
        <v>239</v>
      </c>
      <c r="B299" s="304">
        <v>43</v>
      </c>
      <c r="C299" s="304">
        <v>43</v>
      </c>
      <c r="D299" s="304">
        <f t="shared" si="51"/>
        <v>7.8</v>
      </c>
      <c r="E299" s="304">
        <f t="shared" si="51"/>
        <v>8.5500000000000007</v>
      </c>
      <c r="F299" s="304">
        <f t="shared" si="49"/>
        <v>351.53</v>
      </c>
      <c r="G299" s="340"/>
      <c r="H299" s="304">
        <v>7.75</v>
      </c>
      <c r="I299" s="304">
        <v>8.5</v>
      </c>
    </row>
    <row r="300" spans="1:9" x14ac:dyDescent="0.25">
      <c r="A300" s="339" t="s">
        <v>240</v>
      </c>
      <c r="B300" s="304">
        <v>7.95</v>
      </c>
      <c r="C300" s="304">
        <v>7.95</v>
      </c>
      <c r="D300" s="304">
        <f>+H300+$G$282</f>
        <v>18.900000000000002</v>
      </c>
      <c r="E300" s="304">
        <f>+I300+$G$282</f>
        <v>18.650000000000002</v>
      </c>
      <c r="F300" s="304">
        <f t="shared" si="49"/>
        <v>149.26</v>
      </c>
      <c r="G300" s="340"/>
      <c r="H300" s="304">
        <v>18.8</v>
      </c>
      <c r="I300" s="304">
        <v>18.55</v>
      </c>
    </row>
    <row r="301" spans="1:9" x14ac:dyDescent="0.25">
      <c r="A301" s="339" t="s">
        <v>32</v>
      </c>
      <c r="B301" s="304">
        <v>3.15</v>
      </c>
      <c r="C301" s="304">
        <v>3.1</v>
      </c>
      <c r="D301" s="304">
        <f>+H301+$G$282</f>
        <v>16.900000000000002</v>
      </c>
      <c r="E301" s="304">
        <f>+I301+$G$282</f>
        <v>16.900000000000002</v>
      </c>
      <c r="F301" s="304">
        <f t="shared" si="49"/>
        <v>52.81</v>
      </c>
      <c r="G301" s="340"/>
      <c r="H301" s="304">
        <v>16.8</v>
      </c>
      <c r="I301" s="304">
        <v>16.8</v>
      </c>
    </row>
    <row r="302" spans="1:9" x14ac:dyDescent="0.25">
      <c r="A302" s="339" t="s">
        <v>241</v>
      </c>
      <c r="B302" s="304">
        <v>16.850000000000001</v>
      </c>
      <c r="C302" s="304">
        <v>16.850000000000001</v>
      </c>
      <c r="D302" s="304">
        <f t="shared" ref="D302:E303" si="52">+H302+$H$282</f>
        <v>7.55</v>
      </c>
      <c r="E302" s="304">
        <f t="shared" si="52"/>
        <v>7.45</v>
      </c>
      <c r="F302" s="304">
        <f t="shared" si="49"/>
        <v>126.38</v>
      </c>
      <c r="G302" s="340"/>
      <c r="H302" s="304">
        <v>7.5</v>
      </c>
      <c r="I302" s="304">
        <v>7.4</v>
      </c>
    </row>
    <row r="303" spans="1:9" x14ac:dyDescent="0.25">
      <c r="A303" s="339" t="s">
        <v>242</v>
      </c>
      <c r="B303" s="304">
        <v>16.5</v>
      </c>
      <c r="C303" s="304">
        <v>16.5</v>
      </c>
      <c r="D303" s="304">
        <f t="shared" si="52"/>
        <v>7.55</v>
      </c>
      <c r="E303" s="304">
        <f t="shared" si="52"/>
        <v>7.45</v>
      </c>
      <c r="F303" s="304">
        <f t="shared" si="49"/>
        <v>123.75</v>
      </c>
      <c r="G303" s="340"/>
      <c r="H303" s="304">
        <v>7.5</v>
      </c>
      <c r="I303" s="304">
        <v>7.4</v>
      </c>
    </row>
    <row r="304" spans="1:9" x14ac:dyDescent="0.25">
      <c r="A304" s="339" t="s">
        <v>0</v>
      </c>
      <c r="B304" s="304">
        <v>11.1</v>
      </c>
      <c r="C304" s="304">
        <v>11</v>
      </c>
      <c r="D304" s="304">
        <f>+H304+$G$282</f>
        <v>16.700000000000003</v>
      </c>
      <c r="E304" s="304">
        <f>+I304+$G$282</f>
        <v>16.450000000000003</v>
      </c>
      <c r="F304" s="304">
        <f t="shared" si="49"/>
        <v>183.15</v>
      </c>
      <c r="G304" s="342"/>
      <c r="H304" s="304">
        <v>16.600000000000001</v>
      </c>
      <c r="I304" s="304">
        <v>16.350000000000001</v>
      </c>
    </row>
    <row r="305" spans="1:9" x14ac:dyDescent="0.25">
      <c r="A305" s="339" t="s">
        <v>243</v>
      </c>
      <c r="B305" s="304">
        <v>16.100000000000001</v>
      </c>
      <c r="C305" s="304">
        <v>16.100000000000001</v>
      </c>
      <c r="D305" s="304">
        <f t="shared" ref="D305:E307" si="53">+H305+$H$282</f>
        <v>7.45</v>
      </c>
      <c r="E305" s="304">
        <f t="shared" si="53"/>
        <v>6.8</v>
      </c>
      <c r="F305" s="304">
        <f t="shared" si="49"/>
        <v>114.71</v>
      </c>
      <c r="G305" s="340"/>
      <c r="H305" s="304">
        <v>7.4</v>
      </c>
      <c r="I305" s="304">
        <v>6.75</v>
      </c>
    </row>
    <row r="306" spans="1:9" x14ac:dyDescent="0.25">
      <c r="A306" s="339" t="s">
        <v>244</v>
      </c>
      <c r="B306" s="304">
        <v>52</v>
      </c>
      <c r="C306" s="304">
        <v>52</v>
      </c>
      <c r="D306" s="304">
        <f t="shared" si="53"/>
        <v>6.8</v>
      </c>
      <c r="E306" s="304">
        <f t="shared" si="53"/>
        <v>6.85</v>
      </c>
      <c r="F306" s="304">
        <f t="shared" si="49"/>
        <v>354.9</v>
      </c>
      <c r="G306" s="340"/>
      <c r="H306" s="304">
        <v>6.75</v>
      </c>
      <c r="I306" s="304">
        <v>6.8</v>
      </c>
    </row>
    <row r="307" spans="1:9" x14ac:dyDescent="0.25">
      <c r="A307" s="339" t="s">
        <v>74</v>
      </c>
      <c r="B307" s="304">
        <v>68.45</v>
      </c>
      <c r="C307" s="304">
        <v>68.45</v>
      </c>
      <c r="D307" s="304">
        <f t="shared" si="53"/>
        <v>7.25</v>
      </c>
      <c r="E307" s="304">
        <f t="shared" si="53"/>
        <v>6.6499999999999995</v>
      </c>
      <c r="F307" s="304">
        <f t="shared" si="49"/>
        <v>475.73</v>
      </c>
      <c r="G307" s="340"/>
      <c r="H307" s="304">
        <v>7.2</v>
      </c>
      <c r="I307" s="304">
        <v>6.6</v>
      </c>
    </row>
    <row r="308" spans="1:9" x14ac:dyDescent="0.25">
      <c r="A308" s="339" t="s">
        <v>76</v>
      </c>
      <c r="B308" s="304">
        <v>12.1</v>
      </c>
      <c r="C308" s="304">
        <v>12.5</v>
      </c>
      <c r="D308" s="304">
        <f>+H308+$G$282</f>
        <v>15.299999999999999</v>
      </c>
      <c r="E308" s="304">
        <f>+I308+$G$282</f>
        <v>15.85</v>
      </c>
      <c r="F308" s="304">
        <f t="shared" si="49"/>
        <v>191.57</v>
      </c>
      <c r="G308" s="342"/>
      <c r="H308" s="304">
        <v>15.2</v>
      </c>
      <c r="I308" s="304">
        <v>15.75</v>
      </c>
    </row>
    <row r="309" spans="1:9" x14ac:dyDescent="0.25">
      <c r="A309" s="339" t="s">
        <v>245</v>
      </c>
      <c r="B309" s="304">
        <v>33.6</v>
      </c>
      <c r="C309" s="304">
        <v>33.6</v>
      </c>
      <c r="D309" s="304">
        <f t="shared" ref="D309:E310" si="54">+H309+$H$282</f>
        <v>7.1</v>
      </c>
      <c r="E309" s="304">
        <f t="shared" si="54"/>
        <v>7.3999999999999995</v>
      </c>
      <c r="F309" s="304">
        <f t="shared" si="49"/>
        <v>243.6</v>
      </c>
      <c r="G309" s="340"/>
      <c r="H309" s="304">
        <v>7.05</v>
      </c>
      <c r="I309" s="304">
        <v>7.35</v>
      </c>
    </row>
    <row r="310" spans="1:9" x14ac:dyDescent="0.25">
      <c r="A310" s="339" t="s">
        <v>246</v>
      </c>
      <c r="B310" s="304">
        <v>33.799999999999997</v>
      </c>
      <c r="C310" s="304">
        <v>33.799999999999997</v>
      </c>
      <c r="D310" s="304">
        <f t="shared" si="54"/>
        <v>7</v>
      </c>
      <c r="E310" s="304">
        <f t="shared" si="54"/>
        <v>7.3999999999999995</v>
      </c>
      <c r="F310" s="304">
        <f t="shared" si="49"/>
        <v>243.36</v>
      </c>
      <c r="G310" s="340"/>
      <c r="H310" s="304">
        <v>6.95</v>
      </c>
      <c r="I310" s="304">
        <v>7.35</v>
      </c>
    </row>
    <row r="311" spans="1:9" x14ac:dyDescent="0.25">
      <c r="A311" s="339" t="s">
        <v>247</v>
      </c>
      <c r="B311" s="304">
        <v>9.5500000000000007</v>
      </c>
      <c r="C311" s="304">
        <v>9.5</v>
      </c>
      <c r="D311" s="304">
        <f>+H311+$G$282</f>
        <v>16.600000000000001</v>
      </c>
      <c r="E311" s="304">
        <f>+I311+$G$282</f>
        <v>16.75</v>
      </c>
      <c r="F311" s="304">
        <f t="shared" si="49"/>
        <v>158.83000000000001</v>
      </c>
      <c r="G311" s="342"/>
      <c r="H311" s="304">
        <v>16.5</v>
      </c>
      <c r="I311" s="304">
        <v>16.649999999999999</v>
      </c>
    </row>
    <row r="312" spans="1:9" x14ac:dyDescent="0.25">
      <c r="A312" s="339" t="s">
        <v>248</v>
      </c>
      <c r="B312" s="304">
        <v>20.8</v>
      </c>
      <c r="C312" s="304">
        <v>20.8</v>
      </c>
      <c r="D312" s="304">
        <f t="shared" ref="D312:E313" si="55">+H312+$H$282</f>
        <v>7.5</v>
      </c>
      <c r="E312" s="304">
        <f t="shared" si="55"/>
        <v>7.6</v>
      </c>
      <c r="F312" s="304">
        <f t="shared" si="49"/>
        <v>157.04</v>
      </c>
      <c r="G312" s="340"/>
      <c r="H312" s="304">
        <v>7.45</v>
      </c>
      <c r="I312" s="304">
        <v>7.55</v>
      </c>
    </row>
    <row r="313" spans="1:9" x14ac:dyDescent="0.25">
      <c r="A313" s="339" t="s">
        <v>249</v>
      </c>
      <c r="B313" s="304">
        <v>21.1</v>
      </c>
      <c r="C313" s="304">
        <v>21.1</v>
      </c>
      <c r="D313" s="304">
        <f t="shared" si="55"/>
        <v>7.3999999999999995</v>
      </c>
      <c r="E313" s="304">
        <f t="shared" si="55"/>
        <v>7.6</v>
      </c>
      <c r="F313" s="304">
        <f t="shared" si="49"/>
        <v>158.25</v>
      </c>
      <c r="G313" s="340"/>
      <c r="H313" s="304">
        <v>7.35</v>
      </c>
      <c r="I313" s="304">
        <v>7.55</v>
      </c>
    </row>
    <row r="314" spans="1:9" x14ac:dyDescent="0.25">
      <c r="A314" s="339" t="s">
        <v>250</v>
      </c>
      <c r="B314" s="304">
        <v>3.4</v>
      </c>
      <c r="C314" s="304">
        <v>3.4</v>
      </c>
      <c r="D314" s="304">
        <f>+H314+$G$282</f>
        <v>17</v>
      </c>
      <c r="E314" s="304">
        <f>+I314+$G$282</f>
        <v>17</v>
      </c>
      <c r="F314" s="304">
        <f t="shared" si="49"/>
        <v>57.8</v>
      </c>
      <c r="G314" s="340"/>
      <c r="H314" s="304">
        <v>16.899999999999999</v>
      </c>
      <c r="I314" s="304">
        <v>16.899999999999999</v>
      </c>
    </row>
    <row r="315" spans="1:9" x14ac:dyDescent="0.25">
      <c r="B315" s="311"/>
      <c r="C315" s="311"/>
      <c r="F315" s="352">
        <f>SUM(F284:F314)</f>
        <v>5738.2</v>
      </c>
      <c r="G315" s="309"/>
      <c r="H315" s="309"/>
      <c r="I315" s="307"/>
    </row>
    <row r="319" spans="1:9" x14ac:dyDescent="0.25">
      <c r="F319" s="331">
        <f>+F315-F269</f>
        <v>4331.2699999999995</v>
      </c>
    </row>
    <row r="343" spans="1:7" x14ac:dyDescent="0.25">
      <c r="A343" t="s">
        <v>261</v>
      </c>
    </row>
    <row r="345" spans="1:7" x14ac:dyDescent="0.25">
      <c r="A345" s="300" t="s">
        <v>178</v>
      </c>
      <c r="B345" s="300" t="s">
        <v>179</v>
      </c>
      <c r="C345" s="300" t="s">
        <v>180</v>
      </c>
      <c r="D345" s="300" t="s">
        <v>181</v>
      </c>
      <c r="E345" s="300" t="s">
        <v>182</v>
      </c>
      <c r="F345" s="300" t="s">
        <v>136</v>
      </c>
    </row>
    <row r="346" spans="1:7" x14ac:dyDescent="0.25">
      <c r="A346" s="339" t="s">
        <v>263</v>
      </c>
      <c r="B346" s="304">
        <v>11.4</v>
      </c>
      <c r="C346" s="304">
        <v>12.6</v>
      </c>
      <c r="D346" s="304">
        <v>1.5</v>
      </c>
      <c r="E346" s="304">
        <v>1.9</v>
      </c>
      <c r="F346" s="304">
        <f>+ROUND((B346+C346)/2*(D346+E346)/2,2)</f>
        <v>20.399999999999999</v>
      </c>
    </row>
    <row r="347" spans="1:7" x14ac:dyDescent="0.25">
      <c r="A347" s="339" t="s">
        <v>186</v>
      </c>
      <c r="B347" s="304">
        <v>2.35</v>
      </c>
      <c r="C347" s="304">
        <v>2.6</v>
      </c>
      <c r="D347" s="304">
        <v>1.9</v>
      </c>
      <c r="E347" s="304">
        <v>1.6</v>
      </c>
      <c r="F347" s="304">
        <f t="shared" ref="F347:F376" si="56">+ROUND((B347+C347)/2*(D347+E347)/2,2)</f>
        <v>4.33</v>
      </c>
    </row>
    <row r="348" spans="1:7" x14ac:dyDescent="0.25">
      <c r="A348" s="339"/>
      <c r="B348" s="304">
        <v>11.65</v>
      </c>
      <c r="C348" s="304">
        <v>11</v>
      </c>
      <c r="D348" s="304">
        <v>1.6</v>
      </c>
      <c r="E348" s="304">
        <v>1.55</v>
      </c>
      <c r="F348" s="304">
        <f t="shared" si="56"/>
        <v>17.84</v>
      </c>
    </row>
    <row r="349" spans="1:7" x14ac:dyDescent="0.25">
      <c r="A349" s="339"/>
      <c r="B349" s="304">
        <v>5</v>
      </c>
      <c r="C349" s="304">
        <v>5</v>
      </c>
      <c r="D349" s="304">
        <v>1.6</v>
      </c>
      <c r="E349" s="304">
        <v>1.6</v>
      </c>
      <c r="F349" s="304">
        <f t="shared" si="56"/>
        <v>8</v>
      </c>
      <c r="G349" t="s">
        <v>262</v>
      </c>
    </row>
    <row r="350" spans="1:7" x14ac:dyDescent="0.25">
      <c r="A350" s="339"/>
      <c r="B350" s="304">
        <v>4.9000000000000004</v>
      </c>
      <c r="C350" s="304">
        <v>4.9000000000000004</v>
      </c>
      <c r="D350" s="304">
        <v>1.45</v>
      </c>
      <c r="E350" s="304">
        <v>1.45</v>
      </c>
      <c r="F350" s="304">
        <f t="shared" si="56"/>
        <v>7.11</v>
      </c>
    </row>
    <row r="351" spans="1:7" x14ac:dyDescent="0.25">
      <c r="A351" s="339"/>
      <c r="B351" s="304">
        <v>4.95</v>
      </c>
      <c r="C351" s="304">
        <v>4.95</v>
      </c>
      <c r="D351" s="304">
        <v>1.3</v>
      </c>
      <c r="E351" s="304">
        <v>1.3</v>
      </c>
      <c r="F351" s="304">
        <f t="shared" si="56"/>
        <v>6.44</v>
      </c>
    </row>
    <row r="352" spans="1:7" x14ac:dyDescent="0.25">
      <c r="A352" s="339"/>
      <c r="B352" s="304">
        <v>2.4500000000000002</v>
      </c>
      <c r="C352" s="304">
        <v>2.4500000000000002</v>
      </c>
      <c r="D352" s="304">
        <v>1.4</v>
      </c>
      <c r="E352" s="304">
        <v>1.4</v>
      </c>
      <c r="F352" s="304">
        <f t="shared" si="56"/>
        <v>3.43</v>
      </c>
    </row>
    <row r="353" spans="1:7" x14ac:dyDescent="0.25">
      <c r="A353" s="339"/>
      <c r="B353" s="304">
        <v>3.65</v>
      </c>
      <c r="C353" s="304">
        <v>3.65</v>
      </c>
      <c r="D353" s="304">
        <v>1.9</v>
      </c>
      <c r="E353" s="304">
        <v>1.9</v>
      </c>
      <c r="F353" s="304">
        <f t="shared" si="56"/>
        <v>6.94</v>
      </c>
    </row>
    <row r="354" spans="1:7" x14ac:dyDescent="0.25">
      <c r="A354" s="339"/>
      <c r="B354" s="304">
        <v>3</v>
      </c>
      <c r="C354" s="304">
        <v>3</v>
      </c>
      <c r="D354" s="304">
        <v>1.55</v>
      </c>
      <c r="E354" s="304">
        <v>1.55</v>
      </c>
      <c r="F354" s="304">
        <f t="shared" si="56"/>
        <v>4.6500000000000004</v>
      </c>
    </row>
    <row r="355" spans="1:7" x14ac:dyDescent="0.25">
      <c r="A355" s="339"/>
      <c r="B355" s="304">
        <v>4</v>
      </c>
      <c r="C355" s="304">
        <v>4</v>
      </c>
      <c r="D355" s="304">
        <v>1</v>
      </c>
      <c r="E355" s="304">
        <v>1</v>
      </c>
      <c r="F355" s="304">
        <f t="shared" si="56"/>
        <v>4</v>
      </c>
    </row>
    <row r="356" spans="1:7" x14ac:dyDescent="0.25">
      <c r="A356" s="339"/>
      <c r="B356" s="304">
        <v>2.7</v>
      </c>
      <c r="C356" s="304">
        <v>2.7</v>
      </c>
      <c r="D356" s="304">
        <v>1.9</v>
      </c>
      <c r="E356" s="304">
        <v>1.9</v>
      </c>
      <c r="F356" s="304">
        <f t="shared" si="56"/>
        <v>5.13</v>
      </c>
    </row>
    <row r="357" spans="1:7" x14ac:dyDescent="0.25">
      <c r="A357" s="339"/>
      <c r="B357" s="304">
        <v>8.1999999999999993</v>
      </c>
      <c r="C357" s="304">
        <v>8.1999999999999993</v>
      </c>
      <c r="D357" s="304">
        <v>2.4500000000000002</v>
      </c>
      <c r="E357" s="304">
        <v>2.4500000000000002</v>
      </c>
      <c r="F357" s="304">
        <f t="shared" si="56"/>
        <v>20.09</v>
      </c>
    </row>
    <row r="358" spans="1:7" x14ac:dyDescent="0.25">
      <c r="A358" s="339"/>
      <c r="B358" s="304">
        <v>2.65</v>
      </c>
      <c r="C358" s="304">
        <v>2.65</v>
      </c>
      <c r="D358" s="304">
        <v>1.9</v>
      </c>
      <c r="E358" s="304">
        <v>1.9</v>
      </c>
      <c r="F358" s="304">
        <f t="shared" si="56"/>
        <v>5.04</v>
      </c>
    </row>
    <row r="359" spans="1:7" x14ac:dyDescent="0.25">
      <c r="A359" s="339"/>
      <c r="B359" s="304">
        <v>26.45</v>
      </c>
      <c r="C359" s="304">
        <v>26.45</v>
      </c>
      <c r="D359" s="304">
        <v>1</v>
      </c>
      <c r="E359" s="304">
        <v>1</v>
      </c>
      <c r="F359" s="304">
        <f t="shared" si="56"/>
        <v>26.45</v>
      </c>
    </row>
    <row r="360" spans="1:7" x14ac:dyDescent="0.25">
      <c r="A360" s="339"/>
      <c r="B360" s="304">
        <v>2.4</v>
      </c>
      <c r="C360" s="304">
        <v>2.4</v>
      </c>
      <c r="D360" s="304">
        <v>1.75</v>
      </c>
      <c r="E360" s="304">
        <v>1.75</v>
      </c>
      <c r="F360" s="304">
        <f t="shared" si="56"/>
        <v>4.2</v>
      </c>
    </row>
    <row r="361" spans="1:7" x14ac:dyDescent="0.25">
      <c r="A361" s="339"/>
      <c r="B361" s="304">
        <v>2.8</v>
      </c>
      <c r="C361" s="304">
        <v>2.8</v>
      </c>
      <c r="D361" s="304">
        <v>1.9</v>
      </c>
      <c r="E361" s="304">
        <v>1.9</v>
      </c>
      <c r="F361" s="304">
        <f t="shared" si="56"/>
        <v>5.32</v>
      </c>
    </row>
    <row r="362" spans="1:7" x14ac:dyDescent="0.25">
      <c r="A362" s="339"/>
      <c r="B362" s="304">
        <v>2.25</v>
      </c>
      <c r="C362" s="304">
        <v>2.25</v>
      </c>
      <c r="D362" s="304">
        <v>1.1499999999999999</v>
      </c>
      <c r="E362" s="304">
        <v>1.1499999999999999</v>
      </c>
      <c r="F362" s="304">
        <f t="shared" si="56"/>
        <v>2.59</v>
      </c>
    </row>
    <row r="363" spans="1:7" x14ac:dyDescent="0.25">
      <c r="A363" s="339"/>
      <c r="B363" s="304">
        <v>2.1</v>
      </c>
      <c r="C363" s="304">
        <v>2.1</v>
      </c>
      <c r="D363" s="304">
        <v>1.1499999999999999</v>
      </c>
      <c r="E363" s="304">
        <v>1.1499999999999999</v>
      </c>
      <c r="F363" s="304">
        <f t="shared" si="56"/>
        <v>2.42</v>
      </c>
    </row>
    <row r="364" spans="1:7" x14ac:dyDescent="0.25">
      <c r="A364" s="339"/>
      <c r="B364" s="304">
        <v>23.35</v>
      </c>
      <c r="C364" s="304">
        <v>23.35</v>
      </c>
      <c r="D364" s="304">
        <v>1.05</v>
      </c>
      <c r="E364" s="304">
        <v>1.05</v>
      </c>
      <c r="F364" s="304">
        <f t="shared" si="56"/>
        <v>24.52</v>
      </c>
    </row>
    <row r="365" spans="1:7" x14ac:dyDescent="0.25">
      <c r="A365" s="339"/>
      <c r="B365" s="304">
        <v>23</v>
      </c>
      <c r="C365" s="304">
        <v>23</v>
      </c>
      <c r="D365" s="304">
        <v>1.25</v>
      </c>
      <c r="E365" s="304">
        <v>1.25</v>
      </c>
      <c r="F365" s="304">
        <f t="shared" si="56"/>
        <v>28.75</v>
      </c>
    </row>
    <row r="366" spans="1:7" ht="15.75" thickBot="1" x14ac:dyDescent="0.3">
      <c r="A366" s="339"/>
      <c r="B366" s="344">
        <v>5</v>
      </c>
      <c r="C366" s="344">
        <v>5</v>
      </c>
      <c r="D366" s="344">
        <v>1.25</v>
      </c>
      <c r="E366" s="344">
        <v>1.25</v>
      </c>
      <c r="F366" s="344">
        <f t="shared" si="56"/>
        <v>6.25</v>
      </c>
      <c r="G366" t="s">
        <v>262</v>
      </c>
    </row>
    <row r="367" spans="1:7" x14ac:dyDescent="0.25">
      <c r="A367" s="339" t="s">
        <v>263</v>
      </c>
      <c r="B367" s="343">
        <v>24.5</v>
      </c>
      <c r="C367" s="343">
        <v>24.5</v>
      </c>
      <c r="D367" s="343">
        <v>1.25</v>
      </c>
      <c r="E367" s="343">
        <v>1.25</v>
      </c>
      <c r="F367" s="343">
        <f t="shared" si="56"/>
        <v>30.63</v>
      </c>
    </row>
    <row r="368" spans="1:7" x14ac:dyDescent="0.25">
      <c r="A368" s="339" t="s">
        <v>187</v>
      </c>
      <c r="B368" s="304">
        <v>15.7</v>
      </c>
      <c r="C368" s="304">
        <v>15.7</v>
      </c>
      <c r="D368" s="304">
        <v>2</v>
      </c>
      <c r="E368" s="304">
        <v>1.8</v>
      </c>
      <c r="F368" s="304">
        <f t="shared" si="56"/>
        <v>29.83</v>
      </c>
    </row>
    <row r="369" spans="1:7" x14ac:dyDescent="0.25">
      <c r="A369" s="339"/>
      <c r="B369" s="304">
        <v>3.65</v>
      </c>
      <c r="C369" s="304">
        <v>3.65</v>
      </c>
      <c r="D369" s="304">
        <v>0.9</v>
      </c>
      <c r="E369" s="304">
        <v>0.9</v>
      </c>
      <c r="F369" s="304">
        <f t="shared" si="56"/>
        <v>3.29</v>
      </c>
    </row>
    <row r="370" spans="1:7" x14ac:dyDescent="0.25">
      <c r="A370" s="339"/>
      <c r="B370" s="304">
        <v>3.8</v>
      </c>
      <c r="C370" s="304">
        <v>3.8</v>
      </c>
      <c r="D370" s="304">
        <v>1.65</v>
      </c>
      <c r="E370" s="304">
        <v>1.65</v>
      </c>
      <c r="F370" s="304">
        <f t="shared" si="56"/>
        <v>6.27</v>
      </c>
      <c r="G370" t="s">
        <v>262</v>
      </c>
    </row>
    <row r="371" spans="1:7" x14ac:dyDescent="0.25">
      <c r="A371" s="339"/>
      <c r="B371" s="304">
        <v>14</v>
      </c>
      <c r="C371" s="304">
        <v>14</v>
      </c>
      <c r="D371" s="304">
        <v>1.25</v>
      </c>
      <c r="E371" s="304">
        <v>0.7</v>
      </c>
      <c r="F371" s="304">
        <f t="shared" si="56"/>
        <v>13.65</v>
      </c>
    </row>
    <row r="372" spans="1:7" x14ac:dyDescent="0.25">
      <c r="A372" s="339"/>
      <c r="B372" s="304">
        <v>20.7</v>
      </c>
      <c r="C372" s="304">
        <v>20.7</v>
      </c>
      <c r="D372" s="304">
        <v>1.95</v>
      </c>
      <c r="E372" s="304">
        <v>1.95</v>
      </c>
      <c r="F372" s="304">
        <f t="shared" si="56"/>
        <v>40.369999999999997</v>
      </c>
    </row>
    <row r="373" spans="1:7" x14ac:dyDescent="0.25">
      <c r="A373" s="339"/>
      <c r="B373" s="304">
        <v>31.3</v>
      </c>
      <c r="C373" s="304">
        <v>31.3</v>
      </c>
      <c r="D373" s="304">
        <v>1.95</v>
      </c>
      <c r="E373" s="304">
        <v>2.35</v>
      </c>
      <c r="F373" s="304">
        <f t="shared" si="56"/>
        <v>67.3</v>
      </c>
    </row>
    <row r="374" spans="1:7" x14ac:dyDescent="0.25">
      <c r="A374" s="339"/>
      <c r="B374" s="304">
        <v>2.5</v>
      </c>
      <c r="C374" s="304">
        <v>2.5</v>
      </c>
      <c r="D374" s="304">
        <v>1.2</v>
      </c>
      <c r="E374" s="304">
        <v>1.2</v>
      </c>
      <c r="F374" s="304">
        <f t="shared" si="56"/>
        <v>3</v>
      </c>
    </row>
    <row r="375" spans="1:7" x14ac:dyDescent="0.25">
      <c r="A375" s="339"/>
      <c r="B375" s="304">
        <v>9</v>
      </c>
      <c r="C375" s="304">
        <v>9</v>
      </c>
      <c r="D375" s="304">
        <v>1.2</v>
      </c>
      <c r="E375" s="304">
        <v>1.2</v>
      </c>
      <c r="F375" s="304">
        <f t="shared" si="56"/>
        <v>10.8</v>
      </c>
    </row>
    <row r="376" spans="1:7" x14ac:dyDescent="0.25">
      <c r="A376" s="339"/>
      <c r="B376" s="304">
        <v>70</v>
      </c>
      <c r="C376" s="304">
        <v>70</v>
      </c>
      <c r="D376" s="304">
        <v>1.6</v>
      </c>
      <c r="E376" s="304">
        <v>1.85</v>
      </c>
      <c r="F376" s="304">
        <f t="shared" si="56"/>
        <v>120.75</v>
      </c>
    </row>
    <row r="377" spans="1:7" x14ac:dyDescent="0.25">
      <c r="E377" s="346" t="s">
        <v>253</v>
      </c>
      <c r="F377" s="345">
        <f>SUM(F346:F376)</f>
        <v>539.79</v>
      </c>
    </row>
    <row r="378" spans="1:7" x14ac:dyDescent="0.25">
      <c r="E378" s="350" t="s">
        <v>265</v>
      </c>
      <c r="F378" s="350">
        <v>540</v>
      </c>
    </row>
    <row r="405" spans="1:6" x14ac:dyDescent="0.25">
      <c r="A405" t="s">
        <v>266</v>
      </c>
    </row>
    <row r="407" spans="1:6" x14ac:dyDescent="0.25">
      <c r="A407" s="300" t="s">
        <v>178</v>
      </c>
      <c r="B407" s="300" t="s">
        <v>179</v>
      </c>
      <c r="C407" s="300" t="s">
        <v>180</v>
      </c>
      <c r="D407" s="300" t="s">
        <v>181</v>
      </c>
      <c r="E407" s="300" t="s">
        <v>182</v>
      </c>
      <c r="F407" s="300" t="s">
        <v>136</v>
      </c>
    </row>
    <row r="408" spans="1:6" x14ac:dyDescent="0.25">
      <c r="A408" s="339">
        <v>1</v>
      </c>
      <c r="B408" s="304">
        <v>55</v>
      </c>
      <c r="C408" s="304">
        <v>55</v>
      </c>
      <c r="D408" s="304">
        <v>1.5</v>
      </c>
      <c r="E408" s="304">
        <v>0.1</v>
      </c>
      <c r="F408" s="304">
        <f>+ROUND((B408+C408)/2*(D408+E408)/2,2)</f>
        <v>44</v>
      </c>
    </row>
    <row r="409" spans="1:6" x14ac:dyDescent="0.25">
      <c r="A409" s="339">
        <v>2</v>
      </c>
      <c r="B409" s="304">
        <v>60</v>
      </c>
      <c r="C409" s="304">
        <v>60</v>
      </c>
      <c r="D409" s="304">
        <v>1.5</v>
      </c>
      <c r="E409" s="304">
        <v>1.5</v>
      </c>
      <c r="F409" s="304">
        <f t="shared" ref="F409:F414" si="57">+ROUND((B409+C409)/2*(D409+E409)/2,2)</f>
        <v>90</v>
      </c>
    </row>
    <row r="410" spans="1:6" x14ac:dyDescent="0.25">
      <c r="A410" s="339">
        <v>3</v>
      </c>
      <c r="B410" s="304">
        <v>42.5</v>
      </c>
      <c r="C410" s="304">
        <v>42.5</v>
      </c>
      <c r="D410" s="304">
        <v>1.5</v>
      </c>
      <c r="E410" s="304">
        <v>1.5</v>
      </c>
      <c r="F410" s="304">
        <f t="shared" si="57"/>
        <v>63.75</v>
      </c>
    </row>
    <row r="411" spans="1:6" x14ac:dyDescent="0.25">
      <c r="A411" s="339">
        <v>4</v>
      </c>
      <c r="B411" s="304">
        <v>16</v>
      </c>
      <c r="C411" s="304">
        <v>16</v>
      </c>
      <c r="D411" s="304">
        <v>1.5</v>
      </c>
      <c r="E411" s="304">
        <v>1.5</v>
      </c>
      <c r="F411" s="304">
        <f t="shared" si="57"/>
        <v>24</v>
      </c>
    </row>
    <row r="412" spans="1:6" x14ac:dyDescent="0.25">
      <c r="A412" s="339">
        <v>5</v>
      </c>
      <c r="B412" s="304">
        <v>67.8</v>
      </c>
      <c r="C412" s="304">
        <v>67.8</v>
      </c>
      <c r="D412" s="304">
        <v>1.5</v>
      </c>
      <c r="E412" s="304">
        <v>1.5</v>
      </c>
      <c r="F412" s="304">
        <f t="shared" si="57"/>
        <v>101.7</v>
      </c>
    </row>
    <row r="413" spans="1:6" x14ac:dyDescent="0.25">
      <c r="A413" s="339">
        <v>6</v>
      </c>
      <c r="B413" s="304">
        <v>33.200000000000003</v>
      </c>
      <c r="C413" s="304">
        <v>33.200000000000003</v>
      </c>
      <c r="D413" s="304">
        <v>1.5</v>
      </c>
      <c r="E413" s="304">
        <v>1.5</v>
      </c>
      <c r="F413" s="304">
        <f t="shared" si="57"/>
        <v>49.8</v>
      </c>
    </row>
    <row r="414" spans="1:6" x14ac:dyDescent="0.25">
      <c r="A414" s="339">
        <v>7</v>
      </c>
      <c r="B414" s="304">
        <v>20.6</v>
      </c>
      <c r="C414" s="304">
        <v>20.6</v>
      </c>
      <c r="D414" s="304">
        <v>1.5</v>
      </c>
      <c r="E414" s="304">
        <v>1.5</v>
      </c>
      <c r="F414" s="304">
        <f t="shared" si="57"/>
        <v>30.9</v>
      </c>
    </row>
    <row r="415" spans="1:6" x14ac:dyDescent="0.25">
      <c r="B415" s="331"/>
      <c r="F415" s="312">
        <f>SUM(F408:F414)</f>
        <v>404.15</v>
      </c>
    </row>
    <row r="416" spans="1:6" x14ac:dyDescent="0.25">
      <c r="F416" s="312"/>
    </row>
    <row r="417" spans="1:6" ht="30" x14ac:dyDescent="0.25">
      <c r="A417" s="409" t="s">
        <v>267</v>
      </c>
      <c r="B417" s="410"/>
      <c r="C417" s="411"/>
      <c r="D417" s="347" t="s">
        <v>268</v>
      </c>
      <c r="E417" s="348" t="s">
        <v>24</v>
      </c>
      <c r="F417" s="349" t="s">
        <v>253</v>
      </c>
    </row>
    <row r="418" spans="1:6" x14ac:dyDescent="0.25">
      <c r="A418" s="412"/>
      <c r="B418" s="413"/>
      <c r="C418" s="414"/>
      <c r="D418" s="300">
        <v>3.85</v>
      </c>
      <c r="E418" s="300">
        <v>26</v>
      </c>
      <c r="F418" s="307">
        <f>+ROUND((D418*E418),2)</f>
        <v>100.1</v>
      </c>
    </row>
    <row r="420" spans="1:6" x14ac:dyDescent="0.25">
      <c r="E420" s="350" t="s">
        <v>269</v>
      </c>
      <c r="F420" s="351">
        <f>+(F415-F418)</f>
        <v>304.04999999999995</v>
      </c>
    </row>
  </sheetData>
  <mergeCells count="9">
    <mergeCell ref="A255:F255"/>
    <mergeCell ref="A263:F263"/>
    <mergeCell ref="A417:C418"/>
    <mergeCell ref="A137:C137"/>
    <mergeCell ref="A138:C138"/>
    <mergeCell ref="A141:C141"/>
    <mergeCell ref="A142:C142"/>
    <mergeCell ref="A143:C143"/>
    <mergeCell ref="A139:C139"/>
  </mergeCells>
  <pageMargins left="0.7" right="0.7" top="0.75" bottom="0.75" header="0.3" footer="0.3"/>
  <pageSetup paperSize="9" scale="80" orientation="portrait" horizontalDpi="0" verticalDpi="0" r:id="rId1"/>
  <ignoredErrors>
    <ignoredError sqref="F259 F234 G1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applyStyles="1"/>
  </sheetPr>
  <dimension ref="B1:L49"/>
  <sheetViews>
    <sheetView showGridLines="0" tabSelected="1" view="pageBreakPreview" zoomScale="60" zoomScaleNormal="80" workbookViewId="0">
      <pane ySplit="8" topLeftCell="A9" activePane="bottomLeft" state="frozen"/>
      <selection pane="bottomLeft" activeCell="D25" sqref="D25:D32"/>
    </sheetView>
  </sheetViews>
  <sheetFormatPr baseColWidth="10" defaultColWidth="11.42578125" defaultRowHeight="17.25" x14ac:dyDescent="0.25"/>
  <cols>
    <col min="1" max="1" width="1.42578125" style="225" customWidth="1"/>
    <col min="2" max="2" width="8.28515625" style="226" customWidth="1"/>
    <col min="3" max="3" width="83.42578125" style="225" customWidth="1"/>
    <col min="4" max="4" width="9.5703125" style="235" customWidth="1"/>
    <col min="5" max="5" width="16.5703125" style="239" customWidth="1"/>
    <col min="6" max="6" width="13.5703125" style="239" customWidth="1"/>
    <col min="7" max="7" width="21.28515625" style="239" customWidth="1"/>
    <col min="8" max="12" width="18.7109375" style="225" customWidth="1"/>
    <col min="13" max="16384" width="11.42578125" style="225"/>
  </cols>
  <sheetData>
    <row r="1" spans="2:12" ht="18" x14ac:dyDescent="0.25">
      <c r="B1" s="430" t="s">
        <v>317</v>
      </c>
      <c r="C1" s="430"/>
      <c r="D1" s="430"/>
      <c r="E1" s="430"/>
      <c r="F1" s="430"/>
      <c r="G1" s="430"/>
    </row>
    <row r="2" spans="2:12" ht="33.6" customHeight="1" x14ac:dyDescent="0.25">
      <c r="B2" s="236" t="s">
        <v>103</v>
      </c>
      <c r="C2" s="431" t="s">
        <v>318</v>
      </c>
      <c r="D2" s="431"/>
      <c r="E2" s="431"/>
      <c r="F2" s="431"/>
      <c r="G2" s="431"/>
      <c r="I2" s="406"/>
    </row>
    <row r="3" spans="2:12" x14ac:dyDescent="0.25">
      <c r="B3" s="236" t="s">
        <v>104</v>
      </c>
      <c r="C3" s="432" t="s">
        <v>109</v>
      </c>
      <c r="D3" s="432"/>
      <c r="E3" s="432"/>
      <c r="I3" s="407"/>
    </row>
    <row r="4" spans="2:12" x14ac:dyDescent="0.25">
      <c r="B4" s="236" t="s">
        <v>105</v>
      </c>
      <c r="C4" s="432" t="s">
        <v>108</v>
      </c>
      <c r="D4" s="432"/>
      <c r="E4" s="432"/>
    </row>
    <row r="5" spans="2:12" x14ac:dyDescent="0.25">
      <c r="B5" s="236" t="s">
        <v>106</v>
      </c>
      <c r="C5" s="433">
        <v>45047</v>
      </c>
      <c r="D5" s="433"/>
      <c r="E5" s="433"/>
    </row>
    <row r="6" spans="2:12" x14ac:dyDescent="0.25">
      <c r="B6" s="228"/>
      <c r="C6" s="229"/>
      <c r="D6" s="230"/>
      <c r="E6" s="238"/>
    </row>
    <row r="7" spans="2:12" s="233" customFormat="1" ht="21.6" customHeight="1" x14ac:dyDescent="0.25">
      <c r="B7" s="231" t="s">
        <v>23</v>
      </c>
      <c r="C7" s="232" t="s">
        <v>85</v>
      </c>
      <c r="D7" s="232" t="s">
        <v>1</v>
      </c>
      <c r="E7" s="240" t="s">
        <v>102</v>
      </c>
      <c r="F7" s="241" t="s">
        <v>3</v>
      </c>
      <c r="G7" s="241" t="s">
        <v>2</v>
      </c>
      <c r="H7" s="424" t="s">
        <v>315</v>
      </c>
      <c r="I7" s="425"/>
      <c r="J7" s="425"/>
      <c r="K7" s="425"/>
      <c r="L7" s="426"/>
    </row>
    <row r="8" spans="2:12" ht="21.6" customHeight="1" x14ac:dyDescent="0.25">
      <c r="B8" s="234">
        <v>1</v>
      </c>
      <c r="C8" s="243" t="s">
        <v>274</v>
      </c>
      <c r="D8" s="244"/>
      <c r="E8" s="244"/>
      <c r="F8" s="245"/>
      <c r="G8" s="399"/>
      <c r="H8" s="400" t="s">
        <v>316</v>
      </c>
      <c r="I8" s="401" t="s">
        <v>316</v>
      </c>
      <c r="J8" s="402" t="s">
        <v>316</v>
      </c>
      <c r="K8" s="400" t="s">
        <v>316</v>
      </c>
      <c r="L8" s="400" t="s">
        <v>316</v>
      </c>
    </row>
    <row r="9" spans="2:12" ht="21.6" customHeight="1" x14ac:dyDescent="0.25">
      <c r="B9" s="318">
        <v>1.01</v>
      </c>
      <c r="C9" s="237" t="s">
        <v>131</v>
      </c>
      <c r="D9" s="252" t="s">
        <v>6</v>
      </c>
      <c r="E9" s="262">
        <f>LONARSAN!F125</f>
        <v>16467.244999999995</v>
      </c>
      <c r="F9" s="297">
        <f>'APU - LONARSAN'!H39</f>
        <v>0.88</v>
      </c>
      <c r="G9" s="263">
        <f>ROUND(E9*F9,2)</f>
        <v>14491.18</v>
      </c>
      <c r="H9" s="403">
        <f>G9</f>
        <v>14491.18</v>
      </c>
      <c r="I9" s="403"/>
      <c r="J9" s="403"/>
      <c r="K9" s="403"/>
      <c r="L9" s="403"/>
    </row>
    <row r="10" spans="2:12" ht="21.6" customHeight="1" x14ac:dyDescent="0.25">
      <c r="B10" s="318">
        <v>1.02</v>
      </c>
      <c r="C10" s="237" t="s">
        <v>110</v>
      </c>
      <c r="D10" s="252" t="s">
        <v>7</v>
      </c>
      <c r="E10" s="262">
        <f>LONARSAN!G125</f>
        <v>3178.94</v>
      </c>
      <c r="F10" s="297">
        <f>'APU - LONARSAN'!H82</f>
        <v>9.86</v>
      </c>
      <c r="G10" s="263">
        <f t="shared" ref="G10:G32" si="0">ROUND(E10*F10,2)</f>
        <v>31344.35</v>
      </c>
      <c r="H10" s="403">
        <f>+($G$10/3)</f>
        <v>10448.116666666667</v>
      </c>
      <c r="I10" s="403">
        <f t="shared" ref="I10:J10" si="1">+($G$10/3)</f>
        <v>10448.116666666667</v>
      </c>
      <c r="J10" s="403">
        <f t="shared" si="1"/>
        <v>10448.116666666667</v>
      </c>
      <c r="K10" s="403"/>
      <c r="L10" s="403"/>
    </row>
    <row r="11" spans="2:12" ht="21.6" customHeight="1" x14ac:dyDescent="0.25">
      <c r="B11" s="318">
        <v>1.03</v>
      </c>
      <c r="C11" s="237" t="s">
        <v>256</v>
      </c>
      <c r="D11" s="252" t="s">
        <v>6</v>
      </c>
      <c r="E11" s="262">
        <f>LONARSAN!F125</f>
        <v>16467.244999999995</v>
      </c>
      <c r="F11" s="297">
        <f>'APU - LONARSAN'!H128</f>
        <v>1.98</v>
      </c>
      <c r="G11" s="263">
        <f t="shared" si="0"/>
        <v>32605.15</v>
      </c>
      <c r="H11" s="403">
        <f>+($G$11/3)</f>
        <v>10868.383333333333</v>
      </c>
      <c r="I11" s="403">
        <f t="shared" ref="I11:J11" si="2">+($G$11/3)</f>
        <v>10868.383333333333</v>
      </c>
      <c r="J11" s="403">
        <f t="shared" si="2"/>
        <v>10868.383333333333</v>
      </c>
      <c r="K11" s="403"/>
      <c r="L11" s="403"/>
    </row>
    <row r="12" spans="2:12" ht="34.5" customHeight="1" x14ac:dyDescent="0.25">
      <c r="B12" s="318">
        <v>1.04</v>
      </c>
      <c r="C12" s="237" t="s">
        <v>287</v>
      </c>
      <c r="D12" s="252" t="s">
        <v>7</v>
      </c>
      <c r="E12" s="262">
        <f>LONARSAN!H143</f>
        <v>1346.08</v>
      </c>
      <c r="F12" s="297">
        <f>'APU - LONARSAN'!H176</f>
        <v>14.46</v>
      </c>
      <c r="G12" s="263">
        <f t="shared" si="0"/>
        <v>19464.32</v>
      </c>
      <c r="H12" s="403">
        <f>G12</f>
        <v>19464.32</v>
      </c>
      <c r="I12" s="403"/>
      <c r="J12" s="403"/>
      <c r="K12" s="403"/>
      <c r="L12" s="403"/>
    </row>
    <row r="13" spans="2:12" ht="35.25" customHeight="1" x14ac:dyDescent="0.25">
      <c r="B13" s="318">
        <v>1.05</v>
      </c>
      <c r="C13" s="237" t="s">
        <v>190</v>
      </c>
      <c r="D13" s="252" t="s">
        <v>7</v>
      </c>
      <c r="E13" s="262">
        <f>LONARSAN!H125</f>
        <v>3293.4600000000005</v>
      </c>
      <c r="F13" s="297">
        <f>'APU - LONARSAN'!H221</f>
        <v>29.8</v>
      </c>
      <c r="G13" s="263">
        <f t="shared" si="0"/>
        <v>98145.11</v>
      </c>
      <c r="H13" s="403"/>
      <c r="I13" s="403">
        <f>+(G13/3)</f>
        <v>32715.036666666667</v>
      </c>
      <c r="J13" s="403">
        <f>+(G13/3)</f>
        <v>32715.036666666667</v>
      </c>
      <c r="K13" s="403">
        <f>+(G13/3)</f>
        <v>32715.036666666667</v>
      </c>
      <c r="L13" s="403"/>
    </row>
    <row r="14" spans="2:12" ht="25.15" customHeight="1" x14ac:dyDescent="0.25">
      <c r="B14" s="318">
        <v>1.06</v>
      </c>
      <c r="C14" s="237" t="s">
        <v>191</v>
      </c>
      <c r="D14" s="252" t="s">
        <v>6</v>
      </c>
      <c r="E14" s="262">
        <f>LONARSAN!L125</f>
        <v>16684.595000000001</v>
      </c>
      <c r="F14" s="297">
        <f>'APU - LONARSAN'!H263</f>
        <v>1.43</v>
      </c>
      <c r="G14" s="263">
        <f t="shared" si="0"/>
        <v>23858.97</v>
      </c>
      <c r="H14" s="403"/>
      <c r="I14" s="403"/>
      <c r="J14" s="403"/>
      <c r="K14" s="403">
        <f>+(G14/2)</f>
        <v>11929.485000000001</v>
      </c>
      <c r="L14" s="403">
        <f>+(G14/2)</f>
        <v>11929.485000000001</v>
      </c>
    </row>
    <row r="15" spans="2:12" ht="33.75" customHeight="1" x14ac:dyDescent="0.25">
      <c r="B15" s="318">
        <v>1.07</v>
      </c>
      <c r="C15" s="237" t="s">
        <v>134</v>
      </c>
      <c r="D15" s="252" t="s">
        <v>6</v>
      </c>
      <c r="E15" s="262">
        <f>E14</f>
        <v>16684.595000000001</v>
      </c>
      <c r="F15" s="297">
        <f>'APU - LONARSAN'!H314</f>
        <v>12.76</v>
      </c>
      <c r="G15" s="263">
        <f t="shared" si="0"/>
        <v>212895.43</v>
      </c>
      <c r="H15" s="403"/>
      <c r="I15" s="403"/>
      <c r="J15" s="403"/>
      <c r="K15" s="403"/>
      <c r="L15" s="403">
        <f>G15</f>
        <v>212895.43</v>
      </c>
    </row>
    <row r="16" spans="2:12" ht="33.75" customHeight="1" x14ac:dyDescent="0.25">
      <c r="B16" s="318">
        <v>1.08</v>
      </c>
      <c r="C16" s="237" t="s">
        <v>280</v>
      </c>
      <c r="D16" s="252" t="s">
        <v>0</v>
      </c>
      <c r="E16" s="262">
        <v>20</v>
      </c>
      <c r="F16" s="297">
        <f>'APU - LONARSAN'!H357</f>
        <v>238.63</v>
      </c>
      <c r="G16" s="263">
        <f t="shared" si="0"/>
        <v>4772.6000000000004</v>
      </c>
      <c r="H16" s="403"/>
      <c r="I16" s="403"/>
      <c r="J16" s="403"/>
      <c r="K16" s="403">
        <f>G16</f>
        <v>4772.6000000000004</v>
      </c>
      <c r="L16" s="403"/>
    </row>
    <row r="17" spans="2:12" ht="33.75" customHeight="1" x14ac:dyDescent="0.25">
      <c r="B17" s="318">
        <v>1.0900000000000001</v>
      </c>
      <c r="C17" s="237" t="s">
        <v>188</v>
      </c>
      <c r="D17" s="252" t="s">
        <v>0</v>
      </c>
      <c r="E17" s="262">
        <v>25</v>
      </c>
      <c r="F17" s="297">
        <f>'APU - LONARSAN'!H399</f>
        <v>27.94</v>
      </c>
      <c r="G17" s="263">
        <f t="shared" si="0"/>
        <v>698.5</v>
      </c>
      <c r="H17" s="403">
        <f>+($G$17/5)</f>
        <v>139.69999999999999</v>
      </c>
      <c r="I17" s="403">
        <f t="shared" ref="I17:L17" si="3">+($G$17/5)</f>
        <v>139.69999999999999</v>
      </c>
      <c r="J17" s="403">
        <f t="shared" si="3"/>
        <v>139.69999999999999</v>
      </c>
      <c r="K17" s="403">
        <f t="shared" si="3"/>
        <v>139.69999999999999</v>
      </c>
      <c r="L17" s="403">
        <f t="shared" si="3"/>
        <v>139.69999999999999</v>
      </c>
    </row>
    <row r="18" spans="2:12" ht="33.75" customHeight="1" x14ac:dyDescent="0.25">
      <c r="B18" s="318">
        <v>1.1000000000000001</v>
      </c>
      <c r="C18" s="237" t="s">
        <v>260</v>
      </c>
      <c r="D18" s="252" t="s">
        <v>0</v>
      </c>
      <c r="E18" s="262">
        <v>15</v>
      </c>
      <c r="F18" s="297">
        <f>'APU - LONARSAN'!H442</f>
        <v>204.13</v>
      </c>
      <c r="G18" s="263">
        <f t="shared" si="0"/>
        <v>3061.95</v>
      </c>
      <c r="H18" s="403"/>
      <c r="I18" s="403"/>
      <c r="J18" s="403"/>
      <c r="K18" s="403">
        <f>G18</f>
        <v>3061.95</v>
      </c>
      <c r="L18" s="403"/>
    </row>
    <row r="19" spans="2:12" ht="33.75" customHeight="1" x14ac:dyDescent="0.25">
      <c r="B19" s="318">
        <v>1.1100000000000001</v>
      </c>
      <c r="C19" s="237" t="s">
        <v>282</v>
      </c>
      <c r="D19" s="252" t="s">
        <v>5</v>
      </c>
      <c r="E19" s="262">
        <v>200</v>
      </c>
      <c r="F19" s="297">
        <f>'APU - LONARSAN'!H484</f>
        <v>35.26</v>
      </c>
      <c r="G19" s="263">
        <f t="shared" si="0"/>
        <v>7052</v>
      </c>
      <c r="H19" s="403"/>
      <c r="I19" s="403">
        <f>G19</f>
        <v>7052</v>
      </c>
      <c r="J19" s="403"/>
      <c r="K19" s="403"/>
      <c r="L19" s="403"/>
    </row>
    <row r="20" spans="2:12" ht="33.75" customHeight="1" x14ac:dyDescent="0.25">
      <c r="B20" s="318">
        <v>1.1200000000000001</v>
      </c>
      <c r="C20" s="237" t="s">
        <v>279</v>
      </c>
      <c r="D20" s="252" t="s">
        <v>5</v>
      </c>
      <c r="E20" s="262">
        <v>130</v>
      </c>
      <c r="F20" s="297">
        <f>'APU - LONARSAN'!H542</f>
        <v>13.46</v>
      </c>
      <c r="G20" s="263">
        <f t="shared" si="0"/>
        <v>1749.8</v>
      </c>
      <c r="H20" s="403">
        <f>G20</f>
        <v>1749.8</v>
      </c>
      <c r="I20" s="403"/>
      <c r="J20" s="403"/>
      <c r="K20" s="403"/>
      <c r="L20" s="403"/>
    </row>
    <row r="21" spans="2:12" ht="33.75" customHeight="1" x14ac:dyDescent="0.25">
      <c r="B21" s="318">
        <v>1.1299999999999999</v>
      </c>
      <c r="C21" s="237" t="s">
        <v>309</v>
      </c>
      <c r="D21" s="252" t="s">
        <v>5</v>
      </c>
      <c r="E21" s="262">
        <f>LONARSAN!C156</f>
        <v>700</v>
      </c>
      <c r="F21" s="297">
        <f>'APU - LONARSAN'!H597</f>
        <v>29.8</v>
      </c>
      <c r="G21" s="263">
        <f t="shared" si="0"/>
        <v>20860</v>
      </c>
      <c r="H21" s="403">
        <f>G21</f>
        <v>20860</v>
      </c>
      <c r="I21" s="403"/>
      <c r="J21" s="403"/>
      <c r="K21" s="403"/>
      <c r="L21" s="403"/>
    </row>
    <row r="22" spans="2:12" ht="33.75" customHeight="1" x14ac:dyDescent="0.25">
      <c r="B22" s="318">
        <v>1.1399999999999999</v>
      </c>
      <c r="C22" s="237" t="s">
        <v>298</v>
      </c>
      <c r="D22" s="252" t="s">
        <v>5</v>
      </c>
      <c r="E22" s="262">
        <f>E21</f>
        <v>700</v>
      </c>
      <c r="F22" s="297">
        <f>'APU - LONARSAN'!H652</f>
        <v>15.95</v>
      </c>
      <c r="G22" s="263">
        <f t="shared" si="0"/>
        <v>11165</v>
      </c>
      <c r="H22" s="403">
        <f>G22</f>
        <v>11165</v>
      </c>
      <c r="I22" s="403"/>
      <c r="J22" s="403"/>
      <c r="K22" s="403"/>
      <c r="L22" s="403"/>
    </row>
    <row r="23" spans="2:12" ht="33.75" customHeight="1" x14ac:dyDescent="0.25">
      <c r="B23" s="318">
        <v>1.1499999999999999</v>
      </c>
      <c r="C23" s="237" t="s">
        <v>299</v>
      </c>
      <c r="D23" s="252" t="s">
        <v>6</v>
      </c>
      <c r="E23" s="262">
        <f>LONARSAN!D160</f>
        <v>576</v>
      </c>
      <c r="F23" s="297">
        <f>'APU - LONARSAN'!H707</f>
        <v>16.39</v>
      </c>
      <c r="G23" s="263">
        <f t="shared" si="0"/>
        <v>9440.64</v>
      </c>
      <c r="H23" s="403"/>
      <c r="I23" s="403">
        <f>G23</f>
        <v>9440.64</v>
      </c>
      <c r="J23" s="403"/>
      <c r="K23" s="403"/>
      <c r="L23" s="403"/>
    </row>
    <row r="24" spans="2:12" ht="33.75" customHeight="1" x14ac:dyDescent="0.25">
      <c r="B24" s="317">
        <v>2</v>
      </c>
      <c r="C24" s="313" t="s">
        <v>192</v>
      </c>
      <c r="D24" s="314"/>
      <c r="E24" s="315"/>
      <c r="F24" s="316"/>
      <c r="G24" s="398"/>
      <c r="H24" s="403"/>
      <c r="I24" s="403"/>
      <c r="J24" s="403"/>
      <c r="K24" s="403"/>
      <c r="L24" s="403"/>
    </row>
    <row r="25" spans="2:12" ht="33.75" customHeight="1" x14ac:dyDescent="0.25">
      <c r="B25" s="310">
        <v>2.0099999999999998</v>
      </c>
      <c r="C25" s="237" t="s">
        <v>193</v>
      </c>
      <c r="D25" s="252" t="s">
        <v>0</v>
      </c>
      <c r="E25" s="262">
        <v>40</v>
      </c>
      <c r="F25" s="297">
        <f>'4,0 LONARSAN'!H89</f>
        <v>11.86</v>
      </c>
      <c r="G25" s="263">
        <f t="shared" si="0"/>
        <v>474.4</v>
      </c>
      <c r="H25" s="403">
        <f>+($G$25/5)</f>
        <v>94.88</v>
      </c>
      <c r="I25" s="403">
        <f t="shared" ref="I25:L25" si="4">+($G$25/5)</f>
        <v>94.88</v>
      </c>
      <c r="J25" s="403">
        <f t="shared" si="4"/>
        <v>94.88</v>
      </c>
      <c r="K25" s="403">
        <f t="shared" si="4"/>
        <v>94.88</v>
      </c>
      <c r="L25" s="403">
        <f t="shared" si="4"/>
        <v>94.88</v>
      </c>
    </row>
    <row r="26" spans="2:12" ht="33.75" customHeight="1" x14ac:dyDescent="0.25">
      <c r="B26" s="310">
        <v>2.02</v>
      </c>
      <c r="C26" s="237" t="s">
        <v>194</v>
      </c>
      <c r="D26" s="252" t="s">
        <v>7</v>
      </c>
      <c r="E26" s="262">
        <v>320</v>
      </c>
      <c r="F26" s="297">
        <f>'4,0 LONARSAN'!H134</f>
        <v>3.54</v>
      </c>
      <c r="G26" s="263">
        <f t="shared" si="0"/>
        <v>1132.8</v>
      </c>
      <c r="H26" s="403">
        <f>+$G$26/5</f>
        <v>226.56</v>
      </c>
      <c r="I26" s="403">
        <f t="shared" ref="I26:L26" si="5">+$G$26/5</f>
        <v>226.56</v>
      </c>
      <c r="J26" s="403">
        <f t="shared" si="5"/>
        <v>226.56</v>
      </c>
      <c r="K26" s="403">
        <f t="shared" si="5"/>
        <v>226.56</v>
      </c>
      <c r="L26" s="403">
        <f t="shared" si="5"/>
        <v>226.56</v>
      </c>
    </row>
    <row r="27" spans="2:12" ht="33.75" customHeight="1" x14ac:dyDescent="0.25">
      <c r="B27" s="310">
        <v>2.0299999999999998</v>
      </c>
      <c r="C27" s="237" t="s">
        <v>195</v>
      </c>
      <c r="D27" s="252" t="s">
        <v>0</v>
      </c>
      <c r="E27" s="262">
        <v>5</v>
      </c>
      <c r="F27" s="297">
        <f>'4,0 LONARSAN'!H180</f>
        <v>34.32</v>
      </c>
      <c r="G27" s="263">
        <f t="shared" si="0"/>
        <v>171.6</v>
      </c>
      <c r="H27" s="403">
        <f>+$G$27/5</f>
        <v>34.32</v>
      </c>
      <c r="I27" s="403">
        <f t="shared" ref="I27:L27" si="6">+$G$27/5</f>
        <v>34.32</v>
      </c>
      <c r="J27" s="403">
        <f t="shared" si="6"/>
        <v>34.32</v>
      </c>
      <c r="K27" s="403">
        <f t="shared" si="6"/>
        <v>34.32</v>
      </c>
      <c r="L27" s="403">
        <f t="shared" si="6"/>
        <v>34.32</v>
      </c>
    </row>
    <row r="28" spans="2:12" ht="33.75" customHeight="1" x14ac:dyDescent="0.25">
      <c r="B28" s="310">
        <v>2.04</v>
      </c>
      <c r="C28" s="237" t="s">
        <v>196</v>
      </c>
      <c r="D28" s="252" t="s">
        <v>0</v>
      </c>
      <c r="E28" s="262">
        <v>1</v>
      </c>
      <c r="F28" s="297">
        <f>'4,0 LONARSAN'!H223</f>
        <v>27</v>
      </c>
      <c r="G28" s="263">
        <f t="shared" si="0"/>
        <v>27</v>
      </c>
      <c r="H28" s="403">
        <f>+$G$28/5</f>
        <v>5.4</v>
      </c>
      <c r="I28" s="403">
        <f t="shared" ref="I28:L28" si="7">+$G$28/5</f>
        <v>5.4</v>
      </c>
      <c r="J28" s="403">
        <f t="shared" si="7"/>
        <v>5.4</v>
      </c>
      <c r="K28" s="403">
        <f t="shared" si="7"/>
        <v>5.4</v>
      </c>
      <c r="L28" s="403">
        <f t="shared" si="7"/>
        <v>5.4</v>
      </c>
    </row>
    <row r="29" spans="2:12" ht="33.75" customHeight="1" x14ac:dyDescent="0.25">
      <c r="B29" s="310">
        <v>2.0499999999999998</v>
      </c>
      <c r="C29" s="237" t="s">
        <v>197</v>
      </c>
      <c r="D29" s="252" t="s">
        <v>46</v>
      </c>
      <c r="E29" s="262">
        <v>400</v>
      </c>
      <c r="F29" s="297">
        <f>'4,0 LONARSAN'!H270</f>
        <v>0.52</v>
      </c>
      <c r="G29" s="263">
        <f t="shared" si="0"/>
        <v>208</v>
      </c>
      <c r="H29" s="403">
        <f>+$G$29/5</f>
        <v>41.6</v>
      </c>
      <c r="I29" s="403">
        <f t="shared" ref="I29:L29" si="8">+$G$29/5</f>
        <v>41.6</v>
      </c>
      <c r="J29" s="403">
        <f t="shared" si="8"/>
        <v>41.6</v>
      </c>
      <c r="K29" s="403">
        <f t="shared" si="8"/>
        <v>41.6</v>
      </c>
      <c r="L29" s="403">
        <f t="shared" si="8"/>
        <v>41.6</v>
      </c>
    </row>
    <row r="30" spans="2:12" ht="33.75" customHeight="1" x14ac:dyDescent="0.25">
      <c r="B30" s="310">
        <v>2.06</v>
      </c>
      <c r="C30" s="237" t="s">
        <v>198</v>
      </c>
      <c r="D30" s="252" t="s">
        <v>0</v>
      </c>
      <c r="E30" s="262">
        <v>15</v>
      </c>
      <c r="F30" s="297">
        <f>'4,0 LONARSAN'!H318</f>
        <v>100</v>
      </c>
      <c r="G30" s="263">
        <f t="shared" si="0"/>
        <v>1500</v>
      </c>
      <c r="H30" s="403">
        <f>+$G$30/5</f>
        <v>300</v>
      </c>
      <c r="I30" s="403">
        <f t="shared" ref="I30:L30" si="9">+$G$30/5</f>
        <v>300</v>
      </c>
      <c r="J30" s="403">
        <f t="shared" si="9"/>
        <v>300</v>
      </c>
      <c r="K30" s="403">
        <f t="shared" si="9"/>
        <v>300</v>
      </c>
      <c r="L30" s="403">
        <f t="shared" si="9"/>
        <v>300</v>
      </c>
    </row>
    <row r="31" spans="2:12" ht="33.75" customHeight="1" x14ac:dyDescent="0.25">
      <c r="B31" s="310">
        <v>2.0699999999999998</v>
      </c>
      <c r="C31" s="237" t="s">
        <v>199</v>
      </c>
      <c r="D31" s="252" t="s">
        <v>0</v>
      </c>
      <c r="E31" s="262">
        <v>2</v>
      </c>
      <c r="F31" s="297">
        <f>'4,0 LONARSAN'!H366</f>
        <v>253.19</v>
      </c>
      <c r="G31" s="263">
        <f t="shared" si="0"/>
        <v>506.38</v>
      </c>
      <c r="H31" s="403">
        <f>+$G$31/5</f>
        <v>101.276</v>
      </c>
      <c r="I31" s="403">
        <f t="shared" ref="I31:L31" si="10">+$G$31/5</f>
        <v>101.276</v>
      </c>
      <c r="J31" s="403">
        <f t="shared" si="10"/>
        <v>101.276</v>
      </c>
      <c r="K31" s="403">
        <f t="shared" si="10"/>
        <v>101.276</v>
      </c>
      <c r="L31" s="403">
        <f t="shared" si="10"/>
        <v>101.276</v>
      </c>
    </row>
    <row r="32" spans="2:12" ht="33.75" customHeight="1" x14ac:dyDescent="0.25">
      <c r="B32" s="310">
        <v>2.08</v>
      </c>
      <c r="C32" s="237" t="s">
        <v>200</v>
      </c>
      <c r="D32" s="252" t="s">
        <v>0</v>
      </c>
      <c r="E32" s="262">
        <v>4</v>
      </c>
      <c r="F32" s="297">
        <f>'4,0 LONARSAN'!H414</f>
        <v>76.27</v>
      </c>
      <c r="G32" s="263">
        <f t="shared" si="0"/>
        <v>305.08</v>
      </c>
      <c r="H32" s="403">
        <f>+$G$32/5</f>
        <v>61.015999999999998</v>
      </c>
      <c r="I32" s="403">
        <f t="shared" ref="I32:L32" si="11">+$G$32/5</f>
        <v>61.015999999999998</v>
      </c>
      <c r="J32" s="403">
        <f t="shared" si="11"/>
        <v>61.015999999999998</v>
      </c>
      <c r="K32" s="403">
        <f t="shared" si="11"/>
        <v>61.015999999999998</v>
      </c>
      <c r="L32" s="403">
        <f t="shared" si="11"/>
        <v>61.015999999999998</v>
      </c>
    </row>
    <row r="33" spans="2:12" ht="18" x14ac:dyDescent="0.25">
      <c r="B33" s="427" t="s">
        <v>99</v>
      </c>
      <c r="C33" s="428"/>
      <c r="D33" s="428"/>
      <c r="E33" s="428"/>
      <c r="F33" s="429"/>
      <c r="G33" s="320">
        <f>SUM(G9:G32)</f>
        <v>495930.26</v>
      </c>
      <c r="H33" s="275"/>
      <c r="I33" s="329"/>
    </row>
    <row r="34" spans="2:12" x14ac:dyDescent="0.25">
      <c r="B34" s="284"/>
      <c r="C34" s="284"/>
      <c r="D34" s="284"/>
      <c r="E34" s="284"/>
      <c r="F34" s="284"/>
      <c r="G34" s="280"/>
      <c r="H34" s="285"/>
      <c r="I34" s="330"/>
      <c r="K34" s="330"/>
    </row>
    <row r="35" spans="2:12" ht="18" thickBot="1" x14ac:dyDescent="0.3">
      <c r="H35" s="275"/>
    </row>
    <row r="36" spans="2:12" ht="30" customHeight="1" x14ac:dyDescent="0.25">
      <c r="B36" s="227"/>
      <c r="F36" s="416" t="s">
        <v>311</v>
      </c>
      <c r="G36" s="417"/>
      <c r="H36" s="404">
        <f>SUM(H9:H32)</f>
        <v>90051.552000000011</v>
      </c>
      <c r="I36" s="404">
        <f t="shared" ref="I36:L36" si="12">SUM(I9:I32)</f>
        <v>71528.928666666674</v>
      </c>
      <c r="J36" s="404">
        <f t="shared" si="12"/>
        <v>55036.28866666666</v>
      </c>
      <c r="K36" s="404">
        <f t="shared" si="12"/>
        <v>53483.823666666656</v>
      </c>
      <c r="L36" s="404">
        <f t="shared" si="12"/>
        <v>225829.66700000002</v>
      </c>
    </row>
    <row r="37" spans="2:12" ht="30" customHeight="1" x14ac:dyDescent="0.25">
      <c r="C37" s="226"/>
      <c r="D37" s="225"/>
      <c r="E37" s="235"/>
      <c r="F37" s="418" t="s">
        <v>312</v>
      </c>
      <c r="G37" s="419"/>
      <c r="H37" s="405">
        <f>+(H36/$G$33)</f>
        <v>0.18158107956550182</v>
      </c>
      <c r="I37" s="405">
        <f t="shared" ref="I37:L37" si="13">+(I36/$G$33)</f>
        <v>0.1442318294242958</v>
      </c>
      <c r="J37" s="405">
        <f t="shared" si="13"/>
        <v>0.11097586315194129</v>
      </c>
      <c r="K37" s="405">
        <f t="shared" si="13"/>
        <v>0.10784545324309643</v>
      </c>
      <c r="L37" s="405">
        <f t="shared" si="13"/>
        <v>0.45536577461516464</v>
      </c>
    </row>
    <row r="38" spans="2:12" ht="30" customHeight="1" x14ac:dyDescent="0.25">
      <c r="C38" s="226"/>
      <c r="D38" s="225"/>
      <c r="E38" s="235"/>
      <c r="F38" s="420" t="s">
        <v>313</v>
      </c>
      <c r="G38" s="421"/>
      <c r="H38" s="403">
        <f>H36</f>
        <v>90051.552000000011</v>
      </c>
      <c r="I38" s="403">
        <f>+(I36+H38)</f>
        <v>161580.4806666667</v>
      </c>
      <c r="J38" s="403">
        <f t="shared" ref="J38:L38" si="14">+(J36+I38)</f>
        <v>216616.76933333336</v>
      </c>
      <c r="K38" s="403">
        <f t="shared" si="14"/>
        <v>270100.59299999999</v>
      </c>
      <c r="L38" s="403">
        <f t="shared" si="14"/>
        <v>495930.26</v>
      </c>
    </row>
    <row r="39" spans="2:12" ht="30" customHeight="1" thickBot="1" x14ac:dyDescent="0.3">
      <c r="C39" s="226"/>
      <c r="D39" s="225"/>
      <c r="E39" s="235"/>
      <c r="F39" s="422" t="s">
        <v>314</v>
      </c>
      <c r="G39" s="423"/>
      <c r="H39" s="405">
        <f>+(H37)</f>
        <v>0.18158107956550182</v>
      </c>
      <c r="I39" s="405">
        <f>+(H39+I37)</f>
        <v>0.32581290898979764</v>
      </c>
      <c r="J39" s="405">
        <f t="shared" ref="J39:L39" si="15">+(I39+J37)</f>
        <v>0.43678877214173895</v>
      </c>
      <c r="K39" s="405">
        <f t="shared" si="15"/>
        <v>0.54463422538483541</v>
      </c>
      <c r="L39" s="405">
        <f t="shared" si="15"/>
        <v>1</v>
      </c>
    </row>
    <row r="40" spans="2:12" x14ac:dyDescent="0.25">
      <c r="C40" s="226"/>
      <c r="D40" s="225"/>
      <c r="E40" s="235"/>
      <c r="F40" s="281"/>
      <c r="G40" s="281"/>
      <c r="H40" s="281"/>
    </row>
    <row r="41" spans="2:12" x14ac:dyDescent="0.25">
      <c r="C41" s="226"/>
      <c r="D41" s="225"/>
      <c r="E41" s="235"/>
      <c r="F41" s="281"/>
      <c r="G41" s="281"/>
      <c r="H41" s="281"/>
    </row>
    <row r="42" spans="2:12" x14ac:dyDescent="0.25">
      <c r="C42" s="282"/>
      <c r="D42" s="282"/>
      <c r="E42" s="282"/>
      <c r="F42" s="282"/>
      <c r="G42" s="282"/>
      <c r="H42" s="282"/>
    </row>
    <row r="43" spans="2:12" x14ac:dyDescent="0.25">
      <c r="C43" s="283"/>
      <c r="D43" s="283"/>
      <c r="E43" s="283"/>
      <c r="F43" s="283"/>
      <c r="G43" s="283"/>
      <c r="H43" s="283"/>
    </row>
    <row r="47" spans="2:12" x14ac:dyDescent="0.25">
      <c r="F47" s="242"/>
      <c r="G47" s="275"/>
    </row>
    <row r="49" spans="6:7" x14ac:dyDescent="0.25">
      <c r="F49" s="242"/>
      <c r="G49" s="279"/>
    </row>
  </sheetData>
  <mergeCells count="11">
    <mergeCell ref="B1:G1"/>
    <mergeCell ref="C2:G2"/>
    <mergeCell ref="C3:E3"/>
    <mergeCell ref="C4:E4"/>
    <mergeCell ref="C5:E5"/>
    <mergeCell ref="F36:G36"/>
    <mergeCell ref="F37:G37"/>
    <mergeCell ref="F38:G38"/>
    <mergeCell ref="F39:G39"/>
    <mergeCell ref="H7:L7"/>
    <mergeCell ref="B33:F33"/>
  </mergeCells>
  <printOptions horizontalCentered="1"/>
  <pageMargins left="0.19685039370078741" right="0.31496062992125984" top="0.31496062992125984" bottom="0.70866141732283472" header="0.31496062992125984" footer="0.15748031496062992"/>
  <pageSetup paperSize="9" scale="55" fitToHeight="2" orientation="portrait" r:id="rId1"/>
  <headerFooter>
    <oddFooter>&amp;C&amp;9&amp;P DE &amp;N</oddFooter>
  </headerFooter>
  <ignoredErrors>
    <ignoredError sqref="E10 K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H710"/>
  <sheetViews>
    <sheetView view="pageBreakPreview" zoomScale="110" zoomScaleNormal="100" zoomScaleSheetLayoutView="110" workbookViewId="0">
      <selection activeCell="F685" sqref="F685"/>
    </sheetView>
  </sheetViews>
  <sheetFormatPr baseColWidth="10" defaultColWidth="11.42578125" defaultRowHeight="15" customHeight="1" x14ac:dyDescent="0.3"/>
  <cols>
    <col min="1" max="1" width="4.85546875" style="1" customWidth="1"/>
    <col min="2" max="2" width="11.42578125" style="1"/>
    <col min="3" max="3" width="15.140625" style="1" customWidth="1"/>
    <col min="4" max="4" width="13.5703125" style="1" customWidth="1"/>
    <col min="5" max="5" width="12.7109375" style="1" customWidth="1"/>
    <col min="6" max="6" width="13.28515625" style="1" customWidth="1"/>
    <col min="7" max="8" width="12.7109375" style="1" customWidth="1"/>
    <col min="9" max="16384" width="11.42578125" style="1"/>
  </cols>
  <sheetData>
    <row r="2" spans="2:8" s="69" customFormat="1" ht="15" customHeight="1" x14ac:dyDescent="0.3">
      <c r="E2" s="85" t="s">
        <v>53</v>
      </c>
      <c r="F2" s="86" t="s">
        <v>51</v>
      </c>
      <c r="G2" s="87"/>
      <c r="H2" s="82">
        <v>7.0000000000000007E-2</v>
      </c>
    </row>
    <row r="3" spans="2:8" s="69" customFormat="1" ht="15" customHeight="1" x14ac:dyDescent="0.3">
      <c r="E3" s="85"/>
      <c r="F3" s="86" t="s">
        <v>52</v>
      </c>
      <c r="G3" s="87"/>
      <c r="H3" s="82">
        <v>0.05</v>
      </c>
    </row>
    <row r="4" spans="2:8" s="69" customFormat="1" ht="15" customHeight="1" x14ac:dyDescent="0.3">
      <c r="E4" s="85"/>
      <c r="F4" s="86" t="s">
        <v>54</v>
      </c>
      <c r="G4" s="87"/>
      <c r="H4" s="82">
        <v>0.08</v>
      </c>
    </row>
    <row r="5" spans="2:8" s="69" customFormat="1" ht="15" customHeight="1" x14ac:dyDescent="0.3">
      <c r="H5" s="81">
        <f>SUM(H2:H4)</f>
        <v>0.2</v>
      </c>
    </row>
    <row r="7" spans="2:8" ht="30" customHeight="1" x14ac:dyDescent="0.3">
      <c r="B7" s="142" t="s">
        <v>8</v>
      </c>
      <c r="C7" s="434" t="str">
        <f>'PRESUPUESTO  LONARSAN'!C9</f>
        <v>TRAZADO, REPLANTEO Y NIVELACIÓN DEL TERRENO</v>
      </c>
      <c r="D7" s="434"/>
      <c r="E7" s="434"/>
      <c r="F7" s="434"/>
      <c r="G7" s="143" t="s">
        <v>9</v>
      </c>
      <c r="H7" s="144" t="str">
        <f>'PRESUPUESTO  LONARSAN'!D9</f>
        <v>M2</v>
      </c>
    </row>
    <row r="8" spans="2:8" ht="15" customHeight="1" x14ac:dyDescent="0.3">
      <c r="B8" s="5" t="s">
        <v>10</v>
      </c>
      <c r="C8" s="435" t="str">
        <f>'PRESUPUESTO  LONARSAN'!C8</f>
        <v xml:space="preserve">OBRA CIVIL </v>
      </c>
      <c r="D8" s="435"/>
      <c r="E8" s="435"/>
      <c r="F8" s="435"/>
      <c r="G8" s="145" t="s">
        <v>45</v>
      </c>
      <c r="H8" s="7">
        <f>'PRESUPUESTO  LONARSAN'!B9</f>
        <v>1.01</v>
      </c>
    </row>
    <row r="9" spans="2:8" ht="15" customHeight="1" x14ac:dyDescent="0.3">
      <c r="B9" s="164" t="s">
        <v>11</v>
      </c>
      <c r="C9" s="436"/>
      <c r="D9" s="436"/>
      <c r="E9" s="436"/>
      <c r="F9" s="436"/>
      <c r="G9" s="436"/>
      <c r="H9" s="150"/>
    </row>
    <row r="10" spans="2:8" ht="15" customHeight="1" x14ac:dyDescent="0.3">
      <c r="B10" s="454" t="s">
        <v>25</v>
      </c>
      <c r="C10" s="455"/>
      <c r="D10" s="139" t="s">
        <v>24</v>
      </c>
      <c r="E10" s="139" t="s">
        <v>26</v>
      </c>
      <c r="F10" s="140" t="s">
        <v>27</v>
      </c>
      <c r="G10" s="139" t="s">
        <v>28</v>
      </c>
      <c r="H10" s="141" t="s">
        <v>37</v>
      </c>
    </row>
    <row r="11" spans="2:8" ht="15" customHeight="1" x14ac:dyDescent="0.3">
      <c r="B11" s="335"/>
      <c r="C11" s="336"/>
      <c r="D11" s="154" t="s">
        <v>29</v>
      </c>
      <c r="E11" s="154" t="s">
        <v>30</v>
      </c>
      <c r="F11" s="154" t="s">
        <v>31</v>
      </c>
      <c r="G11" s="154" t="s">
        <v>32</v>
      </c>
      <c r="H11" s="171" t="s">
        <v>33</v>
      </c>
    </row>
    <row r="12" spans="2:8" ht="15" customHeight="1" x14ac:dyDescent="0.3">
      <c r="B12" s="437" t="s">
        <v>12</v>
      </c>
      <c r="C12" s="438"/>
      <c r="D12" s="157">
        <v>0.05</v>
      </c>
      <c r="E12" s="149">
        <f>+H22*D12</f>
        <v>2.6410000000000003E-2</v>
      </c>
      <c r="F12" s="149"/>
      <c r="G12" s="149"/>
      <c r="H12" s="158">
        <f>+E12</f>
        <v>2.6410000000000003E-2</v>
      </c>
    </row>
    <row r="13" spans="2:8" ht="15" customHeight="1" x14ac:dyDescent="0.3">
      <c r="B13" s="338" t="s">
        <v>111</v>
      </c>
      <c r="C13" s="2"/>
      <c r="D13" s="89">
        <v>1</v>
      </c>
      <c r="E13" s="24">
        <v>2</v>
      </c>
      <c r="F13" s="24">
        <f>+D13*E13</f>
        <v>2</v>
      </c>
      <c r="G13" s="48">
        <v>0.04</v>
      </c>
      <c r="H13" s="25">
        <f>ROUND(G13*F13,2)</f>
        <v>0.08</v>
      </c>
    </row>
    <row r="14" spans="2:8" ht="15" customHeight="1" x14ac:dyDescent="0.3">
      <c r="B14" s="161" t="s">
        <v>13</v>
      </c>
      <c r="C14" s="162"/>
      <c r="D14" s="90"/>
      <c r="E14" s="90"/>
      <c r="F14" s="90"/>
      <c r="G14" s="90"/>
      <c r="H14" s="163">
        <f>SUM(H12:H13)</f>
        <v>0.10641</v>
      </c>
    </row>
    <row r="15" spans="2:8" ht="15" customHeight="1" x14ac:dyDescent="0.3">
      <c r="B15" s="164" t="s">
        <v>14</v>
      </c>
      <c r="C15" s="165"/>
      <c r="D15" s="165"/>
      <c r="E15" s="165"/>
      <c r="F15" s="165"/>
      <c r="G15" s="165"/>
      <c r="H15" s="166"/>
    </row>
    <row r="16" spans="2:8" ht="15" customHeight="1" x14ac:dyDescent="0.3">
      <c r="B16" s="334" t="s">
        <v>38</v>
      </c>
      <c r="C16" s="246"/>
      <c r="D16" s="139" t="s">
        <v>24</v>
      </c>
      <c r="E16" s="139" t="s">
        <v>34</v>
      </c>
      <c r="F16" s="140" t="s">
        <v>27</v>
      </c>
      <c r="G16" s="139" t="s">
        <v>28</v>
      </c>
      <c r="H16" s="141" t="s">
        <v>37</v>
      </c>
    </row>
    <row r="17" spans="2:8" ht="15" customHeight="1" x14ac:dyDescent="0.3">
      <c r="B17" s="335"/>
      <c r="C17" s="337"/>
      <c r="D17" s="171" t="s">
        <v>29</v>
      </c>
      <c r="E17" s="171" t="s">
        <v>30</v>
      </c>
      <c r="F17" s="171" t="s">
        <v>31</v>
      </c>
      <c r="G17" s="171" t="s">
        <v>32</v>
      </c>
      <c r="H17" s="171" t="s">
        <v>33</v>
      </c>
    </row>
    <row r="18" spans="2:8" ht="15" customHeight="1" x14ac:dyDescent="0.3">
      <c r="B18" s="27" t="s">
        <v>57</v>
      </c>
      <c r="C18" s="37"/>
      <c r="D18" s="24">
        <v>0.1</v>
      </c>
      <c r="E18" s="24">
        <f>+'ACT. COSTOS MANO DE OBRA'!D13</f>
        <v>4.55</v>
      </c>
      <c r="F18" s="24">
        <f>+E18*D18</f>
        <v>0.45500000000000002</v>
      </c>
      <c r="G18" s="24">
        <f>$G$13</f>
        <v>0.04</v>
      </c>
      <c r="H18" s="48">
        <f>+F18*G18</f>
        <v>1.8200000000000001E-2</v>
      </c>
    </row>
    <row r="19" spans="2:8" ht="15" customHeight="1" x14ac:dyDescent="0.3">
      <c r="B19" s="338" t="s">
        <v>112</v>
      </c>
      <c r="C19" s="37"/>
      <c r="D19" s="24">
        <v>1</v>
      </c>
      <c r="E19" s="24">
        <f>+'ACT. COSTOS MANO DE OBRA'!D14</f>
        <v>4.55</v>
      </c>
      <c r="F19" s="24">
        <f>+E19*D19</f>
        <v>4.55</v>
      </c>
      <c r="G19" s="24">
        <f>$G$13</f>
        <v>0.04</v>
      </c>
      <c r="H19" s="48">
        <f>+F19*G19</f>
        <v>0.182</v>
      </c>
    </row>
    <row r="20" spans="2:8" ht="15" customHeight="1" x14ac:dyDescent="0.3">
      <c r="B20" s="27" t="s">
        <v>113</v>
      </c>
      <c r="C20" s="2"/>
      <c r="D20" s="24">
        <v>2</v>
      </c>
      <c r="E20" s="24">
        <f>+'ACT. COSTOS MANO DE OBRA'!D16</f>
        <v>4.0999999999999996</v>
      </c>
      <c r="F20" s="24">
        <f>+E20*D20</f>
        <v>8.1999999999999993</v>
      </c>
      <c r="G20" s="24">
        <f>$G$13</f>
        <v>0.04</v>
      </c>
      <c r="H20" s="48">
        <f>+F20*G20</f>
        <v>0.32799999999999996</v>
      </c>
    </row>
    <row r="21" spans="2:8" ht="15" customHeight="1" x14ac:dyDescent="0.3">
      <c r="B21" s="161"/>
      <c r="C21" s="142"/>
      <c r="D21" s="90"/>
      <c r="E21" s="173"/>
      <c r="F21" s="90"/>
      <c r="G21" s="90"/>
      <c r="H21" s="91"/>
    </row>
    <row r="22" spans="2:8" ht="15" customHeight="1" x14ac:dyDescent="0.3">
      <c r="B22" s="174" t="s">
        <v>15</v>
      </c>
      <c r="C22" s="5"/>
      <c r="D22" s="175"/>
      <c r="E22" s="175"/>
      <c r="F22" s="175"/>
      <c r="G22" s="175"/>
      <c r="H22" s="163">
        <f>SUM(H18:H20)</f>
        <v>0.5282</v>
      </c>
    </row>
    <row r="23" spans="2:8" ht="15" customHeight="1" x14ac:dyDescent="0.3">
      <c r="B23" s="176" t="s">
        <v>16</v>
      </c>
      <c r="C23" s="5"/>
      <c r="D23" s="177"/>
      <c r="E23" s="177"/>
      <c r="F23" s="177"/>
      <c r="G23" s="177"/>
      <c r="H23" s="178"/>
    </row>
    <row r="24" spans="2:8" ht="15" customHeight="1" x14ac:dyDescent="0.3">
      <c r="B24" s="334" t="s">
        <v>25</v>
      </c>
      <c r="C24" s="246"/>
      <c r="D24" s="139"/>
      <c r="E24" s="139" t="s">
        <v>1</v>
      </c>
      <c r="F24" s="140" t="s">
        <v>24</v>
      </c>
      <c r="G24" s="139" t="s">
        <v>35</v>
      </c>
      <c r="H24" s="141" t="s">
        <v>36</v>
      </c>
    </row>
    <row r="25" spans="2:8" ht="15" customHeight="1" x14ac:dyDescent="0.3">
      <c r="B25" s="448"/>
      <c r="C25" s="449"/>
      <c r="D25" s="450"/>
      <c r="E25" s="247"/>
      <c r="F25" s="171" t="s">
        <v>29</v>
      </c>
      <c r="G25" s="171" t="s">
        <v>30</v>
      </c>
      <c r="H25" s="171" t="s">
        <v>31</v>
      </c>
    </row>
    <row r="26" spans="2:8" ht="15" customHeight="1" x14ac:dyDescent="0.3">
      <c r="B26" s="27" t="s">
        <v>137</v>
      </c>
      <c r="C26" s="286"/>
      <c r="D26" s="287"/>
      <c r="E26" s="77" t="s">
        <v>1</v>
      </c>
      <c r="F26" s="288">
        <v>0.06</v>
      </c>
      <c r="G26" s="288">
        <v>0.51500000000000001</v>
      </c>
      <c r="H26" s="288">
        <f>+F26*G26</f>
        <v>3.09E-2</v>
      </c>
    </row>
    <row r="27" spans="2:8" ht="15" customHeight="1" x14ac:dyDescent="0.3">
      <c r="B27" s="27" t="s">
        <v>138</v>
      </c>
      <c r="C27" s="2"/>
      <c r="D27" s="76"/>
      <c r="E27" s="77" t="s">
        <v>101</v>
      </c>
      <c r="F27" s="288">
        <v>0.02</v>
      </c>
      <c r="G27" s="288">
        <v>1.5818000000000001</v>
      </c>
      <c r="H27" s="288">
        <f>+F27*G27</f>
        <v>3.1636000000000004E-2</v>
      </c>
    </row>
    <row r="28" spans="2:8" ht="15" customHeight="1" x14ac:dyDescent="0.3">
      <c r="B28" s="27" t="s">
        <v>139</v>
      </c>
      <c r="C28" s="2"/>
      <c r="D28" s="76"/>
      <c r="E28" s="77" t="s">
        <v>140</v>
      </c>
      <c r="F28" s="288">
        <v>0.08</v>
      </c>
      <c r="G28" s="288">
        <v>0.41199999999999998</v>
      </c>
      <c r="H28" s="288">
        <f>+F28*G28</f>
        <v>3.2959999999999996E-2</v>
      </c>
    </row>
    <row r="29" spans="2:8" ht="15" customHeight="1" x14ac:dyDescent="0.3">
      <c r="B29" s="27"/>
      <c r="C29" s="2"/>
      <c r="D29" s="76"/>
      <c r="E29" s="77"/>
      <c r="F29" s="288"/>
      <c r="G29" s="288"/>
      <c r="H29" s="288"/>
    </row>
    <row r="30" spans="2:8" ht="15" customHeight="1" x14ac:dyDescent="0.3">
      <c r="B30" s="174" t="s">
        <v>40</v>
      </c>
      <c r="C30" s="5"/>
      <c r="D30" s="178"/>
      <c r="E30" s="175"/>
      <c r="F30" s="175"/>
      <c r="G30" s="175"/>
      <c r="H30" s="163">
        <f>SUM(H26:H28)</f>
        <v>9.5495999999999998E-2</v>
      </c>
    </row>
    <row r="31" spans="2:8" ht="15" customHeight="1" x14ac:dyDescent="0.3">
      <c r="B31" s="182" t="s">
        <v>17</v>
      </c>
      <c r="C31" s="183"/>
      <c r="D31" s="162"/>
      <c r="E31" s="162"/>
      <c r="F31" s="162"/>
      <c r="G31" s="184"/>
      <c r="H31" s="185"/>
    </row>
    <row r="32" spans="2:8" ht="15" customHeight="1" x14ac:dyDescent="0.3">
      <c r="B32" s="334" t="s">
        <v>25</v>
      </c>
      <c r="C32" s="246"/>
      <c r="D32" s="247"/>
      <c r="E32" s="139" t="s">
        <v>1</v>
      </c>
      <c r="F32" s="139" t="s">
        <v>24</v>
      </c>
      <c r="G32" s="139" t="s">
        <v>26</v>
      </c>
      <c r="H32" s="141" t="s">
        <v>36</v>
      </c>
    </row>
    <row r="33" spans="2:8" ht="15" customHeight="1" x14ac:dyDescent="0.3">
      <c r="B33" s="161"/>
      <c r="C33" s="203"/>
      <c r="D33" s="248"/>
      <c r="E33" s="89"/>
      <c r="F33" s="154" t="s">
        <v>29</v>
      </c>
      <c r="G33" s="154" t="s">
        <v>30</v>
      </c>
      <c r="H33" s="171" t="s">
        <v>31</v>
      </c>
    </row>
    <row r="34" spans="2:8" ht="15" customHeight="1" x14ac:dyDescent="0.3">
      <c r="B34" s="174" t="s">
        <v>18</v>
      </c>
      <c r="C34" s="249"/>
      <c r="D34" s="188"/>
      <c r="E34" s="175"/>
      <c r="F34" s="175"/>
      <c r="G34" s="175"/>
      <c r="H34" s="189">
        <f>SUM(H33:H33)</f>
        <v>0</v>
      </c>
    </row>
    <row r="35" spans="2:8" ht="15" customHeight="1" x14ac:dyDescent="0.3">
      <c r="B35" s="190"/>
      <c r="C35" s="190"/>
      <c r="D35" s="191"/>
      <c r="E35" s="175" t="s">
        <v>41</v>
      </c>
      <c r="F35" s="175"/>
      <c r="G35" s="175"/>
      <c r="H35" s="192">
        <f>+H14+H22+H30+H34</f>
        <v>0.73010600000000003</v>
      </c>
    </row>
    <row r="36" spans="2:8" ht="15" customHeight="1" x14ac:dyDescent="0.3">
      <c r="B36" s="250"/>
      <c r="C36" s="251"/>
      <c r="D36" s="185"/>
      <c r="E36" s="195" t="s">
        <v>50</v>
      </c>
      <c r="F36" s="184"/>
      <c r="G36" s="196">
        <f>+H5</f>
        <v>0.2</v>
      </c>
      <c r="H36" s="163">
        <f>ROUND(H35*G36,2)</f>
        <v>0.15</v>
      </c>
    </row>
    <row r="37" spans="2:8" ht="15" customHeight="1" x14ac:dyDescent="0.3">
      <c r="B37" s="250"/>
      <c r="C37" s="251"/>
      <c r="D37" s="185"/>
      <c r="E37" s="195" t="s">
        <v>42</v>
      </c>
      <c r="F37" s="197"/>
      <c r="G37" s="197"/>
      <c r="H37" s="91"/>
    </row>
    <row r="38" spans="2:8" ht="15" customHeight="1" x14ac:dyDescent="0.3">
      <c r="B38" s="250"/>
      <c r="C38" s="251"/>
      <c r="D38" s="185"/>
      <c r="E38" s="195" t="s">
        <v>19</v>
      </c>
      <c r="F38" s="197"/>
      <c r="G38" s="197"/>
      <c r="H38" s="163">
        <f>ROUND(H35+H36,2)</f>
        <v>0.88</v>
      </c>
    </row>
    <row r="39" spans="2:8" ht="15" customHeight="1" x14ac:dyDescent="0.3">
      <c r="B39" s="142"/>
      <c r="C39" s="142"/>
      <c r="D39" s="185"/>
      <c r="E39" s="198" t="s">
        <v>20</v>
      </c>
      <c r="F39" s="199"/>
      <c r="G39" s="199"/>
      <c r="H39" s="200">
        <f>H38</f>
        <v>0.88</v>
      </c>
    </row>
    <row r="40" spans="2:8" ht="15" customHeight="1" x14ac:dyDescent="0.3">
      <c r="B40" s="142"/>
      <c r="C40" s="142"/>
      <c r="D40" s="162"/>
      <c r="E40" s="199"/>
      <c r="F40" s="199"/>
      <c r="G40" s="199"/>
      <c r="H40" s="222"/>
    </row>
    <row r="41" spans="2:8" ht="15" customHeight="1" x14ac:dyDescent="0.3">
      <c r="B41" s="142"/>
      <c r="C41" s="142"/>
      <c r="D41" s="162"/>
      <c r="E41" s="162"/>
      <c r="F41" s="162"/>
      <c r="G41" s="162"/>
      <c r="H41" s="223"/>
    </row>
    <row r="42" spans="2:8" ht="15" customHeight="1" x14ac:dyDescent="0.3">
      <c r="B42" s="2" t="s">
        <v>43</v>
      </c>
      <c r="C42" s="2"/>
      <c r="D42" s="28"/>
      <c r="E42" s="28"/>
      <c r="F42" s="28"/>
      <c r="G42" s="28"/>
      <c r="H42" s="68"/>
    </row>
    <row r="43" spans="2:8" ht="15" customHeight="1" x14ac:dyDescent="0.3">
      <c r="B43" s="2"/>
      <c r="C43" s="2"/>
      <c r="D43" s="28"/>
      <c r="E43" s="28"/>
      <c r="F43" s="28"/>
      <c r="G43" s="28"/>
      <c r="H43" s="68"/>
    </row>
    <row r="44" spans="2:8" ht="15" customHeight="1" x14ac:dyDescent="0.3">
      <c r="B44" s="142" t="s">
        <v>8</v>
      </c>
      <c r="C44" s="456" t="str">
        <f>'PRESUPUESTO  LONARSAN'!C10</f>
        <v>EXCAVACIÓN A MAQUINA, INC. DESALOJO LOCAL</v>
      </c>
      <c r="D44" s="456"/>
      <c r="E44" s="456"/>
      <c r="F44" s="456"/>
      <c r="G44" s="143" t="s">
        <v>9</v>
      </c>
      <c r="H44" s="144" t="str">
        <f>'PRESUPUESTO  LONARSAN'!D10</f>
        <v>M3</v>
      </c>
    </row>
    <row r="45" spans="2:8" ht="15" customHeight="1" x14ac:dyDescent="0.3">
      <c r="B45" s="5" t="s">
        <v>10</v>
      </c>
      <c r="C45" s="435" t="str">
        <f>'PRESUPUESTO  LONARSAN'!C8</f>
        <v xml:space="preserve">OBRA CIVIL </v>
      </c>
      <c r="D45" s="435"/>
      <c r="E45" s="435"/>
      <c r="F45" s="435"/>
      <c r="G45" s="145" t="s">
        <v>45</v>
      </c>
      <c r="H45" s="7">
        <f>'PRESUPUESTO  LONARSAN'!B10</f>
        <v>1.02</v>
      </c>
    </row>
    <row r="46" spans="2:8" ht="15" customHeight="1" x14ac:dyDescent="0.3">
      <c r="B46" s="164" t="s">
        <v>11</v>
      </c>
      <c r="C46" s="436"/>
      <c r="D46" s="436"/>
      <c r="E46" s="436"/>
      <c r="F46" s="436"/>
      <c r="G46" s="436"/>
      <c r="H46" s="150"/>
    </row>
    <row r="47" spans="2:8" ht="15" customHeight="1" x14ac:dyDescent="0.3">
      <c r="B47" s="454" t="s">
        <v>25</v>
      </c>
      <c r="C47" s="455"/>
      <c r="D47" s="139" t="s">
        <v>24</v>
      </c>
      <c r="E47" s="139" t="s">
        <v>26</v>
      </c>
      <c r="F47" s="140" t="s">
        <v>27</v>
      </c>
      <c r="G47" s="139" t="s">
        <v>28</v>
      </c>
      <c r="H47" s="141" t="s">
        <v>37</v>
      </c>
    </row>
    <row r="48" spans="2:8" ht="15" customHeight="1" x14ac:dyDescent="0.3">
      <c r="B48" s="335"/>
      <c r="C48" s="336"/>
      <c r="D48" s="154" t="s">
        <v>29</v>
      </c>
      <c r="E48" s="154" t="s">
        <v>30</v>
      </c>
      <c r="F48" s="154" t="s">
        <v>31</v>
      </c>
      <c r="G48" s="154" t="s">
        <v>32</v>
      </c>
      <c r="H48" s="171" t="s">
        <v>33</v>
      </c>
    </row>
    <row r="49" spans="2:8" ht="15" customHeight="1" x14ac:dyDescent="0.3">
      <c r="B49" s="437" t="s">
        <v>12</v>
      </c>
      <c r="C49" s="438"/>
      <c r="D49" s="157">
        <v>0.05</v>
      </c>
      <c r="E49" s="149">
        <f>+H60*D49</f>
        <v>0.12950000000000003</v>
      </c>
      <c r="F49" s="149"/>
      <c r="G49" s="149"/>
      <c r="H49" s="158">
        <f>+E49</f>
        <v>0.12950000000000003</v>
      </c>
    </row>
    <row r="50" spans="2:8" ht="15" customHeight="1" x14ac:dyDescent="0.3">
      <c r="B50" s="24" t="s">
        <v>148</v>
      </c>
      <c r="C50" s="24"/>
      <c r="D50" s="47">
        <v>1</v>
      </c>
      <c r="E50" s="24">
        <v>20</v>
      </c>
      <c r="F50" s="24">
        <f>ROUND(D50*E50,2)</f>
        <v>20</v>
      </c>
      <c r="G50" s="24">
        <v>0.11</v>
      </c>
      <c r="H50" s="25">
        <f>ROUND(G50*F50,2)</f>
        <v>2.2000000000000002</v>
      </c>
    </row>
    <row r="51" spans="2:8" ht="15" customHeight="1" x14ac:dyDescent="0.3">
      <c r="B51" s="338" t="s">
        <v>114</v>
      </c>
      <c r="C51" s="2"/>
      <c r="D51" s="89">
        <v>1</v>
      </c>
      <c r="E51" s="24">
        <v>30</v>
      </c>
      <c r="F51" s="24">
        <f>ROUND(D51*E51,2)</f>
        <v>30</v>
      </c>
      <c r="G51" s="90">
        <f>$G$50</f>
        <v>0.11</v>
      </c>
      <c r="H51" s="91">
        <f>ROUND(F51*G51,2)</f>
        <v>3.3</v>
      </c>
    </row>
    <row r="52" spans="2:8" ht="15" customHeight="1" x14ac:dyDescent="0.3">
      <c r="B52" s="161" t="s">
        <v>13</v>
      </c>
      <c r="C52" s="162"/>
      <c r="D52" s="90"/>
      <c r="E52" s="90"/>
      <c r="F52" s="90"/>
      <c r="G52" s="90"/>
      <c r="H52" s="163">
        <f>SUM(H49:H51)</f>
        <v>5.6295000000000002</v>
      </c>
    </row>
    <row r="53" spans="2:8" ht="15" customHeight="1" x14ac:dyDescent="0.3">
      <c r="B53" s="164" t="s">
        <v>14</v>
      </c>
      <c r="C53" s="165"/>
      <c r="D53" s="165"/>
      <c r="E53" s="165"/>
      <c r="F53" s="165"/>
      <c r="G53" s="165"/>
      <c r="H53" s="166"/>
    </row>
    <row r="54" spans="2:8" ht="15" customHeight="1" x14ac:dyDescent="0.3">
      <c r="B54" s="138" t="s">
        <v>38</v>
      </c>
      <c r="C54" s="167"/>
      <c r="D54" s="168" t="s">
        <v>24</v>
      </c>
      <c r="E54" s="168" t="s">
        <v>34</v>
      </c>
      <c r="F54" s="140" t="s">
        <v>27</v>
      </c>
      <c r="G54" s="168" t="s">
        <v>28</v>
      </c>
      <c r="H54" s="169" t="s">
        <v>37</v>
      </c>
    </row>
    <row r="55" spans="2:8" ht="15" customHeight="1" x14ac:dyDescent="0.3">
      <c r="B55" s="151"/>
      <c r="C55" s="170"/>
      <c r="D55" s="155" t="s">
        <v>29</v>
      </c>
      <c r="E55" s="155" t="s">
        <v>30</v>
      </c>
      <c r="F55" s="171" t="s">
        <v>31</v>
      </c>
      <c r="G55" s="155" t="s">
        <v>32</v>
      </c>
      <c r="H55" s="155" t="s">
        <v>33</v>
      </c>
    </row>
    <row r="56" spans="2:8" ht="15" customHeight="1" x14ac:dyDescent="0.3">
      <c r="B56" s="27" t="s">
        <v>143</v>
      </c>
      <c r="C56" s="37"/>
      <c r="D56" s="24">
        <v>0.2</v>
      </c>
      <c r="E56" s="24">
        <f>+'ACT. COSTOS MANO DE OBRA'!D13</f>
        <v>4.55</v>
      </c>
      <c r="F56" s="24">
        <f>+E56*D56</f>
        <v>0.91</v>
      </c>
      <c r="G56" s="90">
        <f>$G$50</f>
        <v>0.11</v>
      </c>
      <c r="H56" s="25">
        <f>ROUND(G56*F56,2)</f>
        <v>0.1</v>
      </c>
    </row>
    <row r="57" spans="2:8" ht="15" customHeight="1" x14ac:dyDescent="0.3">
      <c r="B57" s="457" t="s">
        <v>144</v>
      </c>
      <c r="C57" s="458"/>
      <c r="D57" s="24">
        <v>3</v>
      </c>
      <c r="E57" s="24">
        <f>+'ACT. COSTOS MANO DE OBRA'!D15</f>
        <v>4.05</v>
      </c>
      <c r="F57" s="24">
        <f>+E57*D57</f>
        <v>12.149999999999999</v>
      </c>
      <c r="G57" s="90">
        <f>$G$50</f>
        <v>0.11</v>
      </c>
      <c r="H57" s="25">
        <f>ROUND(G57*F57,2)</f>
        <v>1.34</v>
      </c>
    </row>
    <row r="58" spans="2:8" ht="15" customHeight="1" x14ac:dyDescent="0.3">
      <c r="B58" s="27" t="s">
        <v>142</v>
      </c>
      <c r="C58" s="27"/>
      <c r="D58" s="90">
        <v>1</v>
      </c>
      <c r="E58" s="24">
        <f>+'ACT. COSTOS MANO DE OBRA'!D19</f>
        <v>5.95</v>
      </c>
      <c r="F58" s="90">
        <f>+E58*D58</f>
        <v>5.95</v>
      </c>
      <c r="G58" s="90">
        <f>$G$50</f>
        <v>0.11</v>
      </c>
      <c r="H58" s="25">
        <f>ROUND(G58*F58,2)</f>
        <v>0.65</v>
      </c>
    </row>
    <row r="59" spans="2:8" ht="15" customHeight="1" x14ac:dyDescent="0.3">
      <c r="B59" s="161" t="s">
        <v>141</v>
      </c>
      <c r="C59" s="161"/>
      <c r="D59" s="319">
        <v>1</v>
      </c>
      <c r="E59" s="90">
        <f>+'ACT. COSTOS MANO DE OBRA'!D20</f>
        <v>4.55</v>
      </c>
      <c r="F59" s="319">
        <f>+E59*D59</f>
        <v>4.55</v>
      </c>
      <c r="G59" s="90">
        <f>$G$50</f>
        <v>0.11</v>
      </c>
      <c r="H59" s="91">
        <f>ROUND(G59*F59,2)</f>
        <v>0.5</v>
      </c>
    </row>
    <row r="60" spans="2:8" ht="15" customHeight="1" x14ac:dyDescent="0.3">
      <c r="B60" s="174" t="s">
        <v>15</v>
      </c>
      <c r="C60" s="5"/>
      <c r="D60" s="175"/>
      <c r="E60" s="175"/>
      <c r="F60" s="175"/>
      <c r="G60" s="175"/>
      <c r="H60" s="163">
        <f>SUM(H56:H59)</f>
        <v>2.5900000000000003</v>
      </c>
    </row>
    <row r="61" spans="2:8" ht="15" customHeight="1" x14ac:dyDescent="0.3">
      <c r="B61" s="176" t="s">
        <v>16</v>
      </c>
      <c r="C61" s="5"/>
      <c r="D61" s="177"/>
      <c r="E61" s="177"/>
      <c r="F61" s="177"/>
      <c r="G61" s="177"/>
      <c r="H61" s="178"/>
    </row>
    <row r="62" spans="2:8" ht="15" customHeight="1" x14ac:dyDescent="0.3">
      <c r="B62" s="138" t="s">
        <v>25</v>
      </c>
      <c r="C62" s="167"/>
      <c r="D62" s="168"/>
      <c r="E62" s="168" t="s">
        <v>1</v>
      </c>
      <c r="F62" s="140" t="s">
        <v>24</v>
      </c>
      <c r="G62" s="168" t="s">
        <v>35</v>
      </c>
      <c r="H62" s="169" t="s">
        <v>36</v>
      </c>
    </row>
    <row r="63" spans="2:8" ht="15" customHeight="1" x14ac:dyDescent="0.3">
      <c r="B63" s="448"/>
      <c r="C63" s="449"/>
      <c r="D63" s="450"/>
      <c r="E63" s="180"/>
      <c r="F63" s="155" t="s">
        <v>29</v>
      </c>
      <c r="G63" s="155" t="s">
        <v>30</v>
      </c>
      <c r="H63" s="155" t="s">
        <v>31</v>
      </c>
    </row>
    <row r="64" spans="2:8" ht="15" customHeight="1" x14ac:dyDescent="0.3">
      <c r="B64" s="451"/>
      <c r="C64" s="452"/>
      <c r="D64" s="453"/>
      <c r="E64" s="77"/>
      <c r="F64" s="78"/>
      <c r="G64" s="79"/>
      <c r="H64" s="25"/>
    </row>
    <row r="65" spans="2:8" ht="15" customHeight="1" x14ac:dyDescent="0.3">
      <c r="B65" s="75"/>
      <c r="C65" s="2"/>
      <c r="D65" s="76"/>
      <c r="E65" s="77"/>
      <c r="F65" s="78"/>
      <c r="G65" s="79"/>
      <c r="H65" s="25"/>
    </row>
    <row r="66" spans="2:8" ht="15" customHeight="1" x14ac:dyDescent="0.3">
      <c r="B66" s="75"/>
      <c r="C66" s="2"/>
      <c r="D66" s="76"/>
      <c r="E66" s="77"/>
      <c r="F66" s="78"/>
      <c r="G66" s="79"/>
      <c r="H66" s="25"/>
    </row>
    <row r="67" spans="2:8" ht="15" customHeight="1" x14ac:dyDescent="0.3">
      <c r="B67" s="75"/>
      <c r="C67" s="2"/>
      <c r="D67" s="76"/>
      <c r="E67" s="77"/>
      <c r="F67" s="78"/>
      <c r="G67" s="79"/>
      <c r="H67" s="25"/>
    </row>
    <row r="68" spans="2:8" ht="15" customHeight="1" x14ac:dyDescent="0.3">
      <c r="B68" s="161"/>
      <c r="C68" s="142"/>
      <c r="D68" s="181"/>
      <c r="E68" s="89"/>
      <c r="F68" s="90"/>
      <c r="G68" s="90"/>
      <c r="H68" s="91"/>
    </row>
    <row r="69" spans="2:8" ht="15" customHeight="1" x14ac:dyDescent="0.3">
      <c r="B69" s="161"/>
      <c r="C69" s="142"/>
      <c r="D69" s="181"/>
      <c r="E69" s="89"/>
      <c r="F69" s="90"/>
      <c r="G69" s="90"/>
      <c r="H69" s="91"/>
    </row>
    <row r="70" spans="2:8" ht="15" customHeight="1" x14ac:dyDescent="0.3">
      <c r="B70" s="161"/>
      <c r="C70" s="142"/>
      <c r="D70" s="181"/>
      <c r="E70" s="89"/>
      <c r="F70" s="90"/>
      <c r="G70" s="90"/>
      <c r="H70" s="148"/>
    </row>
    <row r="71" spans="2:8" ht="15" customHeight="1" x14ac:dyDescent="0.3">
      <c r="B71" s="174" t="s">
        <v>40</v>
      </c>
      <c r="C71" s="5"/>
      <c r="D71" s="178"/>
      <c r="E71" s="175"/>
      <c r="F71" s="175"/>
      <c r="G71" s="175"/>
      <c r="H71" s="163">
        <f>SUM(H64:H70)</f>
        <v>0</v>
      </c>
    </row>
    <row r="72" spans="2:8" ht="15" customHeight="1" x14ac:dyDescent="0.3">
      <c r="B72" s="182" t="s">
        <v>17</v>
      </c>
      <c r="C72" s="183"/>
      <c r="D72" s="162"/>
      <c r="E72" s="162"/>
      <c r="F72" s="162"/>
      <c r="G72" s="184"/>
      <c r="H72" s="185"/>
    </row>
    <row r="73" spans="2:8" ht="15" customHeight="1" x14ac:dyDescent="0.3">
      <c r="B73" s="138" t="s">
        <v>25</v>
      </c>
      <c r="C73" s="167"/>
      <c r="D73" s="180"/>
      <c r="E73" s="168" t="s">
        <v>1</v>
      </c>
      <c r="F73" s="168" t="s">
        <v>24</v>
      </c>
      <c r="G73" s="168" t="s">
        <v>26</v>
      </c>
      <c r="H73" s="169" t="s">
        <v>36</v>
      </c>
    </row>
    <row r="74" spans="2:8" ht="15" customHeight="1" x14ac:dyDescent="0.3">
      <c r="B74" s="161"/>
      <c r="C74" s="156"/>
      <c r="D74" s="179"/>
      <c r="E74" s="186"/>
      <c r="F74" s="154" t="s">
        <v>29</v>
      </c>
      <c r="G74" s="154" t="s">
        <v>30</v>
      </c>
      <c r="H74" s="171" t="s">
        <v>31</v>
      </c>
    </row>
    <row r="75" spans="2:8" ht="15" customHeight="1" x14ac:dyDescent="0.3">
      <c r="B75" s="24"/>
      <c r="C75" s="28"/>
      <c r="D75" s="52"/>
      <c r="E75" s="25"/>
      <c r="F75" s="25"/>
      <c r="G75" s="25"/>
      <c r="H75" s="25"/>
    </row>
    <row r="76" spans="2:8" ht="15" customHeight="1" x14ac:dyDescent="0.3">
      <c r="B76" s="161"/>
      <c r="C76" s="156"/>
      <c r="D76" s="181"/>
      <c r="E76" s="90"/>
      <c r="F76" s="90"/>
      <c r="G76" s="90"/>
      <c r="H76" s="91"/>
    </row>
    <row r="77" spans="2:8" ht="15" customHeight="1" x14ac:dyDescent="0.3">
      <c r="B77" s="174" t="s">
        <v>18</v>
      </c>
      <c r="C77" s="187"/>
      <c r="D77" s="188"/>
      <c r="E77" s="175"/>
      <c r="F77" s="175"/>
      <c r="G77" s="175"/>
      <c r="H77" s="189">
        <f>SUM(H74:H75)</f>
        <v>0</v>
      </c>
    </row>
    <row r="78" spans="2:8" ht="15" customHeight="1" x14ac:dyDescent="0.3">
      <c r="B78" s="190"/>
      <c r="C78" s="190"/>
      <c r="D78" s="191"/>
      <c r="E78" s="175" t="s">
        <v>41</v>
      </c>
      <c r="F78" s="175"/>
      <c r="G78" s="175"/>
      <c r="H78" s="192">
        <f>+H52+H60+H71+H77</f>
        <v>8.2195</v>
      </c>
    </row>
    <row r="79" spans="2:8" ht="15" customHeight="1" x14ac:dyDescent="0.3">
      <c r="B79" s="193"/>
      <c r="C79" s="194"/>
      <c r="D79" s="185"/>
      <c r="E79" s="195" t="s">
        <v>50</v>
      </c>
      <c r="F79" s="184"/>
      <c r="G79" s="196">
        <f>+H5</f>
        <v>0.2</v>
      </c>
      <c r="H79" s="163">
        <f>ROUND(H78*G79,2)</f>
        <v>1.64</v>
      </c>
    </row>
    <row r="80" spans="2:8" ht="15" customHeight="1" x14ac:dyDescent="0.3">
      <c r="B80" s="193"/>
      <c r="C80" s="194"/>
      <c r="D80" s="185"/>
      <c r="E80" s="195" t="s">
        <v>42</v>
      </c>
      <c r="F80" s="197"/>
      <c r="G80" s="197"/>
      <c r="H80" s="91"/>
    </row>
    <row r="81" spans="2:8" ht="15" customHeight="1" x14ac:dyDescent="0.3">
      <c r="B81" s="193"/>
      <c r="C81" s="194"/>
      <c r="D81" s="185"/>
      <c r="E81" s="195" t="s">
        <v>19</v>
      </c>
      <c r="F81" s="197"/>
      <c r="G81" s="197"/>
      <c r="H81" s="163">
        <f>ROUND(H78+H79,2)</f>
        <v>9.86</v>
      </c>
    </row>
    <row r="82" spans="2:8" ht="15" customHeight="1" x14ac:dyDescent="0.3">
      <c r="B82" s="142"/>
      <c r="C82" s="142"/>
      <c r="D82" s="185"/>
      <c r="E82" s="195" t="s">
        <v>20</v>
      </c>
      <c r="F82" s="184"/>
      <c r="G82" s="204"/>
      <c r="H82" s="200">
        <f>H81</f>
        <v>9.86</v>
      </c>
    </row>
    <row r="83" spans="2:8" ht="15" customHeight="1" x14ac:dyDescent="0.3">
      <c r="B83" s="142"/>
      <c r="C83" s="142"/>
      <c r="D83" s="162"/>
      <c r="E83" s="162"/>
      <c r="F83" s="162"/>
      <c r="G83" s="162"/>
      <c r="H83" s="224"/>
    </row>
    <row r="84" spans="2:8" ht="15" customHeight="1" x14ac:dyDescent="0.3">
      <c r="B84" s="2"/>
      <c r="C84" s="2"/>
      <c r="D84" s="28"/>
      <c r="E84" s="28"/>
      <c r="F84" s="28"/>
      <c r="G84" s="28"/>
      <c r="H84" s="68"/>
    </row>
    <row r="85" spans="2:8" ht="15" customHeight="1" x14ac:dyDescent="0.3">
      <c r="B85" s="2" t="s">
        <v>43</v>
      </c>
      <c r="C85" s="2"/>
      <c r="D85" s="28"/>
      <c r="E85" s="28"/>
      <c r="F85" s="28"/>
      <c r="G85" s="28"/>
      <c r="H85" s="68"/>
    </row>
    <row r="86" spans="2:8" ht="15" customHeight="1" x14ac:dyDescent="0.3">
      <c r="B86" s="2" t="s">
        <v>8</v>
      </c>
      <c r="C86" s="434" t="str">
        <f>'PRESUPUESTO  LONARSAN'!C11</f>
        <v>RESANTEO Y COMPACTACIÓN DE SUBRASANTE</v>
      </c>
      <c r="D86" s="434"/>
      <c r="E86" s="434"/>
      <c r="F86" s="434"/>
      <c r="G86" s="3" t="s">
        <v>9</v>
      </c>
      <c r="H86" s="4" t="str">
        <f>'PRESUPUESTO  LONARSAN'!D11</f>
        <v>M2</v>
      </c>
    </row>
    <row r="87" spans="2:8" ht="15" customHeight="1" x14ac:dyDescent="0.3">
      <c r="B87" s="5" t="s">
        <v>10</v>
      </c>
      <c r="C87" s="435" t="str">
        <f>'PRESUPUESTO  LONARSAN'!C8</f>
        <v xml:space="preserve">OBRA CIVIL </v>
      </c>
      <c r="D87" s="435"/>
      <c r="E87" s="435"/>
      <c r="F87" s="435"/>
      <c r="G87" s="6" t="s">
        <v>45</v>
      </c>
      <c r="H87" s="7">
        <f>'PRESUPUESTO  LONARSAN'!B11</f>
        <v>1.03</v>
      </c>
    </row>
    <row r="88" spans="2:8" ht="15" customHeight="1" x14ac:dyDescent="0.3">
      <c r="B88" s="8" t="s">
        <v>11</v>
      </c>
      <c r="C88" s="436"/>
      <c r="D88" s="436"/>
      <c r="E88" s="436"/>
      <c r="F88" s="436"/>
      <c r="G88" s="436"/>
      <c r="H88" s="9"/>
    </row>
    <row r="89" spans="2:8" ht="15" customHeight="1" x14ac:dyDescent="0.3">
      <c r="B89" s="10" t="s">
        <v>25</v>
      </c>
      <c r="C89" s="11"/>
      <c r="D89" s="12" t="s">
        <v>24</v>
      </c>
      <c r="E89" s="12" t="s">
        <v>26</v>
      </c>
      <c r="F89" s="13" t="s">
        <v>27</v>
      </c>
      <c r="G89" s="12" t="s">
        <v>28</v>
      </c>
      <c r="H89" s="14" t="s">
        <v>37</v>
      </c>
    </row>
    <row r="90" spans="2:8" ht="15" customHeight="1" x14ac:dyDescent="0.3">
      <c r="B90" s="15"/>
      <c r="C90" s="16"/>
      <c r="D90" s="17" t="s">
        <v>29</v>
      </c>
      <c r="E90" s="17" t="s">
        <v>30</v>
      </c>
      <c r="F90" s="18" t="s">
        <v>31</v>
      </c>
      <c r="G90" s="17" t="s">
        <v>32</v>
      </c>
      <c r="H90" s="19" t="s">
        <v>33</v>
      </c>
    </row>
    <row r="91" spans="2:8" ht="15" customHeight="1" x14ac:dyDescent="0.3">
      <c r="B91" s="338" t="s">
        <v>12</v>
      </c>
      <c r="C91" s="20"/>
      <c r="D91" s="21">
        <v>0.05</v>
      </c>
      <c r="E91" s="22">
        <f>+H108*D91</f>
        <v>1.6E-2</v>
      </c>
      <c r="F91" s="22"/>
      <c r="G91" s="22"/>
      <c r="H91" s="23">
        <f>+E91</f>
        <v>1.6E-2</v>
      </c>
    </row>
    <row r="92" spans="2:8" ht="15" customHeight="1" x14ac:dyDescent="0.3">
      <c r="B92" s="338" t="s">
        <v>118</v>
      </c>
      <c r="C92" s="2"/>
      <c r="D92" s="26">
        <v>1</v>
      </c>
      <c r="E92" s="24">
        <v>48</v>
      </c>
      <c r="F92" s="24">
        <f>ROUND(D92*E92,2)</f>
        <v>48</v>
      </c>
      <c r="G92" s="288">
        <v>1.2E-2</v>
      </c>
      <c r="H92" s="23">
        <f>ROUND(F92*G92,2)</f>
        <v>0.57999999999999996</v>
      </c>
    </row>
    <row r="93" spans="2:8" ht="15" customHeight="1" x14ac:dyDescent="0.3">
      <c r="B93" s="338" t="s">
        <v>255</v>
      </c>
      <c r="C93" s="2"/>
      <c r="D93" s="26">
        <v>1</v>
      </c>
      <c r="E93" s="24">
        <v>35</v>
      </c>
      <c r="F93" s="24">
        <f>ROUND(D93*E93,2)</f>
        <v>35</v>
      </c>
      <c r="G93" s="288">
        <f>$G$92</f>
        <v>1.2E-2</v>
      </c>
      <c r="H93" s="23">
        <f>ROUND(F93*G93,2)</f>
        <v>0.42</v>
      </c>
    </row>
    <row r="94" spans="2:8" ht="15" customHeight="1" x14ac:dyDescent="0.3">
      <c r="B94" s="338" t="s">
        <v>117</v>
      </c>
      <c r="C94" s="2"/>
      <c r="D94" s="26">
        <v>1</v>
      </c>
      <c r="E94" s="24">
        <v>25.5</v>
      </c>
      <c r="F94" s="24">
        <f>D94*E94</f>
        <v>25.5</v>
      </c>
      <c r="G94" s="288">
        <f t="shared" ref="G94" si="0">$G$92</f>
        <v>1.2E-2</v>
      </c>
      <c r="H94" s="23">
        <f>ROUND(F94*G94,2)</f>
        <v>0.31</v>
      </c>
    </row>
    <row r="95" spans="2:8" ht="15" customHeight="1" x14ac:dyDescent="0.3">
      <c r="B95" s="338"/>
      <c r="C95" s="2"/>
      <c r="D95" s="26"/>
      <c r="E95" s="24"/>
      <c r="F95" s="24"/>
      <c r="G95" s="288"/>
      <c r="H95" s="23"/>
    </row>
    <row r="96" spans="2:8" ht="15" customHeight="1" x14ac:dyDescent="0.3">
      <c r="B96" s="27" t="s">
        <v>13</v>
      </c>
      <c r="C96" s="28"/>
      <c r="D96" s="24"/>
      <c r="E96" s="24"/>
      <c r="F96" s="24"/>
      <c r="G96" s="24"/>
      <c r="H96" s="29">
        <f>SUM(H91:H95)</f>
        <v>1.3260000000000001</v>
      </c>
    </row>
    <row r="97" spans="2:8" ht="15" customHeight="1" x14ac:dyDescent="0.3">
      <c r="B97" s="8" t="s">
        <v>14</v>
      </c>
      <c r="C97" s="30"/>
      <c r="D97" s="30"/>
      <c r="E97" s="30"/>
      <c r="F97" s="30"/>
      <c r="G97" s="30"/>
      <c r="H97" s="31"/>
    </row>
    <row r="98" spans="2:8" ht="15" customHeight="1" x14ac:dyDescent="0.3">
      <c r="B98" s="10" t="s">
        <v>38</v>
      </c>
      <c r="C98" s="32"/>
      <c r="D98" s="33" t="s">
        <v>24</v>
      </c>
      <c r="E98" s="33" t="s">
        <v>34</v>
      </c>
      <c r="F98" s="13" t="s">
        <v>27</v>
      </c>
      <c r="G98" s="33" t="s">
        <v>28</v>
      </c>
      <c r="H98" s="34" t="s">
        <v>37</v>
      </c>
    </row>
    <row r="99" spans="2:8" ht="15" customHeight="1" x14ac:dyDescent="0.3">
      <c r="B99" s="15"/>
      <c r="C99" s="35"/>
      <c r="D99" s="19" t="s">
        <v>29</v>
      </c>
      <c r="E99" s="19" t="s">
        <v>30</v>
      </c>
      <c r="F99" s="36" t="s">
        <v>31</v>
      </c>
      <c r="G99" s="19" t="s">
        <v>32</v>
      </c>
      <c r="H99" s="19" t="s">
        <v>33</v>
      </c>
    </row>
    <row r="100" spans="2:8" ht="15" customHeight="1" x14ac:dyDescent="0.3">
      <c r="B100" s="27" t="str">
        <f>'ACT. COSTOS MANO DE OBRA'!B23</f>
        <v>OPERADOR DE MOTONIVELADORA</v>
      </c>
      <c r="C100" s="37"/>
      <c r="D100" s="24">
        <v>1</v>
      </c>
      <c r="E100" s="24">
        <f>'ACT. COSTOS MANO DE OBRA'!D23</f>
        <v>4.55</v>
      </c>
      <c r="F100" s="24">
        <f t="shared" ref="F100:F103" si="1">+E100*D100</f>
        <v>4.55</v>
      </c>
      <c r="G100" s="288">
        <f t="shared" ref="G100:G103" si="2">$G$92</f>
        <v>1.2E-2</v>
      </c>
      <c r="H100" s="23">
        <f t="shared" ref="H100:H103" si="3">ROUND(F100*G100,2)</f>
        <v>0.05</v>
      </c>
    </row>
    <row r="101" spans="2:8" ht="15" customHeight="1" x14ac:dyDescent="0.3">
      <c r="B101" s="338" t="str">
        <f>'ACT. COSTOS MANO DE OBRA'!B21</f>
        <v>OPERADOR DE RODILLO</v>
      </c>
      <c r="C101" s="37"/>
      <c r="D101" s="24">
        <v>1</v>
      </c>
      <c r="E101" s="24">
        <f>'ACT. COSTOS MANO DE OBRA'!D21</f>
        <v>4.55</v>
      </c>
      <c r="F101" s="24">
        <f t="shared" si="1"/>
        <v>4.55</v>
      </c>
      <c r="G101" s="288">
        <f t="shared" si="2"/>
        <v>1.2E-2</v>
      </c>
      <c r="H101" s="23">
        <f t="shared" si="3"/>
        <v>0.05</v>
      </c>
    </row>
    <row r="102" spans="2:8" ht="15" customHeight="1" x14ac:dyDescent="0.3">
      <c r="B102" s="437" t="str">
        <f>'ACT. COSTOS MANO DE OBRA'!B22</f>
        <v>CHOFER DE TANQUEROS</v>
      </c>
      <c r="C102" s="438"/>
      <c r="D102" s="90">
        <v>1</v>
      </c>
      <c r="E102" s="90">
        <f>'ACT. COSTOS MANO DE OBRA'!D22</f>
        <v>5.95</v>
      </c>
      <c r="F102" s="90">
        <f t="shared" si="1"/>
        <v>5.95</v>
      </c>
      <c r="G102" s="288">
        <f t="shared" si="2"/>
        <v>1.2E-2</v>
      </c>
      <c r="H102" s="158">
        <f t="shared" si="3"/>
        <v>7.0000000000000007E-2</v>
      </c>
    </row>
    <row r="103" spans="2:8" ht="15" customHeight="1" x14ac:dyDescent="0.3">
      <c r="B103" s="437" t="str">
        <f>'ACT. COSTOS MANO DE OBRA'!B15</f>
        <v>PEON</v>
      </c>
      <c r="C103" s="438"/>
      <c r="D103" s="90">
        <v>3</v>
      </c>
      <c r="E103" s="90">
        <f>'ACT. COSTOS MANO DE OBRA'!D15</f>
        <v>4.05</v>
      </c>
      <c r="F103" s="90">
        <f t="shared" si="1"/>
        <v>12.149999999999999</v>
      </c>
      <c r="G103" s="288">
        <f t="shared" si="2"/>
        <v>1.2E-2</v>
      </c>
      <c r="H103" s="158">
        <f t="shared" si="3"/>
        <v>0.15</v>
      </c>
    </row>
    <row r="104" spans="2:8" ht="15" customHeight="1" x14ac:dyDescent="0.3">
      <c r="B104" s="439"/>
      <c r="C104" s="440"/>
      <c r="D104" s="90"/>
      <c r="E104" s="90"/>
      <c r="F104" s="90"/>
      <c r="G104" s="288"/>
      <c r="H104" s="158"/>
    </row>
    <row r="105" spans="2:8" ht="15" customHeight="1" x14ac:dyDescent="0.3">
      <c r="B105" s="338"/>
      <c r="C105" s="2"/>
      <c r="D105" s="24"/>
      <c r="E105" s="24"/>
      <c r="F105" s="24"/>
      <c r="G105" s="288"/>
      <c r="H105" s="23"/>
    </row>
    <row r="106" spans="2:8" ht="15" customHeight="1" x14ac:dyDescent="0.3">
      <c r="B106" s="338"/>
      <c r="C106" s="2"/>
      <c r="D106" s="24"/>
      <c r="E106" s="24"/>
      <c r="F106" s="24"/>
      <c r="G106" s="24"/>
      <c r="H106" s="23"/>
    </row>
    <row r="107" spans="2:8" ht="15" customHeight="1" x14ac:dyDescent="0.3">
      <c r="B107" s="27"/>
      <c r="C107" s="2"/>
      <c r="D107" s="24"/>
      <c r="E107" s="24"/>
      <c r="F107" s="24"/>
      <c r="G107" s="24"/>
      <c r="H107" s="25"/>
    </row>
    <row r="108" spans="2:8" ht="15" customHeight="1" x14ac:dyDescent="0.3">
      <c r="B108" s="38" t="s">
        <v>15</v>
      </c>
      <c r="C108" s="39"/>
      <c r="D108" s="40"/>
      <c r="E108" s="40"/>
      <c r="F108" s="40"/>
      <c r="G108" s="40"/>
      <c r="H108" s="29">
        <f>SUM(H100:H107)</f>
        <v>0.32</v>
      </c>
    </row>
    <row r="109" spans="2:8" ht="15" customHeight="1" x14ac:dyDescent="0.3">
      <c r="B109" s="41" t="s">
        <v>16</v>
      </c>
      <c r="C109" s="39"/>
      <c r="D109" s="42"/>
      <c r="E109" s="42"/>
      <c r="F109" s="42"/>
      <c r="G109" s="42"/>
      <c r="H109" s="43"/>
    </row>
    <row r="110" spans="2:8" ht="15" customHeight="1" x14ac:dyDescent="0.3">
      <c r="B110" s="10" t="s">
        <v>25</v>
      </c>
      <c r="C110" s="32"/>
      <c r="D110" s="33"/>
      <c r="E110" s="33" t="s">
        <v>1</v>
      </c>
      <c r="F110" s="13" t="s">
        <v>24</v>
      </c>
      <c r="G110" s="33" t="s">
        <v>35</v>
      </c>
      <c r="H110" s="34" t="s">
        <v>36</v>
      </c>
    </row>
    <row r="111" spans="2:8" ht="15" customHeight="1" x14ac:dyDescent="0.3">
      <c r="B111" s="441"/>
      <c r="C111" s="442"/>
      <c r="D111" s="443"/>
      <c r="E111" s="45"/>
      <c r="F111" s="19" t="s">
        <v>29</v>
      </c>
      <c r="G111" s="19" t="s">
        <v>30</v>
      </c>
      <c r="H111" s="19" t="s">
        <v>31</v>
      </c>
    </row>
    <row r="112" spans="2:8" ht="15" customHeight="1" x14ac:dyDescent="0.3">
      <c r="B112" s="27"/>
      <c r="C112" s="2"/>
      <c r="D112" s="46"/>
      <c r="E112" s="47"/>
      <c r="F112" s="24"/>
      <c r="G112" s="24"/>
      <c r="H112" s="25"/>
    </row>
    <row r="113" spans="2:8" ht="15" customHeight="1" x14ac:dyDescent="0.3">
      <c r="B113" s="332"/>
      <c r="C113" s="218"/>
      <c r="D113" s="333"/>
      <c r="E113" s="89"/>
      <c r="F113" s="90"/>
      <c r="G113" s="90"/>
      <c r="H113" s="25"/>
    </row>
    <row r="114" spans="2:8" ht="15" customHeight="1" x14ac:dyDescent="0.3">
      <c r="B114" s="27"/>
      <c r="C114" s="2"/>
      <c r="D114" s="46"/>
      <c r="E114" s="47"/>
      <c r="F114" s="48"/>
      <c r="G114" s="24"/>
      <c r="H114" s="23"/>
    </row>
    <row r="115" spans="2:8" ht="15" customHeight="1" x14ac:dyDescent="0.3">
      <c r="B115" s="80"/>
      <c r="C115" s="72"/>
      <c r="D115" s="73"/>
      <c r="E115" s="47"/>
      <c r="F115" s="48"/>
      <c r="G115" s="24"/>
      <c r="H115" s="23"/>
    </row>
    <row r="116" spans="2:8" ht="15" customHeight="1" x14ac:dyDescent="0.3">
      <c r="B116" s="80"/>
      <c r="C116" s="72"/>
      <c r="D116" s="73"/>
      <c r="E116" s="47"/>
      <c r="F116" s="48"/>
      <c r="G116" s="24"/>
      <c r="H116" s="23"/>
    </row>
    <row r="117" spans="2:8" ht="15" customHeight="1" x14ac:dyDescent="0.3">
      <c r="B117" s="80"/>
      <c r="C117" s="72"/>
      <c r="D117" s="73"/>
      <c r="E117" s="47"/>
      <c r="F117" s="48"/>
      <c r="G117" s="24"/>
      <c r="H117" s="23"/>
    </row>
    <row r="118" spans="2:8" ht="15" customHeight="1" x14ac:dyDescent="0.3">
      <c r="B118" s="38" t="s">
        <v>40</v>
      </c>
      <c r="C118" s="39"/>
      <c r="D118" s="43"/>
      <c r="E118" s="40"/>
      <c r="F118" s="40"/>
      <c r="G118" s="40"/>
      <c r="H118" s="29">
        <f>SUM(H112:H117)</f>
        <v>0</v>
      </c>
    </row>
    <row r="119" spans="2:8" ht="15" customHeight="1" x14ac:dyDescent="0.3">
      <c r="B119" s="49" t="s">
        <v>17</v>
      </c>
      <c r="C119" s="50"/>
      <c r="D119" s="28"/>
      <c r="E119" s="28"/>
      <c r="F119" s="28"/>
      <c r="G119" s="51"/>
      <c r="H119" s="52"/>
    </row>
    <row r="120" spans="2:8" ht="15" customHeight="1" x14ac:dyDescent="0.3">
      <c r="B120" s="10" t="s">
        <v>25</v>
      </c>
      <c r="C120" s="32"/>
      <c r="D120" s="45"/>
      <c r="E120" s="33" t="s">
        <v>1</v>
      </c>
      <c r="F120" s="33" t="s">
        <v>24</v>
      </c>
      <c r="G120" s="33" t="s">
        <v>26</v>
      </c>
      <c r="H120" s="34" t="s">
        <v>36</v>
      </c>
    </row>
    <row r="121" spans="2:8" ht="15" customHeight="1" x14ac:dyDescent="0.3">
      <c r="B121" s="27"/>
      <c r="C121" s="20"/>
      <c r="D121" s="44"/>
      <c r="E121" s="53"/>
      <c r="F121" s="18" t="s">
        <v>29</v>
      </c>
      <c r="G121" s="18" t="s">
        <v>30</v>
      </c>
      <c r="H121" s="36" t="s">
        <v>31</v>
      </c>
    </row>
    <row r="122" spans="2:8" ht="15" customHeight="1" x14ac:dyDescent="0.3">
      <c r="B122" s="24"/>
      <c r="C122" s="28"/>
      <c r="D122" s="52"/>
      <c r="E122" s="25"/>
      <c r="F122" s="25"/>
      <c r="G122" s="25"/>
      <c r="H122" s="25"/>
    </row>
    <row r="123" spans="2:8" ht="15" customHeight="1" x14ac:dyDescent="0.3">
      <c r="B123" s="38" t="s">
        <v>18</v>
      </c>
      <c r="C123" s="54"/>
      <c r="D123" s="55"/>
      <c r="E123" s="40"/>
      <c r="F123" s="40"/>
      <c r="G123" s="40"/>
      <c r="H123" s="56">
        <f>SUM(H121:H122)</f>
        <v>0</v>
      </c>
    </row>
    <row r="124" spans="2:8" ht="15" customHeight="1" x14ac:dyDescent="0.3">
      <c r="B124" s="57"/>
      <c r="C124" s="57"/>
      <c r="D124" s="58"/>
      <c r="E124" s="40" t="s">
        <v>41</v>
      </c>
      <c r="F124" s="40"/>
      <c r="G124" s="40"/>
      <c r="H124" s="59">
        <f>+H96+H108+H118+H123</f>
        <v>1.6460000000000001</v>
      </c>
    </row>
    <row r="125" spans="2:8" ht="15" customHeight="1" x14ac:dyDescent="0.3">
      <c r="B125" s="60"/>
      <c r="C125" s="61"/>
      <c r="D125" s="52"/>
      <c r="E125" s="62" t="s">
        <v>50</v>
      </c>
      <c r="F125" s="51"/>
      <c r="G125" s="83">
        <f>+H5</f>
        <v>0.2</v>
      </c>
      <c r="H125" s="29">
        <f>ROUND(H124*G125,2)</f>
        <v>0.33</v>
      </c>
    </row>
    <row r="126" spans="2:8" ht="15" customHeight="1" x14ac:dyDescent="0.3">
      <c r="B126" s="60"/>
      <c r="C126" s="61"/>
      <c r="D126" s="52"/>
      <c r="E126" s="62" t="s">
        <v>42</v>
      </c>
      <c r="F126" s="63"/>
      <c r="G126" s="63"/>
      <c r="H126" s="25"/>
    </row>
    <row r="127" spans="2:8" ht="15" customHeight="1" x14ac:dyDescent="0.3">
      <c r="B127" s="60"/>
      <c r="C127" s="61"/>
      <c r="D127" s="52"/>
      <c r="E127" s="62" t="s">
        <v>19</v>
      </c>
      <c r="F127" s="63"/>
      <c r="G127" s="63"/>
      <c r="H127" s="29">
        <f>ROUND(H124+H125,2)</f>
        <v>1.98</v>
      </c>
    </row>
    <row r="128" spans="2:8" ht="15" customHeight="1" x14ac:dyDescent="0.3">
      <c r="B128" s="2"/>
      <c r="C128" s="2"/>
      <c r="D128" s="52"/>
      <c r="E128" s="64" t="s">
        <v>20</v>
      </c>
      <c r="F128" s="65"/>
      <c r="G128" s="65"/>
      <c r="H128" s="66">
        <f>H127</f>
        <v>1.98</v>
      </c>
    </row>
    <row r="129" spans="2:8" ht="15" customHeight="1" x14ac:dyDescent="0.3">
      <c r="B129" s="2"/>
      <c r="C129" s="2"/>
      <c r="D129" s="28"/>
      <c r="E129" s="65"/>
      <c r="F129" s="65"/>
      <c r="G129" s="65"/>
      <c r="H129" s="67"/>
    </row>
    <row r="130" spans="2:8" ht="15" customHeight="1" x14ac:dyDescent="0.3">
      <c r="B130" s="2"/>
      <c r="C130" s="2"/>
      <c r="D130" s="28"/>
      <c r="E130" s="28"/>
      <c r="F130" s="28"/>
      <c r="G130" s="28"/>
      <c r="H130" s="68"/>
    </row>
    <row r="131" spans="2:8" ht="15" customHeight="1" x14ac:dyDescent="0.3">
      <c r="B131" s="2" t="s">
        <v>43</v>
      </c>
      <c r="C131" s="2"/>
      <c r="D131" s="28"/>
      <c r="E131" s="28"/>
      <c r="F131" s="28"/>
      <c r="G131" s="28"/>
      <c r="H131" s="68"/>
    </row>
    <row r="132" spans="2:8" ht="15" customHeight="1" x14ac:dyDescent="0.3">
      <c r="B132" s="2"/>
      <c r="C132" s="2"/>
      <c r="D132" s="28"/>
      <c r="E132" s="28"/>
      <c r="F132" s="28"/>
      <c r="G132" s="28"/>
      <c r="H132" s="68"/>
    </row>
    <row r="133" spans="2:8" ht="15" customHeight="1" x14ac:dyDescent="0.3">
      <c r="B133" s="2"/>
      <c r="C133" s="2"/>
      <c r="D133" s="28"/>
      <c r="E133" s="28"/>
      <c r="F133" s="28"/>
      <c r="G133" s="28"/>
      <c r="H133" s="68"/>
    </row>
    <row r="134" spans="2:8" ht="27.75" customHeight="1" x14ac:dyDescent="0.3">
      <c r="B134" s="2" t="s">
        <v>8</v>
      </c>
      <c r="C134" s="434" t="str">
        <f>'PRESUPUESTO  LONARSAN'!C12</f>
        <v>RELLENO COMPACTADO CON MATERIAL DE PRÉSTAMO IMPORTADO</v>
      </c>
      <c r="D134" s="434"/>
      <c r="E134" s="434"/>
      <c r="F134" s="434"/>
      <c r="G134" s="3" t="s">
        <v>9</v>
      </c>
      <c r="H134" s="4" t="str">
        <f>'PRESUPUESTO  LONARSAN'!D12</f>
        <v>M3</v>
      </c>
    </row>
    <row r="135" spans="2:8" ht="15" customHeight="1" x14ac:dyDescent="0.3">
      <c r="B135" s="5" t="s">
        <v>10</v>
      </c>
      <c r="C135" s="435" t="str">
        <f>'PRESUPUESTO  LONARSAN'!C8</f>
        <v xml:space="preserve">OBRA CIVIL </v>
      </c>
      <c r="D135" s="435"/>
      <c r="E135" s="435"/>
      <c r="F135" s="435"/>
      <c r="G135" s="6" t="s">
        <v>45</v>
      </c>
      <c r="H135" s="7">
        <f>'PRESUPUESTO  LONARSAN'!B12</f>
        <v>1.04</v>
      </c>
    </row>
    <row r="136" spans="2:8" ht="15" customHeight="1" x14ac:dyDescent="0.3">
      <c r="B136" s="8" t="s">
        <v>11</v>
      </c>
      <c r="C136" s="436"/>
      <c r="D136" s="436"/>
      <c r="E136" s="436"/>
      <c r="F136" s="436"/>
      <c r="G136" s="436"/>
      <c r="H136" s="9"/>
    </row>
    <row r="137" spans="2:8" ht="15" customHeight="1" x14ac:dyDescent="0.3">
      <c r="B137" s="10" t="s">
        <v>25</v>
      </c>
      <c r="C137" s="11"/>
      <c r="D137" s="12" t="s">
        <v>24</v>
      </c>
      <c r="E137" s="12" t="s">
        <v>26</v>
      </c>
      <c r="F137" s="13" t="s">
        <v>27</v>
      </c>
      <c r="G137" s="12" t="s">
        <v>28</v>
      </c>
      <c r="H137" s="14" t="s">
        <v>37</v>
      </c>
    </row>
    <row r="138" spans="2:8" ht="15" customHeight="1" x14ac:dyDescent="0.3">
      <c r="B138" s="15"/>
      <c r="C138" s="16"/>
      <c r="D138" s="17" t="s">
        <v>29</v>
      </c>
      <c r="E138" s="17" t="s">
        <v>30</v>
      </c>
      <c r="F138" s="18" t="s">
        <v>31</v>
      </c>
      <c r="G138" s="17" t="s">
        <v>32</v>
      </c>
      <c r="H138" s="19" t="s">
        <v>33</v>
      </c>
    </row>
    <row r="139" spans="2:8" ht="15" customHeight="1" x14ac:dyDescent="0.3">
      <c r="B139" s="338" t="s">
        <v>12</v>
      </c>
      <c r="C139" s="20"/>
      <c r="D139" s="21">
        <v>0.05</v>
      </c>
      <c r="E139" s="22">
        <f>+H156*D139</f>
        <v>6.4000000000000001E-2</v>
      </c>
      <c r="F139" s="22"/>
      <c r="G139" s="22"/>
      <c r="H139" s="23">
        <f>+E139</f>
        <v>6.4000000000000001E-2</v>
      </c>
    </row>
    <row r="140" spans="2:8" ht="15" customHeight="1" x14ac:dyDescent="0.3">
      <c r="B140" s="338" t="s">
        <v>116</v>
      </c>
      <c r="C140" s="2"/>
      <c r="D140" s="26">
        <v>1</v>
      </c>
      <c r="E140" s="24">
        <v>45</v>
      </c>
      <c r="F140" s="24">
        <f>ROUND(D140*E140,2)</f>
        <v>45</v>
      </c>
      <c r="G140" s="288">
        <v>4.8000000000000001E-2</v>
      </c>
      <c r="H140" s="23">
        <f>ROUND(F140*G140,2)</f>
        <v>2.16</v>
      </c>
    </row>
    <row r="141" spans="2:8" ht="15" customHeight="1" x14ac:dyDescent="0.3">
      <c r="B141" s="338" t="s">
        <v>117</v>
      </c>
      <c r="C141" s="2"/>
      <c r="D141" s="26">
        <v>0.5</v>
      </c>
      <c r="E141" s="24">
        <v>25</v>
      </c>
      <c r="F141" s="24">
        <f>ROUND(D141*E141,2)</f>
        <v>12.5</v>
      </c>
      <c r="G141" s="288">
        <f>$G$140</f>
        <v>4.8000000000000001E-2</v>
      </c>
      <c r="H141" s="23">
        <f>ROUND(F141*G141,2)</f>
        <v>0.6</v>
      </c>
    </row>
    <row r="142" spans="2:8" ht="15" customHeight="1" x14ac:dyDescent="0.3">
      <c r="B142" s="338" t="s">
        <v>118</v>
      </c>
      <c r="C142" s="2"/>
      <c r="D142" s="26">
        <v>1</v>
      </c>
      <c r="E142" s="24">
        <v>50</v>
      </c>
      <c r="F142" s="24">
        <f>D142*E142</f>
        <v>50</v>
      </c>
      <c r="G142" s="288">
        <f t="shared" ref="G142:G143" si="4">$G$140</f>
        <v>4.8000000000000001E-2</v>
      </c>
      <c r="H142" s="23">
        <f>ROUND(F142*G142,2)</f>
        <v>2.4</v>
      </c>
    </row>
    <row r="143" spans="2:8" ht="15" customHeight="1" x14ac:dyDescent="0.3">
      <c r="B143" s="338" t="s">
        <v>148</v>
      </c>
      <c r="C143" s="2"/>
      <c r="D143" s="26">
        <v>1</v>
      </c>
      <c r="E143" s="24">
        <v>25</v>
      </c>
      <c r="F143" s="24">
        <f>D143*E143</f>
        <v>25</v>
      </c>
      <c r="G143" s="288">
        <f t="shared" si="4"/>
        <v>4.8000000000000001E-2</v>
      </c>
      <c r="H143" s="23">
        <f>ROUND(F143*G143,2)</f>
        <v>1.2</v>
      </c>
    </row>
    <row r="144" spans="2:8" ht="15" customHeight="1" x14ac:dyDescent="0.3">
      <c r="B144" s="27" t="s">
        <v>13</v>
      </c>
      <c r="C144" s="28"/>
      <c r="D144" s="24"/>
      <c r="E144" s="24"/>
      <c r="F144" s="24"/>
      <c r="G144" s="24"/>
      <c r="H144" s="29">
        <f>SUM(H139:H143)</f>
        <v>6.4240000000000004</v>
      </c>
    </row>
    <row r="145" spans="2:8" ht="15" customHeight="1" x14ac:dyDescent="0.3">
      <c r="B145" s="8" t="s">
        <v>14</v>
      </c>
      <c r="C145" s="30"/>
      <c r="D145" s="30"/>
      <c r="E145" s="30"/>
      <c r="F145" s="30"/>
      <c r="G145" s="30"/>
      <c r="H145" s="31"/>
    </row>
    <row r="146" spans="2:8" ht="15" customHeight="1" x14ac:dyDescent="0.3">
      <c r="B146" s="10" t="s">
        <v>38</v>
      </c>
      <c r="C146" s="32"/>
      <c r="D146" s="33" t="s">
        <v>24</v>
      </c>
      <c r="E146" s="33" t="s">
        <v>34</v>
      </c>
      <c r="F146" s="13" t="s">
        <v>27</v>
      </c>
      <c r="G146" s="33" t="s">
        <v>28</v>
      </c>
      <c r="H146" s="34" t="s">
        <v>37</v>
      </c>
    </row>
    <row r="147" spans="2:8" ht="15" customHeight="1" x14ac:dyDescent="0.3">
      <c r="B147" s="15"/>
      <c r="C147" s="35"/>
      <c r="D147" s="19" t="s">
        <v>29</v>
      </c>
      <c r="E147" s="19" t="s">
        <v>30</v>
      </c>
      <c r="F147" s="36" t="s">
        <v>31</v>
      </c>
      <c r="G147" s="19" t="s">
        <v>32</v>
      </c>
      <c r="H147" s="19" t="s">
        <v>33</v>
      </c>
    </row>
    <row r="148" spans="2:8" ht="15" customHeight="1" x14ac:dyDescent="0.3">
      <c r="B148" s="27" t="s">
        <v>143</v>
      </c>
      <c r="C148" s="37"/>
      <c r="D148" s="24">
        <v>0.1</v>
      </c>
      <c r="E148" s="24">
        <f>'ACT. COSTOS MANO DE OBRA'!D13</f>
        <v>4.55</v>
      </c>
      <c r="F148" s="24">
        <f t="shared" ref="F148:F153" si="5">+E148*D148</f>
        <v>0.45500000000000002</v>
      </c>
      <c r="G148" s="288">
        <f t="shared" ref="G148:G153" si="6">$G$140</f>
        <v>4.8000000000000001E-2</v>
      </c>
      <c r="H148" s="23">
        <f t="shared" ref="H148:H153" si="7">ROUND(F148*G148,2)</f>
        <v>0.02</v>
      </c>
    </row>
    <row r="149" spans="2:8" ht="15" customHeight="1" x14ac:dyDescent="0.3">
      <c r="B149" s="338" t="s">
        <v>150</v>
      </c>
      <c r="C149" s="37"/>
      <c r="D149" s="24">
        <v>2</v>
      </c>
      <c r="E149" s="24">
        <f>'ACT. COSTOS MANO DE OBRA'!D15</f>
        <v>4.05</v>
      </c>
      <c r="F149" s="24">
        <f t="shared" si="5"/>
        <v>8.1</v>
      </c>
      <c r="G149" s="288">
        <f t="shared" si="6"/>
        <v>4.8000000000000001E-2</v>
      </c>
      <c r="H149" s="23">
        <f t="shared" si="7"/>
        <v>0.39</v>
      </c>
    </row>
    <row r="150" spans="2:8" ht="19.149999999999999" customHeight="1" x14ac:dyDescent="0.3">
      <c r="B150" s="437" t="s">
        <v>145</v>
      </c>
      <c r="C150" s="438"/>
      <c r="D150" s="90">
        <v>1</v>
      </c>
      <c r="E150" s="90">
        <f>'ACT. COSTOS MANO DE OBRA'!D21</f>
        <v>4.55</v>
      </c>
      <c r="F150" s="90">
        <f t="shared" si="5"/>
        <v>4.55</v>
      </c>
      <c r="G150" s="288">
        <f t="shared" si="6"/>
        <v>4.8000000000000001E-2</v>
      </c>
      <c r="H150" s="158">
        <f t="shared" si="7"/>
        <v>0.22</v>
      </c>
    </row>
    <row r="151" spans="2:8" ht="22.9" customHeight="1" x14ac:dyDescent="0.3">
      <c r="B151" s="437" t="s">
        <v>146</v>
      </c>
      <c r="C151" s="438"/>
      <c r="D151" s="90">
        <v>0.5</v>
      </c>
      <c r="E151" s="90">
        <f>'ACT. COSTOS MANO DE OBRA'!D22</f>
        <v>5.95</v>
      </c>
      <c r="F151" s="90">
        <f t="shared" si="5"/>
        <v>2.9750000000000001</v>
      </c>
      <c r="G151" s="288">
        <f t="shared" si="6"/>
        <v>4.8000000000000001E-2</v>
      </c>
      <c r="H151" s="158">
        <f t="shared" si="7"/>
        <v>0.14000000000000001</v>
      </c>
    </row>
    <row r="152" spans="2:8" ht="29.25" customHeight="1" x14ac:dyDescent="0.3">
      <c r="B152" s="439" t="s">
        <v>147</v>
      </c>
      <c r="C152" s="440"/>
      <c r="D152" s="90">
        <v>1</v>
      </c>
      <c r="E152" s="90">
        <f>'ACT. COSTOS MANO DE OBRA'!D23</f>
        <v>4.55</v>
      </c>
      <c r="F152" s="90">
        <f t="shared" si="5"/>
        <v>4.55</v>
      </c>
      <c r="G152" s="288">
        <f t="shared" si="6"/>
        <v>4.8000000000000001E-2</v>
      </c>
      <c r="H152" s="158">
        <f t="shared" si="7"/>
        <v>0.22</v>
      </c>
    </row>
    <row r="153" spans="2:8" ht="15" customHeight="1" x14ac:dyDescent="0.3">
      <c r="B153" s="338" t="s">
        <v>149</v>
      </c>
      <c r="C153" s="2"/>
      <c r="D153" s="24">
        <v>1</v>
      </c>
      <c r="E153" s="24">
        <f>'ACT. COSTOS MANO DE OBRA'!D19</f>
        <v>5.95</v>
      </c>
      <c r="F153" s="24">
        <f t="shared" si="5"/>
        <v>5.95</v>
      </c>
      <c r="G153" s="288">
        <f t="shared" si="6"/>
        <v>4.8000000000000001E-2</v>
      </c>
      <c r="H153" s="23">
        <f t="shared" si="7"/>
        <v>0.28999999999999998</v>
      </c>
    </row>
    <row r="154" spans="2:8" ht="15" customHeight="1" x14ac:dyDescent="0.3">
      <c r="B154" s="338"/>
      <c r="C154" s="2"/>
      <c r="D154" s="24"/>
      <c r="E154" s="24"/>
      <c r="F154" s="24"/>
      <c r="G154" s="24"/>
      <c r="H154" s="23"/>
    </row>
    <row r="155" spans="2:8" ht="15" customHeight="1" x14ac:dyDescent="0.3">
      <c r="B155" s="27"/>
      <c r="C155" s="2"/>
      <c r="D155" s="24"/>
      <c r="E155" s="24"/>
      <c r="F155" s="24"/>
      <c r="G155" s="24"/>
      <c r="H155" s="25"/>
    </row>
    <row r="156" spans="2:8" ht="15" customHeight="1" x14ac:dyDescent="0.3">
      <c r="B156" s="38" t="s">
        <v>15</v>
      </c>
      <c r="C156" s="39"/>
      <c r="D156" s="40"/>
      <c r="E156" s="40"/>
      <c r="F156" s="40"/>
      <c r="G156" s="40"/>
      <c r="H156" s="29">
        <f>SUM(H148:H155)</f>
        <v>1.28</v>
      </c>
    </row>
    <row r="157" spans="2:8" ht="15" customHeight="1" x14ac:dyDescent="0.3">
      <c r="B157" s="41" t="s">
        <v>16</v>
      </c>
      <c r="C157" s="39"/>
      <c r="D157" s="42"/>
      <c r="E157" s="42"/>
      <c r="F157" s="42"/>
      <c r="G157" s="42"/>
      <c r="H157" s="43"/>
    </row>
    <row r="158" spans="2:8" ht="15" customHeight="1" x14ac:dyDescent="0.3">
      <c r="B158" s="10" t="s">
        <v>25</v>
      </c>
      <c r="C158" s="32"/>
      <c r="D158" s="33"/>
      <c r="E158" s="33" t="s">
        <v>1</v>
      </c>
      <c r="F158" s="13" t="s">
        <v>24</v>
      </c>
      <c r="G158" s="33" t="s">
        <v>35</v>
      </c>
      <c r="H158" s="34" t="s">
        <v>36</v>
      </c>
    </row>
    <row r="159" spans="2:8" ht="15" customHeight="1" x14ac:dyDescent="0.3">
      <c r="B159" s="441"/>
      <c r="C159" s="442"/>
      <c r="D159" s="443"/>
      <c r="E159" s="45"/>
      <c r="F159" s="19" t="s">
        <v>29</v>
      </c>
      <c r="G159" s="19" t="s">
        <v>30</v>
      </c>
      <c r="H159" s="19" t="s">
        <v>31</v>
      </c>
    </row>
    <row r="160" spans="2:8" ht="15" customHeight="1" x14ac:dyDescent="0.3">
      <c r="B160" s="27" t="s">
        <v>203</v>
      </c>
      <c r="C160" s="2"/>
      <c r="D160" s="46"/>
      <c r="E160" s="47" t="s">
        <v>7</v>
      </c>
      <c r="F160" s="24">
        <v>1.25</v>
      </c>
      <c r="G160" s="24">
        <v>3.47</v>
      </c>
      <c r="H160" s="25">
        <f>ROUND(F160*G160,2)</f>
        <v>4.34</v>
      </c>
    </row>
    <row r="161" spans="2:8" ht="15" customHeight="1" x14ac:dyDescent="0.3">
      <c r="B161" s="332" t="s">
        <v>21</v>
      </c>
      <c r="C161" s="218"/>
      <c r="D161" s="333"/>
      <c r="E161" s="89" t="s">
        <v>7</v>
      </c>
      <c r="F161" s="90">
        <v>0.05</v>
      </c>
      <c r="G161" s="90">
        <v>0.2</v>
      </c>
      <c r="H161" s="25">
        <f>ROUND(F161*G161,2)</f>
        <v>0.01</v>
      </c>
    </row>
    <row r="162" spans="2:8" ht="15" customHeight="1" x14ac:dyDescent="0.3">
      <c r="B162" s="27"/>
      <c r="C162" s="2"/>
      <c r="D162" s="46"/>
      <c r="E162" s="47"/>
      <c r="F162" s="48"/>
      <c r="G162" s="24"/>
      <c r="H162" s="23"/>
    </row>
    <row r="163" spans="2:8" ht="15" customHeight="1" x14ac:dyDescent="0.3">
      <c r="B163" s="80"/>
      <c r="C163" s="72"/>
      <c r="D163" s="73"/>
      <c r="E163" s="47"/>
      <c r="F163" s="48"/>
      <c r="G163" s="24"/>
      <c r="H163" s="23"/>
    </row>
    <row r="164" spans="2:8" ht="15" customHeight="1" x14ac:dyDescent="0.3">
      <c r="B164" s="80"/>
      <c r="C164" s="72"/>
      <c r="D164" s="73"/>
      <c r="E164" s="47"/>
      <c r="F164" s="48"/>
      <c r="G164" s="24"/>
      <c r="H164" s="23"/>
    </row>
    <row r="165" spans="2:8" ht="15" customHeight="1" x14ac:dyDescent="0.3">
      <c r="B165" s="80"/>
      <c r="C165" s="72"/>
      <c r="D165" s="73"/>
      <c r="E165" s="47"/>
      <c r="F165" s="48"/>
      <c r="G165" s="24"/>
      <c r="H165" s="23"/>
    </row>
    <row r="166" spans="2:8" ht="15" customHeight="1" x14ac:dyDescent="0.3">
      <c r="B166" s="38" t="s">
        <v>40</v>
      </c>
      <c r="C166" s="39"/>
      <c r="D166" s="43"/>
      <c r="E166" s="40"/>
      <c r="F166" s="40"/>
      <c r="G166" s="40"/>
      <c r="H166" s="29">
        <f>SUM(H160:H165)</f>
        <v>4.3499999999999996</v>
      </c>
    </row>
    <row r="167" spans="2:8" ht="15" customHeight="1" x14ac:dyDescent="0.3">
      <c r="B167" s="49" t="s">
        <v>17</v>
      </c>
      <c r="C167" s="50"/>
      <c r="D167" s="28"/>
      <c r="E167" s="28"/>
      <c r="F167" s="28"/>
      <c r="G167" s="51"/>
      <c r="H167" s="52"/>
    </row>
    <row r="168" spans="2:8" ht="15" customHeight="1" x14ac:dyDescent="0.3">
      <c r="B168" s="10" t="s">
        <v>25</v>
      </c>
      <c r="C168" s="32"/>
      <c r="D168" s="45"/>
      <c r="E168" s="33" t="s">
        <v>1</v>
      </c>
      <c r="F168" s="33" t="s">
        <v>24</v>
      </c>
      <c r="G168" s="33" t="s">
        <v>26</v>
      </c>
      <c r="H168" s="34" t="s">
        <v>36</v>
      </c>
    </row>
    <row r="169" spans="2:8" ht="15" customHeight="1" x14ac:dyDescent="0.3">
      <c r="B169" s="27"/>
      <c r="C169" s="20"/>
      <c r="D169" s="44"/>
      <c r="E169" s="53"/>
      <c r="F169" s="18" t="s">
        <v>29</v>
      </c>
      <c r="G169" s="18" t="s">
        <v>30</v>
      </c>
      <c r="H169" s="36" t="s">
        <v>31</v>
      </c>
    </row>
    <row r="170" spans="2:8" ht="15" customHeight="1" x14ac:dyDescent="0.3">
      <c r="B170" s="24"/>
      <c r="C170" s="28"/>
      <c r="D170" s="52"/>
      <c r="E170" s="25"/>
      <c r="F170" s="25"/>
      <c r="G170" s="25"/>
      <c r="H170" s="25"/>
    </row>
    <row r="171" spans="2:8" ht="15" customHeight="1" x14ac:dyDescent="0.3">
      <c r="B171" s="38" t="s">
        <v>18</v>
      </c>
      <c r="C171" s="54"/>
      <c r="D171" s="55"/>
      <c r="E171" s="40"/>
      <c r="F171" s="40"/>
      <c r="G171" s="40"/>
      <c r="H171" s="56">
        <f>SUM(H169:H170)</f>
        <v>0</v>
      </c>
    </row>
    <row r="172" spans="2:8" ht="15" customHeight="1" x14ac:dyDescent="0.3">
      <c r="B172" s="57"/>
      <c r="C172" s="57"/>
      <c r="D172" s="58"/>
      <c r="E172" s="40" t="s">
        <v>41</v>
      </c>
      <c r="F172" s="40"/>
      <c r="G172" s="40"/>
      <c r="H172" s="59">
        <f>+H144+H156+H166+H171</f>
        <v>12.054</v>
      </c>
    </row>
    <row r="173" spans="2:8" ht="15" customHeight="1" x14ac:dyDescent="0.3">
      <c r="B173" s="60"/>
      <c r="C173" s="61"/>
      <c r="D173" s="52"/>
      <c r="E173" s="62" t="s">
        <v>50</v>
      </c>
      <c r="F173" s="51"/>
      <c r="G173" s="83">
        <f>+H5</f>
        <v>0.2</v>
      </c>
      <c r="H173" s="29">
        <f>ROUND(H172*G173,2)</f>
        <v>2.41</v>
      </c>
    </row>
    <row r="174" spans="2:8" ht="15" customHeight="1" x14ac:dyDescent="0.3">
      <c r="B174" s="60"/>
      <c r="C174" s="61"/>
      <c r="D174" s="52"/>
      <c r="E174" s="62" t="s">
        <v>42</v>
      </c>
      <c r="F174" s="63"/>
      <c r="G174" s="63"/>
      <c r="H174" s="25"/>
    </row>
    <row r="175" spans="2:8" ht="15" customHeight="1" x14ac:dyDescent="0.3">
      <c r="B175" s="60"/>
      <c r="C175" s="61"/>
      <c r="D175" s="52"/>
      <c r="E175" s="62" t="s">
        <v>19</v>
      </c>
      <c r="F175" s="63"/>
      <c r="G175" s="63"/>
      <c r="H175" s="29">
        <f>ROUND(H172+H173,2)</f>
        <v>14.46</v>
      </c>
    </row>
    <row r="176" spans="2:8" ht="15" customHeight="1" x14ac:dyDescent="0.3">
      <c r="B176" s="2"/>
      <c r="C176" s="2"/>
      <c r="D176" s="52"/>
      <c r="E176" s="64" t="s">
        <v>20</v>
      </c>
      <c r="F176" s="65"/>
      <c r="G176" s="65"/>
      <c r="H176" s="66">
        <f>H175</f>
        <v>14.46</v>
      </c>
    </row>
    <row r="177" spans="2:8" ht="15" customHeight="1" x14ac:dyDescent="0.3">
      <c r="B177" s="2"/>
      <c r="C177" s="2"/>
      <c r="D177" s="28"/>
      <c r="E177" s="65"/>
      <c r="F177" s="65"/>
      <c r="G177" s="65"/>
      <c r="H177" s="67"/>
    </row>
    <row r="178" spans="2:8" ht="15" customHeight="1" x14ac:dyDescent="0.3">
      <c r="B178" s="2"/>
      <c r="C178" s="2"/>
      <c r="D178" s="28"/>
      <c r="E178" s="28"/>
      <c r="F178" s="28"/>
      <c r="G178" s="28"/>
      <c r="H178" s="68"/>
    </row>
    <row r="179" spans="2:8" ht="15" customHeight="1" x14ac:dyDescent="0.3">
      <c r="B179" s="2" t="s">
        <v>43</v>
      </c>
      <c r="C179" s="2"/>
      <c r="D179" s="28"/>
      <c r="E179" s="28"/>
      <c r="F179" s="28"/>
      <c r="G179" s="28"/>
      <c r="H179" s="68"/>
    </row>
    <row r="180" spans="2:8" ht="27.75" customHeight="1" x14ac:dyDescent="0.3">
      <c r="B180" s="2" t="s">
        <v>8</v>
      </c>
      <c r="C180" s="434" t="str">
        <f>'PRESUPUESTO  LONARSAN'!C13</f>
        <v>SUMINISTRO DE BASE CLASE I, INC. TRANSPORTE, TENDIDO, HIDRATADO Y COMPACTADO</v>
      </c>
      <c r="D180" s="434"/>
      <c r="E180" s="434"/>
      <c r="F180" s="434"/>
      <c r="G180" s="3" t="s">
        <v>9</v>
      </c>
      <c r="H180" s="4" t="str">
        <f>'PRESUPUESTO  LONARSAN'!D13</f>
        <v>M3</v>
      </c>
    </row>
    <row r="181" spans="2:8" ht="15" customHeight="1" x14ac:dyDescent="0.3">
      <c r="B181" s="5" t="s">
        <v>10</v>
      </c>
      <c r="C181" s="435" t="str">
        <f>'PRESUPUESTO  LONARSAN'!C8</f>
        <v xml:space="preserve">OBRA CIVIL </v>
      </c>
      <c r="D181" s="435"/>
      <c r="E181" s="435"/>
      <c r="F181" s="435"/>
      <c r="G181" s="6" t="s">
        <v>45</v>
      </c>
      <c r="H181" s="7">
        <f>'PRESUPUESTO  LONARSAN'!B13</f>
        <v>1.05</v>
      </c>
    </row>
    <row r="182" spans="2:8" ht="15" customHeight="1" x14ac:dyDescent="0.3">
      <c r="B182" s="8" t="s">
        <v>11</v>
      </c>
      <c r="C182" s="436"/>
      <c r="D182" s="436"/>
      <c r="E182" s="436"/>
      <c r="F182" s="436"/>
      <c r="G182" s="436"/>
      <c r="H182" s="9"/>
    </row>
    <row r="183" spans="2:8" ht="15" customHeight="1" x14ac:dyDescent="0.3">
      <c r="B183" s="10" t="s">
        <v>25</v>
      </c>
      <c r="C183" s="11"/>
      <c r="D183" s="12" t="s">
        <v>24</v>
      </c>
      <c r="E183" s="12" t="s">
        <v>26</v>
      </c>
      <c r="F183" s="13" t="s">
        <v>27</v>
      </c>
      <c r="G183" s="12" t="s">
        <v>28</v>
      </c>
      <c r="H183" s="14" t="s">
        <v>37</v>
      </c>
    </row>
    <row r="184" spans="2:8" ht="15" customHeight="1" x14ac:dyDescent="0.3">
      <c r="B184" s="15"/>
      <c r="C184" s="16"/>
      <c r="D184" s="17" t="s">
        <v>29</v>
      </c>
      <c r="E184" s="17" t="s">
        <v>30</v>
      </c>
      <c r="F184" s="18" t="s">
        <v>31</v>
      </c>
      <c r="G184" s="17" t="s">
        <v>32</v>
      </c>
      <c r="H184" s="19" t="s">
        <v>33</v>
      </c>
    </row>
    <row r="185" spans="2:8" ht="15" customHeight="1" x14ac:dyDescent="0.3">
      <c r="B185" s="338" t="s">
        <v>12</v>
      </c>
      <c r="C185" s="20"/>
      <c r="D185" s="21">
        <v>0.05</v>
      </c>
      <c r="E185" s="22">
        <f>+H201*D185</f>
        <v>5.1500000000000004E-2</v>
      </c>
      <c r="F185" s="22"/>
      <c r="G185" s="22"/>
      <c r="H185" s="23">
        <f>+E185</f>
        <v>5.1500000000000004E-2</v>
      </c>
    </row>
    <row r="186" spans="2:8" ht="15" customHeight="1" x14ac:dyDescent="0.3">
      <c r="B186" s="338" t="s">
        <v>116</v>
      </c>
      <c r="C186" s="2"/>
      <c r="D186" s="26">
        <v>1</v>
      </c>
      <c r="E186" s="24">
        <v>45</v>
      </c>
      <c r="F186" s="24">
        <f>ROUND(D186*E186,2)</f>
        <v>45</v>
      </c>
      <c r="G186" s="48">
        <v>0.03</v>
      </c>
      <c r="H186" s="23">
        <f>ROUND(G186*F186,2)</f>
        <v>1.35</v>
      </c>
    </row>
    <row r="187" spans="2:8" ht="15" customHeight="1" x14ac:dyDescent="0.3">
      <c r="B187" s="338" t="s">
        <v>117</v>
      </c>
      <c r="C187" s="2"/>
      <c r="D187" s="26">
        <v>1</v>
      </c>
      <c r="E187" s="24">
        <v>25</v>
      </c>
      <c r="F187" s="24">
        <f>ROUND(D187*E187,2)</f>
        <v>25</v>
      </c>
      <c r="G187" s="48">
        <f>$G$186</f>
        <v>0.03</v>
      </c>
      <c r="H187" s="23">
        <f>ROUND(G187*F187,2)</f>
        <v>0.75</v>
      </c>
    </row>
    <row r="188" spans="2:8" ht="15" customHeight="1" x14ac:dyDescent="0.3">
      <c r="B188" s="338" t="s">
        <v>118</v>
      </c>
      <c r="C188" s="2"/>
      <c r="D188" s="26">
        <v>1</v>
      </c>
      <c r="E188" s="24">
        <v>50</v>
      </c>
      <c r="F188" s="24">
        <f>D188*E188</f>
        <v>50</v>
      </c>
      <c r="G188" s="48">
        <f>$G$186</f>
        <v>0.03</v>
      </c>
      <c r="H188" s="23">
        <f>ROUND(G188*F188,2)</f>
        <v>1.5</v>
      </c>
    </row>
    <row r="189" spans="2:8" ht="15" customHeight="1" x14ac:dyDescent="0.3">
      <c r="B189" s="338" t="s">
        <v>148</v>
      </c>
      <c r="C189" s="2"/>
      <c r="D189" s="26">
        <v>1</v>
      </c>
      <c r="E189" s="24">
        <v>25</v>
      </c>
      <c r="F189" s="24">
        <f>D189*E189</f>
        <v>25</v>
      </c>
      <c r="G189" s="48">
        <f>$G$186</f>
        <v>0.03</v>
      </c>
      <c r="H189" s="23">
        <f>ROUND(G189*F189,2)</f>
        <v>0.75</v>
      </c>
    </row>
    <row r="190" spans="2:8" ht="15" customHeight="1" x14ac:dyDescent="0.3">
      <c r="B190" s="27" t="s">
        <v>13</v>
      </c>
      <c r="C190" s="28"/>
      <c r="D190" s="24"/>
      <c r="E190" s="24"/>
      <c r="F190" s="24"/>
      <c r="G190" s="24"/>
      <c r="H190" s="29">
        <f>SUM(H185:H189)</f>
        <v>4.4015000000000004</v>
      </c>
    </row>
    <row r="191" spans="2:8" ht="15" customHeight="1" x14ac:dyDescent="0.3">
      <c r="B191" s="8" t="s">
        <v>14</v>
      </c>
      <c r="C191" s="30"/>
      <c r="D191" s="30"/>
      <c r="E191" s="30"/>
      <c r="F191" s="30"/>
      <c r="G191" s="30"/>
      <c r="H191" s="31"/>
    </row>
    <row r="192" spans="2:8" ht="15" customHeight="1" x14ac:dyDescent="0.3">
      <c r="B192" s="10" t="s">
        <v>38</v>
      </c>
      <c r="C192" s="32"/>
      <c r="D192" s="33" t="s">
        <v>24</v>
      </c>
      <c r="E192" s="33" t="s">
        <v>34</v>
      </c>
      <c r="F192" s="13" t="s">
        <v>27</v>
      </c>
      <c r="G192" s="33" t="s">
        <v>28</v>
      </c>
      <c r="H192" s="34" t="s">
        <v>37</v>
      </c>
    </row>
    <row r="193" spans="2:8" ht="15" customHeight="1" x14ac:dyDescent="0.3">
      <c r="B193" s="15"/>
      <c r="C193" s="35"/>
      <c r="D193" s="19" t="s">
        <v>29</v>
      </c>
      <c r="E193" s="19" t="s">
        <v>30</v>
      </c>
      <c r="F193" s="36" t="s">
        <v>31</v>
      </c>
      <c r="G193" s="19" t="s">
        <v>32</v>
      </c>
      <c r="H193" s="19" t="s">
        <v>33</v>
      </c>
    </row>
    <row r="194" spans="2:8" ht="19.5" customHeight="1" x14ac:dyDescent="0.3">
      <c r="B194" s="27" t="s">
        <v>143</v>
      </c>
      <c r="C194" s="37"/>
      <c r="D194" s="24">
        <v>0.2</v>
      </c>
      <c r="E194" s="24">
        <f>+'ACT. COSTOS MANO DE OBRA'!D13</f>
        <v>4.55</v>
      </c>
      <c r="F194" s="24">
        <f t="shared" ref="F194:F199" si="8">+E194*D194</f>
        <v>0.91</v>
      </c>
      <c r="G194" s="201">
        <f t="shared" ref="G194:G199" si="9">$G$186</f>
        <v>0.03</v>
      </c>
      <c r="H194" s="23">
        <f t="shared" ref="H194:H199" si="10">ROUND(G194*F194,2)</f>
        <v>0.03</v>
      </c>
    </row>
    <row r="195" spans="2:8" ht="17.25" customHeight="1" x14ac:dyDescent="0.3">
      <c r="B195" s="338" t="s">
        <v>150</v>
      </c>
      <c r="C195" s="37"/>
      <c r="D195" s="24">
        <v>3</v>
      </c>
      <c r="E195" s="24">
        <f>+'ACT. COSTOS MANO DE OBRA'!D15</f>
        <v>4.05</v>
      </c>
      <c r="F195" s="24">
        <f t="shared" si="8"/>
        <v>12.149999999999999</v>
      </c>
      <c r="G195" s="201">
        <f t="shared" si="9"/>
        <v>0.03</v>
      </c>
      <c r="H195" s="23">
        <f t="shared" si="10"/>
        <v>0.36</v>
      </c>
    </row>
    <row r="196" spans="2:8" ht="27.75" customHeight="1" x14ac:dyDescent="0.3">
      <c r="B196" s="439" t="s">
        <v>145</v>
      </c>
      <c r="C196" s="440"/>
      <c r="D196" s="24">
        <v>1</v>
      </c>
      <c r="E196" s="24">
        <f>+'ACT. COSTOS MANO DE OBRA'!D21</f>
        <v>4.55</v>
      </c>
      <c r="F196" s="24">
        <f t="shared" si="8"/>
        <v>4.55</v>
      </c>
      <c r="G196" s="201">
        <f t="shared" si="9"/>
        <v>0.03</v>
      </c>
      <c r="H196" s="23">
        <f t="shared" si="10"/>
        <v>0.14000000000000001</v>
      </c>
    </row>
    <row r="197" spans="2:8" ht="27" customHeight="1" x14ac:dyDescent="0.3">
      <c r="B197" s="439" t="s">
        <v>146</v>
      </c>
      <c r="C197" s="440"/>
      <c r="D197" s="24">
        <v>1</v>
      </c>
      <c r="E197" s="24">
        <f>+'ACT. COSTOS MANO DE OBRA'!D22</f>
        <v>5.95</v>
      </c>
      <c r="F197" s="24">
        <f t="shared" si="8"/>
        <v>5.95</v>
      </c>
      <c r="G197" s="201">
        <f t="shared" si="9"/>
        <v>0.03</v>
      </c>
      <c r="H197" s="23">
        <f t="shared" si="10"/>
        <v>0.18</v>
      </c>
    </row>
    <row r="198" spans="2:8" ht="41.25" customHeight="1" x14ac:dyDescent="0.3">
      <c r="B198" s="439" t="s">
        <v>147</v>
      </c>
      <c r="C198" s="440"/>
      <c r="D198" s="24">
        <v>1</v>
      </c>
      <c r="E198" s="24">
        <f>+'ACT. COSTOS MANO DE OBRA'!D23</f>
        <v>4.55</v>
      </c>
      <c r="F198" s="24">
        <f t="shared" si="8"/>
        <v>4.55</v>
      </c>
      <c r="G198" s="201">
        <f t="shared" si="9"/>
        <v>0.03</v>
      </c>
      <c r="H198" s="23">
        <f t="shared" si="10"/>
        <v>0.14000000000000001</v>
      </c>
    </row>
    <row r="199" spans="2:8" ht="15" customHeight="1" x14ac:dyDescent="0.3">
      <c r="B199" s="338" t="s">
        <v>149</v>
      </c>
      <c r="C199" s="2"/>
      <c r="D199" s="24">
        <v>1</v>
      </c>
      <c r="E199" s="24">
        <f>+'ACT. COSTOS MANO DE OBRA'!D19</f>
        <v>5.95</v>
      </c>
      <c r="F199" s="24">
        <f t="shared" si="8"/>
        <v>5.95</v>
      </c>
      <c r="G199" s="201">
        <f t="shared" si="9"/>
        <v>0.03</v>
      </c>
      <c r="H199" s="23">
        <f t="shared" si="10"/>
        <v>0.18</v>
      </c>
    </row>
    <row r="200" spans="2:8" ht="15" customHeight="1" x14ac:dyDescent="0.3">
      <c r="B200" s="27"/>
      <c r="C200" s="2"/>
      <c r="D200" s="24"/>
      <c r="E200" s="24"/>
      <c r="F200" s="24"/>
      <c r="G200" s="24"/>
      <c r="H200" s="25"/>
    </row>
    <row r="201" spans="2:8" ht="15" customHeight="1" x14ac:dyDescent="0.3">
      <c r="B201" s="38" t="s">
        <v>15</v>
      </c>
      <c r="C201" s="39"/>
      <c r="D201" s="40"/>
      <c r="E201" s="40"/>
      <c r="F201" s="40"/>
      <c r="G201" s="40"/>
      <c r="H201" s="29">
        <f>SUM(H194:H200)</f>
        <v>1.03</v>
      </c>
    </row>
    <row r="202" spans="2:8" ht="15" customHeight="1" x14ac:dyDescent="0.3">
      <c r="B202" s="41" t="s">
        <v>16</v>
      </c>
      <c r="C202" s="39"/>
      <c r="D202" s="42"/>
      <c r="E202" s="42"/>
      <c r="F202" s="42"/>
      <c r="G202" s="42"/>
      <c r="H202" s="43"/>
    </row>
    <row r="203" spans="2:8" ht="15" customHeight="1" x14ac:dyDescent="0.3">
      <c r="B203" s="10" t="s">
        <v>25</v>
      </c>
      <c r="C203" s="32"/>
      <c r="D203" s="33"/>
      <c r="E203" s="33" t="s">
        <v>1</v>
      </c>
      <c r="F203" s="13" t="s">
        <v>24</v>
      </c>
      <c r="G203" s="33" t="s">
        <v>35</v>
      </c>
      <c r="H203" s="34" t="s">
        <v>36</v>
      </c>
    </row>
    <row r="204" spans="2:8" ht="15" customHeight="1" x14ac:dyDescent="0.3">
      <c r="B204" s="441"/>
      <c r="C204" s="442"/>
      <c r="D204" s="443"/>
      <c r="E204" s="45"/>
      <c r="F204" s="19" t="s">
        <v>29</v>
      </c>
      <c r="G204" s="19" t="s">
        <v>30</v>
      </c>
      <c r="H204" s="19" t="s">
        <v>31</v>
      </c>
    </row>
    <row r="205" spans="2:8" ht="15" customHeight="1" x14ac:dyDescent="0.3">
      <c r="B205" s="27" t="s">
        <v>204</v>
      </c>
      <c r="C205" s="2"/>
      <c r="D205" s="46"/>
      <c r="E205" s="47" t="s">
        <v>7</v>
      </c>
      <c r="F205" s="24">
        <v>1.25</v>
      </c>
      <c r="G205" s="24">
        <v>15.5</v>
      </c>
      <c r="H205" s="25">
        <f>ROUND(F205*G205,2)</f>
        <v>19.38</v>
      </c>
    </row>
    <row r="206" spans="2:8" ht="15" customHeight="1" x14ac:dyDescent="0.3">
      <c r="B206" s="27" t="s">
        <v>21</v>
      </c>
      <c r="C206" s="2"/>
      <c r="D206" s="46"/>
      <c r="E206" s="47" t="s">
        <v>7</v>
      </c>
      <c r="F206" s="24">
        <v>0.03</v>
      </c>
      <c r="G206" s="24">
        <v>0.5</v>
      </c>
      <c r="H206" s="25">
        <f>ROUND(F206*G206,2)</f>
        <v>0.02</v>
      </c>
    </row>
    <row r="207" spans="2:8" ht="15" customHeight="1" x14ac:dyDescent="0.3">
      <c r="B207" s="27"/>
      <c r="C207" s="2"/>
      <c r="D207" s="46"/>
      <c r="E207" s="47"/>
      <c r="F207" s="48"/>
      <c r="G207" s="24"/>
      <c r="H207" s="25"/>
    </row>
    <row r="208" spans="2:8" ht="15" customHeight="1" x14ac:dyDescent="0.3">
      <c r="B208" s="80"/>
      <c r="C208" s="72"/>
      <c r="D208" s="73"/>
      <c r="E208" s="47"/>
      <c r="F208" s="48"/>
      <c r="G208" s="24"/>
      <c r="H208" s="25"/>
    </row>
    <row r="209" spans="2:8" ht="15" customHeight="1" x14ac:dyDescent="0.3">
      <c r="B209" s="80"/>
      <c r="C209" s="72"/>
      <c r="D209" s="73"/>
      <c r="E209" s="47"/>
      <c r="F209" s="48"/>
      <c r="G209" s="24"/>
      <c r="H209" s="23"/>
    </row>
    <row r="210" spans="2:8" ht="15" customHeight="1" x14ac:dyDescent="0.3">
      <c r="B210" s="80"/>
      <c r="C210" s="72"/>
      <c r="D210" s="73"/>
      <c r="E210" s="47"/>
      <c r="F210" s="48"/>
      <c r="G210" s="24"/>
      <c r="H210" s="23"/>
    </row>
    <row r="211" spans="2:8" ht="15" customHeight="1" x14ac:dyDescent="0.3">
      <c r="B211" s="38" t="s">
        <v>40</v>
      </c>
      <c r="C211" s="39"/>
      <c r="D211" s="43"/>
      <c r="E211" s="40"/>
      <c r="F211" s="40"/>
      <c r="G211" s="40"/>
      <c r="H211" s="29">
        <f>SUM(H205:H210)</f>
        <v>19.399999999999999</v>
      </c>
    </row>
    <row r="212" spans="2:8" ht="15" customHeight="1" x14ac:dyDescent="0.3">
      <c r="B212" s="49" t="s">
        <v>17</v>
      </c>
      <c r="C212" s="50"/>
      <c r="D212" s="28"/>
      <c r="E212" s="28"/>
      <c r="F212" s="28"/>
      <c r="G212" s="51"/>
      <c r="H212" s="52"/>
    </row>
    <row r="213" spans="2:8" ht="15" customHeight="1" x14ac:dyDescent="0.3">
      <c r="B213" s="10" t="s">
        <v>25</v>
      </c>
      <c r="C213" s="32"/>
      <c r="D213" s="45"/>
      <c r="E213" s="33" t="s">
        <v>1</v>
      </c>
      <c r="F213" s="33" t="s">
        <v>24</v>
      </c>
      <c r="G213" s="33" t="s">
        <v>26</v>
      </c>
      <c r="H213" s="34" t="s">
        <v>36</v>
      </c>
    </row>
    <row r="214" spans="2:8" ht="15" customHeight="1" x14ac:dyDescent="0.3">
      <c r="B214" s="27"/>
      <c r="C214" s="20"/>
      <c r="D214" s="44"/>
      <c r="E214" s="53"/>
      <c r="F214" s="18" t="s">
        <v>29</v>
      </c>
      <c r="G214" s="18" t="s">
        <v>30</v>
      </c>
      <c r="H214" s="36" t="s">
        <v>31</v>
      </c>
    </row>
    <row r="215" spans="2:8" ht="15" customHeight="1" x14ac:dyDescent="0.3">
      <c r="B215" s="24"/>
      <c r="C215" s="28"/>
      <c r="D215" s="52"/>
      <c r="E215" s="25"/>
      <c r="F215" s="25"/>
      <c r="G215" s="25"/>
      <c r="H215" s="25"/>
    </row>
    <row r="216" spans="2:8" ht="15" customHeight="1" x14ac:dyDescent="0.3">
      <c r="B216" s="38" t="s">
        <v>18</v>
      </c>
      <c r="C216" s="54"/>
      <c r="D216" s="55"/>
      <c r="E216" s="40"/>
      <c r="F216" s="40"/>
      <c r="G216" s="40"/>
      <c r="H216" s="56">
        <f>SUM(H214:H215)</f>
        <v>0</v>
      </c>
    </row>
    <row r="217" spans="2:8" ht="15" customHeight="1" x14ac:dyDescent="0.3">
      <c r="B217" s="57"/>
      <c r="C217" s="57"/>
      <c r="D217" s="58"/>
      <c r="E217" s="40" t="s">
        <v>41</v>
      </c>
      <c r="F217" s="40"/>
      <c r="G217" s="40"/>
      <c r="H217" s="59">
        <f>+H190+H201+H211+H216</f>
        <v>24.831499999999998</v>
      </c>
    </row>
    <row r="218" spans="2:8" ht="15" customHeight="1" x14ac:dyDescent="0.3">
      <c r="B218" s="60"/>
      <c r="C218" s="61"/>
      <c r="D218" s="52"/>
      <c r="E218" s="62" t="s">
        <v>50</v>
      </c>
      <c r="F218" s="51"/>
      <c r="G218" s="83">
        <f>+H5</f>
        <v>0.2</v>
      </c>
      <c r="H218" s="29">
        <f>ROUND(H217*G218,2)</f>
        <v>4.97</v>
      </c>
    </row>
    <row r="219" spans="2:8" ht="15" customHeight="1" x14ac:dyDescent="0.3">
      <c r="B219" s="60"/>
      <c r="C219" s="61"/>
      <c r="D219" s="52"/>
      <c r="E219" s="62" t="s">
        <v>42</v>
      </c>
      <c r="F219" s="63"/>
      <c r="G219" s="63"/>
      <c r="H219" s="25"/>
    </row>
    <row r="220" spans="2:8" ht="15" customHeight="1" x14ac:dyDescent="0.3">
      <c r="B220" s="60"/>
      <c r="C220" s="61"/>
      <c r="D220" s="52"/>
      <c r="E220" s="62" t="s">
        <v>19</v>
      </c>
      <c r="F220" s="63"/>
      <c r="G220" s="63"/>
      <c r="H220" s="29">
        <f>ROUND(H217+H218,2)</f>
        <v>29.8</v>
      </c>
    </row>
    <row r="221" spans="2:8" ht="15" customHeight="1" x14ac:dyDescent="0.3">
      <c r="B221" s="2"/>
      <c r="C221" s="2"/>
      <c r="D221" s="52"/>
      <c r="E221" s="62" t="s">
        <v>20</v>
      </c>
      <c r="F221" s="51"/>
      <c r="G221" s="202"/>
      <c r="H221" s="66">
        <f>H220</f>
        <v>29.8</v>
      </c>
    </row>
    <row r="222" spans="2:8" ht="15" customHeight="1" x14ac:dyDescent="0.3">
      <c r="B222" s="2"/>
      <c r="C222" s="2"/>
      <c r="D222" s="28"/>
      <c r="E222" s="28"/>
      <c r="F222" s="28"/>
      <c r="G222" s="28"/>
      <c r="H222" s="68"/>
    </row>
    <row r="223" spans="2:8" ht="15" customHeight="1" x14ac:dyDescent="0.3">
      <c r="B223" s="2"/>
      <c r="C223" s="2"/>
      <c r="D223" s="28"/>
      <c r="E223" s="28"/>
      <c r="F223" s="28"/>
      <c r="G223" s="28"/>
      <c r="H223" s="68"/>
    </row>
    <row r="224" spans="2:8" ht="15" customHeight="1" x14ac:dyDescent="0.3">
      <c r="B224" s="2" t="s">
        <v>43</v>
      </c>
      <c r="C224" s="2"/>
      <c r="D224" s="28"/>
      <c r="E224" s="28"/>
      <c r="F224" s="28"/>
      <c r="G224" s="28"/>
      <c r="H224" s="68"/>
    </row>
    <row r="225" spans="2:8" ht="18.75" customHeight="1" x14ac:dyDescent="0.3">
      <c r="B225" s="2" t="s">
        <v>8</v>
      </c>
      <c r="C225" s="434" t="str">
        <f>'PRESUPUESTO  LONARSAN'!C14</f>
        <v>IMPRIMACIÓN</v>
      </c>
      <c r="D225" s="434"/>
      <c r="E225" s="434"/>
      <c r="F225" s="434"/>
      <c r="G225" s="3" t="s">
        <v>9</v>
      </c>
      <c r="H225" s="4" t="str">
        <f>'PRESUPUESTO  LONARSAN'!D14</f>
        <v>M2</v>
      </c>
    </row>
    <row r="226" spans="2:8" ht="26.25" customHeight="1" x14ac:dyDescent="0.3">
      <c r="B226" s="5" t="s">
        <v>10</v>
      </c>
      <c r="C226" s="435" t="str">
        <f>'PRESUPUESTO  LONARSAN'!C8</f>
        <v xml:space="preserve">OBRA CIVIL </v>
      </c>
      <c r="D226" s="435"/>
      <c r="E226" s="435"/>
      <c r="F226" s="435"/>
      <c r="G226" s="6" t="s">
        <v>45</v>
      </c>
      <c r="H226" s="7">
        <f>'PRESUPUESTO  LONARSAN'!B14</f>
        <v>1.06</v>
      </c>
    </row>
    <row r="227" spans="2:8" ht="15" customHeight="1" x14ac:dyDescent="0.3">
      <c r="B227" s="8" t="s">
        <v>11</v>
      </c>
      <c r="C227" s="436"/>
      <c r="D227" s="436"/>
      <c r="E227" s="436"/>
      <c r="F227" s="436"/>
      <c r="G227" s="436"/>
      <c r="H227" s="9"/>
    </row>
    <row r="228" spans="2:8" ht="15" customHeight="1" x14ac:dyDescent="0.3">
      <c r="B228" s="10" t="s">
        <v>25</v>
      </c>
      <c r="C228" s="11"/>
      <c r="D228" s="12" t="s">
        <v>24</v>
      </c>
      <c r="E228" s="12" t="s">
        <v>26</v>
      </c>
      <c r="F228" s="13" t="s">
        <v>27</v>
      </c>
      <c r="G228" s="12" t="s">
        <v>28</v>
      </c>
      <c r="H228" s="14" t="s">
        <v>37</v>
      </c>
    </row>
    <row r="229" spans="2:8" ht="15" customHeight="1" x14ac:dyDescent="0.3">
      <c r="B229" s="15"/>
      <c r="C229" s="16"/>
      <c r="D229" s="17" t="s">
        <v>29</v>
      </c>
      <c r="E229" s="17" t="s">
        <v>30</v>
      </c>
      <c r="F229" s="18" t="s">
        <v>31</v>
      </c>
      <c r="G229" s="17" t="s">
        <v>32</v>
      </c>
      <c r="H229" s="19" t="s">
        <v>33</v>
      </c>
    </row>
    <row r="230" spans="2:8" ht="15" customHeight="1" x14ac:dyDescent="0.3">
      <c r="B230" s="338" t="s">
        <v>12</v>
      </c>
      <c r="C230" s="20"/>
      <c r="D230" s="21">
        <v>0.05</v>
      </c>
      <c r="E230" s="22">
        <f>+H243*D230</f>
        <v>2.4500000000000001E-2</v>
      </c>
      <c r="F230" s="22"/>
      <c r="G230" s="22"/>
      <c r="H230" s="23">
        <f>+E230</f>
        <v>2.4500000000000001E-2</v>
      </c>
    </row>
    <row r="231" spans="2:8" ht="15" customHeight="1" x14ac:dyDescent="0.3">
      <c r="B231" s="338" t="s">
        <v>117</v>
      </c>
      <c r="C231" s="2"/>
      <c r="D231" s="26">
        <v>0.5</v>
      </c>
      <c r="E231" s="24">
        <v>25</v>
      </c>
      <c r="F231" s="24">
        <f>ROUND(D231*E231,2)</f>
        <v>12.5</v>
      </c>
      <c r="G231" s="48">
        <v>3.5000000000000003E-2</v>
      </c>
      <c r="H231" s="23">
        <f>ROUND(G231*F231,2)</f>
        <v>0.44</v>
      </c>
    </row>
    <row r="232" spans="2:8" ht="15" customHeight="1" x14ac:dyDescent="0.3">
      <c r="B232" s="338"/>
      <c r="C232" s="2"/>
      <c r="D232" s="26"/>
      <c r="E232" s="24"/>
      <c r="F232" s="24"/>
      <c r="G232" s="24"/>
      <c r="H232" s="25"/>
    </row>
    <row r="233" spans="2:8" ht="15" customHeight="1" x14ac:dyDescent="0.3">
      <c r="B233" s="27" t="s">
        <v>13</v>
      </c>
      <c r="C233" s="28"/>
      <c r="D233" s="24"/>
      <c r="E233" s="24"/>
      <c r="F233" s="24"/>
      <c r="G233" s="24"/>
      <c r="H233" s="29">
        <f>SUM(H230:H232)</f>
        <v>0.46450000000000002</v>
      </c>
    </row>
    <row r="234" spans="2:8" ht="15" customHeight="1" x14ac:dyDescent="0.3">
      <c r="B234" s="8" t="s">
        <v>14</v>
      </c>
      <c r="C234" s="30"/>
      <c r="D234" s="30"/>
      <c r="E234" s="30"/>
      <c r="F234" s="30"/>
      <c r="G234" s="30"/>
      <c r="H234" s="31"/>
    </row>
    <row r="235" spans="2:8" ht="15" customHeight="1" x14ac:dyDescent="0.3">
      <c r="B235" s="10" t="s">
        <v>38</v>
      </c>
      <c r="C235" s="32"/>
      <c r="D235" s="33" t="s">
        <v>24</v>
      </c>
      <c r="E235" s="33" t="s">
        <v>34</v>
      </c>
      <c r="F235" s="13" t="s">
        <v>27</v>
      </c>
      <c r="G235" s="33" t="s">
        <v>28</v>
      </c>
      <c r="H235" s="34" t="s">
        <v>37</v>
      </c>
    </row>
    <row r="236" spans="2:8" ht="15" customHeight="1" x14ac:dyDescent="0.3">
      <c r="B236" s="15"/>
      <c r="C236" s="35"/>
      <c r="D236" s="19" t="s">
        <v>29</v>
      </c>
      <c r="E236" s="19" t="s">
        <v>30</v>
      </c>
      <c r="F236" s="36" t="s">
        <v>31</v>
      </c>
      <c r="G236" s="19" t="s">
        <v>32</v>
      </c>
      <c r="H236" s="19" t="s">
        <v>33</v>
      </c>
    </row>
    <row r="237" spans="2:8" ht="15" customHeight="1" x14ac:dyDescent="0.3">
      <c r="B237" s="439" t="s">
        <v>146</v>
      </c>
      <c r="C237" s="440"/>
      <c r="D237" s="24">
        <v>1</v>
      </c>
      <c r="E237" s="24">
        <f>+'ACT. COSTOS MANO DE OBRA'!D22</f>
        <v>5.95</v>
      </c>
      <c r="F237" s="24">
        <f>D237*E237</f>
        <v>5.95</v>
      </c>
      <c r="G237" s="48">
        <f>+$G$231</f>
        <v>3.5000000000000003E-2</v>
      </c>
      <c r="H237" s="23">
        <f>ROUND(G237*F237,2)</f>
        <v>0.21</v>
      </c>
    </row>
    <row r="238" spans="2:8" ht="15" customHeight="1" x14ac:dyDescent="0.3">
      <c r="B238" s="439" t="s">
        <v>151</v>
      </c>
      <c r="C238" s="440"/>
      <c r="D238" s="24">
        <v>2</v>
      </c>
      <c r="E238" s="24">
        <f>+'ACT. COSTOS MANO DE OBRA'!D15</f>
        <v>4.05</v>
      </c>
      <c r="F238" s="24">
        <f>D238*E238</f>
        <v>8.1</v>
      </c>
      <c r="G238" s="48">
        <f>+$G$231</f>
        <v>3.5000000000000003E-2</v>
      </c>
      <c r="H238" s="23">
        <f>ROUND(G238*F238,2)</f>
        <v>0.28000000000000003</v>
      </c>
    </row>
    <row r="239" spans="2:8" ht="15" customHeight="1" x14ac:dyDescent="0.3">
      <c r="B239" s="338"/>
      <c r="C239" s="37"/>
      <c r="D239" s="24"/>
      <c r="E239" s="24"/>
      <c r="F239" s="24"/>
      <c r="G239" s="24"/>
      <c r="H239" s="23"/>
    </row>
    <row r="240" spans="2:8" ht="15" customHeight="1" x14ac:dyDescent="0.3">
      <c r="B240" s="27"/>
      <c r="C240" s="2"/>
      <c r="D240" s="24"/>
      <c r="E240" s="24"/>
      <c r="F240" s="24"/>
      <c r="G240" s="24"/>
      <c r="H240" s="23"/>
    </row>
    <row r="241" spans="2:8" ht="15" customHeight="1" x14ac:dyDescent="0.3">
      <c r="B241" s="27"/>
      <c r="C241" s="2"/>
      <c r="D241" s="24"/>
      <c r="E241" s="24"/>
      <c r="F241" s="24"/>
      <c r="G241" s="24"/>
      <c r="H241" s="25"/>
    </row>
    <row r="242" spans="2:8" ht="15" customHeight="1" x14ac:dyDescent="0.3">
      <c r="B242" s="27"/>
      <c r="C242" s="2"/>
      <c r="D242" s="24"/>
      <c r="E242" s="24"/>
      <c r="F242" s="24"/>
      <c r="G242" s="24"/>
      <c r="H242" s="25"/>
    </row>
    <row r="243" spans="2:8" ht="15" customHeight="1" x14ac:dyDescent="0.3">
      <c r="B243" s="38" t="s">
        <v>15</v>
      </c>
      <c r="C243" s="39"/>
      <c r="D243" s="40"/>
      <c r="E243" s="40"/>
      <c r="F243" s="40"/>
      <c r="G243" s="40"/>
      <c r="H243" s="29">
        <f>SUM(H237:H242)</f>
        <v>0.49</v>
      </c>
    </row>
    <row r="244" spans="2:8" ht="15" customHeight="1" x14ac:dyDescent="0.3">
      <c r="B244" s="41" t="s">
        <v>16</v>
      </c>
      <c r="C244" s="39"/>
      <c r="D244" s="42"/>
      <c r="E244" s="42"/>
      <c r="F244" s="42"/>
      <c r="G244" s="42"/>
      <c r="H244" s="43"/>
    </row>
    <row r="245" spans="2:8" ht="15" customHeight="1" x14ac:dyDescent="0.3">
      <c r="B245" s="10" t="s">
        <v>25</v>
      </c>
      <c r="C245" s="32"/>
      <c r="D245" s="33"/>
      <c r="E245" s="33" t="s">
        <v>1</v>
      </c>
      <c r="F245" s="13" t="s">
        <v>24</v>
      </c>
      <c r="G245" s="33" t="s">
        <v>35</v>
      </c>
      <c r="H245" s="34" t="s">
        <v>36</v>
      </c>
    </row>
    <row r="246" spans="2:8" ht="15" customHeight="1" x14ac:dyDescent="0.3">
      <c r="B246" s="441"/>
      <c r="C246" s="442"/>
      <c r="D246" s="443"/>
      <c r="E246" s="45"/>
      <c r="F246" s="19" t="s">
        <v>29</v>
      </c>
      <c r="G246" s="19" t="s">
        <v>30</v>
      </c>
      <c r="H246" s="19" t="s">
        <v>31</v>
      </c>
    </row>
    <row r="247" spans="2:8" ht="15" customHeight="1" x14ac:dyDescent="0.3">
      <c r="B247" s="439" t="s">
        <v>119</v>
      </c>
      <c r="C247" s="447"/>
      <c r="D247" s="440"/>
      <c r="E247" s="89" t="s">
        <v>48</v>
      </c>
      <c r="F247" s="90">
        <v>0.8</v>
      </c>
      <c r="G247" s="299">
        <v>0.3</v>
      </c>
      <c r="H247" s="158">
        <f>ROUND(F247*G247,2)</f>
        <v>0.24</v>
      </c>
    </row>
    <row r="248" spans="2:8" ht="15" customHeight="1" x14ac:dyDescent="0.3">
      <c r="B248" s="444"/>
      <c r="C248" s="446"/>
      <c r="D248" s="445"/>
      <c r="E248" s="47"/>
      <c r="F248" s="48"/>
      <c r="G248" s="24"/>
      <c r="H248" s="84"/>
    </row>
    <row r="249" spans="2:8" ht="15" customHeight="1" x14ac:dyDescent="0.3">
      <c r="B249" s="27"/>
      <c r="C249" s="2"/>
      <c r="D249" s="46"/>
      <c r="E249" s="47"/>
      <c r="F249" s="48"/>
      <c r="G249" s="24"/>
      <c r="H249" s="25"/>
    </row>
    <row r="250" spans="2:8" ht="15" customHeight="1" x14ac:dyDescent="0.3">
      <c r="B250" s="80"/>
      <c r="C250" s="72"/>
      <c r="D250" s="73"/>
      <c r="E250" s="47"/>
      <c r="F250" s="48"/>
      <c r="G250" s="24"/>
      <c r="H250" s="25"/>
    </row>
    <row r="251" spans="2:8" ht="15" customHeight="1" x14ac:dyDescent="0.3">
      <c r="B251" s="80"/>
      <c r="C251" s="72"/>
      <c r="D251" s="73"/>
      <c r="E251" s="47"/>
      <c r="F251" s="48"/>
      <c r="G251" s="24"/>
      <c r="H251" s="23"/>
    </row>
    <row r="252" spans="2:8" ht="15" customHeight="1" x14ac:dyDescent="0.3">
      <c r="B252" s="80"/>
      <c r="C252" s="72"/>
      <c r="D252" s="73"/>
      <c r="E252" s="47"/>
      <c r="F252" s="48"/>
      <c r="G252" s="24"/>
      <c r="H252" s="23"/>
    </row>
    <row r="253" spans="2:8" ht="15" customHeight="1" x14ac:dyDescent="0.3">
      <c r="B253" s="38" t="s">
        <v>40</v>
      </c>
      <c r="C253" s="39"/>
      <c r="D253" s="43"/>
      <c r="E253" s="40"/>
      <c r="F253" s="40"/>
      <c r="G253" s="40"/>
      <c r="H253" s="29">
        <f>SUM(H247:H252)</f>
        <v>0.24</v>
      </c>
    </row>
    <row r="254" spans="2:8" ht="15" customHeight="1" x14ac:dyDescent="0.3">
      <c r="B254" s="49" t="s">
        <v>17</v>
      </c>
      <c r="C254" s="50"/>
      <c r="D254" s="28"/>
      <c r="E254" s="28"/>
      <c r="F254" s="28"/>
      <c r="G254" s="51"/>
      <c r="H254" s="52"/>
    </row>
    <row r="255" spans="2:8" ht="15" customHeight="1" x14ac:dyDescent="0.3">
      <c r="B255" s="10" t="s">
        <v>25</v>
      </c>
      <c r="C255" s="32"/>
      <c r="D255" s="45"/>
      <c r="E255" s="33" t="s">
        <v>1</v>
      </c>
      <c r="F255" s="33" t="s">
        <v>24</v>
      </c>
      <c r="G255" s="33" t="s">
        <v>26</v>
      </c>
      <c r="H255" s="34" t="s">
        <v>36</v>
      </c>
    </row>
    <row r="256" spans="2:8" ht="15" customHeight="1" x14ac:dyDescent="0.3">
      <c r="B256" s="27"/>
      <c r="C256" s="20"/>
      <c r="D256" s="44"/>
      <c r="E256" s="53"/>
      <c r="F256" s="18" t="s">
        <v>29</v>
      </c>
      <c r="G256" s="18" t="s">
        <v>30</v>
      </c>
      <c r="H256" s="36" t="s">
        <v>31</v>
      </c>
    </row>
    <row r="257" spans="2:8" ht="15" customHeight="1" x14ac:dyDescent="0.3">
      <c r="B257" s="24"/>
      <c r="C257" s="28"/>
      <c r="D257" s="52"/>
      <c r="E257" s="25"/>
      <c r="F257" s="25"/>
      <c r="G257" s="25"/>
      <c r="H257" s="25"/>
    </row>
    <row r="258" spans="2:8" ht="15" customHeight="1" x14ac:dyDescent="0.3">
      <c r="B258" s="38" t="s">
        <v>18</v>
      </c>
      <c r="C258" s="54"/>
      <c r="D258" s="55"/>
      <c r="E258" s="40"/>
      <c r="F258" s="40"/>
      <c r="G258" s="40"/>
      <c r="H258" s="56">
        <f>SUM(H256:H257)</f>
        <v>0</v>
      </c>
    </row>
    <row r="259" spans="2:8" ht="15" customHeight="1" x14ac:dyDescent="0.3">
      <c r="B259" s="57"/>
      <c r="C259" s="57"/>
      <c r="D259" s="58"/>
      <c r="E259" s="40" t="s">
        <v>41</v>
      </c>
      <c r="F259" s="40"/>
      <c r="G259" s="40"/>
      <c r="H259" s="59">
        <f>+H233+H243+H253+H258</f>
        <v>1.1945000000000001</v>
      </c>
    </row>
    <row r="260" spans="2:8" ht="15" customHeight="1" x14ac:dyDescent="0.3">
      <c r="B260" s="60"/>
      <c r="C260" s="61"/>
      <c r="D260" s="52"/>
      <c r="E260" s="62" t="s">
        <v>50</v>
      </c>
      <c r="F260" s="51"/>
      <c r="G260" s="83">
        <f>+H5</f>
        <v>0.2</v>
      </c>
      <c r="H260" s="29">
        <f>ROUND(H259*G260,2)</f>
        <v>0.24</v>
      </c>
    </row>
    <row r="261" spans="2:8" ht="15" customHeight="1" x14ac:dyDescent="0.3">
      <c r="B261" s="60"/>
      <c r="C261" s="61"/>
      <c r="D261" s="52"/>
      <c r="E261" s="62" t="s">
        <v>42</v>
      </c>
      <c r="F261" s="63"/>
      <c r="G261" s="63"/>
      <c r="H261" s="25"/>
    </row>
    <row r="262" spans="2:8" ht="15" customHeight="1" x14ac:dyDescent="0.3">
      <c r="B262" s="60"/>
      <c r="C262" s="61"/>
      <c r="D262" s="52"/>
      <c r="E262" s="62" t="s">
        <v>19</v>
      </c>
      <c r="F262" s="63"/>
      <c r="G262" s="63"/>
      <c r="H262" s="29">
        <f>ROUND(H259+H260,2)</f>
        <v>1.43</v>
      </c>
    </row>
    <row r="263" spans="2:8" ht="15" customHeight="1" x14ac:dyDescent="0.3">
      <c r="B263" s="2"/>
      <c r="C263" s="2"/>
      <c r="D263" s="52"/>
      <c r="E263" s="62" t="s">
        <v>20</v>
      </c>
      <c r="F263" s="51"/>
      <c r="G263" s="202"/>
      <c r="H263" s="66">
        <f>H262</f>
        <v>1.43</v>
      </c>
    </row>
    <row r="264" spans="2:8" ht="15" customHeight="1" x14ac:dyDescent="0.3">
      <c r="B264" s="2"/>
      <c r="C264" s="2"/>
      <c r="D264" s="28"/>
      <c r="E264" s="28"/>
      <c r="F264" s="28"/>
      <c r="G264" s="28"/>
      <c r="H264" s="220"/>
    </row>
    <row r="265" spans="2:8" ht="15" customHeight="1" x14ac:dyDescent="0.3">
      <c r="B265" s="2"/>
      <c r="C265" s="2"/>
      <c r="D265" s="28"/>
      <c r="E265" s="28"/>
      <c r="F265" s="28"/>
      <c r="G265" s="28"/>
      <c r="H265" s="68"/>
    </row>
    <row r="266" spans="2:8" ht="15" customHeight="1" x14ac:dyDescent="0.3">
      <c r="B266" s="2" t="s">
        <v>43</v>
      </c>
      <c r="C266" s="2"/>
      <c r="D266" s="28"/>
      <c r="E266" s="28"/>
      <c r="F266" s="28"/>
      <c r="G266" s="28"/>
      <c r="H266" s="68"/>
    </row>
    <row r="267" spans="2:8" ht="29.25" customHeight="1" x14ac:dyDescent="0.3">
      <c r="B267" s="2" t="s">
        <v>8</v>
      </c>
      <c r="C267" s="434" t="str">
        <f>'PRESUPUESTO  LONARSAN'!C15</f>
        <v>CARPETA DE RODADURA DE ASFALTO FLEXIBLE MEZCLADO EN PLANTA, e= 2", INC. TRANSPORTE</v>
      </c>
      <c r="D267" s="434"/>
      <c r="E267" s="434"/>
      <c r="F267" s="434"/>
      <c r="G267" s="3" t="s">
        <v>9</v>
      </c>
      <c r="H267" s="4" t="str">
        <f>'PRESUPUESTO  LONARSAN'!D15</f>
        <v>M2</v>
      </c>
    </row>
    <row r="268" spans="2:8" ht="18.75" customHeight="1" x14ac:dyDescent="0.3">
      <c r="B268" s="5" t="s">
        <v>10</v>
      </c>
      <c r="C268" s="435" t="str">
        <f>'PRESUPUESTO  LONARSAN'!C8</f>
        <v xml:space="preserve">OBRA CIVIL </v>
      </c>
      <c r="D268" s="435"/>
      <c r="E268" s="435"/>
      <c r="F268" s="435"/>
      <c r="G268" s="6" t="s">
        <v>45</v>
      </c>
      <c r="H268" s="7">
        <f>'PRESUPUESTO  LONARSAN'!B15</f>
        <v>1.07</v>
      </c>
    </row>
    <row r="269" spans="2:8" ht="15" customHeight="1" x14ac:dyDescent="0.3">
      <c r="B269" s="8" t="s">
        <v>11</v>
      </c>
      <c r="C269" s="436"/>
      <c r="D269" s="436"/>
      <c r="E269" s="436"/>
      <c r="F269" s="436"/>
      <c r="G269" s="436"/>
      <c r="H269" s="9"/>
    </row>
    <row r="270" spans="2:8" ht="15" customHeight="1" x14ac:dyDescent="0.3">
      <c r="B270" s="10" t="s">
        <v>25</v>
      </c>
      <c r="C270" s="11"/>
      <c r="D270" s="12" t="s">
        <v>24</v>
      </c>
      <c r="E270" s="12" t="s">
        <v>26</v>
      </c>
      <c r="F270" s="13" t="s">
        <v>27</v>
      </c>
      <c r="G270" s="12" t="s">
        <v>28</v>
      </c>
      <c r="H270" s="14" t="s">
        <v>37</v>
      </c>
    </row>
    <row r="271" spans="2:8" ht="15" customHeight="1" x14ac:dyDescent="0.3">
      <c r="B271" s="15"/>
      <c r="C271" s="16"/>
      <c r="D271" s="17" t="s">
        <v>29</v>
      </c>
      <c r="E271" s="17" t="s">
        <v>30</v>
      </c>
      <c r="F271" s="18" t="s">
        <v>31</v>
      </c>
      <c r="G271" s="17" t="s">
        <v>32</v>
      </c>
      <c r="H271" s="19" t="s">
        <v>33</v>
      </c>
    </row>
    <row r="272" spans="2:8" ht="15" customHeight="1" x14ac:dyDescent="0.3">
      <c r="B272" s="338" t="s">
        <v>12</v>
      </c>
      <c r="C272" s="20"/>
      <c r="D272" s="21">
        <v>0.05</v>
      </c>
      <c r="E272" s="22">
        <f>+H294*D272</f>
        <v>5.1500000000000004E-2</v>
      </c>
      <c r="F272" s="22"/>
      <c r="G272" s="22"/>
      <c r="H272" s="23">
        <f>+E272</f>
        <v>5.1500000000000004E-2</v>
      </c>
    </row>
    <row r="273" spans="2:8" ht="15" customHeight="1" x14ac:dyDescent="0.3">
      <c r="B273" s="27" t="s">
        <v>120</v>
      </c>
      <c r="C273" s="37"/>
      <c r="D273" s="28">
        <v>1</v>
      </c>
      <c r="E273" s="22">
        <f>33</f>
        <v>33</v>
      </c>
      <c r="F273" s="22">
        <f t="shared" ref="F273:F278" si="11">D273*E273</f>
        <v>33</v>
      </c>
      <c r="G273" s="298">
        <v>1.4999999999999999E-2</v>
      </c>
      <c r="H273" s="23">
        <f t="shared" ref="H273:H278" si="12">ROUND(F273*G273,2)</f>
        <v>0.5</v>
      </c>
    </row>
    <row r="274" spans="2:8" ht="15" customHeight="1" x14ac:dyDescent="0.3">
      <c r="B274" s="27" t="s">
        <v>121</v>
      </c>
      <c r="C274" s="37"/>
      <c r="D274" s="28">
        <v>1</v>
      </c>
      <c r="E274" s="24">
        <v>45</v>
      </c>
      <c r="F274" s="22">
        <f t="shared" si="11"/>
        <v>45</v>
      </c>
      <c r="G274" s="298">
        <f>+$G$273</f>
        <v>1.4999999999999999E-2</v>
      </c>
      <c r="H274" s="23">
        <f t="shared" si="12"/>
        <v>0.68</v>
      </c>
    </row>
    <row r="275" spans="2:8" ht="15" customHeight="1" x14ac:dyDescent="0.3">
      <c r="B275" s="27" t="s">
        <v>115</v>
      </c>
      <c r="C275" s="37"/>
      <c r="D275" s="28">
        <v>1</v>
      </c>
      <c r="E275" s="24">
        <v>35</v>
      </c>
      <c r="F275" s="22">
        <f t="shared" si="11"/>
        <v>35</v>
      </c>
      <c r="G275" s="298">
        <f>+$G$273</f>
        <v>1.4999999999999999E-2</v>
      </c>
      <c r="H275" s="23">
        <f t="shared" si="12"/>
        <v>0.53</v>
      </c>
    </row>
    <row r="276" spans="2:8" ht="15" customHeight="1" x14ac:dyDescent="0.3">
      <c r="B276" s="27" t="s">
        <v>122</v>
      </c>
      <c r="C276" s="37"/>
      <c r="D276" s="28">
        <v>1</v>
      </c>
      <c r="E276" s="22">
        <v>35</v>
      </c>
      <c r="F276" s="22">
        <f t="shared" si="11"/>
        <v>35</v>
      </c>
      <c r="G276" s="298">
        <f>+$G$273</f>
        <v>1.4999999999999999E-2</v>
      </c>
      <c r="H276" s="23">
        <f t="shared" si="12"/>
        <v>0.53</v>
      </c>
    </row>
    <row r="277" spans="2:8" ht="15" customHeight="1" x14ac:dyDescent="0.3">
      <c r="B277" s="27" t="s">
        <v>123</v>
      </c>
      <c r="C277" s="37"/>
      <c r="D277" s="28">
        <v>1</v>
      </c>
      <c r="E277" s="22">
        <v>70</v>
      </c>
      <c r="F277" s="22">
        <f t="shared" si="11"/>
        <v>70</v>
      </c>
      <c r="G277" s="298">
        <f>+$G$273</f>
        <v>1.4999999999999999E-2</v>
      </c>
      <c r="H277" s="23">
        <f t="shared" si="12"/>
        <v>1.05</v>
      </c>
    </row>
    <row r="278" spans="2:8" ht="15" customHeight="1" x14ac:dyDescent="0.3">
      <c r="B278" s="27" t="s">
        <v>124</v>
      </c>
      <c r="C278" s="37"/>
      <c r="D278" s="28">
        <v>1</v>
      </c>
      <c r="E278" s="22">
        <v>52.8</v>
      </c>
      <c r="F278" s="22">
        <f t="shared" si="11"/>
        <v>52.8</v>
      </c>
      <c r="G278" s="298">
        <f>+$G$273</f>
        <v>1.4999999999999999E-2</v>
      </c>
      <c r="H278" s="23">
        <f t="shared" si="12"/>
        <v>0.79</v>
      </c>
    </row>
    <row r="279" spans="2:8" ht="15" customHeight="1" x14ac:dyDescent="0.3">
      <c r="B279" s="338"/>
      <c r="C279" s="2"/>
      <c r="D279" s="26"/>
      <c r="E279" s="24"/>
      <c r="F279" s="24"/>
      <c r="G279" s="24"/>
      <c r="H279" s="25"/>
    </row>
    <row r="280" spans="2:8" ht="15" customHeight="1" x14ac:dyDescent="0.3">
      <c r="B280" s="27" t="s">
        <v>13</v>
      </c>
      <c r="C280" s="28"/>
      <c r="D280" s="24"/>
      <c r="E280" s="24"/>
      <c r="F280" s="24"/>
      <c r="G280" s="24"/>
      <c r="H280" s="29">
        <f>SUM(H272:H279)</f>
        <v>4.1315</v>
      </c>
    </row>
    <row r="281" spans="2:8" ht="15" customHeight="1" x14ac:dyDescent="0.3">
      <c r="B281" s="8" t="s">
        <v>14</v>
      </c>
      <c r="C281" s="30"/>
      <c r="D281" s="30"/>
      <c r="E281" s="30"/>
      <c r="F281" s="30"/>
      <c r="G281" s="30"/>
      <c r="H281" s="31"/>
    </row>
    <row r="282" spans="2:8" ht="15" customHeight="1" x14ac:dyDescent="0.3">
      <c r="B282" s="10" t="s">
        <v>38</v>
      </c>
      <c r="C282" s="32"/>
      <c r="D282" s="33" t="s">
        <v>24</v>
      </c>
      <c r="E282" s="33" t="s">
        <v>34</v>
      </c>
      <c r="F282" s="13" t="s">
        <v>27</v>
      </c>
      <c r="G282" s="33" t="s">
        <v>28</v>
      </c>
      <c r="H282" s="34" t="s">
        <v>37</v>
      </c>
    </row>
    <row r="283" spans="2:8" ht="15" customHeight="1" x14ac:dyDescent="0.3">
      <c r="B283" s="15"/>
      <c r="C283" s="35"/>
      <c r="D283" s="19" t="s">
        <v>29</v>
      </c>
      <c r="E283" s="19" t="s">
        <v>30</v>
      </c>
      <c r="F283" s="36" t="s">
        <v>31</v>
      </c>
      <c r="G283" s="19" t="s">
        <v>32</v>
      </c>
      <c r="H283" s="19" t="s">
        <v>33</v>
      </c>
    </row>
    <row r="284" spans="2:8" ht="33.75" customHeight="1" x14ac:dyDescent="0.3">
      <c r="B284" s="439" t="s">
        <v>152</v>
      </c>
      <c r="C284" s="440"/>
      <c r="D284" s="90">
        <v>1</v>
      </c>
      <c r="E284" s="90">
        <f>+'ACT. COSTOS MANO DE OBRA'!D21</f>
        <v>4.55</v>
      </c>
      <c r="F284" s="90">
        <f t="shared" ref="F284:F290" si="13">+E284*D284</f>
        <v>4.55</v>
      </c>
      <c r="G284" s="322">
        <f t="shared" ref="G284:G290" si="14">+$G$273</f>
        <v>1.4999999999999999E-2</v>
      </c>
      <c r="H284" s="158">
        <f t="shared" ref="H284:H290" si="15">ROUND(F284*G284,2)</f>
        <v>7.0000000000000007E-2</v>
      </c>
    </row>
    <row r="285" spans="2:8" ht="16.5" customHeight="1" x14ac:dyDescent="0.3">
      <c r="B285" s="439" t="s">
        <v>142</v>
      </c>
      <c r="C285" s="440"/>
      <c r="D285" s="90">
        <v>1</v>
      </c>
      <c r="E285" s="90">
        <f>+'ACT. COSTOS MANO DE OBRA'!D19</f>
        <v>5.95</v>
      </c>
      <c r="F285" s="90">
        <f t="shared" si="13"/>
        <v>5.95</v>
      </c>
      <c r="G285" s="322">
        <f t="shared" si="14"/>
        <v>1.4999999999999999E-2</v>
      </c>
      <c r="H285" s="158">
        <f t="shared" si="15"/>
        <v>0.09</v>
      </c>
    </row>
    <row r="286" spans="2:8" ht="32.25" customHeight="1" x14ac:dyDescent="0.3">
      <c r="B286" s="444" t="s">
        <v>153</v>
      </c>
      <c r="C286" s="445"/>
      <c r="D286" s="90">
        <v>1</v>
      </c>
      <c r="E286" s="90">
        <f>+'ACT. COSTOS MANO DE OBRA'!D24</f>
        <v>4.33</v>
      </c>
      <c r="F286" s="90">
        <f t="shared" si="13"/>
        <v>4.33</v>
      </c>
      <c r="G286" s="322">
        <f t="shared" si="14"/>
        <v>1.4999999999999999E-2</v>
      </c>
      <c r="H286" s="158">
        <f t="shared" si="15"/>
        <v>0.06</v>
      </c>
    </row>
    <row r="287" spans="2:8" ht="19.5" customHeight="1" x14ac:dyDescent="0.3">
      <c r="B287" s="27" t="s">
        <v>125</v>
      </c>
      <c r="C287" s="2"/>
      <c r="D287" s="90">
        <v>1</v>
      </c>
      <c r="E287" s="90">
        <f>+'ACT. COSTOS MANO DE OBRA'!D25</f>
        <v>4.55</v>
      </c>
      <c r="F287" s="90">
        <f t="shared" si="13"/>
        <v>4.55</v>
      </c>
      <c r="G287" s="322">
        <f t="shared" si="14"/>
        <v>1.4999999999999999E-2</v>
      </c>
      <c r="H287" s="158">
        <f t="shared" si="15"/>
        <v>7.0000000000000007E-2</v>
      </c>
    </row>
    <row r="288" spans="2:8" ht="15.75" customHeight="1" x14ac:dyDescent="0.3">
      <c r="B288" s="27" t="s">
        <v>126</v>
      </c>
      <c r="C288" s="2"/>
      <c r="D288" s="90">
        <v>0.2</v>
      </c>
      <c r="E288" s="90">
        <f>+'ACT. COSTOS MANO DE OBRA'!D26</f>
        <v>4.33</v>
      </c>
      <c r="F288" s="90">
        <f t="shared" si="13"/>
        <v>0.8660000000000001</v>
      </c>
      <c r="G288" s="322">
        <f t="shared" si="14"/>
        <v>1.4999999999999999E-2</v>
      </c>
      <c r="H288" s="158">
        <f t="shared" si="15"/>
        <v>0.01</v>
      </c>
    </row>
    <row r="289" spans="2:8" ht="15" customHeight="1" x14ac:dyDescent="0.3">
      <c r="B289" s="439" t="s">
        <v>151</v>
      </c>
      <c r="C289" s="440"/>
      <c r="D289" s="90">
        <v>10</v>
      </c>
      <c r="E289" s="90">
        <f>+'ACT. COSTOS MANO DE OBRA'!D15</f>
        <v>4.05</v>
      </c>
      <c r="F289" s="90">
        <f t="shared" si="13"/>
        <v>40.5</v>
      </c>
      <c r="G289" s="322">
        <f t="shared" si="14"/>
        <v>1.4999999999999999E-2</v>
      </c>
      <c r="H289" s="158">
        <f t="shared" si="15"/>
        <v>0.61</v>
      </c>
    </row>
    <row r="290" spans="2:8" ht="18" customHeight="1" x14ac:dyDescent="0.3">
      <c r="B290" s="27" t="s">
        <v>154</v>
      </c>
      <c r="C290" s="2"/>
      <c r="D290" s="90">
        <v>2</v>
      </c>
      <c r="E290" s="90">
        <f>+'ACT. COSTOS MANO DE OBRA'!D27</f>
        <v>4.16</v>
      </c>
      <c r="F290" s="90">
        <f t="shared" si="13"/>
        <v>8.32</v>
      </c>
      <c r="G290" s="322">
        <f t="shared" si="14"/>
        <v>1.4999999999999999E-2</v>
      </c>
      <c r="H290" s="158">
        <f t="shared" si="15"/>
        <v>0.12</v>
      </c>
    </row>
    <row r="291" spans="2:8" ht="15" customHeight="1" x14ac:dyDescent="0.3">
      <c r="B291" s="27"/>
      <c r="C291" s="2"/>
      <c r="D291" s="24"/>
      <c r="E291" s="24"/>
      <c r="F291" s="24"/>
      <c r="G291" s="24"/>
      <c r="H291" s="23"/>
    </row>
    <row r="292" spans="2:8" ht="15" customHeight="1" x14ac:dyDescent="0.3">
      <c r="B292" s="27"/>
      <c r="C292" s="2"/>
      <c r="D292" s="24"/>
      <c r="E292" s="24"/>
      <c r="F292" s="24"/>
      <c r="G292" s="24"/>
      <c r="H292" s="25"/>
    </row>
    <row r="293" spans="2:8" ht="15" customHeight="1" x14ac:dyDescent="0.3">
      <c r="B293" s="27"/>
      <c r="C293" s="2"/>
      <c r="D293" s="24"/>
      <c r="E293" s="24"/>
      <c r="F293" s="24"/>
      <c r="G293" s="24"/>
      <c r="H293" s="25"/>
    </row>
    <row r="294" spans="2:8" ht="15" customHeight="1" x14ac:dyDescent="0.3">
      <c r="B294" s="38" t="s">
        <v>15</v>
      </c>
      <c r="C294" s="39"/>
      <c r="D294" s="40"/>
      <c r="E294" s="40"/>
      <c r="F294" s="40"/>
      <c r="G294" s="40"/>
      <c r="H294" s="29">
        <f>SUM(H284:H293)</f>
        <v>1.03</v>
      </c>
    </row>
    <row r="295" spans="2:8" ht="15" customHeight="1" x14ac:dyDescent="0.3">
      <c r="B295" s="41" t="s">
        <v>16</v>
      </c>
      <c r="C295" s="39"/>
      <c r="D295" s="42"/>
      <c r="E295" s="42"/>
      <c r="F295" s="42"/>
      <c r="G295" s="42"/>
      <c r="H295" s="43"/>
    </row>
    <row r="296" spans="2:8" ht="15" customHeight="1" x14ac:dyDescent="0.3">
      <c r="B296" s="10" t="s">
        <v>25</v>
      </c>
      <c r="C296" s="32"/>
      <c r="D296" s="33"/>
      <c r="E296" s="33" t="s">
        <v>1</v>
      </c>
      <c r="F296" s="13" t="s">
        <v>24</v>
      </c>
      <c r="G296" s="33" t="s">
        <v>35</v>
      </c>
      <c r="H296" s="34" t="s">
        <v>36</v>
      </c>
    </row>
    <row r="297" spans="2:8" ht="15" customHeight="1" x14ac:dyDescent="0.3">
      <c r="B297" s="441"/>
      <c r="C297" s="442"/>
      <c r="D297" s="443"/>
      <c r="E297" s="45"/>
      <c r="F297" s="19" t="s">
        <v>29</v>
      </c>
      <c r="G297" s="19" t="s">
        <v>30</v>
      </c>
      <c r="H297" s="19" t="s">
        <v>31</v>
      </c>
    </row>
    <row r="298" spans="2:8" ht="15" customHeight="1" x14ac:dyDescent="0.3">
      <c r="B298" s="27" t="s">
        <v>127</v>
      </c>
      <c r="C298" s="2"/>
      <c r="D298" s="46"/>
      <c r="E298" s="47" t="s">
        <v>7</v>
      </c>
      <c r="F298" s="24">
        <v>0.05</v>
      </c>
      <c r="G298" s="24">
        <v>82</v>
      </c>
      <c r="H298" s="25">
        <f>ROUND(F298*G298,2)</f>
        <v>4.0999999999999996</v>
      </c>
    </row>
    <row r="299" spans="2:8" ht="15" customHeight="1" x14ac:dyDescent="0.3">
      <c r="B299" s="27" t="s">
        <v>128</v>
      </c>
      <c r="C299" s="2"/>
      <c r="D299" s="46"/>
      <c r="E299" s="47" t="s">
        <v>47</v>
      </c>
      <c r="F299" s="24">
        <v>1.3</v>
      </c>
      <c r="G299" s="48">
        <v>1.05</v>
      </c>
      <c r="H299" s="25">
        <f>ROUND(F299*G299,2)</f>
        <v>1.37</v>
      </c>
    </row>
    <row r="300" spans="2:8" ht="15" customHeight="1" x14ac:dyDescent="0.3">
      <c r="B300" s="27"/>
      <c r="C300" s="2"/>
      <c r="D300" s="46"/>
      <c r="E300" s="47"/>
      <c r="F300" s="48"/>
      <c r="G300" s="24"/>
      <c r="H300" s="23"/>
    </row>
    <row r="301" spans="2:8" ht="15" customHeight="1" x14ac:dyDescent="0.3">
      <c r="B301" s="444"/>
      <c r="C301" s="446"/>
      <c r="D301" s="445"/>
      <c r="E301" s="47"/>
      <c r="F301" s="48"/>
      <c r="G301" s="24"/>
      <c r="H301" s="23"/>
    </row>
    <row r="302" spans="2:8" ht="15" customHeight="1" x14ac:dyDescent="0.3">
      <c r="B302" s="444"/>
      <c r="C302" s="446"/>
      <c r="D302" s="445"/>
      <c r="E302" s="47"/>
      <c r="F302" s="48"/>
      <c r="G302" s="24"/>
      <c r="H302" s="23"/>
    </row>
    <row r="303" spans="2:8" ht="15" customHeight="1" x14ac:dyDescent="0.3">
      <c r="B303" s="444"/>
      <c r="C303" s="446"/>
      <c r="D303" s="445"/>
      <c r="E303" s="47"/>
      <c r="F303" s="48"/>
      <c r="G303" s="24"/>
      <c r="H303" s="23"/>
    </row>
    <row r="304" spans="2:8" ht="15" customHeight="1" x14ac:dyDescent="0.3">
      <c r="B304" s="38" t="s">
        <v>40</v>
      </c>
      <c r="C304" s="39"/>
      <c r="D304" s="43"/>
      <c r="E304" s="40"/>
      <c r="F304" s="40"/>
      <c r="G304" s="40"/>
      <c r="H304" s="29">
        <f>SUM(H298:H303)</f>
        <v>5.47</v>
      </c>
    </row>
    <row r="305" spans="2:8" ht="15" customHeight="1" x14ac:dyDescent="0.3">
      <c r="B305" s="49" t="s">
        <v>17</v>
      </c>
      <c r="C305" s="50"/>
      <c r="D305" s="28"/>
      <c r="E305" s="28"/>
      <c r="F305" s="28"/>
      <c r="G305" s="51"/>
      <c r="H305" s="52"/>
    </row>
    <row r="306" spans="2:8" ht="15" customHeight="1" x14ac:dyDescent="0.3">
      <c r="B306" s="10" t="s">
        <v>25</v>
      </c>
      <c r="C306" s="32"/>
      <c r="D306" s="45"/>
      <c r="E306" s="33" t="s">
        <v>1</v>
      </c>
      <c r="F306" s="33" t="s">
        <v>24</v>
      </c>
      <c r="G306" s="33" t="s">
        <v>26</v>
      </c>
      <c r="H306" s="34" t="s">
        <v>36</v>
      </c>
    </row>
    <row r="307" spans="2:8" ht="15" customHeight="1" x14ac:dyDescent="0.3">
      <c r="B307" s="27"/>
      <c r="C307" s="20"/>
      <c r="D307" s="44"/>
      <c r="E307" s="53"/>
      <c r="F307" s="18" t="s">
        <v>29</v>
      </c>
      <c r="G307" s="18" t="s">
        <v>30</v>
      </c>
      <c r="H307" s="36" t="s">
        <v>31</v>
      </c>
    </row>
    <row r="308" spans="2:8" ht="15" customHeight="1" x14ac:dyDescent="0.3">
      <c r="B308" s="27"/>
      <c r="C308" s="20"/>
      <c r="D308" s="46"/>
      <c r="E308" s="24"/>
      <c r="F308" s="24"/>
      <c r="G308" s="24"/>
      <c r="H308" s="25"/>
    </row>
    <row r="309" spans="2:8" ht="15" customHeight="1" x14ac:dyDescent="0.3">
      <c r="B309" s="38" t="s">
        <v>18</v>
      </c>
      <c r="C309" s="54"/>
      <c r="D309" s="55"/>
      <c r="E309" s="40"/>
      <c r="F309" s="40"/>
      <c r="G309" s="40"/>
      <c r="H309" s="56">
        <f>SUM(H307:H308)</f>
        <v>0</v>
      </c>
    </row>
    <row r="310" spans="2:8" ht="15" customHeight="1" x14ac:dyDescent="0.3">
      <c r="B310" s="57"/>
      <c r="C310" s="57"/>
      <c r="D310" s="58"/>
      <c r="E310" s="40" t="s">
        <v>41</v>
      </c>
      <c r="F310" s="40"/>
      <c r="G310" s="40"/>
      <c r="H310" s="59">
        <f>+H280+H294+H304+H309</f>
        <v>10.631499999999999</v>
      </c>
    </row>
    <row r="311" spans="2:8" ht="15" customHeight="1" x14ac:dyDescent="0.3">
      <c r="B311" s="60"/>
      <c r="C311" s="61"/>
      <c r="D311" s="52"/>
      <c r="E311" s="62" t="s">
        <v>50</v>
      </c>
      <c r="F311" s="51"/>
      <c r="G311" s="83">
        <f>+H5</f>
        <v>0.2</v>
      </c>
      <c r="H311" s="29">
        <f>ROUND(H310*G311,2)</f>
        <v>2.13</v>
      </c>
    </row>
    <row r="312" spans="2:8" ht="15" customHeight="1" x14ac:dyDescent="0.3">
      <c r="B312" s="60"/>
      <c r="C312" s="61"/>
      <c r="D312" s="52"/>
      <c r="E312" s="62" t="s">
        <v>42</v>
      </c>
      <c r="F312" s="63"/>
      <c r="G312" s="63"/>
      <c r="H312" s="25"/>
    </row>
    <row r="313" spans="2:8" ht="15" customHeight="1" x14ac:dyDescent="0.3">
      <c r="B313" s="60"/>
      <c r="C313" s="61"/>
      <c r="D313" s="52"/>
      <c r="E313" s="62" t="s">
        <v>19</v>
      </c>
      <c r="F313" s="63"/>
      <c r="G313" s="63"/>
      <c r="H313" s="29">
        <f>ROUND(H310+H311,2)</f>
        <v>12.76</v>
      </c>
    </row>
    <row r="314" spans="2:8" ht="15" customHeight="1" x14ac:dyDescent="0.3">
      <c r="B314" s="2"/>
      <c r="C314" s="2"/>
      <c r="D314" s="52"/>
      <c r="E314" s="64" t="s">
        <v>20</v>
      </c>
      <c r="F314" s="65"/>
      <c r="G314" s="65"/>
      <c r="H314" s="66">
        <f>H313</f>
        <v>12.76</v>
      </c>
    </row>
    <row r="315" spans="2:8" ht="15" customHeight="1" x14ac:dyDescent="0.3">
      <c r="B315" s="2"/>
      <c r="C315" s="2"/>
      <c r="D315" s="28"/>
      <c r="E315" s="65"/>
      <c r="F315" s="65"/>
      <c r="G315" s="65"/>
      <c r="H315" s="219"/>
    </row>
    <row r="316" spans="2:8" ht="15" customHeight="1" x14ac:dyDescent="0.3">
      <c r="B316" s="2"/>
      <c r="C316" s="2"/>
      <c r="D316" s="28"/>
      <c r="E316" s="28"/>
      <c r="F316" s="28"/>
      <c r="G316" s="28"/>
      <c r="H316" s="68"/>
    </row>
    <row r="317" spans="2:8" ht="15" customHeight="1" x14ac:dyDescent="0.3">
      <c r="B317" s="2" t="s">
        <v>43</v>
      </c>
      <c r="C317" s="2"/>
      <c r="D317" s="28"/>
      <c r="E317" s="28"/>
      <c r="F317" s="28"/>
      <c r="G317" s="28"/>
      <c r="H317" s="68"/>
    </row>
    <row r="318" spans="2:8" ht="32.25" customHeight="1" x14ac:dyDescent="0.3">
      <c r="B318" s="2" t="s">
        <v>8</v>
      </c>
      <c r="C318" s="434" t="str">
        <f>'PRESUPUESTO  LONARSAN'!C16</f>
        <v>SUMIDERO DE HORMIGÓN SIMPLE INCLUIDO REJILLA METALICA</v>
      </c>
      <c r="D318" s="434"/>
      <c r="E318" s="434"/>
      <c r="F318" s="434"/>
      <c r="G318" s="3" t="s">
        <v>9</v>
      </c>
      <c r="H318" s="4" t="str">
        <f>'PRESUPUESTO  LONARSAN'!D16</f>
        <v>U</v>
      </c>
    </row>
    <row r="319" spans="2:8" ht="15" customHeight="1" x14ac:dyDescent="0.3">
      <c r="B319" s="5" t="s">
        <v>10</v>
      </c>
      <c r="C319" s="435" t="str">
        <f>'PRESUPUESTO  LONARSAN'!C8</f>
        <v xml:space="preserve">OBRA CIVIL </v>
      </c>
      <c r="D319" s="435"/>
      <c r="E319" s="435"/>
      <c r="F319" s="435"/>
      <c r="G319" s="6" t="s">
        <v>45</v>
      </c>
      <c r="H319" s="7">
        <f>'PRESUPUESTO  LONARSAN'!B16</f>
        <v>1.08</v>
      </c>
    </row>
    <row r="320" spans="2:8" ht="15" customHeight="1" x14ac:dyDescent="0.3">
      <c r="B320" s="8" t="s">
        <v>11</v>
      </c>
      <c r="C320" s="436"/>
      <c r="D320" s="436"/>
      <c r="E320" s="436"/>
      <c r="F320" s="436"/>
      <c r="G320" s="436"/>
      <c r="H320" s="9"/>
    </row>
    <row r="321" spans="2:8" ht="15" customHeight="1" x14ac:dyDescent="0.3">
      <c r="B321" s="10" t="s">
        <v>25</v>
      </c>
      <c r="C321" s="11"/>
      <c r="D321" s="12" t="s">
        <v>24</v>
      </c>
      <c r="E321" s="12" t="s">
        <v>26</v>
      </c>
      <c r="F321" s="13" t="s">
        <v>27</v>
      </c>
      <c r="G321" s="12" t="s">
        <v>28</v>
      </c>
      <c r="H321" s="14" t="s">
        <v>37</v>
      </c>
    </row>
    <row r="322" spans="2:8" ht="15" customHeight="1" x14ac:dyDescent="0.3">
      <c r="B322" s="15"/>
      <c r="C322" s="16"/>
      <c r="D322" s="17" t="s">
        <v>29</v>
      </c>
      <c r="E322" s="17" t="s">
        <v>30</v>
      </c>
      <c r="F322" s="18" t="s">
        <v>31</v>
      </c>
      <c r="G322" s="17" t="s">
        <v>32</v>
      </c>
      <c r="H322" s="19" t="s">
        <v>33</v>
      </c>
    </row>
    <row r="323" spans="2:8" ht="15" customHeight="1" x14ac:dyDescent="0.3">
      <c r="B323" s="338" t="s">
        <v>12</v>
      </c>
      <c r="C323" s="20"/>
      <c r="D323" s="21">
        <v>0.05</v>
      </c>
      <c r="E323" s="22">
        <f>+H337*D323</f>
        <v>4.0469999999999997</v>
      </c>
      <c r="F323" s="22"/>
      <c r="G323" s="22"/>
      <c r="H323" s="23">
        <f>+E323</f>
        <v>4.0469999999999997</v>
      </c>
    </row>
    <row r="324" spans="2:8" ht="15" customHeight="1" x14ac:dyDescent="0.3">
      <c r="B324" s="338" t="s">
        <v>129</v>
      </c>
      <c r="C324" s="2"/>
      <c r="D324" s="24">
        <v>1</v>
      </c>
      <c r="E324" s="24">
        <v>4.5</v>
      </c>
      <c r="F324" s="24">
        <f>+D324*E324</f>
        <v>4.5</v>
      </c>
      <c r="G324" s="48">
        <v>3.8</v>
      </c>
      <c r="H324" s="23">
        <f>ROUND(G324*F324,2)</f>
        <v>17.100000000000001</v>
      </c>
    </row>
    <row r="325" spans="2:8" ht="15" customHeight="1" x14ac:dyDescent="0.3">
      <c r="B325" s="338"/>
      <c r="C325" s="2"/>
      <c r="D325" s="26"/>
      <c r="E325" s="24"/>
      <c r="F325" s="24"/>
      <c r="G325" s="24"/>
      <c r="H325" s="25"/>
    </row>
    <row r="326" spans="2:8" ht="15" customHeight="1" x14ac:dyDescent="0.3">
      <c r="B326" s="27" t="s">
        <v>13</v>
      </c>
      <c r="C326" s="28"/>
      <c r="D326" s="24"/>
      <c r="E326" s="24"/>
      <c r="F326" s="24"/>
      <c r="G326" s="24"/>
      <c r="H326" s="29">
        <f>SUM(H323:H325)</f>
        <v>21.147000000000002</v>
      </c>
    </row>
    <row r="327" spans="2:8" ht="15" customHeight="1" x14ac:dyDescent="0.3">
      <c r="B327" s="8" t="s">
        <v>14</v>
      </c>
      <c r="C327" s="30"/>
      <c r="D327" s="30"/>
      <c r="E327" s="30"/>
      <c r="F327" s="30"/>
      <c r="G327" s="30"/>
      <c r="H327" s="31"/>
    </row>
    <row r="328" spans="2:8" ht="15" customHeight="1" x14ac:dyDescent="0.3">
      <c r="B328" s="10" t="s">
        <v>38</v>
      </c>
      <c r="C328" s="32"/>
      <c r="D328" s="33" t="s">
        <v>24</v>
      </c>
      <c r="E328" s="33" t="s">
        <v>34</v>
      </c>
      <c r="F328" s="13" t="s">
        <v>27</v>
      </c>
      <c r="G328" s="33" t="s">
        <v>28</v>
      </c>
      <c r="H328" s="34" t="s">
        <v>37</v>
      </c>
    </row>
    <row r="329" spans="2:8" ht="15" customHeight="1" x14ac:dyDescent="0.3">
      <c r="B329" s="15"/>
      <c r="C329" s="35"/>
      <c r="D329" s="19" t="s">
        <v>29</v>
      </c>
      <c r="E329" s="19" t="s">
        <v>30</v>
      </c>
      <c r="F329" s="36" t="s">
        <v>31</v>
      </c>
      <c r="G329" s="19" t="s">
        <v>32</v>
      </c>
      <c r="H329" s="19" t="s">
        <v>33</v>
      </c>
    </row>
    <row r="330" spans="2:8" ht="15" customHeight="1" x14ac:dyDescent="0.3">
      <c r="B330" s="27" t="s">
        <v>86</v>
      </c>
      <c r="C330" s="37"/>
      <c r="D330" s="24">
        <v>1</v>
      </c>
      <c r="E330" s="71">
        <f>+'ACT. COSTOS MANO DE OBRA'!D13</f>
        <v>4.55</v>
      </c>
      <c r="F330" s="24">
        <f>+E330*D330</f>
        <v>4.55</v>
      </c>
      <c r="G330" s="48">
        <f>+$G$324</f>
        <v>3.8</v>
      </c>
      <c r="H330" s="23">
        <f>ROUND(G330*F330,2)</f>
        <v>17.29</v>
      </c>
    </row>
    <row r="331" spans="2:8" ht="15" customHeight="1" x14ac:dyDescent="0.3">
      <c r="B331" s="27" t="s">
        <v>44</v>
      </c>
      <c r="C331" s="37"/>
      <c r="D331" s="24">
        <v>1</v>
      </c>
      <c r="E331" s="71">
        <f>+'ACT. COSTOS MANO DE OBRA'!D17</f>
        <v>4.0999999999999996</v>
      </c>
      <c r="F331" s="24">
        <f>+E331*D331</f>
        <v>4.0999999999999996</v>
      </c>
      <c r="G331" s="48">
        <f>+$G$324</f>
        <v>3.8</v>
      </c>
      <c r="H331" s="23">
        <f>ROUND(G331*F331,2)</f>
        <v>15.58</v>
      </c>
    </row>
    <row r="332" spans="2:8" ht="15" customHeight="1" x14ac:dyDescent="0.3">
      <c r="B332" s="338" t="s">
        <v>39</v>
      </c>
      <c r="C332" s="37"/>
      <c r="D332" s="24">
        <v>2</v>
      </c>
      <c r="E332" s="71">
        <f>+'ACT. COSTOS MANO DE OBRA'!D15</f>
        <v>4.05</v>
      </c>
      <c r="F332" s="24">
        <f>+E332*D332</f>
        <v>8.1</v>
      </c>
      <c r="G332" s="48">
        <f>+$G$324</f>
        <v>3.8</v>
      </c>
      <c r="H332" s="23">
        <f>ROUND(G332*F332,2)</f>
        <v>30.78</v>
      </c>
    </row>
    <row r="333" spans="2:8" ht="15" customHeight="1" x14ac:dyDescent="0.3">
      <c r="B333" s="27" t="str">
        <f>'ACT. COSTOS MANO DE OBRA'!B33</f>
        <v>SOLDADOR</v>
      </c>
      <c r="C333" s="2"/>
      <c r="D333" s="24">
        <v>1</v>
      </c>
      <c r="E333" s="24">
        <f>'ACT. COSTOS MANO DE OBRA'!D33</f>
        <v>4.55</v>
      </c>
      <c r="F333" s="24">
        <f>+E333*D333</f>
        <v>4.55</v>
      </c>
      <c r="G333" s="48">
        <f>+$G$324</f>
        <v>3.8</v>
      </c>
      <c r="H333" s="23">
        <f>ROUND(G333*F333,2)</f>
        <v>17.29</v>
      </c>
    </row>
    <row r="334" spans="2:8" ht="15" customHeight="1" x14ac:dyDescent="0.3">
      <c r="B334" s="27"/>
      <c r="C334" s="2"/>
      <c r="D334" s="24"/>
      <c r="E334" s="24"/>
      <c r="F334" s="24"/>
      <c r="G334" s="24"/>
      <c r="H334" s="23"/>
    </row>
    <row r="335" spans="2:8" ht="15" customHeight="1" x14ac:dyDescent="0.3">
      <c r="B335" s="27"/>
      <c r="C335" s="2"/>
      <c r="D335" s="24"/>
      <c r="E335" s="24"/>
      <c r="F335" s="24"/>
      <c r="G335" s="24"/>
      <c r="H335" s="25"/>
    </row>
    <row r="336" spans="2:8" ht="15" customHeight="1" x14ac:dyDescent="0.3">
      <c r="B336" s="27"/>
      <c r="C336" s="2"/>
      <c r="D336" s="24"/>
      <c r="E336" s="24"/>
      <c r="F336" s="24"/>
      <c r="G336" s="24"/>
      <c r="H336" s="25"/>
    </row>
    <row r="337" spans="2:8" ht="15" customHeight="1" x14ac:dyDescent="0.3">
      <c r="B337" s="38" t="s">
        <v>15</v>
      </c>
      <c r="C337" s="39"/>
      <c r="D337" s="40"/>
      <c r="E337" s="40"/>
      <c r="F337" s="40"/>
      <c r="G337" s="40"/>
      <c r="H337" s="29">
        <f>SUM(H330:H336)</f>
        <v>80.94</v>
      </c>
    </row>
    <row r="338" spans="2:8" ht="15" customHeight="1" x14ac:dyDescent="0.3">
      <c r="B338" s="41" t="s">
        <v>16</v>
      </c>
      <c r="C338" s="39"/>
      <c r="D338" s="42"/>
      <c r="E338" s="42"/>
      <c r="F338" s="42"/>
      <c r="G338" s="42"/>
      <c r="H338" s="43"/>
    </row>
    <row r="339" spans="2:8" ht="15" customHeight="1" x14ac:dyDescent="0.3">
      <c r="B339" s="10" t="s">
        <v>25</v>
      </c>
      <c r="C339" s="32"/>
      <c r="D339" s="33"/>
      <c r="E339" s="33" t="s">
        <v>1</v>
      </c>
      <c r="F339" s="13" t="s">
        <v>24</v>
      </c>
      <c r="G339" s="33" t="s">
        <v>35</v>
      </c>
      <c r="H339" s="34" t="s">
        <v>36</v>
      </c>
    </row>
    <row r="340" spans="2:8" ht="15" customHeight="1" x14ac:dyDescent="0.3">
      <c r="B340" s="15"/>
      <c r="C340" s="16"/>
      <c r="D340" s="44"/>
      <c r="E340" s="45"/>
      <c r="F340" s="19" t="s">
        <v>29</v>
      </c>
      <c r="G340" s="19" t="s">
        <v>30</v>
      </c>
      <c r="H340" s="19" t="s">
        <v>31</v>
      </c>
    </row>
    <row r="341" spans="2:8" ht="15" customHeight="1" x14ac:dyDescent="0.3">
      <c r="B341" s="27" t="s">
        <v>155</v>
      </c>
      <c r="C341" s="72"/>
      <c r="D341" s="73"/>
      <c r="E341" s="47" t="s">
        <v>22</v>
      </c>
      <c r="F341" s="48">
        <v>2.17</v>
      </c>
      <c r="G341" s="24">
        <v>8.49</v>
      </c>
      <c r="H341" s="23">
        <f>+F341*G341</f>
        <v>18.423300000000001</v>
      </c>
    </row>
    <row r="342" spans="2:8" ht="15" customHeight="1" x14ac:dyDescent="0.3">
      <c r="B342" s="80" t="s">
        <v>133</v>
      </c>
      <c r="C342" s="72"/>
      <c r="D342" s="73"/>
      <c r="E342" s="47" t="s">
        <v>7</v>
      </c>
      <c r="F342" s="48">
        <v>0.26</v>
      </c>
      <c r="G342" s="24">
        <v>20</v>
      </c>
      <c r="H342" s="23">
        <f>+F342*G342</f>
        <v>5.2</v>
      </c>
    </row>
    <row r="343" spans="2:8" ht="15" customHeight="1" x14ac:dyDescent="0.3">
      <c r="B343" s="27" t="s">
        <v>130</v>
      </c>
      <c r="C343" s="2"/>
      <c r="D343" s="46"/>
      <c r="E343" s="47" t="s">
        <v>7</v>
      </c>
      <c r="F343" s="48">
        <v>0.11</v>
      </c>
      <c r="G343" s="24">
        <v>15</v>
      </c>
      <c r="H343" s="23">
        <f>+F343*G343</f>
        <v>1.65</v>
      </c>
    </row>
    <row r="344" spans="2:8" ht="15" customHeight="1" x14ac:dyDescent="0.3">
      <c r="B344" s="27" t="s">
        <v>264</v>
      </c>
      <c r="C344" s="2"/>
      <c r="D344" s="46"/>
      <c r="E344" s="47" t="s">
        <v>6</v>
      </c>
      <c r="F344" s="24">
        <v>4.5</v>
      </c>
      <c r="G344" s="48">
        <v>7</v>
      </c>
      <c r="H344" s="23">
        <f>+F344*G344</f>
        <v>31.5</v>
      </c>
    </row>
    <row r="345" spans="2:8" ht="15" customHeight="1" x14ac:dyDescent="0.3">
      <c r="B345" s="27" t="s">
        <v>281</v>
      </c>
      <c r="C345" s="2"/>
      <c r="D345" s="46"/>
      <c r="E345" s="47" t="s">
        <v>0</v>
      </c>
      <c r="F345" s="24">
        <v>1</v>
      </c>
      <c r="G345" s="48">
        <v>40</v>
      </c>
      <c r="H345" s="25">
        <f>+F345*G345</f>
        <v>40</v>
      </c>
    </row>
    <row r="346" spans="2:8" ht="15" customHeight="1" x14ac:dyDescent="0.3">
      <c r="B346" s="27"/>
      <c r="C346" s="2"/>
      <c r="D346" s="46"/>
      <c r="E346" s="47"/>
      <c r="F346" s="24"/>
      <c r="G346" s="24"/>
      <c r="H346" s="25"/>
    </row>
    <row r="347" spans="2:8" ht="15" customHeight="1" x14ac:dyDescent="0.3">
      <c r="B347" s="38" t="s">
        <v>40</v>
      </c>
      <c r="C347" s="39"/>
      <c r="D347" s="43"/>
      <c r="E347" s="40"/>
      <c r="F347" s="40"/>
      <c r="G347" s="40"/>
      <c r="H347" s="29">
        <f>SUM(H341:H346)</f>
        <v>96.773300000000006</v>
      </c>
    </row>
    <row r="348" spans="2:8" ht="15" customHeight="1" x14ac:dyDescent="0.3">
      <c r="B348" s="49" t="s">
        <v>17</v>
      </c>
      <c r="C348" s="50"/>
      <c r="D348" s="28"/>
      <c r="E348" s="28"/>
      <c r="F348" s="28"/>
      <c r="G348" s="51"/>
      <c r="H348" s="52"/>
    </row>
    <row r="349" spans="2:8" ht="15" customHeight="1" x14ac:dyDescent="0.3">
      <c r="B349" s="10" t="s">
        <v>25</v>
      </c>
      <c r="C349" s="32"/>
      <c r="D349" s="45"/>
      <c r="E349" s="33" t="s">
        <v>1</v>
      </c>
      <c r="F349" s="33" t="s">
        <v>24</v>
      </c>
      <c r="G349" s="33" t="s">
        <v>26</v>
      </c>
      <c r="H349" s="34" t="s">
        <v>36</v>
      </c>
    </row>
    <row r="350" spans="2:8" ht="15" customHeight="1" x14ac:dyDescent="0.3">
      <c r="B350" s="27"/>
      <c r="C350" s="20"/>
      <c r="D350" s="44"/>
      <c r="E350" s="53"/>
      <c r="F350" s="18" t="s">
        <v>29</v>
      </c>
      <c r="G350" s="18" t="s">
        <v>30</v>
      </c>
      <c r="H350" s="36" t="s">
        <v>31</v>
      </c>
    </row>
    <row r="351" spans="2:8" ht="15" customHeight="1" x14ac:dyDescent="0.3">
      <c r="B351" s="27"/>
      <c r="C351" s="20"/>
      <c r="D351" s="46"/>
      <c r="E351" s="47"/>
      <c r="F351" s="24"/>
      <c r="G351" s="24"/>
      <c r="H351" s="23"/>
    </row>
    <row r="352" spans="2:8" ht="15" customHeight="1" x14ac:dyDescent="0.3">
      <c r="B352" s="38" t="s">
        <v>18</v>
      </c>
      <c r="C352" s="54"/>
      <c r="D352" s="55"/>
      <c r="E352" s="40"/>
      <c r="F352" s="40"/>
      <c r="G352" s="40"/>
      <c r="H352" s="56">
        <f>SUM(H350:H351)</f>
        <v>0</v>
      </c>
    </row>
    <row r="353" spans="2:8" ht="15" customHeight="1" x14ac:dyDescent="0.3">
      <c r="B353" s="57"/>
      <c r="C353" s="57"/>
      <c r="D353" s="58"/>
      <c r="E353" s="40" t="s">
        <v>41</v>
      </c>
      <c r="F353" s="40"/>
      <c r="G353" s="40"/>
      <c r="H353" s="59">
        <f>+H326+H337+H347+H352</f>
        <v>198.8603</v>
      </c>
    </row>
    <row r="354" spans="2:8" ht="15" customHeight="1" x14ac:dyDescent="0.3">
      <c r="B354" s="60"/>
      <c r="C354" s="61"/>
      <c r="D354" s="52"/>
      <c r="E354" s="62" t="s">
        <v>55</v>
      </c>
      <c r="F354" s="51"/>
      <c r="G354" s="83">
        <f>+H5</f>
        <v>0.2</v>
      </c>
      <c r="H354" s="29">
        <f>ROUND(H353*G354,2)</f>
        <v>39.770000000000003</v>
      </c>
    </row>
    <row r="355" spans="2:8" ht="15" customHeight="1" x14ac:dyDescent="0.3">
      <c r="B355" s="60"/>
      <c r="C355" s="61"/>
      <c r="D355" s="52"/>
      <c r="E355" s="62" t="s">
        <v>42</v>
      </c>
      <c r="F355" s="63"/>
      <c r="G355" s="63"/>
      <c r="H355" s="25"/>
    </row>
    <row r="356" spans="2:8" ht="15" customHeight="1" x14ac:dyDescent="0.3">
      <c r="B356" s="60"/>
      <c r="C356" s="61"/>
      <c r="D356" s="52"/>
      <c r="E356" s="62" t="s">
        <v>19</v>
      </c>
      <c r="F356" s="63"/>
      <c r="G356" s="63"/>
      <c r="H356" s="29">
        <f>ROUND(H353+H354,2)</f>
        <v>238.63</v>
      </c>
    </row>
    <row r="357" spans="2:8" ht="15" customHeight="1" x14ac:dyDescent="0.3">
      <c r="B357" s="2"/>
      <c r="C357" s="2"/>
      <c r="D357" s="52"/>
      <c r="E357" s="64" t="s">
        <v>20</v>
      </c>
      <c r="F357" s="65"/>
      <c r="G357" s="65"/>
      <c r="H357" s="66">
        <f>H356</f>
        <v>238.63</v>
      </c>
    </row>
    <row r="358" spans="2:8" ht="15" customHeight="1" x14ac:dyDescent="0.3">
      <c r="B358" s="2"/>
      <c r="C358" s="2"/>
      <c r="D358" s="28"/>
      <c r="E358" s="65"/>
      <c r="F358" s="65"/>
      <c r="G358" s="65"/>
      <c r="H358" s="219"/>
    </row>
    <row r="359" spans="2:8" ht="15" customHeight="1" x14ac:dyDescent="0.3">
      <c r="B359" s="2" t="s">
        <v>43</v>
      </c>
      <c r="C359" s="2"/>
      <c r="D359" s="28"/>
      <c r="E359" s="28"/>
      <c r="F359" s="28"/>
      <c r="G359" s="28"/>
      <c r="H359" s="68"/>
    </row>
    <row r="360" spans="2:8" ht="15" customHeight="1" x14ac:dyDescent="0.3">
      <c r="B360" s="2" t="s">
        <v>8</v>
      </c>
      <c r="C360" s="434" t="str">
        <f>'PRESUPUESTO  LONARSAN'!C17</f>
        <v>REPARACIÓN DE GUIAS DE AA.PP.</v>
      </c>
      <c r="D360" s="434"/>
      <c r="E360" s="434"/>
      <c r="F360" s="434"/>
      <c r="G360" s="3" t="s">
        <v>9</v>
      </c>
      <c r="H360" s="4" t="str">
        <f>'PRESUPUESTO  LONARSAN'!D17</f>
        <v>U</v>
      </c>
    </row>
    <row r="361" spans="2:8" ht="15" customHeight="1" x14ac:dyDescent="0.3">
      <c r="B361" s="5" t="s">
        <v>10</v>
      </c>
      <c r="C361" s="435" t="str">
        <f>'PRESUPUESTO  LONARSAN'!C8</f>
        <v xml:space="preserve">OBRA CIVIL </v>
      </c>
      <c r="D361" s="435"/>
      <c r="E361" s="435"/>
      <c r="F361" s="435"/>
      <c r="G361" s="6" t="s">
        <v>45</v>
      </c>
      <c r="H361" s="7">
        <f>'PRESUPUESTO  LONARSAN'!B17</f>
        <v>1.0900000000000001</v>
      </c>
    </row>
    <row r="362" spans="2:8" ht="15" customHeight="1" x14ac:dyDescent="0.3">
      <c r="B362" s="8" t="s">
        <v>11</v>
      </c>
      <c r="C362" s="436"/>
      <c r="D362" s="436"/>
      <c r="E362" s="436"/>
      <c r="F362" s="436"/>
      <c r="G362" s="436"/>
      <c r="H362" s="9"/>
    </row>
    <row r="363" spans="2:8" ht="15" customHeight="1" x14ac:dyDescent="0.3">
      <c r="B363" s="10" t="s">
        <v>25</v>
      </c>
      <c r="C363" s="11"/>
      <c r="D363" s="12" t="s">
        <v>24</v>
      </c>
      <c r="E363" s="12" t="s">
        <v>26</v>
      </c>
      <c r="F363" s="13" t="s">
        <v>27</v>
      </c>
      <c r="G363" s="12" t="s">
        <v>28</v>
      </c>
      <c r="H363" s="14" t="s">
        <v>37</v>
      </c>
    </row>
    <row r="364" spans="2:8" ht="15" customHeight="1" x14ac:dyDescent="0.3">
      <c r="B364" s="15"/>
      <c r="C364" s="16"/>
      <c r="D364" s="17" t="s">
        <v>29</v>
      </c>
      <c r="E364" s="17" t="s">
        <v>30</v>
      </c>
      <c r="F364" s="18" t="s">
        <v>31</v>
      </c>
      <c r="G364" s="17" t="s">
        <v>32</v>
      </c>
      <c r="H364" s="19" t="s">
        <v>33</v>
      </c>
    </row>
    <row r="365" spans="2:8" ht="15" customHeight="1" x14ac:dyDescent="0.3">
      <c r="B365" s="338" t="s">
        <v>12</v>
      </c>
      <c r="C365" s="20"/>
      <c r="D365" s="21">
        <v>0.05</v>
      </c>
      <c r="E365" s="288">
        <f>+H379*D365</f>
        <v>0.26200000000000001</v>
      </c>
      <c r="F365" s="22"/>
      <c r="G365" s="22"/>
      <c r="H365" s="23">
        <f>+E365</f>
        <v>0.26200000000000001</v>
      </c>
    </row>
    <row r="366" spans="2:8" ht="15" customHeight="1" x14ac:dyDescent="0.3">
      <c r="B366" s="338"/>
      <c r="C366" s="2"/>
      <c r="D366" s="24"/>
      <c r="E366" s="24"/>
      <c r="F366" s="24"/>
      <c r="G366" s="48">
        <v>0.4</v>
      </c>
      <c r="H366" s="25"/>
    </row>
    <row r="367" spans="2:8" ht="15" customHeight="1" x14ac:dyDescent="0.3">
      <c r="B367" s="338"/>
      <c r="C367" s="2"/>
      <c r="D367" s="26"/>
      <c r="E367" s="24"/>
      <c r="F367" s="24"/>
      <c r="G367" s="24"/>
      <c r="H367" s="25"/>
    </row>
    <row r="368" spans="2:8" ht="15" customHeight="1" x14ac:dyDescent="0.3">
      <c r="B368" s="27" t="s">
        <v>13</v>
      </c>
      <c r="C368" s="28"/>
      <c r="D368" s="24"/>
      <c r="E368" s="24"/>
      <c r="F368" s="24"/>
      <c r="G368" s="24"/>
      <c r="H368" s="29">
        <f>SUM(H365:H367)</f>
        <v>0.26200000000000001</v>
      </c>
    </row>
    <row r="369" spans="2:8" ht="15" customHeight="1" x14ac:dyDescent="0.3">
      <c r="B369" s="8" t="s">
        <v>14</v>
      </c>
      <c r="C369" s="30"/>
      <c r="D369" s="30"/>
      <c r="E369" s="30"/>
      <c r="F369" s="30"/>
      <c r="G369" s="30"/>
      <c r="H369" s="31"/>
    </row>
    <row r="370" spans="2:8" ht="15" customHeight="1" x14ac:dyDescent="0.3">
      <c r="B370" s="10" t="s">
        <v>38</v>
      </c>
      <c r="C370" s="32"/>
      <c r="D370" s="33" t="s">
        <v>24</v>
      </c>
      <c r="E370" s="33" t="s">
        <v>34</v>
      </c>
      <c r="F370" s="13" t="s">
        <v>27</v>
      </c>
      <c r="G370" s="33" t="s">
        <v>28</v>
      </c>
      <c r="H370" s="34" t="s">
        <v>37</v>
      </c>
    </row>
    <row r="371" spans="2:8" ht="15" customHeight="1" x14ac:dyDescent="0.3">
      <c r="B371" s="15"/>
      <c r="C371" s="35"/>
      <c r="D371" s="19" t="s">
        <v>29</v>
      </c>
      <c r="E371" s="19" t="s">
        <v>30</v>
      </c>
      <c r="F371" s="36" t="s">
        <v>31</v>
      </c>
      <c r="G371" s="19" t="s">
        <v>32</v>
      </c>
      <c r="H371" s="19" t="s">
        <v>33</v>
      </c>
    </row>
    <row r="372" spans="2:8" ht="15" customHeight="1" x14ac:dyDescent="0.3">
      <c r="B372" s="27" t="s">
        <v>86</v>
      </c>
      <c r="C372" s="37"/>
      <c r="D372" s="24">
        <v>0.2</v>
      </c>
      <c r="E372" s="71">
        <f>+'ACT. COSTOS MANO DE OBRA'!D13</f>
        <v>4.55</v>
      </c>
      <c r="F372" s="24">
        <f>+E372*D372</f>
        <v>0.91</v>
      </c>
      <c r="G372" s="48">
        <f>+$G$366</f>
        <v>0.4</v>
      </c>
      <c r="H372" s="23">
        <f>ROUND(G372*F372,2)</f>
        <v>0.36</v>
      </c>
    </row>
    <row r="373" spans="2:8" ht="15" customHeight="1" x14ac:dyDescent="0.3">
      <c r="B373" s="27" t="s">
        <v>205</v>
      </c>
      <c r="C373" s="37"/>
      <c r="D373" s="24">
        <v>1</v>
      </c>
      <c r="E373" s="71">
        <f>+'ACT. COSTOS MANO DE OBRA'!D17</f>
        <v>4.0999999999999996</v>
      </c>
      <c r="F373" s="24">
        <f>+E373*D373</f>
        <v>4.0999999999999996</v>
      </c>
      <c r="G373" s="48">
        <f>+$G$366</f>
        <v>0.4</v>
      </c>
      <c r="H373" s="23">
        <f>ROUND(G373*F373,2)</f>
        <v>1.64</v>
      </c>
    </row>
    <row r="374" spans="2:8" ht="15" customHeight="1" x14ac:dyDescent="0.3">
      <c r="B374" s="338" t="s">
        <v>39</v>
      </c>
      <c r="C374" s="37"/>
      <c r="D374" s="24">
        <v>2</v>
      </c>
      <c r="E374" s="71">
        <f>+'ACT. COSTOS MANO DE OBRA'!D15</f>
        <v>4.05</v>
      </c>
      <c r="F374" s="24">
        <f>+E374*D374</f>
        <v>8.1</v>
      </c>
      <c r="G374" s="48">
        <f>+$G$366</f>
        <v>0.4</v>
      </c>
      <c r="H374" s="23">
        <f>ROUND(G374*F374,2)</f>
        <v>3.24</v>
      </c>
    </row>
    <row r="375" spans="2:8" ht="15" customHeight="1" x14ac:dyDescent="0.3">
      <c r="B375" s="27"/>
      <c r="C375" s="2"/>
      <c r="D375" s="24"/>
      <c r="E375" s="24"/>
      <c r="F375" s="24"/>
      <c r="G375" s="24"/>
      <c r="H375" s="23"/>
    </row>
    <row r="376" spans="2:8" ht="15" customHeight="1" x14ac:dyDescent="0.3">
      <c r="B376" s="27"/>
      <c r="C376" s="2"/>
      <c r="D376" s="24"/>
      <c r="E376" s="24"/>
      <c r="F376" s="24"/>
      <c r="G376" s="24"/>
      <c r="H376" s="23"/>
    </row>
    <row r="377" spans="2:8" ht="15" customHeight="1" x14ac:dyDescent="0.3">
      <c r="B377" s="27"/>
      <c r="C377" s="2"/>
      <c r="D377" s="24"/>
      <c r="E377" s="24"/>
      <c r="F377" s="24"/>
      <c r="G377" s="24"/>
      <c r="H377" s="25"/>
    </row>
    <row r="378" spans="2:8" ht="15" customHeight="1" x14ac:dyDescent="0.3">
      <c r="B378" s="27"/>
      <c r="C378" s="2"/>
      <c r="D378" s="24"/>
      <c r="E378" s="24"/>
      <c r="F378" s="24"/>
      <c r="G378" s="24"/>
      <c r="H378" s="25"/>
    </row>
    <row r="379" spans="2:8" ht="15" customHeight="1" x14ac:dyDescent="0.3">
      <c r="B379" s="38" t="s">
        <v>15</v>
      </c>
      <c r="C379" s="39"/>
      <c r="D379" s="40"/>
      <c r="E379" s="40"/>
      <c r="F379" s="40"/>
      <c r="G379" s="40"/>
      <c r="H379" s="29">
        <f>SUM(H372:H378)</f>
        <v>5.24</v>
      </c>
    </row>
    <row r="380" spans="2:8" ht="15" customHeight="1" x14ac:dyDescent="0.3">
      <c r="B380" s="41" t="s">
        <v>16</v>
      </c>
      <c r="C380" s="39"/>
      <c r="D380" s="42"/>
      <c r="E380" s="42"/>
      <c r="F380" s="42"/>
      <c r="G380" s="42"/>
      <c r="H380" s="43"/>
    </row>
    <row r="381" spans="2:8" ht="15" customHeight="1" x14ac:dyDescent="0.3">
      <c r="B381" s="10" t="s">
        <v>25</v>
      </c>
      <c r="C381" s="32"/>
      <c r="D381" s="33"/>
      <c r="E381" s="33" t="s">
        <v>1</v>
      </c>
      <c r="F381" s="13" t="s">
        <v>24</v>
      </c>
      <c r="G381" s="33" t="s">
        <v>35</v>
      </c>
      <c r="H381" s="34" t="s">
        <v>36</v>
      </c>
    </row>
    <row r="382" spans="2:8" ht="15" customHeight="1" x14ac:dyDescent="0.3">
      <c r="B382" s="15"/>
      <c r="C382" s="16"/>
      <c r="D382" s="44"/>
      <c r="E382" s="45"/>
      <c r="F382" s="19" t="s">
        <v>29</v>
      </c>
      <c r="G382" s="19" t="s">
        <v>30</v>
      </c>
      <c r="H382" s="19" t="s">
        <v>31</v>
      </c>
    </row>
    <row r="383" spans="2:8" ht="15" customHeight="1" x14ac:dyDescent="0.3">
      <c r="B383" s="27" t="s">
        <v>206</v>
      </c>
      <c r="C383" s="72"/>
      <c r="D383" s="73"/>
      <c r="E383" s="47" t="s">
        <v>0</v>
      </c>
      <c r="F383" s="48">
        <v>1</v>
      </c>
      <c r="G383" s="24">
        <v>13.5</v>
      </c>
      <c r="H383" s="23">
        <f>+F383*G383</f>
        <v>13.5</v>
      </c>
    </row>
    <row r="384" spans="2:8" ht="15" customHeight="1" x14ac:dyDescent="0.3">
      <c r="B384" s="332" t="s">
        <v>207</v>
      </c>
      <c r="C384" s="72"/>
      <c r="D384" s="73"/>
      <c r="E384" s="47" t="s">
        <v>0</v>
      </c>
      <c r="F384" s="48">
        <v>1</v>
      </c>
      <c r="G384" s="24">
        <v>3</v>
      </c>
      <c r="H384" s="23">
        <f>+F384*G384</f>
        <v>3</v>
      </c>
    </row>
    <row r="385" spans="2:8" ht="15" customHeight="1" x14ac:dyDescent="0.3">
      <c r="B385" s="27" t="s">
        <v>208</v>
      </c>
      <c r="C385" s="2"/>
      <c r="D385" s="46"/>
      <c r="E385" s="47" t="s">
        <v>0</v>
      </c>
      <c r="F385" s="48">
        <v>1</v>
      </c>
      <c r="G385" s="24">
        <v>0.5</v>
      </c>
      <c r="H385" s="23">
        <f>+F385*G385</f>
        <v>0.5</v>
      </c>
    </row>
    <row r="386" spans="2:8" ht="15" customHeight="1" x14ac:dyDescent="0.3">
      <c r="B386" s="27" t="s">
        <v>210</v>
      </c>
      <c r="C386" s="2"/>
      <c r="D386" s="46"/>
      <c r="E386" s="47" t="s">
        <v>0</v>
      </c>
      <c r="F386" s="24">
        <v>1</v>
      </c>
      <c r="G386" s="48">
        <v>0.5</v>
      </c>
      <c r="H386" s="23">
        <f>+F386*G386</f>
        <v>0.5</v>
      </c>
    </row>
    <row r="387" spans="2:8" ht="15" customHeight="1" x14ac:dyDescent="0.3">
      <c r="B387" s="27" t="s">
        <v>209</v>
      </c>
      <c r="C387" s="2"/>
      <c r="D387" s="46"/>
      <c r="E387" s="47" t="s">
        <v>0</v>
      </c>
      <c r="F387" s="24">
        <v>0.25</v>
      </c>
      <c r="G387" s="48">
        <v>1.1000000000000001</v>
      </c>
      <c r="H387" s="23">
        <f>+F387*G387</f>
        <v>0.27500000000000002</v>
      </c>
    </row>
    <row r="388" spans="2:8" ht="15" customHeight="1" x14ac:dyDescent="0.3">
      <c r="B388" s="27"/>
      <c r="C388" s="2"/>
      <c r="D388" s="46"/>
      <c r="E388" s="47"/>
      <c r="F388" s="24"/>
      <c r="G388" s="24"/>
      <c r="H388" s="25"/>
    </row>
    <row r="389" spans="2:8" ht="15" customHeight="1" x14ac:dyDescent="0.3">
      <c r="B389" s="38" t="s">
        <v>40</v>
      </c>
      <c r="C389" s="39"/>
      <c r="D389" s="43"/>
      <c r="E389" s="40"/>
      <c r="F389" s="40"/>
      <c r="G389" s="40"/>
      <c r="H389" s="29">
        <f>SUM(H383:H388)</f>
        <v>17.774999999999999</v>
      </c>
    </row>
    <row r="390" spans="2:8" ht="15" customHeight="1" x14ac:dyDescent="0.3">
      <c r="B390" s="49" t="s">
        <v>17</v>
      </c>
      <c r="C390" s="50"/>
      <c r="D390" s="28"/>
      <c r="E390" s="28"/>
      <c r="F390" s="28"/>
      <c r="G390" s="51"/>
      <c r="H390" s="52"/>
    </row>
    <row r="391" spans="2:8" ht="15" customHeight="1" x14ac:dyDescent="0.3">
      <c r="B391" s="10" t="s">
        <v>25</v>
      </c>
      <c r="C391" s="32"/>
      <c r="D391" s="45"/>
      <c r="E391" s="33" t="s">
        <v>1</v>
      </c>
      <c r="F391" s="33" t="s">
        <v>24</v>
      </c>
      <c r="G391" s="33" t="s">
        <v>26</v>
      </c>
      <c r="H391" s="34" t="s">
        <v>36</v>
      </c>
    </row>
    <row r="392" spans="2:8" ht="15" customHeight="1" x14ac:dyDescent="0.3">
      <c r="B392" s="27"/>
      <c r="C392" s="20"/>
      <c r="D392" s="44"/>
      <c r="E392" s="53"/>
      <c r="F392" s="18" t="s">
        <v>29</v>
      </c>
      <c r="G392" s="18" t="s">
        <v>30</v>
      </c>
      <c r="H392" s="36" t="s">
        <v>31</v>
      </c>
    </row>
    <row r="393" spans="2:8" ht="15" customHeight="1" x14ac:dyDescent="0.3">
      <c r="B393" s="27"/>
      <c r="C393" s="20"/>
      <c r="D393" s="46"/>
      <c r="E393" s="47"/>
      <c r="F393" s="24"/>
      <c r="G393" s="24"/>
      <c r="H393" s="23"/>
    </row>
    <row r="394" spans="2:8" ht="15" customHeight="1" x14ac:dyDescent="0.3">
      <c r="B394" s="38" t="s">
        <v>18</v>
      </c>
      <c r="C394" s="54"/>
      <c r="D394" s="55"/>
      <c r="E394" s="40"/>
      <c r="F394" s="40"/>
      <c r="G394" s="40"/>
      <c r="H394" s="56">
        <f>SUM(H392:H393)</f>
        <v>0</v>
      </c>
    </row>
    <row r="395" spans="2:8" ht="15" customHeight="1" x14ac:dyDescent="0.3">
      <c r="B395" s="57"/>
      <c r="C395" s="57"/>
      <c r="D395" s="58"/>
      <c r="E395" s="40" t="s">
        <v>41</v>
      </c>
      <c r="F395" s="40"/>
      <c r="G395" s="40"/>
      <c r="H395" s="59">
        <f>+H368+H379+H389+H394</f>
        <v>23.277000000000001</v>
      </c>
    </row>
    <row r="396" spans="2:8" ht="15" customHeight="1" x14ac:dyDescent="0.3">
      <c r="B396" s="60"/>
      <c r="C396" s="61"/>
      <c r="D396" s="52"/>
      <c r="E396" s="62" t="s">
        <v>55</v>
      </c>
      <c r="F396" s="51"/>
      <c r="G396" s="83">
        <f>+H5</f>
        <v>0.2</v>
      </c>
      <c r="H396" s="29">
        <f>ROUND(H395*G396,2)</f>
        <v>4.66</v>
      </c>
    </row>
    <row r="397" spans="2:8" ht="15" customHeight="1" x14ac:dyDescent="0.3">
      <c r="B397" s="60"/>
      <c r="C397" s="61"/>
      <c r="D397" s="52"/>
      <c r="E397" s="62" t="s">
        <v>42</v>
      </c>
      <c r="F397" s="63"/>
      <c r="G397" s="63"/>
      <c r="H397" s="25"/>
    </row>
    <row r="398" spans="2:8" ht="15" customHeight="1" x14ac:dyDescent="0.3">
      <c r="B398" s="60"/>
      <c r="C398" s="61"/>
      <c r="D398" s="52"/>
      <c r="E398" s="62" t="s">
        <v>19</v>
      </c>
      <c r="F398" s="63"/>
      <c r="G398" s="63"/>
      <c r="H398" s="29">
        <f>ROUND(H395+H396,2)</f>
        <v>27.94</v>
      </c>
    </row>
    <row r="399" spans="2:8" ht="15" customHeight="1" x14ac:dyDescent="0.3">
      <c r="B399" s="2"/>
      <c r="C399" s="2"/>
      <c r="D399" s="52"/>
      <c r="E399" s="64" t="s">
        <v>20</v>
      </c>
      <c r="F399" s="65"/>
      <c r="G399" s="65"/>
      <c r="H399" s="66">
        <f>H398</f>
        <v>27.94</v>
      </c>
    </row>
    <row r="400" spans="2:8" ht="15" customHeight="1" x14ac:dyDescent="0.3">
      <c r="B400" s="2"/>
      <c r="C400" s="2"/>
      <c r="D400" s="28"/>
      <c r="E400" s="65"/>
      <c r="F400" s="65"/>
      <c r="G400" s="65"/>
      <c r="H400" s="219"/>
    </row>
    <row r="401" spans="2:8" ht="15" customHeight="1" x14ac:dyDescent="0.3">
      <c r="B401" s="2" t="s">
        <v>43</v>
      </c>
      <c r="C401" s="2"/>
      <c r="D401" s="28"/>
      <c r="E401" s="28"/>
      <c r="F401" s="28"/>
      <c r="G401" s="28"/>
      <c r="H401" s="68"/>
    </row>
    <row r="402" spans="2:8" ht="15" customHeight="1" x14ac:dyDescent="0.3">
      <c r="B402" s="2"/>
      <c r="C402" s="2"/>
      <c r="D402" s="28"/>
      <c r="E402" s="28"/>
      <c r="F402" s="28"/>
      <c r="G402" s="28"/>
      <c r="H402" s="68"/>
    </row>
    <row r="403" spans="2:8" ht="15" customHeight="1" x14ac:dyDescent="0.3">
      <c r="B403" s="2" t="s">
        <v>8</v>
      </c>
      <c r="C403" s="434" t="str">
        <f>'PRESUPUESTO  LONARSAN'!C18</f>
        <v>NIVELACIÓN DE CAMARAS DE AA.SS.-AA.LL.-AA.PP.</v>
      </c>
      <c r="D403" s="434"/>
      <c r="E403" s="434"/>
      <c r="F403" s="434"/>
      <c r="G403" s="3" t="s">
        <v>9</v>
      </c>
      <c r="H403" s="4" t="str">
        <f>'PRESUPUESTO  LONARSAN'!D18</f>
        <v>U</v>
      </c>
    </row>
    <row r="404" spans="2:8" ht="15" customHeight="1" x14ac:dyDescent="0.3">
      <c r="B404" s="5" t="s">
        <v>10</v>
      </c>
      <c r="C404" s="435" t="str">
        <f>'PRESUPUESTO  LONARSAN'!C8</f>
        <v xml:space="preserve">OBRA CIVIL </v>
      </c>
      <c r="D404" s="435"/>
      <c r="E404" s="435"/>
      <c r="F404" s="435"/>
      <c r="G404" s="6" t="s">
        <v>45</v>
      </c>
      <c r="H404" s="7">
        <f>'PRESUPUESTO  LONARSAN'!B18</f>
        <v>1.1000000000000001</v>
      </c>
    </row>
    <row r="405" spans="2:8" ht="15" customHeight="1" x14ac:dyDescent="0.3">
      <c r="B405" s="8" t="s">
        <v>11</v>
      </c>
      <c r="C405" s="436"/>
      <c r="D405" s="436"/>
      <c r="E405" s="436"/>
      <c r="F405" s="436"/>
      <c r="G405" s="436"/>
      <c r="H405" s="9"/>
    </row>
    <row r="406" spans="2:8" ht="15" customHeight="1" x14ac:dyDescent="0.3">
      <c r="B406" s="10" t="s">
        <v>25</v>
      </c>
      <c r="C406" s="11"/>
      <c r="D406" s="12" t="s">
        <v>24</v>
      </c>
      <c r="E406" s="12" t="s">
        <v>26</v>
      </c>
      <c r="F406" s="13" t="s">
        <v>27</v>
      </c>
      <c r="G406" s="12" t="s">
        <v>28</v>
      </c>
      <c r="H406" s="14" t="s">
        <v>37</v>
      </c>
    </row>
    <row r="407" spans="2:8" ht="15" customHeight="1" x14ac:dyDescent="0.3">
      <c r="B407" s="15"/>
      <c r="C407" s="16"/>
      <c r="D407" s="17" t="s">
        <v>29</v>
      </c>
      <c r="E407" s="17" t="s">
        <v>30</v>
      </c>
      <c r="F407" s="18" t="s">
        <v>31</v>
      </c>
      <c r="G407" s="17" t="s">
        <v>32</v>
      </c>
      <c r="H407" s="19" t="s">
        <v>33</v>
      </c>
    </row>
    <row r="408" spans="2:8" ht="15" customHeight="1" x14ac:dyDescent="0.3">
      <c r="B408" s="338" t="s">
        <v>12</v>
      </c>
      <c r="C408" s="20"/>
      <c r="D408" s="21">
        <v>0.05</v>
      </c>
      <c r="E408" s="288">
        <f>+H422*D408</f>
        <v>3.6859999999999999</v>
      </c>
      <c r="F408" s="22"/>
      <c r="G408" s="22"/>
      <c r="H408" s="23">
        <f>+E408</f>
        <v>3.6859999999999999</v>
      </c>
    </row>
    <row r="409" spans="2:8" ht="15" customHeight="1" x14ac:dyDescent="0.3">
      <c r="B409" s="338" t="s">
        <v>211</v>
      </c>
      <c r="C409" s="2"/>
      <c r="D409" s="24">
        <v>1</v>
      </c>
      <c r="E409" s="24">
        <v>3.5</v>
      </c>
      <c r="F409" s="24">
        <f>+(D409*E409)</f>
        <v>3.5</v>
      </c>
      <c r="G409" s="48">
        <v>4.4000000000000004</v>
      </c>
      <c r="H409" s="23">
        <f>ROUND(G409*F409,2)</f>
        <v>15.4</v>
      </c>
    </row>
    <row r="410" spans="2:8" ht="15" customHeight="1" x14ac:dyDescent="0.3">
      <c r="B410" s="338" t="s">
        <v>129</v>
      </c>
      <c r="C410" s="2"/>
      <c r="D410" s="26">
        <v>1</v>
      </c>
      <c r="E410" s="24">
        <v>3.5</v>
      </c>
      <c r="F410" s="24">
        <f>+(D410*E410)</f>
        <v>3.5</v>
      </c>
      <c r="G410" s="48">
        <f>+$G$409</f>
        <v>4.4000000000000004</v>
      </c>
      <c r="H410" s="23">
        <f>ROUND(G410*F410,2)</f>
        <v>15.4</v>
      </c>
    </row>
    <row r="411" spans="2:8" ht="15" customHeight="1" x14ac:dyDescent="0.3">
      <c r="B411" s="27" t="s">
        <v>13</v>
      </c>
      <c r="C411" s="28"/>
      <c r="D411" s="24"/>
      <c r="E411" s="24"/>
      <c r="F411" s="24"/>
      <c r="G411" s="24"/>
      <c r="H411" s="29">
        <f>SUM(H408:H410)</f>
        <v>34.485999999999997</v>
      </c>
    </row>
    <row r="412" spans="2:8" ht="15" customHeight="1" x14ac:dyDescent="0.3">
      <c r="B412" s="8" t="s">
        <v>14</v>
      </c>
      <c r="C412" s="30"/>
      <c r="D412" s="30"/>
      <c r="E412" s="30"/>
      <c r="F412" s="30"/>
      <c r="G412" s="30"/>
      <c r="H412" s="31"/>
    </row>
    <row r="413" spans="2:8" ht="15" customHeight="1" x14ac:dyDescent="0.3">
      <c r="B413" s="10" t="s">
        <v>38</v>
      </c>
      <c r="C413" s="32"/>
      <c r="D413" s="33" t="s">
        <v>24</v>
      </c>
      <c r="E413" s="33" t="s">
        <v>34</v>
      </c>
      <c r="F413" s="13" t="s">
        <v>27</v>
      </c>
      <c r="G413" s="33" t="s">
        <v>28</v>
      </c>
      <c r="H413" s="34" t="s">
        <v>37</v>
      </c>
    </row>
    <row r="414" spans="2:8" ht="15" customHeight="1" x14ac:dyDescent="0.3">
      <c r="B414" s="15"/>
      <c r="C414" s="35"/>
      <c r="D414" s="19" t="s">
        <v>29</v>
      </c>
      <c r="E414" s="19" t="s">
        <v>30</v>
      </c>
      <c r="F414" s="36" t="s">
        <v>31</v>
      </c>
      <c r="G414" s="19" t="s">
        <v>32</v>
      </c>
      <c r="H414" s="19" t="s">
        <v>33</v>
      </c>
    </row>
    <row r="415" spans="2:8" ht="15" customHeight="1" x14ac:dyDescent="0.3">
      <c r="B415" s="27" t="s">
        <v>86</v>
      </c>
      <c r="C415" s="37"/>
      <c r="D415" s="24">
        <v>0.1</v>
      </c>
      <c r="E415" s="71">
        <f>+'ACT. COSTOS MANO DE OBRA'!D13</f>
        <v>4.55</v>
      </c>
      <c r="F415" s="24">
        <f>+E415*D415</f>
        <v>0.45500000000000002</v>
      </c>
      <c r="G415" s="48">
        <f>+$G$409</f>
        <v>4.4000000000000004</v>
      </c>
      <c r="H415" s="23">
        <f>ROUND(G415*F415,2)</f>
        <v>2</v>
      </c>
    </row>
    <row r="416" spans="2:8" ht="15" customHeight="1" x14ac:dyDescent="0.3">
      <c r="B416" s="27" t="s">
        <v>107</v>
      </c>
      <c r="C416" s="37"/>
      <c r="D416" s="24">
        <v>1</v>
      </c>
      <c r="E416" s="71">
        <f>+'ACT. COSTOS MANO DE OBRA'!D17</f>
        <v>4.0999999999999996</v>
      </c>
      <c r="F416" s="24">
        <f>+E416*D416</f>
        <v>4.0999999999999996</v>
      </c>
      <c r="G416" s="48">
        <f>+$G$409</f>
        <v>4.4000000000000004</v>
      </c>
      <c r="H416" s="23">
        <f>ROUND(G416*F416,2)</f>
        <v>18.04</v>
      </c>
    </row>
    <row r="417" spans="2:8" ht="15" customHeight="1" x14ac:dyDescent="0.3">
      <c r="B417" s="338" t="s">
        <v>132</v>
      </c>
      <c r="C417" s="37"/>
      <c r="D417" s="24">
        <v>1</v>
      </c>
      <c r="E417" s="71">
        <f>+'ACT. COSTOS MANO DE OBRA'!D30</f>
        <v>4.0999999999999996</v>
      </c>
      <c r="F417" s="24">
        <f>+E417*D417</f>
        <v>4.0999999999999996</v>
      </c>
      <c r="G417" s="48">
        <f>+$G$409</f>
        <v>4.4000000000000004</v>
      </c>
      <c r="H417" s="23">
        <f>ROUND(G417*F417,2)</f>
        <v>18.04</v>
      </c>
    </row>
    <row r="418" spans="2:8" ht="15" customHeight="1" x14ac:dyDescent="0.3">
      <c r="B418" s="338" t="s">
        <v>39</v>
      </c>
      <c r="C418" s="37"/>
      <c r="D418" s="24">
        <v>2</v>
      </c>
      <c r="E418" s="71">
        <f>+'ACT. COSTOS MANO DE OBRA'!D15</f>
        <v>4.05</v>
      </c>
      <c r="F418" s="24">
        <f>+E418*D418</f>
        <v>8.1</v>
      </c>
      <c r="G418" s="48">
        <f>+$G$409</f>
        <v>4.4000000000000004</v>
      </c>
      <c r="H418" s="23">
        <f>ROUND(G418*F418,2)</f>
        <v>35.64</v>
      </c>
    </row>
    <row r="419" spans="2:8" ht="15" customHeight="1" x14ac:dyDescent="0.3">
      <c r="B419" s="27"/>
      <c r="C419" s="2"/>
      <c r="D419" s="24"/>
      <c r="E419" s="24"/>
      <c r="F419" s="24"/>
      <c r="G419" s="24"/>
      <c r="H419" s="23"/>
    </row>
    <row r="420" spans="2:8" ht="15" customHeight="1" x14ac:dyDescent="0.3">
      <c r="B420" s="27"/>
      <c r="C420" s="2"/>
      <c r="D420" s="24"/>
      <c r="E420" s="24"/>
      <c r="F420" s="24"/>
      <c r="G420" s="24"/>
      <c r="H420" s="25"/>
    </row>
    <row r="421" spans="2:8" ht="15" customHeight="1" x14ac:dyDescent="0.3">
      <c r="B421" s="27"/>
      <c r="C421" s="2"/>
      <c r="D421" s="24"/>
      <c r="E421" s="24"/>
      <c r="F421" s="24"/>
      <c r="G421" s="24"/>
      <c r="H421" s="25"/>
    </row>
    <row r="422" spans="2:8" ht="15" customHeight="1" x14ac:dyDescent="0.3">
      <c r="B422" s="38" t="s">
        <v>15</v>
      </c>
      <c r="C422" s="39"/>
      <c r="D422" s="40"/>
      <c r="E422" s="40"/>
      <c r="F422" s="40"/>
      <c r="G422" s="40"/>
      <c r="H422" s="29">
        <f>SUM(H415:H421)</f>
        <v>73.72</v>
      </c>
    </row>
    <row r="423" spans="2:8" ht="15" customHeight="1" x14ac:dyDescent="0.3">
      <c r="B423" s="41" t="s">
        <v>16</v>
      </c>
      <c r="C423" s="39"/>
      <c r="D423" s="42"/>
      <c r="E423" s="42"/>
      <c r="F423" s="42"/>
      <c r="G423" s="42"/>
      <c r="H423" s="43"/>
    </row>
    <row r="424" spans="2:8" ht="15" customHeight="1" x14ac:dyDescent="0.3">
      <c r="B424" s="10" t="s">
        <v>25</v>
      </c>
      <c r="C424" s="32"/>
      <c r="D424" s="33"/>
      <c r="E424" s="33" t="s">
        <v>1</v>
      </c>
      <c r="F424" s="13" t="s">
        <v>24</v>
      </c>
      <c r="G424" s="33" t="s">
        <v>35</v>
      </c>
      <c r="H424" s="34" t="s">
        <v>36</v>
      </c>
    </row>
    <row r="425" spans="2:8" ht="15" customHeight="1" x14ac:dyDescent="0.3">
      <c r="B425" s="15"/>
      <c r="C425" s="16"/>
      <c r="D425" s="44"/>
      <c r="E425" s="45"/>
      <c r="F425" s="19" t="s">
        <v>29</v>
      </c>
      <c r="G425" s="19" t="s">
        <v>30</v>
      </c>
      <c r="H425" s="19" t="s">
        <v>31</v>
      </c>
    </row>
    <row r="426" spans="2:8" ht="15" customHeight="1" x14ac:dyDescent="0.3">
      <c r="B426" s="27" t="s">
        <v>155</v>
      </c>
      <c r="C426" s="72"/>
      <c r="D426" s="73"/>
      <c r="E426" s="47" t="s">
        <v>22</v>
      </c>
      <c r="F426" s="48">
        <v>3.5</v>
      </c>
      <c r="G426" s="24">
        <v>8.4</v>
      </c>
      <c r="H426" s="23">
        <f>+F426*G426</f>
        <v>29.400000000000002</v>
      </c>
    </row>
    <row r="427" spans="2:8" ht="15" customHeight="1" x14ac:dyDescent="0.3">
      <c r="B427" s="332" t="s">
        <v>133</v>
      </c>
      <c r="C427" s="72"/>
      <c r="D427" s="73"/>
      <c r="E427" s="47" t="s">
        <v>7</v>
      </c>
      <c r="F427" s="48">
        <v>0.4</v>
      </c>
      <c r="G427" s="24">
        <v>20</v>
      </c>
      <c r="H427" s="23">
        <f>+F427*G427</f>
        <v>8</v>
      </c>
    </row>
    <row r="428" spans="2:8" ht="15" customHeight="1" x14ac:dyDescent="0.3">
      <c r="B428" s="27" t="s">
        <v>130</v>
      </c>
      <c r="C428" s="2"/>
      <c r="D428" s="46"/>
      <c r="E428" s="47" t="s">
        <v>7</v>
      </c>
      <c r="F428" s="48">
        <v>0.3</v>
      </c>
      <c r="G428" s="24">
        <v>15</v>
      </c>
      <c r="H428" s="23">
        <f>+F428*G428</f>
        <v>4.5</v>
      </c>
    </row>
    <row r="429" spans="2:8" ht="15" customHeight="1" x14ac:dyDescent="0.3">
      <c r="B429" s="27" t="s">
        <v>212</v>
      </c>
      <c r="C429" s="2"/>
      <c r="D429" s="46"/>
      <c r="E429" s="47" t="s">
        <v>0</v>
      </c>
      <c r="F429" s="24">
        <v>1</v>
      </c>
      <c r="G429" s="48">
        <v>20</v>
      </c>
      <c r="H429" s="23">
        <f>+F429*G429</f>
        <v>20</v>
      </c>
    </row>
    <row r="430" spans="2:8" ht="15" customHeight="1" x14ac:dyDescent="0.3">
      <c r="B430" s="27"/>
      <c r="C430" s="2"/>
      <c r="D430" s="46"/>
      <c r="E430" s="47"/>
      <c r="F430" s="24"/>
      <c r="G430" s="48"/>
      <c r="H430" s="23"/>
    </row>
    <row r="431" spans="2:8" ht="15" customHeight="1" x14ac:dyDescent="0.3">
      <c r="B431" s="27"/>
      <c r="C431" s="2"/>
      <c r="D431" s="46"/>
      <c r="E431" s="47"/>
      <c r="F431" s="24"/>
      <c r="G431" s="24"/>
      <c r="H431" s="25"/>
    </row>
    <row r="432" spans="2:8" ht="15" customHeight="1" x14ac:dyDescent="0.3">
      <c r="B432" s="38" t="s">
        <v>40</v>
      </c>
      <c r="C432" s="39"/>
      <c r="D432" s="43"/>
      <c r="E432" s="40"/>
      <c r="F432" s="40"/>
      <c r="G432" s="40"/>
      <c r="H432" s="29">
        <f>SUM(H426:H431)</f>
        <v>61.900000000000006</v>
      </c>
    </row>
    <row r="433" spans="2:8" ht="15" customHeight="1" x14ac:dyDescent="0.3">
      <c r="B433" s="49" t="s">
        <v>17</v>
      </c>
      <c r="C433" s="50"/>
      <c r="D433" s="28"/>
      <c r="E433" s="28"/>
      <c r="F433" s="28"/>
      <c r="G433" s="51"/>
      <c r="H433" s="52"/>
    </row>
    <row r="434" spans="2:8" ht="15" customHeight="1" x14ac:dyDescent="0.3">
      <c r="B434" s="10" t="s">
        <v>25</v>
      </c>
      <c r="C434" s="32"/>
      <c r="D434" s="45"/>
      <c r="E434" s="33" t="s">
        <v>1</v>
      </c>
      <c r="F434" s="33" t="s">
        <v>24</v>
      </c>
      <c r="G434" s="33" t="s">
        <v>26</v>
      </c>
      <c r="H434" s="34" t="s">
        <v>36</v>
      </c>
    </row>
    <row r="435" spans="2:8" ht="15" customHeight="1" x14ac:dyDescent="0.3">
      <c r="B435" s="27"/>
      <c r="C435" s="20"/>
      <c r="D435" s="44"/>
      <c r="E435" s="53"/>
      <c r="F435" s="18" t="s">
        <v>29</v>
      </c>
      <c r="G435" s="18" t="s">
        <v>30</v>
      </c>
      <c r="H435" s="36" t="s">
        <v>31</v>
      </c>
    </row>
    <row r="436" spans="2:8" ht="15" customHeight="1" x14ac:dyDescent="0.3">
      <c r="B436" s="27"/>
      <c r="C436" s="20"/>
      <c r="D436" s="46"/>
      <c r="E436" s="47"/>
      <c r="F436" s="24"/>
      <c r="G436" s="24"/>
      <c r="H436" s="23"/>
    </row>
    <row r="437" spans="2:8" ht="15" customHeight="1" x14ac:dyDescent="0.3">
      <c r="B437" s="38" t="s">
        <v>18</v>
      </c>
      <c r="C437" s="54"/>
      <c r="D437" s="55"/>
      <c r="E437" s="40"/>
      <c r="F437" s="40"/>
      <c r="G437" s="40"/>
      <c r="H437" s="56">
        <f>SUM(H435:H436)</f>
        <v>0</v>
      </c>
    </row>
    <row r="438" spans="2:8" ht="15" customHeight="1" x14ac:dyDescent="0.3">
      <c r="B438" s="57"/>
      <c r="C438" s="57"/>
      <c r="D438" s="58"/>
      <c r="E438" s="40" t="s">
        <v>41</v>
      </c>
      <c r="F438" s="40"/>
      <c r="G438" s="40"/>
      <c r="H438" s="59">
        <f>+H411+H422+H432+H437</f>
        <v>170.10599999999999</v>
      </c>
    </row>
    <row r="439" spans="2:8" ht="15" customHeight="1" x14ac:dyDescent="0.3">
      <c r="B439" s="60"/>
      <c r="C439" s="61"/>
      <c r="D439" s="52"/>
      <c r="E439" s="62" t="s">
        <v>55</v>
      </c>
      <c r="F439" s="51"/>
      <c r="G439" s="83">
        <f>+H5</f>
        <v>0.2</v>
      </c>
      <c r="H439" s="29">
        <f>ROUND(H438*G439,2)</f>
        <v>34.020000000000003</v>
      </c>
    </row>
    <row r="440" spans="2:8" ht="15" customHeight="1" x14ac:dyDescent="0.3">
      <c r="B440" s="60"/>
      <c r="C440" s="61"/>
      <c r="D440" s="52"/>
      <c r="E440" s="62" t="s">
        <v>42</v>
      </c>
      <c r="F440" s="63"/>
      <c r="G440" s="63"/>
      <c r="H440" s="25"/>
    </row>
    <row r="441" spans="2:8" ht="15" customHeight="1" x14ac:dyDescent="0.3">
      <c r="B441" s="60"/>
      <c r="C441" s="61"/>
      <c r="D441" s="52"/>
      <c r="E441" s="62" t="s">
        <v>19</v>
      </c>
      <c r="F441" s="63"/>
      <c r="G441" s="63"/>
      <c r="H441" s="29">
        <f>ROUND(H438+H439,2)</f>
        <v>204.13</v>
      </c>
    </row>
    <row r="442" spans="2:8" ht="15" customHeight="1" x14ac:dyDescent="0.3">
      <c r="B442" s="2"/>
      <c r="C442" s="2"/>
      <c r="D442" s="52"/>
      <c r="E442" s="64" t="s">
        <v>20</v>
      </c>
      <c r="F442" s="65"/>
      <c r="G442" s="65"/>
      <c r="H442" s="66">
        <f>H441</f>
        <v>204.13</v>
      </c>
    </row>
    <row r="443" spans="2:8" ht="15" customHeight="1" x14ac:dyDescent="0.3">
      <c r="B443" s="2"/>
      <c r="C443" s="2"/>
      <c r="D443" s="28"/>
      <c r="E443" s="65"/>
      <c r="F443" s="65"/>
      <c r="G443" s="65"/>
      <c r="H443" s="219"/>
    </row>
    <row r="444" spans="2:8" ht="15" customHeight="1" x14ac:dyDescent="0.3">
      <c r="B444" s="2" t="s">
        <v>43</v>
      </c>
      <c r="C444" s="2"/>
      <c r="D444" s="28"/>
      <c r="E444" s="28"/>
      <c r="F444" s="28"/>
      <c r="G444" s="28"/>
      <c r="H444" s="68"/>
    </row>
    <row r="445" spans="2:8" ht="15" customHeight="1" x14ac:dyDescent="0.3">
      <c r="B445" s="2"/>
      <c r="C445" s="2"/>
      <c r="D445" s="28"/>
      <c r="E445" s="28"/>
      <c r="F445" s="28"/>
      <c r="G445" s="28"/>
      <c r="H445" s="68"/>
    </row>
    <row r="446" spans="2:8" ht="27.6" customHeight="1" x14ac:dyDescent="0.3">
      <c r="B446" s="2" t="s">
        <v>8</v>
      </c>
      <c r="C446" s="434" t="str">
        <f>'PRESUPUESTO  LONARSAN'!C19</f>
        <v>SUMINISTRO E INSTALACIÓN DE TUBERIA PVC CORRUGADO 250MM</v>
      </c>
      <c r="D446" s="434"/>
      <c r="E446" s="434"/>
      <c r="F446" s="434"/>
      <c r="G446" s="3" t="s">
        <v>9</v>
      </c>
      <c r="H446" s="4" t="str">
        <f>'PRESUPUESTO  LONARSAN'!D19</f>
        <v>M</v>
      </c>
    </row>
    <row r="447" spans="2:8" ht="15" customHeight="1" x14ac:dyDescent="0.3">
      <c r="B447" s="5" t="s">
        <v>10</v>
      </c>
      <c r="C447" s="435" t="str">
        <f>'PRESUPUESTO  LONARSAN'!C8</f>
        <v xml:space="preserve">OBRA CIVIL </v>
      </c>
      <c r="D447" s="435"/>
      <c r="E447" s="435"/>
      <c r="F447" s="435"/>
      <c r="G447" s="6" t="s">
        <v>45</v>
      </c>
      <c r="H447" s="7">
        <f>'PRESUPUESTO  LONARSAN'!B19</f>
        <v>1.1100000000000001</v>
      </c>
    </row>
    <row r="448" spans="2:8" ht="15" customHeight="1" x14ac:dyDescent="0.3">
      <c r="B448" s="8" t="s">
        <v>11</v>
      </c>
      <c r="C448" s="436"/>
      <c r="D448" s="436"/>
      <c r="E448" s="436"/>
      <c r="F448" s="436"/>
      <c r="G448" s="436"/>
      <c r="H448" s="9"/>
    </row>
    <row r="449" spans="2:8" ht="15" customHeight="1" x14ac:dyDescent="0.3">
      <c r="B449" s="10" t="s">
        <v>25</v>
      </c>
      <c r="C449" s="11"/>
      <c r="D449" s="12" t="s">
        <v>24</v>
      </c>
      <c r="E449" s="12" t="s">
        <v>26</v>
      </c>
      <c r="F449" s="13" t="s">
        <v>27</v>
      </c>
      <c r="G449" s="12" t="s">
        <v>28</v>
      </c>
      <c r="H449" s="14" t="s">
        <v>37</v>
      </c>
    </row>
    <row r="450" spans="2:8" ht="15" customHeight="1" x14ac:dyDescent="0.3">
      <c r="B450" s="15"/>
      <c r="C450" s="16"/>
      <c r="D450" s="17" t="s">
        <v>29</v>
      </c>
      <c r="E450" s="17" t="s">
        <v>30</v>
      </c>
      <c r="F450" s="18" t="s">
        <v>31</v>
      </c>
      <c r="G450" s="17" t="s">
        <v>32</v>
      </c>
      <c r="H450" s="19" t="s">
        <v>33</v>
      </c>
    </row>
    <row r="451" spans="2:8" ht="15" customHeight="1" x14ac:dyDescent="0.3">
      <c r="B451" s="338" t="s">
        <v>12</v>
      </c>
      <c r="C451" s="20"/>
      <c r="D451" s="21">
        <v>0.05</v>
      </c>
      <c r="E451" s="288">
        <f>+H465*D451</f>
        <v>0.29199999999999998</v>
      </c>
      <c r="F451" s="22"/>
      <c r="G451" s="22"/>
      <c r="H451" s="23">
        <f>+E451</f>
        <v>0.29199999999999998</v>
      </c>
    </row>
    <row r="452" spans="2:8" ht="15" customHeight="1" x14ac:dyDescent="0.3">
      <c r="B452" s="338" t="s">
        <v>283</v>
      </c>
      <c r="C452" s="2"/>
      <c r="D452" s="24">
        <v>1</v>
      </c>
      <c r="E452" s="24">
        <v>3.75</v>
      </c>
      <c r="F452" s="24">
        <f>+(D452*E452)</f>
        <v>3.75</v>
      </c>
      <c r="G452" s="48">
        <v>0.28000000000000003</v>
      </c>
      <c r="H452" s="23">
        <f>ROUND(G452*F452,2)</f>
        <v>1.05</v>
      </c>
    </row>
    <row r="453" spans="2:8" ht="15" customHeight="1" x14ac:dyDescent="0.3">
      <c r="B453" s="338"/>
      <c r="C453" s="2"/>
      <c r="D453" s="26"/>
      <c r="E453" s="24"/>
      <c r="F453" s="24"/>
      <c r="G453" s="48"/>
      <c r="H453" s="23"/>
    </row>
    <row r="454" spans="2:8" ht="15" customHeight="1" x14ac:dyDescent="0.3">
      <c r="B454" s="27" t="s">
        <v>13</v>
      </c>
      <c r="C454" s="28"/>
      <c r="D454" s="24"/>
      <c r="E454" s="24"/>
      <c r="F454" s="24"/>
      <c r="G454" s="24"/>
      <c r="H454" s="29">
        <f>SUM(H451:H453)</f>
        <v>1.3420000000000001</v>
      </c>
    </row>
    <row r="455" spans="2:8" ht="15" customHeight="1" x14ac:dyDescent="0.3">
      <c r="B455" s="8" t="s">
        <v>14</v>
      </c>
      <c r="C455" s="30"/>
      <c r="D455" s="30"/>
      <c r="E455" s="30"/>
      <c r="F455" s="30"/>
      <c r="G455" s="30"/>
      <c r="H455" s="31"/>
    </row>
    <row r="456" spans="2:8" ht="15" customHeight="1" x14ac:dyDescent="0.3">
      <c r="B456" s="10" t="s">
        <v>38</v>
      </c>
      <c r="C456" s="32"/>
      <c r="D456" s="33" t="s">
        <v>24</v>
      </c>
      <c r="E456" s="33" t="s">
        <v>34</v>
      </c>
      <c r="F456" s="13" t="s">
        <v>27</v>
      </c>
      <c r="G456" s="33" t="s">
        <v>28</v>
      </c>
      <c r="H456" s="34" t="s">
        <v>37</v>
      </c>
    </row>
    <row r="457" spans="2:8" ht="15" customHeight="1" x14ac:dyDescent="0.3">
      <c r="B457" s="15"/>
      <c r="C457" s="35"/>
      <c r="D457" s="19" t="s">
        <v>29</v>
      </c>
      <c r="E457" s="19" t="s">
        <v>30</v>
      </c>
      <c r="F457" s="36" t="s">
        <v>31</v>
      </c>
      <c r="G457" s="19" t="s">
        <v>32</v>
      </c>
      <c r="H457" s="19" t="s">
        <v>33</v>
      </c>
    </row>
    <row r="458" spans="2:8" ht="15" customHeight="1" x14ac:dyDescent="0.3">
      <c r="B458" s="27" t="str">
        <f>'ACT. COSTOS MANO DE OBRA'!B39</f>
        <v>TUBERO</v>
      </c>
      <c r="C458" s="37"/>
      <c r="D458" s="24">
        <v>1</v>
      </c>
      <c r="E458" s="71">
        <f>'ACT. COSTOS MANO DE OBRA'!D39</f>
        <v>4.0999999999999996</v>
      </c>
      <c r="F458" s="24">
        <f>+E458*D458</f>
        <v>4.0999999999999996</v>
      </c>
      <c r="G458" s="48">
        <f>+$G$452</f>
        <v>0.28000000000000003</v>
      </c>
      <c r="H458" s="23">
        <f>ROUND(G458*F458,2)</f>
        <v>1.1499999999999999</v>
      </c>
    </row>
    <row r="459" spans="2:8" ht="15" customHeight="1" x14ac:dyDescent="0.3">
      <c r="B459" s="27" t="str">
        <f>'ACT. COSTOS MANO DE OBRA'!B14</f>
        <v>TOPÓGRAFO</v>
      </c>
      <c r="C459" s="37"/>
      <c r="D459" s="24">
        <v>1</v>
      </c>
      <c r="E459" s="71">
        <f>'ACT. COSTOS MANO DE OBRA'!D14</f>
        <v>4.55</v>
      </c>
      <c r="F459" s="24">
        <f>+E459*D459</f>
        <v>4.55</v>
      </c>
      <c r="G459" s="48">
        <f>+$G$452</f>
        <v>0.28000000000000003</v>
      </c>
      <c r="H459" s="23">
        <f>ROUND(G459*F459,2)</f>
        <v>1.27</v>
      </c>
    </row>
    <row r="460" spans="2:8" ht="15" customHeight="1" x14ac:dyDescent="0.3">
      <c r="B460" s="338" t="str">
        <f>'ACT. COSTOS MANO DE OBRA'!B15</f>
        <v>PEON</v>
      </c>
      <c r="C460" s="37"/>
      <c r="D460" s="24">
        <v>2</v>
      </c>
      <c r="E460" s="71">
        <f>'ACT. COSTOS MANO DE OBRA'!D15</f>
        <v>4.05</v>
      </c>
      <c r="F460" s="24">
        <f>+E460*D460</f>
        <v>8.1</v>
      </c>
      <c r="G460" s="48">
        <f>+$G$452</f>
        <v>0.28000000000000003</v>
      </c>
      <c r="H460" s="23">
        <f>ROUND(G460*F460,2)</f>
        <v>2.27</v>
      </c>
    </row>
    <row r="461" spans="2:8" ht="15" customHeight="1" x14ac:dyDescent="0.3">
      <c r="B461" s="338" t="str">
        <f>'ACT. COSTOS MANO DE OBRA'!B16</f>
        <v>CADENERO</v>
      </c>
      <c r="C461" s="37"/>
      <c r="D461" s="24">
        <v>1</v>
      </c>
      <c r="E461" s="71">
        <f>'ACT. COSTOS MANO DE OBRA'!D16</f>
        <v>4.0999999999999996</v>
      </c>
      <c r="F461" s="24">
        <f>+E461*D461</f>
        <v>4.0999999999999996</v>
      </c>
      <c r="G461" s="48">
        <f>+$G$452</f>
        <v>0.28000000000000003</v>
      </c>
      <c r="H461" s="23">
        <f>ROUND(G461*F461,2)</f>
        <v>1.1499999999999999</v>
      </c>
    </row>
    <row r="462" spans="2:8" ht="15" customHeight="1" x14ac:dyDescent="0.3">
      <c r="B462" s="27"/>
      <c r="C462" s="2"/>
      <c r="D462" s="24"/>
      <c r="E462" s="24"/>
      <c r="F462" s="24"/>
      <c r="G462" s="24"/>
      <c r="H462" s="23"/>
    </row>
    <row r="463" spans="2:8" ht="15" customHeight="1" x14ac:dyDescent="0.3">
      <c r="B463" s="27"/>
      <c r="C463" s="2"/>
      <c r="D463" s="24"/>
      <c r="E463" s="24"/>
      <c r="F463" s="24"/>
      <c r="G463" s="24"/>
      <c r="H463" s="25"/>
    </row>
    <row r="464" spans="2:8" ht="15" customHeight="1" x14ac:dyDescent="0.3">
      <c r="B464" s="27"/>
      <c r="C464" s="2"/>
      <c r="D464" s="24"/>
      <c r="E464" s="24"/>
      <c r="F464" s="24"/>
      <c r="G464" s="24"/>
      <c r="H464" s="25"/>
    </row>
    <row r="465" spans="2:8" ht="15" customHeight="1" x14ac:dyDescent="0.3">
      <c r="B465" s="38" t="s">
        <v>15</v>
      </c>
      <c r="C465" s="39"/>
      <c r="D465" s="40"/>
      <c r="E465" s="40"/>
      <c r="F465" s="40"/>
      <c r="G465" s="40"/>
      <c r="H465" s="29">
        <f>SUM(H458:H464)</f>
        <v>5.84</v>
      </c>
    </row>
    <row r="466" spans="2:8" ht="15" customHeight="1" x14ac:dyDescent="0.3">
      <c r="B466" s="41" t="s">
        <v>16</v>
      </c>
      <c r="C466" s="39"/>
      <c r="D466" s="42"/>
      <c r="E466" s="42"/>
      <c r="F466" s="42"/>
      <c r="G466" s="42"/>
      <c r="H466" s="43"/>
    </row>
    <row r="467" spans="2:8" ht="15" customHeight="1" x14ac:dyDescent="0.3">
      <c r="B467" s="10" t="s">
        <v>25</v>
      </c>
      <c r="C467" s="32"/>
      <c r="D467" s="33"/>
      <c r="E467" s="33" t="s">
        <v>1</v>
      </c>
      <c r="F467" s="13" t="s">
        <v>24</v>
      </c>
      <c r="G467" s="33" t="s">
        <v>35</v>
      </c>
      <c r="H467" s="34" t="s">
        <v>36</v>
      </c>
    </row>
    <row r="468" spans="2:8" ht="15" customHeight="1" x14ac:dyDescent="0.3">
      <c r="B468" s="15"/>
      <c r="C468" s="16"/>
      <c r="D468" s="44"/>
      <c r="E468" s="45"/>
      <c r="F468" s="19" t="s">
        <v>29</v>
      </c>
      <c r="G468" s="19" t="s">
        <v>30</v>
      </c>
      <c r="H468" s="19" t="s">
        <v>31</v>
      </c>
    </row>
    <row r="469" spans="2:8" ht="15" customHeight="1" x14ac:dyDescent="0.3">
      <c r="B469" s="27" t="s">
        <v>284</v>
      </c>
      <c r="C469" s="72"/>
      <c r="D469" s="73"/>
      <c r="E469" s="47" t="s">
        <v>5</v>
      </c>
      <c r="F469" s="48">
        <v>1</v>
      </c>
      <c r="G469" s="24">
        <v>22.2</v>
      </c>
      <c r="H469" s="23">
        <f>+F469*G469</f>
        <v>22.2</v>
      </c>
    </row>
    <row r="470" spans="2:8" ht="15" customHeight="1" x14ac:dyDescent="0.3">
      <c r="B470" s="80"/>
      <c r="C470" s="72"/>
      <c r="D470" s="73"/>
      <c r="E470" s="47"/>
      <c r="F470" s="48"/>
      <c r="G470" s="24"/>
      <c r="H470" s="23"/>
    </row>
    <row r="471" spans="2:8" ht="15" customHeight="1" x14ac:dyDescent="0.3">
      <c r="B471" s="27"/>
      <c r="C471" s="2"/>
      <c r="D471" s="46"/>
      <c r="E471" s="47"/>
      <c r="F471" s="48"/>
      <c r="G471" s="24"/>
      <c r="H471" s="23"/>
    </row>
    <row r="472" spans="2:8" ht="15" customHeight="1" x14ac:dyDescent="0.3">
      <c r="B472" s="27"/>
      <c r="C472" s="2"/>
      <c r="D472" s="46"/>
      <c r="E472" s="47"/>
      <c r="F472" s="24"/>
      <c r="G472" s="24"/>
      <c r="H472" s="23"/>
    </row>
    <row r="473" spans="2:8" ht="15" customHeight="1" x14ac:dyDescent="0.3">
      <c r="B473" s="27"/>
      <c r="C473" s="2"/>
      <c r="D473" s="46"/>
      <c r="E473" s="47"/>
      <c r="F473" s="24"/>
      <c r="G473" s="24"/>
      <c r="H473" s="23"/>
    </row>
    <row r="474" spans="2:8" ht="15" customHeight="1" x14ac:dyDescent="0.3">
      <c r="B474" s="38" t="s">
        <v>40</v>
      </c>
      <c r="C474" s="39"/>
      <c r="D474" s="43"/>
      <c r="E474" s="40"/>
      <c r="F474" s="40"/>
      <c r="G474" s="40"/>
      <c r="H474" s="29">
        <f>SUM(H469:H473)</f>
        <v>22.2</v>
      </c>
    </row>
    <row r="475" spans="2:8" ht="15" customHeight="1" x14ac:dyDescent="0.3">
      <c r="B475" s="49" t="s">
        <v>17</v>
      </c>
      <c r="C475" s="50"/>
      <c r="D475" s="28"/>
      <c r="E475" s="28"/>
      <c r="F475" s="28"/>
      <c r="G475" s="51"/>
      <c r="H475" s="52"/>
    </row>
    <row r="476" spans="2:8" ht="15" customHeight="1" x14ac:dyDescent="0.3">
      <c r="B476" s="10" t="s">
        <v>25</v>
      </c>
      <c r="C476" s="32"/>
      <c r="D476" s="45"/>
      <c r="E476" s="33" t="s">
        <v>1</v>
      </c>
      <c r="F476" s="33" t="s">
        <v>24</v>
      </c>
      <c r="G476" s="33" t="s">
        <v>26</v>
      </c>
      <c r="H476" s="34" t="s">
        <v>36</v>
      </c>
    </row>
    <row r="477" spans="2:8" ht="15" customHeight="1" x14ac:dyDescent="0.3">
      <c r="B477" s="27"/>
      <c r="C477" s="20"/>
      <c r="D477" s="44"/>
      <c r="E477" s="53"/>
      <c r="F477" s="18" t="s">
        <v>29</v>
      </c>
      <c r="G477" s="18" t="s">
        <v>30</v>
      </c>
      <c r="H477" s="36" t="s">
        <v>31</v>
      </c>
    </row>
    <row r="478" spans="2:8" ht="15" customHeight="1" x14ac:dyDescent="0.3">
      <c r="B478" s="27"/>
      <c r="C478" s="20"/>
      <c r="D478" s="46"/>
      <c r="E478" s="47"/>
      <c r="F478" s="24"/>
      <c r="G478" s="24"/>
      <c r="H478" s="23"/>
    </row>
    <row r="479" spans="2:8" ht="15" customHeight="1" x14ac:dyDescent="0.3">
      <c r="B479" s="38" t="s">
        <v>18</v>
      </c>
      <c r="C479" s="54"/>
      <c r="D479" s="55"/>
      <c r="E479" s="40"/>
      <c r="F479" s="40"/>
      <c r="G479" s="40"/>
      <c r="H479" s="56">
        <f>SUM(H477:H478)</f>
        <v>0</v>
      </c>
    </row>
    <row r="480" spans="2:8" ht="15" customHeight="1" x14ac:dyDescent="0.3">
      <c r="B480" s="57"/>
      <c r="C480" s="57"/>
      <c r="D480" s="58"/>
      <c r="E480" s="40" t="s">
        <v>41</v>
      </c>
      <c r="F480" s="40"/>
      <c r="G480" s="40"/>
      <c r="H480" s="59">
        <f>+H454+H465+H474+H479</f>
        <v>29.381999999999998</v>
      </c>
    </row>
    <row r="481" spans="2:8" ht="15" customHeight="1" x14ac:dyDescent="0.3">
      <c r="B481" s="60"/>
      <c r="C481" s="61"/>
      <c r="D481" s="52"/>
      <c r="E481" s="62" t="s">
        <v>55</v>
      </c>
      <c r="F481" s="51"/>
      <c r="G481" s="83">
        <f>+H5</f>
        <v>0.2</v>
      </c>
      <c r="H481" s="29">
        <f>ROUND(H480*G481,2)</f>
        <v>5.88</v>
      </c>
    </row>
    <row r="482" spans="2:8" ht="15" customHeight="1" x14ac:dyDescent="0.3">
      <c r="B482" s="60"/>
      <c r="C482" s="61"/>
      <c r="D482" s="52"/>
      <c r="E482" s="62" t="s">
        <v>42</v>
      </c>
      <c r="F482" s="63"/>
      <c r="G482" s="63"/>
      <c r="H482" s="25"/>
    </row>
    <row r="483" spans="2:8" ht="15" customHeight="1" x14ac:dyDescent="0.3">
      <c r="B483" s="60"/>
      <c r="C483" s="61"/>
      <c r="D483" s="52"/>
      <c r="E483" s="62" t="s">
        <v>19</v>
      </c>
      <c r="F483" s="63"/>
      <c r="G483" s="63"/>
      <c r="H483" s="29">
        <f>ROUND(H480+H481,2)</f>
        <v>35.26</v>
      </c>
    </row>
    <row r="484" spans="2:8" ht="15" customHeight="1" x14ac:dyDescent="0.3">
      <c r="B484" s="2"/>
      <c r="C484" s="2"/>
      <c r="D484" s="52"/>
      <c r="E484" s="64" t="s">
        <v>20</v>
      </c>
      <c r="F484" s="65"/>
      <c r="G484" s="65"/>
      <c r="H484" s="66">
        <f>H483</f>
        <v>35.26</v>
      </c>
    </row>
    <row r="485" spans="2:8" ht="15" customHeight="1" x14ac:dyDescent="0.3">
      <c r="B485" s="2"/>
      <c r="C485" s="2"/>
      <c r="D485" s="28"/>
      <c r="E485" s="65"/>
      <c r="F485" s="65"/>
      <c r="G485" s="65"/>
      <c r="H485" s="219"/>
    </row>
    <row r="486" spans="2:8" ht="15" customHeight="1" x14ac:dyDescent="0.3">
      <c r="B486" s="2" t="s">
        <v>43</v>
      </c>
      <c r="C486" s="2"/>
      <c r="D486" s="28"/>
      <c r="E486" s="28"/>
      <c r="F486" s="28"/>
      <c r="G486" s="28"/>
      <c r="H486" s="68"/>
    </row>
    <row r="500" spans="2:8" ht="15" customHeight="1" x14ac:dyDescent="0.3">
      <c r="B500" s="142" t="s">
        <v>286</v>
      </c>
      <c r="C500" s="434" t="str">
        <f>'PRESUPUESTO  LONARSAN'!C20</f>
        <v>LIMPIEZA DE CANAL DE AGUAS LLUVIAS</v>
      </c>
      <c r="D500" s="434"/>
      <c r="E500" s="434"/>
      <c r="F500" s="434"/>
      <c r="G500" s="3" t="s">
        <v>9</v>
      </c>
      <c r="H500" s="4" t="str">
        <f>'PRESUPUESTO  LONARSAN'!D20</f>
        <v>M</v>
      </c>
    </row>
    <row r="501" spans="2:8" ht="15" customHeight="1" x14ac:dyDescent="0.3">
      <c r="B501" s="5" t="s">
        <v>10</v>
      </c>
      <c r="C501" s="435" t="str">
        <f>'PRESUPUESTO  LONARSAN'!C8</f>
        <v xml:space="preserve">OBRA CIVIL </v>
      </c>
      <c r="D501" s="435"/>
      <c r="E501" s="435"/>
      <c r="F501" s="435"/>
      <c r="G501" s="6" t="s">
        <v>45</v>
      </c>
      <c r="H501" s="7">
        <f>'PRESUPUESTO  LONARSAN'!B20</f>
        <v>1.1200000000000001</v>
      </c>
    </row>
    <row r="502" spans="2:8" ht="15" customHeight="1" x14ac:dyDescent="0.3">
      <c r="B502" s="8" t="s">
        <v>11</v>
      </c>
      <c r="C502" s="436"/>
      <c r="D502" s="436"/>
      <c r="E502" s="436"/>
      <c r="F502" s="436"/>
      <c r="G502" s="436"/>
      <c r="H502" s="9"/>
    </row>
    <row r="503" spans="2:8" ht="15" customHeight="1" x14ac:dyDescent="0.3">
      <c r="B503" s="10" t="s">
        <v>25</v>
      </c>
      <c r="C503" s="11"/>
      <c r="D503" s="12" t="s">
        <v>24</v>
      </c>
      <c r="E503" s="12" t="s">
        <v>26</v>
      </c>
      <c r="F503" s="13" t="s">
        <v>27</v>
      </c>
      <c r="G503" s="12" t="s">
        <v>28</v>
      </c>
      <c r="H503" s="14" t="s">
        <v>37</v>
      </c>
    </row>
    <row r="504" spans="2:8" ht="15" customHeight="1" x14ac:dyDescent="0.3">
      <c r="B504" s="15"/>
      <c r="C504" s="16"/>
      <c r="D504" s="17" t="s">
        <v>29</v>
      </c>
      <c r="E504" s="17" t="s">
        <v>30</v>
      </c>
      <c r="F504" s="18" t="s">
        <v>31</v>
      </c>
      <c r="G504" s="17" t="s">
        <v>32</v>
      </c>
      <c r="H504" s="19" t="s">
        <v>33</v>
      </c>
    </row>
    <row r="505" spans="2:8" ht="15" customHeight="1" x14ac:dyDescent="0.3">
      <c r="B505" s="338" t="s">
        <v>12</v>
      </c>
      <c r="C505" s="20"/>
      <c r="D505" s="21">
        <v>0.05</v>
      </c>
      <c r="E505" s="22">
        <f>+H522*D505</f>
        <v>0.15350000000000003</v>
      </c>
      <c r="F505" s="22"/>
      <c r="G505" s="22"/>
      <c r="H505" s="23">
        <f>+E505</f>
        <v>0.15350000000000003</v>
      </c>
    </row>
    <row r="506" spans="2:8" ht="15" customHeight="1" x14ac:dyDescent="0.3">
      <c r="B506" s="338" t="s">
        <v>201</v>
      </c>
      <c r="C506" s="2"/>
      <c r="D506" s="26">
        <v>1</v>
      </c>
      <c r="E506" s="24">
        <v>30</v>
      </c>
      <c r="F506" s="24">
        <f>ROUND(D506*E506,2)</f>
        <v>30</v>
      </c>
      <c r="G506" s="288">
        <v>0.16</v>
      </c>
      <c r="H506" s="23">
        <f>ROUND(F506*G506,2)</f>
        <v>4.8</v>
      </c>
    </row>
    <row r="507" spans="2:8" ht="15" customHeight="1" x14ac:dyDescent="0.3">
      <c r="B507" s="338" t="s">
        <v>148</v>
      </c>
      <c r="C507" s="2"/>
      <c r="D507" s="26">
        <v>1</v>
      </c>
      <c r="E507" s="24">
        <v>20</v>
      </c>
      <c r="F507" s="24">
        <f>ROUND(D507*E507,2)</f>
        <v>20</v>
      </c>
      <c r="G507" s="288">
        <f>$G$506</f>
        <v>0.16</v>
      </c>
      <c r="H507" s="23">
        <f>ROUND(F507*G507,2)</f>
        <v>3.2</v>
      </c>
    </row>
    <row r="508" spans="2:8" ht="15" customHeight="1" x14ac:dyDescent="0.3">
      <c r="B508" s="338"/>
      <c r="C508" s="2"/>
      <c r="D508" s="26"/>
      <c r="E508" s="24"/>
      <c r="F508" s="24"/>
      <c r="G508" s="288"/>
      <c r="H508" s="23"/>
    </row>
    <row r="509" spans="2:8" ht="15" customHeight="1" x14ac:dyDescent="0.3">
      <c r="B509" s="338"/>
      <c r="C509" s="2"/>
      <c r="D509" s="26"/>
      <c r="E509" s="24"/>
      <c r="F509" s="24"/>
      <c r="G509" s="288"/>
      <c r="H509" s="23"/>
    </row>
    <row r="510" spans="2:8" ht="15" customHeight="1" x14ac:dyDescent="0.3">
      <c r="B510" s="27" t="s">
        <v>13</v>
      </c>
      <c r="C510" s="28"/>
      <c r="D510" s="24"/>
      <c r="E510" s="24"/>
      <c r="F510" s="24"/>
      <c r="G510" s="24"/>
      <c r="H510" s="29">
        <f>SUM(H505:H509)</f>
        <v>8.1535000000000011</v>
      </c>
    </row>
    <row r="511" spans="2:8" ht="15" customHeight="1" x14ac:dyDescent="0.3">
      <c r="B511" s="8" t="s">
        <v>14</v>
      </c>
      <c r="C511" s="30"/>
      <c r="D511" s="30"/>
      <c r="E511" s="30"/>
      <c r="F511" s="30"/>
      <c r="G511" s="30"/>
      <c r="H511" s="31"/>
    </row>
    <row r="512" spans="2:8" ht="15" customHeight="1" x14ac:dyDescent="0.3">
      <c r="B512" s="10" t="s">
        <v>38</v>
      </c>
      <c r="C512" s="32"/>
      <c r="D512" s="33" t="s">
        <v>24</v>
      </c>
      <c r="E512" s="33" t="s">
        <v>34</v>
      </c>
      <c r="F512" s="13" t="s">
        <v>27</v>
      </c>
      <c r="G512" s="33" t="s">
        <v>28</v>
      </c>
      <c r="H512" s="34" t="s">
        <v>37</v>
      </c>
    </row>
    <row r="513" spans="2:8" ht="15" customHeight="1" x14ac:dyDescent="0.3">
      <c r="B513" s="15"/>
      <c r="C513" s="35"/>
      <c r="D513" s="19" t="s">
        <v>29</v>
      </c>
      <c r="E513" s="19" t="s">
        <v>30</v>
      </c>
      <c r="F513" s="36" t="s">
        <v>31</v>
      </c>
      <c r="G513" s="19" t="s">
        <v>32</v>
      </c>
      <c r="H513" s="19" t="s">
        <v>33</v>
      </c>
    </row>
    <row r="514" spans="2:8" ht="15" customHeight="1" x14ac:dyDescent="0.3">
      <c r="B514" s="27" t="str">
        <f>'ACT. COSTOS MANO DE OBRA'!B20</f>
        <v>OPERADOR DE RETRO EXCAVADORA</v>
      </c>
      <c r="C514" s="37"/>
      <c r="D514" s="24">
        <v>1</v>
      </c>
      <c r="E514" s="24">
        <f>'ACT. COSTOS MANO DE OBRA'!D18</f>
        <v>4.55</v>
      </c>
      <c r="F514" s="24">
        <f t="shared" ref="F514:F517" si="16">+E514*D514</f>
        <v>4.55</v>
      </c>
      <c r="G514" s="288">
        <f t="shared" ref="G514:G517" si="17">$G$506</f>
        <v>0.16</v>
      </c>
      <c r="H514" s="23">
        <f t="shared" ref="H514:H517" si="18">ROUND(F514*G514,2)</f>
        <v>0.73</v>
      </c>
    </row>
    <row r="515" spans="2:8" ht="15" customHeight="1" x14ac:dyDescent="0.3">
      <c r="B515" s="338" t="str">
        <f>'ACT. COSTOS MANO DE OBRA'!B19</f>
        <v>CHOFER DE VOLQUETA</v>
      </c>
      <c r="C515" s="37"/>
      <c r="D515" s="24">
        <v>1</v>
      </c>
      <c r="E515" s="24">
        <f>'ACT. COSTOS MANO DE OBRA'!D19</f>
        <v>5.95</v>
      </c>
      <c r="F515" s="24">
        <f t="shared" si="16"/>
        <v>5.95</v>
      </c>
      <c r="G515" s="288">
        <f t="shared" si="17"/>
        <v>0.16</v>
      </c>
      <c r="H515" s="23">
        <f t="shared" si="18"/>
        <v>0.95</v>
      </c>
    </row>
    <row r="516" spans="2:8" ht="15" customHeight="1" x14ac:dyDescent="0.3">
      <c r="B516" s="437" t="str">
        <f>'ACT. COSTOS MANO DE OBRA'!B14</f>
        <v>TOPÓGRAFO</v>
      </c>
      <c r="C516" s="438"/>
      <c r="D516" s="90">
        <v>1</v>
      </c>
      <c r="E516" s="90">
        <f>'ACT. COSTOS MANO DE OBRA'!D14</f>
        <v>4.55</v>
      </c>
      <c r="F516" s="90">
        <f t="shared" si="16"/>
        <v>4.55</v>
      </c>
      <c r="G516" s="288">
        <f t="shared" si="17"/>
        <v>0.16</v>
      </c>
      <c r="H516" s="158">
        <f t="shared" si="18"/>
        <v>0.73</v>
      </c>
    </row>
    <row r="517" spans="2:8" ht="15" customHeight="1" x14ac:dyDescent="0.3">
      <c r="B517" s="437" t="str">
        <f>'ACT. COSTOS MANO DE OBRA'!B16</f>
        <v>CADENERO</v>
      </c>
      <c r="C517" s="438"/>
      <c r="D517" s="90">
        <v>1</v>
      </c>
      <c r="E517" s="90">
        <f>'ACT. COSTOS MANO DE OBRA'!D16</f>
        <v>4.0999999999999996</v>
      </c>
      <c r="F517" s="90">
        <f t="shared" si="16"/>
        <v>4.0999999999999996</v>
      </c>
      <c r="G517" s="288">
        <f t="shared" si="17"/>
        <v>0.16</v>
      </c>
      <c r="H517" s="158">
        <f t="shared" si="18"/>
        <v>0.66</v>
      </c>
    </row>
    <row r="518" spans="2:8" ht="15" customHeight="1" x14ac:dyDescent="0.3">
      <c r="B518" s="439"/>
      <c r="C518" s="440"/>
      <c r="D518" s="90"/>
      <c r="E518" s="90"/>
      <c r="F518" s="90"/>
      <c r="G518" s="321"/>
      <c r="H518" s="158"/>
    </row>
    <row r="519" spans="2:8" ht="15" customHeight="1" x14ac:dyDescent="0.3">
      <c r="B519" s="338"/>
      <c r="C519" s="2"/>
      <c r="D519" s="24"/>
      <c r="E519" s="24"/>
      <c r="F519" s="24"/>
      <c r="G519" s="321"/>
      <c r="H519" s="23"/>
    </row>
    <row r="520" spans="2:8" ht="15" customHeight="1" x14ac:dyDescent="0.3">
      <c r="B520" s="338"/>
      <c r="C520" s="2"/>
      <c r="D520" s="24"/>
      <c r="E520" s="24"/>
      <c r="F520" s="24"/>
      <c r="G520" s="24"/>
      <c r="H520" s="23"/>
    </row>
    <row r="521" spans="2:8" ht="15" customHeight="1" x14ac:dyDescent="0.3">
      <c r="B521" s="27"/>
      <c r="C521" s="2"/>
      <c r="D521" s="24"/>
      <c r="E521" s="24"/>
      <c r="F521" s="24"/>
      <c r="G521" s="24"/>
      <c r="H521" s="25"/>
    </row>
    <row r="522" spans="2:8" ht="15" customHeight="1" x14ac:dyDescent="0.3">
      <c r="B522" s="38" t="s">
        <v>15</v>
      </c>
      <c r="C522" s="39"/>
      <c r="D522" s="40"/>
      <c r="E522" s="40"/>
      <c r="F522" s="40"/>
      <c r="G522" s="40"/>
      <c r="H522" s="29">
        <f>SUM(H514:H521)</f>
        <v>3.0700000000000003</v>
      </c>
    </row>
    <row r="523" spans="2:8" ht="15" customHeight="1" x14ac:dyDescent="0.3">
      <c r="B523" s="41" t="s">
        <v>16</v>
      </c>
      <c r="C523" s="39"/>
      <c r="D523" s="42"/>
      <c r="E523" s="42"/>
      <c r="F523" s="42"/>
      <c r="G523" s="42"/>
      <c r="H523" s="43"/>
    </row>
    <row r="524" spans="2:8" ht="15" customHeight="1" x14ac:dyDescent="0.3">
      <c r="B524" s="10" t="s">
        <v>25</v>
      </c>
      <c r="C524" s="32"/>
      <c r="D524" s="33"/>
      <c r="E524" s="33" t="s">
        <v>1</v>
      </c>
      <c r="F524" s="13" t="s">
        <v>24</v>
      </c>
      <c r="G524" s="33" t="s">
        <v>35</v>
      </c>
      <c r="H524" s="34" t="s">
        <v>36</v>
      </c>
    </row>
    <row r="525" spans="2:8" ht="15" customHeight="1" x14ac:dyDescent="0.3">
      <c r="B525" s="441"/>
      <c r="C525" s="442"/>
      <c r="D525" s="443"/>
      <c r="E525" s="45"/>
      <c r="F525" s="19" t="s">
        <v>29</v>
      </c>
      <c r="G525" s="19" t="s">
        <v>30</v>
      </c>
      <c r="H525" s="19" t="s">
        <v>31</v>
      </c>
    </row>
    <row r="526" spans="2:8" ht="15" customHeight="1" x14ac:dyDescent="0.3">
      <c r="B526" s="27"/>
      <c r="C526" s="2"/>
      <c r="D526" s="46"/>
      <c r="E526" s="47"/>
      <c r="F526" s="24"/>
      <c r="G526" s="24"/>
      <c r="H526" s="25"/>
    </row>
    <row r="527" spans="2:8" ht="15" customHeight="1" x14ac:dyDescent="0.3">
      <c r="B527" s="332"/>
      <c r="C527" s="218"/>
      <c r="D527" s="333"/>
      <c r="E527" s="89"/>
      <c r="F527" s="90"/>
      <c r="G527" s="90"/>
      <c r="H527" s="25"/>
    </row>
    <row r="528" spans="2:8" ht="15" customHeight="1" x14ac:dyDescent="0.3">
      <c r="B528" s="27"/>
      <c r="C528" s="2"/>
      <c r="D528" s="46"/>
      <c r="E528" s="47"/>
      <c r="F528" s="48"/>
      <c r="G528" s="24"/>
      <c r="H528" s="23"/>
    </row>
    <row r="529" spans="2:8" ht="15" customHeight="1" x14ac:dyDescent="0.3">
      <c r="B529" s="80"/>
      <c r="C529" s="72"/>
      <c r="D529" s="73"/>
      <c r="E529" s="47"/>
      <c r="F529" s="48"/>
      <c r="G529" s="24"/>
      <c r="H529" s="23"/>
    </row>
    <row r="530" spans="2:8" ht="15" customHeight="1" x14ac:dyDescent="0.3">
      <c r="B530" s="80"/>
      <c r="C530" s="72"/>
      <c r="D530" s="73"/>
      <c r="E530" s="47"/>
      <c r="F530" s="48"/>
      <c r="G530" s="24"/>
      <c r="H530" s="23"/>
    </row>
    <row r="531" spans="2:8" ht="15" customHeight="1" x14ac:dyDescent="0.3">
      <c r="B531" s="80"/>
      <c r="C531" s="72"/>
      <c r="D531" s="73"/>
      <c r="E531" s="47"/>
      <c r="F531" s="48"/>
      <c r="G531" s="24"/>
      <c r="H531" s="23"/>
    </row>
    <row r="532" spans="2:8" ht="15" customHeight="1" x14ac:dyDescent="0.3">
      <c r="B532" s="38" t="s">
        <v>40</v>
      </c>
      <c r="C532" s="39"/>
      <c r="D532" s="43"/>
      <c r="E532" s="40"/>
      <c r="F532" s="40"/>
      <c r="G532" s="40"/>
      <c r="H532" s="29">
        <f>SUM(H526:H531)</f>
        <v>0</v>
      </c>
    </row>
    <row r="533" spans="2:8" ht="15" customHeight="1" x14ac:dyDescent="0.3">
      <c r="B533" s="49" t="s">
        <v>17</v>
      </c>
      <c r="C533" s="50"/>
      <c r="D533" s="28"/>
      <c r="E533" s="28"/>
      <c r="F533" s="28"/>
      <c r="G533" s="51"/>
      <c r="H533" s="52"/>
    </row>
    <row r="534" spans="2:8" ht="15" customHeight="1" x14ac:dyDescent="0.3">
      <c r="B534" s="10" t="s">
        <v>25</v>
      </c>
      <c r="C534" s="32"/>
      <c r="D534" s="45"/>
      <c r="E534" s="33" t="s">
        <v>1</v>
      </c>
      <c r="F534" s="33" t="s">
        <v>24</v>
      </c>
      <c r="G534" s="33" t="s">
        <v>26</v>
      </c>
      <c r="H534" s="34" t="s">
        <v>36</v>
      </c>
    </row>
    <row r="535" spans="2:8" ht="15" customHeight="1" x14ac:dyDescent="0.3">
      <c r="B535" s="27"/>
      <c r="C535" s="20"/>
      <c r="D535" s="44"/>
      <c r="E535" s="53"/>
      <c r="F535" s="18" t="s">
        <v>29</v>
      </c>
      <c r="G535" s="18" t="s">
        <v>30</v>
      </c>
      <c r="H535" s="36" t="s">
        <v>31</v>
      </c>
    </row>
    <row r="536" spans="2:8" ht="15" customHeight="1" x14ac:dyDescent="0.3">
      <c r="B536" s="24"/>
      <c r="C536" s="28"/>
      <c r="D536" s="52"/>
      <c r="E536" s="25"/>
      <c r="F536" s="25"/>
      <c r="G536" s="25"/>
      <c r="H536" s="25"/>
    </row>
    <row r="537" spans="2:8" ht="15" customHeight="1" x14ac:dyDescent="0.3">
      <c r="B537" s="38" t="s">
        <v>18</v>
      </c>
      <c r="C537" s="54"/>
      <c r="D537" s="55"/>
      <c r="E537" s="40"/>
      <c r="F537" s="40"/>
      <c r="G537" s="40"/>
      <c r="H537" s="56">
        <f>SUM(H535:H536)</f>
        <v>0</v>
      </c>
    </row>
    <row r="538" spans="2:8" ht="15" customHeight="1" x14ac:dyDescent="0.3">
      <c r="B538" s="57"/>
      <c r="C538" s="57"/>
      <c r="D538" s="58"/>
      <c r="E538" s="40" t="s">
        <v>41</v>
      </c>
      <c r="F538" s="40"/>
      <c r="G538" s="40"/>
      <c r="H538" s="59">
        <f>+H510+H522+H532+H537</f>
        <v>11.223500000000001</v>
      </c>
    </row>
    <row r="539" spans="2:8" ht="15" customHeight="1" x14ac:dyDescent="0.3">
      <c r="B539" s="60"/>
      <c r="C539" s="61"/>
      <c r="D539" s="52"/>
      <c r="E539" s="62" t="s">
        <v>50</v>
      </c>
      <c r="F539" s="51"/>
      <c r="G539" s="83">
        <f>+H5</f>
        <v>0.2</v>
      </c>
      <c r="H539" s="29">
        <f>ROUND(H538*G539,2)</f>
        <v>2.2400000000000002</v>
      </c>
    </row>
    <row r="540" spans="2:8" ht="15" customHeight="1" x14ac:dyDescent="0.3">
      <c r="B540" s="60"/>
      <c r="C540" s="61"/>
      <c r="D540" s="52"/>
      <c r="E540" s="62" t="s">
        <v>42</v>
      </c>
      <c r="F540" s="63"/>
      <c r="G540" s="63"/>
      <c r="H540" s="25"/>
    </row>
    <row r="541" spans="2:8" ht="15" customHeight="1" x14ac:dyDescent="0.3">
      <c r="B541" s="60"/>
      <c r="C541" s="61"/>
      <c r="D541" s="52"/>
      <c r="E541" s="62" t="s">
        <v>19</v>
      </c>
      <c r="F541" s="63"/>
      <c r="G541" s="63"/>
      <c r="H541" s="29">
        <f>ROUND(H538+H539,2)</f>
        <v>13.46</v>
      </c>
    </row>
    <row r="542" spans="2:8" ht="15" customHeight="1" x14ac:dyDescent="0.3">
      <c r="B542" s="2"/>
      <c r="C542" s="2"/>
      <c r="D542" s="52"/>
      <c r="E542" s="64" t="s">
        <v>20</v>
      </c>
      <c r="F542" s="65"/>
      <c r="G542" s="65"/>
      <c r="H542" s="66">
        <f>H541</f>
        <v>13.46</v>
      </c>
    </row>
    <row r="543" spans="2:8" ht="15" customHeight="1" x14ac:dyDescent="0.3">
      <c r="B543" s="2"/>
      <c r="C543" s="2"/>
      <c r="D543" s="28"/>
      <c r="E543" s="65"/>
      <c r="F543" s="65"/>
      <c r="G543" s="65"/>
      <c r="H543" s="67"/>
    </row>
    <row r="544" spans="2:8" ht="15" customHeight="1" x14ac:dyDescent="0.3">
      <c r="B544" s="2"/>
      <c r="C544" s="2"/>
      <c r="D544" s="28"/>
      <c r="E544" s="28"/>
      <c r="F544" s="28"/>
      <c r="G544" s="28"/>
      <c r="H544" s="68"/>
    </row>
    <row r="545" spans="2:8" ht="15" customHeight="1" x14ac:dyDescent="0.3">
      <c r="B545" s="2" t="s">
        <v>43</v>
      </c>
      <c r="C545" s="2"/>
      <c r="D545" s="28"/>
      <c r="E545" s="28"/>
      <c r="F545" s="28"/>
      <c r="G545" s="28"/>
      <c r="H545" s="68"/>
    </row>
    <row r="555" spans="2:8" ht="15" customHeight="1" x14ac:dyDescent="0.3">
      <c r="B555" s="142" t="s">
        <v>286</v>
      </c>
      <c r="C555" s="434" t="str">
        <f>'PRESUPUESTO  LONARSAN'!C21</f>
        <v>BORDILLO CUNETA DE H.S. F´C=210KG/CM2 (0,16m2)</v>
      </c>
      <c r="D555" s="434"/>
      <c r="E555" s="434"/>
      <c r="F555" s="434"/>
      <c r="G555" s="3" t="s">
        <v>9</v>
      </c>
      <c r="H555" s="4" t="str">
        <f>'PRESUPUESTO  LONARSAN'!D21</f>
        <v>M</v>
      </c>
    </row>
    <row r="556" spans="2:8" ht="15" customHeight="1" x14ac:dyDescent="0.3">
      <c r="B556" s="5" t="s">
        <v>10</v>
      </c>
      <c r="C556" s="435" t="str">
        <f>'PRESUPUESTO  LONARSAN'!C8</f>
        <v xml:space="preserve">OBRA CIVIL </v>
      </c>
      <c r="D556" s="435"/>
      <c r="E556" s="435"/>
      <c r="F556" s="435"/>
      <c r="G556" s="6" t="s">
        <v>45</v>
      </c>
      <c r="H556" s="7">
        <f>'PRESUPUESTO  LONARSAN'!B21</f>
        <v>1.1299999999999999</v>
      </c>
    </row>
    <row r="557" spans="2:8" ht="15" customHeight="1" x14ac:dyDescent="0.3">
      <c r="B557" s="8" t="s">
        <v>11</v>
      </c>
      <c r="C557" s="436"/>
      <c r="D557" s="436"/>
      <c r="E557" s="436"/>
      <c r="F557" s="436"/>
      <c r="G557" s="436"/>
      <c r="H557" s="9"/>
    </row>
    <row r="558" spans="2:8" ht="15" customHeight="1" x14ac:dyDescent="0.3">
      <c r="B558" s="10" t="s">
        <v>25</v>
      </c>
      <c r="C558" s="11"/>
      <c r="D558" s="12" t="s">
        <v>24</v>
      </c>
      <c r="E558" s="12" t="s">
        <v>26</v>
      </c>
      <c r="F558" s="13" t="s">
        <v>27</v>
      </c>
      <c r="G558" s="12" t="s">
        <v>28</v>
      </c>
      <c r="H558" s="14" t="s">
        <v>37</v>
      </c>
    </row>
    <row r="559" spans="2:8" ht="15" customHeight="1" x14ac:dyDescent="0.3">
      <c r="B559" s="15"/>
      <c r="C559" s="16"/>
      <c r="D559" s="17" t="s">
        <v>29</v>
      </c>
      <c r="E559" s="17" t="s">
        <v>30</v>
      </c>
      <c r="F559" s="18" t="s">
        <v>31</v>
      </c>
      <c r="G559" s="17" t="s">
        <v>32</v>
      </c>
      <c r="H559" s="19" t="s">
        <v>33</v>
      </c>
    </row>
    <row r="560" spans="2:8" ht="15" customHeight="1" x14ac:dyDescent="0.3">
      <c r="B560" s="338" t="s">
        <v>12</v>
      </c>
      <c r="C560" s="20"/>
      <c r="D560" s="21">
        <v>0.05</v>
      </c>
      <c r="E560" s="22">
        <f>+H577*D560</f>
        <v>0.30049999999999999</v>
      </c>
      <c r="F560" s="22"/>
      <c r="G560" s="22"/>
      <c r="H560" s="23">
        <f>+E560</f>
        <v>0.30049999999999999</v>
      </c>
    </row>
    <row r="561" spans="2:8" ht="15" customHeight="1" x14ac:dyDescent="0.3">
      <c r="B561" s="338" t="s">
        <v>129</v>
      </c>
      <c r="C561" s="2"/>
      <c r="D561" s="26">
        <v>1</v>
      </c>
      <c r="E561" s="24">
        <v>4.5</v>
      </c>
      <c r="F561" s="24">
        <f>ROUND(D561*E561,2)</f>
        <v>4.5</v>
      </c>
      <c r="G561" s="288">
        <v>0.182</v>
      </c>
      <c r="H561" s="23">
        <f>ROUND(F561*G561,2)</f>
        <v>0.82</v>
      </c>
    </row>
    <row r="562" spans="2:8" ht="15" customHeight="1" x14ac:dyDescent="0.3">
      <c r="B562" s="338" t="s">
        <v>308</v>
      </c>
      <c r="C562" s="2"/>
      <c r="D562" s="26">
        <v>1</v>
      </c>
      <c r="E562" s="24">
        <v>3.5</v>
      </c>
      <c r="F562" s="24">
        <f>ROUND(D562*E562,2)</f>
        <v>3.5</v>
      </c>
      <c r="G562" s="288">
        <f>$G$561</f>
        <v>0.182</v>
      </c>
      <c r="H562" s="23">
        <f>ROUND(F562*G562,2)</f>
        <v>0.64</v>
      </c>
    </row>
    <row r="563" spans="2:8" ht="15" customHeight="1" x14ac:dyDescent="0.3">
      <c r="B563" s="338"/>
      <c r="C563" s="2"/>
      <c r="D563" s="26"/>
      <c r="E563" s="24"/>
      <c r="F563" s="24"/>
      <c r="G563" s="288"/>
      <c r="H563" s="23"/>
    </row>
    <row r="564" spans="2:8" ht="15" customHeight="1" x14ac:dyDescent="0.3">
      <c r="B564" s="338"/>
      <c r="C564" s="2"/>
      <c r="D564" s="26"/>
      <c r="E564" s="24"/>
      <c r="F564" s="24"/>
      <c r="G564" s="288"/>
      <c r="H564" s="23"/>
    </row>
    <row r="565" spans="2:8" ht="15" customHeight="1" x14ac:dyDescent="0.3">
      <c r="B565" s="27" t="s">
        <v>13</v>
      </c>
      <c r="C565" s="28"/>
      <c r="D565" s="24"/>
      <c r="E565" s="24"/>
      <c r="F565" s="24"/>
      <c r="G565" s="24"/>
      <c r="H565" s="29">
        <f>SUM(H560:H564)</f>
        <v>1.7605</v>
      </c>
    </row>
    <row r="566" spans="2:8" ht="15" customHeight="1" x14ac:dyDescent="0.3">
      <c r="B566" s="8" t="s">
        <v>14</v>
      </c>
      <c r="C566" s="30"/>
      <c r="D566" s="30"/>
      <c r="E566" s="30"/>
      <c r="F566" s="30"/>
      <c r="G566" s="30"/>
      <c r="H566" s="31"/>
    </row>
    <row r="567" spans="2:8" ht="15" customHeight="1" x14ac:dyDescent="0.3">
      <c r="B567" s="10" t="s">
        <v>38</v>
      </c>
      <c r="C567" s="32"/>
      <c r="D567" s="33" t="s">
        <v>24</v>
      </c>
      <c r="E567" s="33" t="s">
        <v>34</v>
      </c>
      <c r="F567" s="13" t="s">
        <v>27</v>
      </c>
      <c r="G567" s="33" t="s">
        <v>28</v>
      </c>
      <c r="H567" s="34" t="s">
        <v>37</v>
      </c>
    </row>
    <row r="568" spans="2:8" ht="15" customHeight="1" x14ac:dyDescent="0.3">
      <c r="B568" s="15"/>
      <c r="C568" s="35"/>
      <c r="D568" s="19" t="s">
        <v>29</v>
      </c>
      <c r="E568" s="19" t="s">
        <v>30</v>
      </c>
      <c r="F568" s="36" t="s">
        <v>31</v>
      </c>
      <c r="G568" s="19" t="s">
        <v>32</v>
      </c>
      <c r="H568" s="19" t="s">
        <v>33</v>
      </c>
    </row>
    <row r="569" spans="2:8" ht="15" customHeight="1" x14ac:dyDescent="0.3">
      <c r="B569" s="27" t="str">
        <f>'ACT. COSTOS MANO DE OBRA'!$B$13</f>
        <v>MAESTRO MAYOR DE OBRA</v>
      </c>
      <c r="C569" s="37"/>
      <c r="D569" s="24">
        <v>0.1</v>
      </c>
      <c r="E569" s="24">
        <f>'ACT. COSTOS MANO DE OBRA'!$D$13</f>
        <v>4.55</v>
      </c>
      <c r="F569" s="24">
        <f t="shared" ref="F569:F572" si="19">+E569*D569</f>
        <v>0.45500000000000002</v>
      </c>
      <c r="G569" s="288">
        <f t="shared" ref="G569:G572" si="20">$G$561</f>
        <v>0.182</v>
      </c>
      <c r="H569" s="23">
        <f t="shared" ref="H569:H572" si="21">ROUND(F569*G569,2)</f>
        <v>0.08</v>
      </c>
    </row>
    <row r="570" spans="2:8" ht="15" customHeight="1" x14ac:dyDescent="0.3">
      <c r="B570" s="338" t="str">
        <f>'ACT. COSTOS MANO DE OBRA'!$B$15</f>
        <v>PEON</v>
      </c>
      <c r="C570" s="37"/>
      <c r="D570" s="24">
        <v>5</v>
      </c>
      <c r="E570" s="24">
        <f>'ACT. COSTOS MANO DE OBRA'!$D$15</f>
        <v>4.05</v>
      </c>
      <c r="F570" s="24">
        <f t="shared" si="19"/>
        <v>20.25</v>
      </c>
      <c r="G570" s="288">
        <f t="shared" si="20"/>
        <v>0.182</v>
      </c>
      <c r="H570" s="23">
        <f t="shared" si="21"/>
        <v>3.69</v>
      </c>
    </row>
    <row r="571" spans="2:8" ht="15" customHeight="1" x14ac:dyDescent="0.3">
      <c r="B571" s="437" t="str">
        <f>'ACT. COSTOS MANO DE OBRA'!$B$17</f>
        <v>ALBAÑIL</v>
      </c>
      <c r="C571" s="438"/>
      <c r="D571" s="90">
        <v>2</v>
      </c>
      <c r="E571" s="90">
        <f>'ACT. COSTOS MANO DE OBRA'!$D$17</f>
        <v>4.0999999999999996</v>
      </c>
      <c r="F571" s="90">
        <f t="shared" si="19"/>
        <v>8.1999999999999993</v>
      </c>
      <c r="G571" s="288">
        <f t="shared" si="20"/>
        <v>0.182</v>
      </c>
      <c r="H571" s="158">
        <f t="shared" si="21"/>
        <v>1.49</v>
      </c>
    </row>
    <row r="572" spans="2:8" ht="15" customHeight="1" x14ac:dyDescent="0.3">
      <c r="B572" s="437" t="str">
        <f>'ACT. COSTOS MANO DE OBRA'!$B$30</f>
        <v>CARPINTERO</v>
      </c>
      <c r="C572" s="438"/>
      <c r="D572" s="90">
        <v>1</v>
      </c>
      <c r="E572" s="90">
        <f>'ACT. COSTOS MANO DE OBRA'!$D$30</f>
        <v>4.0999999999999996</v>
      </c>
      <c r="F572" s="90">
        <f t="shared" si="19"/>
        <v>4.0999999999999996</v>
      </c>
      <c r="G572" s="288">
        <f t="shared" si="20"/>
        <v>0.182</v>
      </c>
      <c r="H572" s="158">
        <f t="shared" si="21"/>
        <v>0.75</v>
      </c>
    </row>
    <row r="573" spans="2:8" ht="15" customHeight="1" x14ac:dyDescent="0.3">
      <c r="B573" s="439"/>
      <c r="C573" s="440"/>
      <c r="D573" s="90"/>
      <c r="E573" s="90"/>
      <c r="F573" s="90"/>
      <c r="G573" s="321"/>
      <c r="H573" s="158"/>
    </row>
    <row r="574" spans="2:8" ht="15" customHeight="1" x14ac:dyDescent="0.3">
      <c r="B574" s="338"/>
      <c r="C574" s="2"/>
      <c r="D574" s="24"/>
      <c r="E574" s="24"/>
      <c r="F574" s="24"/>
      <c r="G574" s="321"/>
      <c r="H574" s="23"/>
    </row>
    <row r="575" spans="2:8" ht="15" customHeight="1" x14ac:dyDescent="0.3">
      <c r="B575" s="338"/>
      <c r="C575" s="2"/>
      <c r="D575" s="24"/>
      <c r="E575" s="24"/>
      <c r="F575" s="24"/>
      <c r="G575" s="24"/>
      <c r="H575" s="23"/>
    </row>
    <row r="576" spans="2:8" ht="15" customHeight="1" x14ac:dyDescent="0.3">
      <c r="B576" s="27"/>
      <c r="C576" s="2"/>
      <c r="D576" s="24"/>
      <c r="E576" s="24"/>
      <c r="F576" s="24"/>
      <c r="G576" s="24"/>
      <c r="H576" s="25"/>
    </row>
    <row r="577" spans="2:8" ht="15" customHeight="1" x14ac:dyDescent="0.3">
      <c r="B577" s="38" t="s">
        <v>15</v>
      </c>
      <c r="C577" s="39"/>
      <c r="D577" s="40"/>
      <c r="E577" s="40"/>
      <c r="F577" s="40"/>
      <c r="G577" s="40"/>
      <c r="H577" s="29">
        <f>SUM(H569:H576)</f>
        <v>6.01</v>
      </c>
    </row>
    <row r="578" spans="2:8" ht="15" customHeight="1" x14ac:dyDescent="0.3">
      <c r="B578" s="41" t="s">
        <v>16</v>
      </c>
      <c r="C578" s="39"/>
      <c r="D578" s="42"/>
      <c r="E578" s="42"/>
      <c r="F578" s="42"/>
      <c r="G578" s="42"/>
      <c r="H578" s="43"/>
    </row>
    <row r="579" spans="2:8" ht="15" customHeight="1" x14ac:dyDescent="0.3">
      <c r="B579" s="10" t="s">
        <v>25</v>
      </c>
      <c r="C579" s="32"/>
      <c r="D579" s="33"/>
      <c r="E579" s="33" t="s">
        <v>1</v>
      </c>
      <c r="F579" s="13" t="s">
        <v>24</v>
      </c>
      <c r="G579" s="33" t="s">
        <v>35</v>
      </c>
      <c r="H579" s="34" t="s">
        <v>36</v>
      </c>
    </row>
    <row r="580" spans="2:8" ht="15" customHeight="1" x14ac:dyDescent="0.3">
      <c r="B580" s="441"/>
      <c r="C580" s="442"/>
      <c r="D580" s="443"/>
      <c r="E580" s="45"/>
      <c r="F580" s="19" t="s">
        <v>29</v>
      </c>
      <c r="G580" s="19" t="s">
        <v>30</v>
      </c>
      <c r="H580" s="19" t="s">
        <v>31</v>
      </c>
    </row>
    <row r="581" spans="2:8" ht="15" customHeight="1" x14ac:dyDescent="0.3">
      <c r="B581" s="27" t="s">
        <v>155</v>
      </c>
      <c r="C581" s="72"/>
      <c r="D581" s="73"/>
      <c r="E581" s="47" t="s">
        <v>22</v>
      </c>
      <c r="F581" s="48">
        <v>1</v>
      </c>
      <c r="G581" s="24">
        <v>8.49</v>
      </c>
      <c r="H581" s="23">
        <f>+F581*G581</f>
        <v>8.49</v>
      </c>
    </row>
    <row r="582" spans="2:8" ht="15" customHeight="1" x14ac:dyDescent="0.3">
      <c r="B582" s="80" t="s">
        <v>133</v>
      </c>
      <c r="C582" s="72"/>
      <c r="D582" s="73"/>
      <c r="E582" s="47" t="s">
        <v>7</v>
      </c>
      <c r="F582" s="48">
        <v>0.1</v>
      </c>
      <c r="G582" s="24">
        <v>20</v>
      </c>
      <c r="H582" s="23">
        <f>+F582*G582</f>
        <v>2</v>
      </c>
    </row>
    <row r="583" spans="2:8" ht="15" customHeight="1" x14ac:dyDescent="0.3">
      <c r="B583" s="27" t="s">
        <v>130</v>
      </c>
      <c r="C583" s="2"/>
      <c r="D583" s="46"/>
      <c r="E583" s="47" t="s">
        <v>7</v>
      </c>
      <c r="F583" s="48">
        <v>0.06</v>
      </c>
      <c r="G583" s="24">
        <v>15</v>
      </c>
      <c r="H583" s="23">
        <f>+F583*G583</f>
        <v>0.89999999999999991</v>
      </c>
    </row>
    <row r="584" spans="2:8" ht="15" customHeight="1" x14ac:dyDescent="0.3">
      <c r="B584" s="27" t="s">
        <v>264</v>
      </c>
      <c r="C584" s="2"/>
      <c r="D584" s="46"/>
      <c r="E584" s="47" t="s">
        <v>6</v>
      </c>
      <c r="F584" s="24">
        <v>0.81</v>
      </c>
      <c r="G584" s="48">
        <v>7</v>
      </c>
      <c r="H584" s="23">
        <f>+F584*G584</f>
        <v>5.67</v>
      </c>
    </row>
    <row r="585" spans="2:8" ht="15" customHeight="1" x14ac:dyDescent="0.3">
      <c r="B585" s="80"/>
      <c r="C585" s="72"/>
      <c r="D585" s="73"/>
      <c r="E585" s="47"/>
      <c r="F585" s="48"/>
      <c r="G585" s="24"/>
      <c r="H585" s="23"/>
    </row>
    <row r="586" spans="2:8" ht="15" customHeight="1" x14ac:dyDescent="0.3">
      <c r="B586" s="80"/>
      <c r="C586" s="72"/>
      <c r="D586" s="73"/>
      <c r="E586" s="47"/>
      <c r="F586" s="48"/>
      <c r="G586" s="24"/>
      <c r="H586" s="23"/>
    </row>
    <row r="587" spans="2:8" ht="15" customHeight="1" x14ac:dyDescent="0.3">
      <c r="B587" s="38" t="s">
        <v>40</v>
      </c>
      <c r="C587" s="39"/>
      <c r="D587" s="43"/>
      <c r="E587" s="40"/>
      <c r="F587" s="40"/>
      <c r="G587" s="40"/>
      <c r="H587" s="29">
        <f>SUM(H581:H586)</f>
        <v>17.060000000000002</v>
      </c>
    </row>
    <row r="588" spans="2:8" ht="15" customHeight="1" x14ac:dyDescent="0.3">
      <c r="B588" s="49" t="s">
        <v>17</v>
      </c>
      <c r="C588" s="50"/>
      <c r="D588" s="28"/>
      <c r="E588" s="28"/>
      <c r="F588" s="28"/>
      <c r="G588" s="51"/>
      <c r="H588" s="52"/>
    </row>
    <row r="589" spans="2:8" ht="15" customHeight="1" x14ac:dyDescent="0.3">
      <c r="B589" s="10" t="s">
        <v>25</v>
      </c>
      <c r="C589" s="32"/>
      <c r="D589" s="45"/>
      <c r="E589" s="33" t="s">
        <v>1</v>
      </c>
      <c r="F589" s="33" t="s">
        <v>24</v>
      </c>
      <c r="G589" s="33" t="s">
        <v>26</v>
      </c>
      <c r="H589" s="34" t="s">
        <v>36</v>
      </c>
    </row>
    <row r="590" spans="2:8" ht="15" customHeight="1" x14ac:dyDescent="0.3">
      <c r="B590" s="27"/>
      <c r="C590" s="20"/>
      <c r="D590" s="44"/>
      <c r="E590" s="53"/>
      <c r="F590" s="18" t="s">
        <v>29</v>
      </c>
      <c r="G590" s="18" t="s">
        <v>30</v>
      </c>
      <c r="H590" s="36" t="s">
        <v>31</v>
      </c>
    </row>
    <row r="591" spans="2:8" ht="15" customHeight="1" x14ac:dyDescent="0.3">
      <c r="B591" s="24"/>
      <c r="C591" s="28"/>
      <c r="D591" s="52"/>
      <c r="E591" s="25"/>
      <c r="F591" s="25"/>
      <c r="G591" s="25"/>
      <c r="H591" s="25"/>
    </row>
    <row r="592" spans="2:8" ht="15" customHeight="1" x14ac:dyDescent="0.3">
      <c r="B592" s="38" t="s">
        <v>18</v>
      </c>
      <c r="C592" s="54"/>
      <c r="D592" s="55"/>
      <c r="E592" s="40"/>
      <c r="F592" s="40"/>
      <c r="G592" s="40"/>
      <c r="H592" s="56">
        <f>SUM(H590:H591)</f>
        <v>0</v>
      </c>
    </row>
    <row r="593" spans="2:8" ht="15" customHeight="1" x14ac:dyDescent="0.3">
      <c r="B593" s="57"/>
      <c r="C593" s="57"/>
      <c r="D593" s="58"/>
      <c r="E593" s="40" t="s">
        <v>41</v>
      </c>
      <c r="F593" s="40"/>
      <c r="G593" s="40"/>
      <c r="H593" s="59">
        <f>+H565+H577+H587+H592</f>
        <v>24.830500000000001</v>
      </c>
    </row>
    <row r="594" spans="2:8" ht="15" customHeight="1" x14ac:dyDescent="0.3">
      <c r="B594" s="60"/>
      <c r="C594" s="61"/>
      <c r="D594" s="52"/>
      <c r="E594" s="62" t="s">
        <v>50</v>
      </c>
      <c r="F594" s="51"/>
      <c r="G594" s="83">
        <f>+H5</f>
        <v>0.2</v>
      </c>
      <c r="H594" s="29">
        <f>ROUND(H593*G594,2)</f>
        <v>4.97</v>
      </c>
    </row>
    <row r="595" spans="2:8" ht="15" customHeight="1" x14ac:dyDescent="0.3">
      <c r="B595" s="60"/>
      <c r="C595" s="61"/>
      <c r="D595" s="52"/>
      <c r="E595" s="62" t="s">
        <v>42</v>
      </c>
      <c r="F595" s="63"/>
      <c r="G595" s="63"/>
      <c r="H595" s="25"/>
    </row>
    <row r="596" spans="2:8" ht="15" customHeight="1" x14ac:dyDescent="0.3">
      <c r="B596" s="60"/>
      <c r="C596" s="61"/>
      <c r="D596" s="52"/>
      <c r="E596" s="62" t="s">
        <v>19</v>
      </c>
      <c r="F596" s="63"/>
      <c r="G596" s="63"/>
      <c r="H596" s="29">
        <f>ROUND(H593+H594,2)</f>
        <v>29.8</v>
      </c>
    </row>
    <row r="597" spans="2:8" ht="15" customHeight="1" x14ac:dyDescent="0.3">
      <c r="B597" s="2"/>
      <c r="C597" s="2"/>
      <c r="D597" s="52"/>
      <c r="E597" s="64" t="s">
        <v>20</v>
      </c>
      <c r="F597" s="65"/>
      <c r="G597" s="65"/>
      <c r="H597" s="66">
        <f>H596</f>
        <v>29.8</v>
      </c>
    </row>
    <row r="598" spans="2:8" ht="15" customHeight="1" x14ac:dyDescent="0.3">
      <c r="B598" s="2"/>
      <c r="C598" s="2"/>
      <c r="D598" s="28"/>
      <c r="E598" s="65"/>
      <c r="F598" s="65"/>
      <c r="G598" s="65"/>
      <c r="H598" s="67"/>
    </row>
    <row r="599" spans="2:8" ht="15" customHeight="1" x14ac:dyDescent="0.3">
      <c r="B599" s="2"/>
      <c r="C599" s="2"/>
      <c r="D599" s="28"/>
      <c r="E599" s="28"/>
      <c r="F599" s="28"/>
      <c r="G599" s="28"/>
      <c r="H599" s="68"/>
    </row>
    <row r="600" spans="2:8" ht="15" customHeight="1" x14ac:dyDescent="0.3">
      <c r="B600" s="2" t="s">
        <v>43</v>
      </c>
      <c r="C600" s="2"/>
      <c r="D600" s="28"/>
      <c r="E600" s="28"/>
      <c r="F600" s="28"/>
      <c r="G600" s="28"/>
      <c r="H600" s="68"/>
    </row>
    <row r="610" spans="2:8" ht="15" customHeight="1" x14ac:dyDescent="0.3">
      <c r="B610" s="142" t="s">
        <v>286</v>
      </c>
      <c r="C610" s="434" t="str">
        <f>'PRESUPUESTO  LONARSAN'!C22</f>
        <v>MURO DE CONFINAMIENTO DE H.S. F´C=210KG/CM2 (10X40)</v>
      </c>
      <c r="D610" s="434"/>
      <c r="E610" s="434"/>
      <c r="F610" s="434"/>
      <c r="G610" s="3" t="s">
        <v>9</v>
      </c>
      <c r="H610" s="4" t="str">
        <f>'PRESUPUESTO  LONARSAN'!D22</f>
        <v>M</v>
      </c>
    </row>
    <row r="611" spans="2:8" ht="15" customHeight="1" x14ac:dyDescent="0.3">
      <c r="B611" s="5" t="s">
        <v>10</v>
      </c>
      <c r="C611" s="435" t="str">
        <f>'PRESUPUESTO  LONARSAN'!C8</f>
        <v xml:space="preserve">OBRA CIVIL </v>
      </c>
      <c r="D611" s="435"/>
      <c r="E611" s="435"/>
      <c r="F611" s="435"/>
      <c r="G611" s="6" t="s">
        <v>45</v>
      </c>
      <c r="H611" s="7">
        <f>'PRESUPUESTO  LONARSAN'!B22</f>
        <v>1.1399999999999999</v>
      </c>
    </row>
    <row r="612" spans="2:8" ht="15" customHeight="1" x14ac:dyDescent="0.3">
      <c r="B612" s="8" t="s">
        <v>11</v>
      </c>
      <c r="C612" s="436"/>
      <c r="D612" s="436"/>
      <c r="E612" s="436"/>
      <c r="F612" s="436"/>
      <c r="G612" s="436"/>
      <c r="H612" s="9"/>
    </row>
    <row r="613" spans="2:8" ht="15" customHeight="1" x14ac:dyDescent="0.3">
      <c r="B613" s="10" t="s">
        <v>25</v>
      </c>
      <c r="C613" s="11"/>
      <c r="D613" s="12" t="s">
        <v>24</v>
      </c>
      <c r="E613" s="12" t="s">
        <v>26</v>
      </c>
      <c r="F613" s="13" t="s">
        <v>27</v>
      </c>
      <c r="G613" s="12" t="s">
        <v>28</v>
      </c>
      <c r="H613" s="14" t="s">
        <v>37</v>
      </c>
    </row>
    <row r="614" spans="2:8" ht="15" customHeight="1" x14ac:dyDescent="0.3">
      <c r="B614" s="15"/>
      <c r="C614" s="16"/>
      <c r="D614" s="17" t="s">
        <v>29</v>
      </c>
      <c r="E614" s="17" t="s">
        <v>30</v>
      </c>
      <c r="F614" s="18" t="s">
        <v>31</v>
      </c>
      <c r="G614" s="17" t="s">
        <v>32</v>
      </c>
      <c r="H614" s="19" t="s">
        <v>33</v>
      </c>
    </row>
    <row r="615" spans="2:8" ht="15" customHeight="1" x14ac:dyDescent="0.3">
      <c r="B615" s="338" t="s">
        <v>12</v>
      </c>
      <c r="C615" s="20"/>
      <c r="D615" s="21">
        <v>0.05</v>
      </c>
      <c r="E615" s="22">
        <f>+H632*D615</f>
        <v>0.10149999999999999</v>
      </c>
      <c r="F615" s="22"/>
      <c r="G615" s="22"/>
      <c r="H615" s="23">
        <f>+E615</f>
        <v>0.10149999999999999</v>
      </c>
    </row>
    <row r="616" spans="2:8" ht="15" customHeight="1" x14ac:dyDescent="0.3">
      <c r="B616" s="338" t="s">
        <v>129</v>
      </c>
      <c r="C616" s="2"/>
      <c r="D616" s="26">
        <v>1</v>
      </c>
      <c r="E616" s="24">
        <v>4.5</v>
      </c>
      <c r="F616" s="24">
        <f>ROUND(D616*E616,2)</f>
        <v>4.5</v>
      </c>
      <c r="G616" s="288">
        <v>7.0000000000000007E-2</v>
      </c>
      <c r="H616" s="23">
        <f>ROUND(F616*G616,2)</f>
        <v>0.32</v>
      </c>
    </row>
    <row r="617" spans="2:8" ht="15" customHeight="1" x14ac:dyDescent="0.3">
      <c r="B617" s="338" t="s">
        <v>308</v>
      </c>
      <c r="C617" s="2"/>
      <c r="D617" s="26">
        <v>1</v>
      </c>
      <c r="E617" s="24">
        <v>3.5</v>
      </c>
      <c r="F617" s="24">
        <f>ROUND(D617*E617,2)</f>
        <v>3.5</v>
      </c>
      <c r="G617" s="288">
        <f>$G$616</f>
        <v>7.0000000000000007E-2</v>
      </c>
      <c r="H617" s="23">
        <f>ROUND(F617*G617,2)</f>
        <v>0.25</v>
      </c>
    </row>
    <row r="618" spans="2:8" ht="15" customHeight="1" x14ac:dyDescent="0.3">
      <c r="B618" s="338"/>
      <c r="C618" s="2"/>
      <c r="D618" s="26"/>
      <c r="E618" s="24"/>
      <c r="F618" s="24"/>
      <c r="G618" s="288"/>
      <c r="H618" s="23"/>
    </row>
    <row r="619" spans="2:8" ht="15" customHeight="1" x14ac:dyDescent="0.3">
      <c r="B619" s="338"/>
      <c r="C619" s="2"/>
      <c r="D619" s="26"/>
      <c r="E619" s="24"/>
      <c r="F619" s="24"/>
      <c r="G619" s="288"/>
      <c r="H619" s="23"/>
    </row>
    <row r="620" spans="2:8" ht="15" customHeight="1" x14ac:dyDescent="0.3">
      <c r="B620" s="27" t="s">
        <v>13</v>
      </c>
      <c r="C620" s="28"/>
      <c r="D620" s="24"/>
      <c r="E620" s="24"/>
      <c r="F620" s="24"/>
      <c r="G620" s="24"/>
      <c r="H620" s="29">
        <f>SUM(H615:H619)</f>
        <v>0.67149999999999999</v>
      </c>
    </row>
    <row r="621" spans="2:8" ht="15" customHeight="1" x14ac:dyDescent="0.3">
      <c r="B621" s="8" t="s">
        <v>14</v>
      </c>
      <c r="C621" s="30"/>
      <c r="D621" s="30"/>
      <c r="E621" s="30"/>
      <c r="F621" s="30"/>
      <c r="G621" s="30"/>
      <c r="H621" s="31"/>
    </row>
    <row r="622" spans="2:8" ht="15" customHeight="1" x14ac:dyDescent="0.3">
      <c r="B622" s="10" t="s">
        <v>38</v>
      </c>
      <c r="C622" s="32"/>
      <c r="D622" s="33" t="s">
        <v>24</v>
      </c>
      <c r="E622" s="33" t="s">
        <v>34</v>
      </c>
      <c r="F622" s="13" t="s">
        <v>27</v>
      </c>
      <c r="G622" s="33" t="s">
        <v>28</v>
      </c>
      <c r="H622" s="34" t="s">
        <v>37</v>
      </c>
    </row>
    <row r="623" spans="2:8" ht="15" customHeight="1" x14ac:dyDescent="0.3">
      <c r="B623" s="15"/>
      <c r="C623" s="35"/>
      <c r="D623" s="19" t="s">
        <v>29</v>
      </c>
      <c r="E623" s="19" t="s">
        <v>30</v>
      </c>
      <c r="F623" s="36" t="s">
        <v>31</v>
      </c>
      <c r="G623" s="19" t="s">
        <v>32</v>
      </c>
      <c r="H623" s="19" t="s">
        <v>33</v>
      </c>
    </row>
    <row r="624" spans="2:8" ht="15" customHeight="1" x14ac:dyDescent="0.3">
      <c r="B624" s="27" t="str">
        <f>'ACT. COSTOS MANO DE OBRA'!$B$13</f>
        <v>MAESTRO MAYOR DE OBRA</v>
      </c>
      <c r="C624" s="37"/>
      <c r="D624" s="24">
        <v>0.1</v>
      </c>
      <c r="E624" s="24">
        <f>'ACT. COSTOS MANO DE OBRA'!$D$13</f>
        <v>4.55</v>
      </c>
      <c r="F624" s="24">
        <f t="shared" ref="F624:F627" si="22">+E624*D624</f>
        <v>0.45500000000000002</v>
      </c>
      <c r="G624" s="288">
        <f t="shared" ref="G624:G627" si="23">$G$616</f>
        <v>7.0000000000000007E-2</v>
      </c>
      <c r="H624" s="23">
        <f t="shared" ref="H624:H627" si="24">ROUND(F624*G624,2)</f>
        <v>0.03</v>
      </c>
    </row>
    <row r="625" spans="2:8" ht="15" customHeight="1" x14ac:dyDescent="0.3">
      <c r="B625" s="338" t="str">
        <f>'ACT. COSTOS MANO DE OBRA'!$B$15</f>
        <v>PEON</v>
      </c>
      <c r="C625" s="37"/>
      <c r="D625" s="24">
        <v>5</v>
      </c>
      <c r="E625" s="24">
        <f>'ACT. COSTOS MANO DE OBRA'!$D$15</f>
        <v>4.05</v>
      </c>
      <c r="F625" s="24">
        <f t="shared" si="22"/>
        <v>20.25</v>
      </c>
      <c r="G625" s="288">
        <f t="shared" si="23"/>
        <v>7.0000000000000007E-2</v>
      </c>
      <c r="H625" s="23">
        <f t="shared" si="24"/>
        <v>1.42</v>
      </c>
    </row>
    <row r="626" spans="2:8" ht="15" customHeight="1" x14ac:dyDescent="0.3">
      <c r="B626" s="437" t="str">
        <f>'ACT. COSTOS MANO DE OBRA'!$B$17</f>
        <v>ALBAÑIL</v>
      </c>
      <c r="C626" s="438"/>
      <c r="D626" s="90">
        <v>1</v>
      </c>
      <c r="E626" s="90">
        <f>'ACT. COSTOS MANO DE OBRA'!$D$17</f>
        <v>4.0999999999999996</v>
      </c>
      <c r="F626" s="90">
        <f t="shared" si="22"/>
        <v>4.0999999999999996</v>
      </c>
      <c r="G626" s="288">
        <f t="shared" si="23"/>
        <v>7.0000000000000007E-2</v>
      </c>
      <c r="H626" s="158">
        <f t="shared" si="24"/>
        <v>0.28999999999999998</v>
      </c>
    </row>
    <row r="627" spans="2:8" ht="15" customHeight="1" x14ac:dyDescent="0.3">
      <c r="B627" s="437" t="str">
        <f>'ACT. COSTOS MANO DE OBRA'!$B$30</f>
        <v>CARPINTERO</v>
      </c>
      <c r="C627" s="438"/>
      <c r="D627" s="90">
        <v>1</v>
      </c>
      <c r="E627" s="90">
        <f>'ACT. COSTOS MANO DE OBRA'!$D$30</f>
        <v>4.0999999999999996</v>
      </c>
      <c r="F627" s="90">
        <f t="shared" si="22"/>
        <v>4.0999999999999996</v>
      </c>
      <c r="G627" s="288">
        <f t="shared" si="23"/>
        <v>7.0000000000000007E-2</v>
      </c>
      <c r="H627" s="158">
        <f t="shared" si="24"/>
        <v>0.28999999999999998</v>
      </c>
    </row>
    <row r="628" spans="2:8" ht="15" customHeight="1" x14ac:dyDescent="0.3">
      <c r="B628" s="439"/>
      <c r="C628" s="440"/>
      <c r="D628" s="90"/>
      <c r="E628" s="90"/>
      <c r="F628" s="90"/>
      <c r="G628" s="321"/>
      <c r="H628" s="158"/>
    </row>
    <row r="629" spans="2:8" ht="15" customHeight="1" x14ac:dyDescent="0.3">
      <c r="B629" s="338"/>
      <c r="C629" s="2"/>
      <c r="D629" s="24"/>
      <c r="E629" s="24"/>
      <c r="F629" s="24"/>
      <c r="G629" s="321"/>
      <c r="H629" s="23"/>
    </row>
    <row r="630" spans="2:8" ht="15" customHeight="1" x14ac:dyDescent="0.3">
      <c r="B630" s="338"/>
      <c r="C630" s="2"/>
      <c r="D630" s="24"/>
      <c r="E630" s="24"/>
      <c r="F630" s="24"/>
      <c r="G630" s="24"/>
      <c r="H630" s="23"/>
    </row>
    <row r="631" spans="2:8" ht="15" customHeight="1" x14ac:dyDescent="0.3">
      <c r="B631" s="27"/>
      <c r="C631" s="2"/>
      <c r="D631" s="24"/>
      <c r="E631" s="24"/>
      <c r="F631" s="24"/>
      <c r="G631" s="24"/>
      <c r="H631" s="25"/>
    </row>
    <row r="632" spans="2:8" ht="15" customHeight="1" x14ac:dyDescent="0.3">
      <c r="B632" s="38" t="s">
        <v>15</v>
      </c>
      <c r="C632" s="39"/>
      <c r="D632" s="40"/>
      <c r="E632" s="40"/>
      <c r="F632" s="40"/>
      <c r="G632" s="40"/>
      <c r="H632" s="29">
        <f>SUM(H624:H631)</f>
        <v>2.0299999999999998</v>
      </c>
    </row>
    <row r="633" spans="2:8" ht="15" customHeight="1" x14ac:dyDescent="0.3">
      <c r="B633" s="41" t="s">
        <v>16</v>
      </c>
      <c r="C633" s="39"/>
      <c r="D633" s="42"/>
      <c r="E633" s="42"/>
      <c r="F633" s="42"/>
      <c r="G633" s="42"/>
      <c r="H633" s="43"/>
    </row>
    <row r="634" spans="2:8" ht="15" customHeight="1" x14ac:dyDescent="0.3">
      <c r="B634" s="10" t="s">
        <v>25</v>
      </c>
      <c r="C634" s="32"/>
      <c r="D634" s="33"/>
      <c r="E634" s="33" t="s">
        <v>1</v>
      </c>
      <c r="F634" s="13" t="s">
        <v>24</v>
      </c>
      <c r="G634" s="33" t="s">
        <v>35</v>
      </c>
      <c r="H634" s="34" t="s">
        <v>36</v>
      </c>
    </row>
    <row r="635" spans="2:8" ht="15" customHeight="1" x14ac:dyDescent="0.3">
      <c r="B635" s="441"/>
      <c r="C635" s="442"/>
      <c r="D635" s="443"/>
      <c r="E635" s="45"/>
      <c r="F635" s="19" t="s">
        <v>29</v>
      </c>
      <c r="G635" s="19" t="s">
        <v>30</v>
      </c>
      <c r="H635" s="19" t="s">
        <v>31</v>
      </c>
    </row>
    <row r="636" spans="2:8" ht="15" customHeight="1" x14ac:dyDescent="0.3">
      <c r="B636" s="27" t="s">
        <v>155</v>
      </c>
      <c r="C636" s="72"/>
      <c r="D636" s="73"/>
      <c r="E636" s="47" t="s">
        <v>22</v>
      </c>
      <c r="F636" s="48">
        <v>0.44</v>
      </c>
      <c r="G636" s="24">
        <v>8.49</v>
      </c>
      <c r="H636" s="23">
        <f>+F636*G636</f>
        <v>3.7356000000000003</v>
      </c>
    </row>
    <row r="637" spans="2:8" ht="15" customHeight="1" x14ac:dyDescent="0.3">
      <c r="B637" s="80" t="s">
        <v>133</v>
      </c>
      <c r="C637" s="72"/>
      <c r="D637" s="73"/>
      <c r="E637" s="47" t="s">
        <v>7</v>
      </c>
      <c r="F637" s="48">
        <v>0.04</v>
      </c>
      <c r="G637" s="24">
        <v>20</v>
      </c>
      <c r="H637" s="23">
        <f>+F637*G637</f>
        <v>0.8</v>
      </c>
    </row>
    <row r="638" spans="2:8" ht="15" customHeight="1" x14ac:dyDescent="0.3">
      <c r="B638" s="27" t="s">
        <v>130</v>
      </c>
      <c r="C638" s="2"/>
      <c r="D638" s="46"/>
      <c r="E638" s="47" t="s">
        <v>7</v>
      </c>
      <c r="F638" s="48">
        <v>0.03</v>
      </c>
      <c r="G638" s="24">
        <v>15</v>
      </c>
      <c r="H638" s="23">
        <f>+F638*G638</f>
        <v>0.44999999999999996</v>
      </c>
    </row>
    <row r="639" spans="2:8" ht="15" customHeight="1" x14ac:dyDescent="0.3">
      <c r="B639" s="27" t="s">
        <v>264</v>
      </c>
      <c r="C639" s="2"/>
      <c r="D639" s="46"/>
      <c r="E639" s="47" t="s">
        <v>6</v>
      </c>
      <c r="F639" s="24">
        <v>0.8</v>
      </c>
      <c r="G639" s="48">
        <v>7</v>
      </c>
      <c r="H639" s="23">
        <f>+F639*G639</f>
        <v>5.6000000000000005</v>
      </c>
    </row>
    <row r="640" spans="2:8" ht="15" customHeight="1" x14ac:dyDescent="0.3">
      <c r="B640" s="80"/>
      <c r="C640" s="72"/>
      <c r="D640" s="73"/>
      <c r="E640" s="47"/>
      <c r="F640" s="48"/>
      <c r="G640" s="24"/>
      <c r="H640" s="23"/>
    </row>
    <row r="641" spans="2:8" ht="15" customHeight="1" x14ac:dyDescent="0.3">
      <c r="B641" s="80"/>
      <c r="C641" s="72"/>
      <c r="D641" s="73"/>
      <c r="E641" s="47"/>
      <c r="F641" s="48"/>
      <c r="G641" s="24"/>
      <c r="H641" s="23"/>
    </row>
    <row r="642" spans="2:8" ht="15" customHeight="1" x14ac:dyDescent="0.3">
      <c r="B642" s="38" t="s">
        <v>40</v>
      </c>
      <c r="C642" s="39"/>
      <c r="D642" s="43"/>
      <c r="E642" s="40"/>
      <c r="F642" s="40"/>
      <c r="G642" s="40"/>
      <c r="H642" s="29">
        <f>SUM(H636:H641)</f>
        <v>10.585600000000001</v>
      </c>
    </row>
    <row r="643" spans="2:8" ht="15" customHeight="1" x14ac:dyDescent="0.3">
      <c r="B643" s="49" t="s">
        <v>17</v>
      </c>
      <c r="C643" s="50"/>
      <c r="D643" s="28"/>
      <c r="E643" s="28"/>
      <c r="F643" s="28"/>
      <c r="G643" s="51"/>
      <c r="H643" s="52"/>
    </row>
    <row r="644" spans="2:8" ht="15" customHeight="1" x14ac:dyDescent="0.3">
      <c r="B644" s="10" t="s">
        <v>25</v>
      </c>
      <c r="C644" s="32"/>
      <c r="D644" s="45"/>
      <c r="E644" s="33" t="s">
        <v>1</v>
      </c>
      <c r="F644" s="33" t="s">
        <v>24</v>
      </c>
      <c r="G644" s="33" t="s">
        <v>26</v>
      </c>
      <c r="H644" s="34" t="s">
        <v>36</v>
      </c>
    </row>
    <row r="645" spans="2:8" ht="15" customHeight="1" x14ac:dyDescent="0.3">
      <c r="B645" s="27"/>
      <c r="C645" s="20"/>
      <c r="D645" s="44"/>
      <c r="E645" s="53"/>
      <c r="F645" s="18" t="s">
        <v>29</v>
      </c>
      <c r="G645" s="18" t="s">
        <v>30</v>
      </c>
      <c r="H645" s="36" t="s">
        <v>31</v>
      </c>
    </row>
    <row r="646" spans="2:8" ht="15" customHeight="1" x14ac:dyDescent="0.3">
      <c r="B646" s="24"/>
      <c r="C646" s="28"/>
      <c r="D646" s="52"/>
      <c r="E646" s="25"/>
      <c r="F646" s="25"/>
      <c r="G646" s="25"/>
      <c r="H646" s="25"/>
    </row>
    <row r="647" spans="2:8" ht="15" customHeight="1" x14ac:dyDescent="0.3">
      <c r="B647" s="38" t="s">
        <v>18</v>
      </c>
      <c r="C647" s="54"/>
      <c r="D647" s="55"/>
      <c r="E647" s="40"/>
      <c r="F647" s="40"/>
      <c r="G647" s="40"/>
      <c r="H647" s="56">
        <f>SUM(H645:H646)</f>
        <v>0</v>
      </c>
    </row>
    <row r="648" spans="2:8" ht="15" customHeight="1" x14ac:dyDescent="0.3">
      <c r="B648" s="57"/>
      <c r="C648" s="57"/>
      <c r="D648" s="58"/>
      <c r="E648" s="40" t="s">
        <v>41</v>
      </c>
      <c r="F648" s="40"/>
      <c r="G648" s="40"/>
      <c r="H648" s="59">
        <f>+H620+H632+H642+H647</f>
        <v>13.287100000000001</v>
      </c>
    </row>
    <row r="649" spans="2:8" ht="15" customHeight="1" x14ac:dyDescent="0.3">
      <c r="B649" s="60"/>
      <c r="C649" s="61"/>
      <c r="D649" s="52"/>
      <c r="E649" s="62" t="s">
        <v>50</v>
      </c>
      <c r="F649" s="51"/>
      <c r="G649" s="83">
        <f>+H5</f>
        <v>0.2</v>
      </c>
      <c r="H649" s="29">
        <f>ROUND(H648*G649,2)</f>
        <v>2.66</v>
      </c>
    </row>
    <row r="650" spans="2:8" ht="15" customHeight="1" x14ac:dyDescent="0.3">
      <c r="B650" s="60"/>
      <c r="C650" s="61"/>
      <c r="D650" s="52"/>
      <c r="E650" s="62" t="s">
        <v>42</v>
      </c>
      <c r="F650" s="63"/>
      <c r="G650" s="63"/>
      <c r="H650" s="25"/>
    </row>
    <row r="651" spans="2:8" ht="15" customHeight="1" x14ac:dyDescent="0.3">
      <c r="B651" s="60"/>
      <c r="C651" s="61"/>
      <c r="D651" s="52"/>
      <c r="E651" s="62" t="s">
        <v>19</v>
      </c>
      <c r="F651" s="63"/>
      <c r="G651" s="63"/>
      <c r="H651" s="29">
        <f>ROUND(H648+H649,2)</f>
        <v>15.95</v>
      </c>
    </row>
    <row r="652" spans="2:8" ht="15" customHeight="1" x14ac:dyDescent="0.3">
      <c r="B652" s="2"/>
      <c r="C652" s="2"/>
      <c r="D652" s="52"/>
      <c r="E652" s="64" t="s">
        <v>20</v>
      </c>
      <c r="F652" s="65"/>
      <c r="G652" s="65"/>
      <c r="H652" s="66">
        <f>H651</f>
        <v>15.95</v>
      </c>
    </row>
    <row r="653" spans="2:8" ht="15" customHeight="1" x14ac:dyDescent="0.3">
      <c r="B653" s="2"/>
      <c r="C653" s="2"/>
      <c r="D653" s="28"/>
      <c r="E653" s="65"/>
      <c r="F653" s="65"/>
      <c r="G653" s="65"/>
      <c r="H653" s="67"/>
    </row>
    <row r="654" spans="2:8" ht="15" customHeight="1" x14ac:dyDescent="0.3">
      <c r="B654" s="2"/>
      <c r="C654" s="2"/>
      <c r="D654" s="28"/>
      <c r="E654" s="28"/>
      <c r="F654" s="28"/>
      <c r="G654" s="28"/>
      <c r="H654" s="68"/>
    </row>
    <row r="655" spans="2:8" ht="15" customHeight="1" x14ac:dyDescent="0.3">
      <c r="B655" s="2" t="s">
        <v>43</v>
      </c>
      <c r="C655" s="2"/>
      <c r="D655" s="28"/>
      <c r="E655" s="28"/>
      <c r="F655" s="28"/>
      <c r="G655" s="28"/>
      <c r="H655" s="68"/>
    </row>
    <row r="665" spans="2:8" ht="15" customHeight="1" x14ac:dyDescent="0.3">
      <c r="B665" s="142" t="s">
        <v>286</v>
      </c>
      <c r="C665" s="434" t="str">
        <f>'PRESUPUESTO  LONARSAN'!C23</f>
        <v>ACERA DE H.S. F´C=210KG/CM2 (E=8CM)</v>
      </c>
      <c r="D665" s="434"/>
      <c r="E665" s="434"/>
      <c r="F665" s="434"/>
      <c r="G665" s="3" t="s">
        <v>9</v>
      </c>
      <c r="H665" s="4" t="str">
        <f>'PRESUPUESTO  LONARSAN'!D23</f>
        <v>M2</v>
      </c>
    </row>
    <row r="666" spans="2:8" ht="15" customHeight="1" x14ac:dyDescent="0.3">
      <c r="B666" s="5" t="s">
        <v>10</v>
      </c>
      <c r="C666" s="435" t="str">
        <f>'PRESUPUESTO  LONARSAN'!C8</f>
        <v xml:space="preserve">OBRA CIVIL </v>
      </c>
      <c r="D666" s="435"/>
      <c r="E666" s="435"/>
      <c r="F666" s="435"/>
      <c r="G666" s="6" t="s">
        <v>45</v>
      </c>
      <c r="H666" s="7">
        <f>'PRESUPUESTO  LONARSAN'!B23</f>
        <v>1.1499999999999999</v>
      </c>
    </row>
    <row r="667" spans="2:8" ht="15" customHeight="1" x14ac:dyDescent="0.3">
      <c r="B667" s="8" t="s">
        <v>11</v>
      </c>
      <c r="C667" s="436"/>
      <c r="D667" s="436"/>
      <c r="E667" s="436"/>
      <c r="F667" s="436"/>
      <c r="G667" s="436"/>
      <c r="H667" s="9"/>
    </row>
    <row r="668" spans="2:8" ht="15" customHeight="1" x14ac:dyDescent="0.3">
      <c r="B668" s="10" t="s">
        <v>25</v>
      </c>
      <c r="C668" s="11"/>
      <c r="D668" s="12" t="s">
        <v>24</v>
      </c>
      <c r="E668" s="12" t="s">
        <v>26</v>
      </c>
      <c r="F668" s="13" t="s">
        <v>27</v>
      </c>
      <c r="G668" s="12" t="s">
        <v>28</v>
      </c>
      <c r="H668" s="14" t="s">
        <v>37</v>
      </c>
    </row>
    <row r="669" spans="2:8" ht="15" customHeight="1" x14ac:dyDescent="0.3">
      <c r="B669" s="15"/>
      <c r="C669" s="16"/>
      <c r="D669" s="17" t="s">
        <v>29</v>
      </c>
      <c r="E669" s="17" t="s">
        <v>30</v>
      </c>
      <c r="F669" s="18" t="s">
        <v>31</v>
      </c>
      <c r="G669" s="17" t="s">
        <v>32</v>
      </c>
      <c r="H669" s="19" t="s">
        <v>33</v>
      </c>
    </row>
    <row r="670" spans="2:8" ht="15" customHeight="1" x14ac:dyDescent="0.3">
      <c r="B670" s="338" t="s">
        <v>12</v>
      </c>
      <c r="C670" s="20"/>
      <c r="D670" s="21">
        <v>0.05</v>
      </c>
      <c r="E670" s="22">
        <f>+H687*D670</f>
        <v>0.15800000000000003</v>
      </c>
      <c r="F670" s="22"/>
      <c r="G670" s="22"/>
      <c r="H670" s="23">
        <f>+E670</f>
        <v>0.15800000000000003</v>
      </c>
    </row>
    <row r="671" spans="2:8" ht="15" customHeight="1" x14ac:dyDescent="0.3">
      <c r="B671" s="338" t="s">
        <v>129</v>
      </c>
      <c r="C671" s="2"/>
      <c r="D671" s="26">
        <v>1</v>
      </c>
      <c r="E671" s="24">
        <v>4.5</v>
      </c>
      <c r="F671" s="24">
        <f>ROUND(D671*E671,2)</f>
        <v>4.5</v>
      </c>
      <c r="G671" s="288">
        <v>0.109</v>
      </c>
      <c r="H671" s="23">
        <f>ROUND(F671*G671,2)</f>
        <v>0.49</v>
      </c>
    </row>
    <row r="672" spans="2:8" ht="15" customHeight="1" x14ac:dyDescent="0.3">
      <c r="B672" s="338" t="s">
        <v>308</v>
      </c>
      <c r="C672" s="2"/>
      <c r="D672" s="26">
        <v>1</v>
      </c>
      <c r="E672" s="24">
        <v>3.5</v>
      </c>
      <c r="F672" s="24">
        <f>ROUND(D672*E672,2)</f>
        <v>3.5</v>
      </c>
      <c r="G672" s="288">
        <f>$G$671</f>
        <v>0.109</v>
      </c>
      <c r="H672" s="23">
        <f>ROUND(F672*G672,2)</f>
        <v>0.38</v>
      </c>
    </row>
    <row r="673" spans="2:8" ht="15" customHeight="1" x14ac:dyDescent="0.3">
      <c r="B673" s="338"/>
      <c r="C673" s="2"/>
      <c r="D673" s="26"/>
      <c r="E673" s="24"/>
      <c r="F673" s="24"/>
      <c r="G673" s="288"/>
      <c r="H673" s="23"/>
    </row>
    <row r="674" spans="2:8" ht="15" customHeight="1" x14ac:dyDescent="0.3">
      <c r="B674" s="338"/>
      <c r="C674" s="2"/>
      <c r="D674" s="26"/>
      <c r="E674" s="24"/>
      <c r="F674" s="24"/>
      <c r="G674" s="288"/>
      <c r="H674" s="23"/>
    </row>
    <row r="675" spans="2:8" ht="15" customHeight="1" x14ac:dyDescent="0.3">
      <c r="B675" s="27" t="s">
        <v>13</v>
      </c>
      <c r="C675" s="28"/>
      <c r="D675" s="24"/>
      <c r="E675" s="24"/>
      <c r="F675" s="24"/>
      <c r="G675" s="24"/>
      <c r="H675" s="29">
        <f>SUM(H670:H674)</f>
        <v>1.028</v>
      </c>
    </row>
    <row r="676" spans="2:8" ht="15" customHeight="1" x14ac:dyDescent="0.3">
      <c r="B676" s="8" t="s">
        <v>14</v>
      </c>
      <c r="C676" s="30"/>
      <c r="D676" s="30"/>
      <c r="E676" s="30"/>
      <c r="F676" s="30"/>
      <c r="G676" s="30"/>
      <c r="H676" s="31"/>
    </row>
    <row r="677" spans="2:8" ht="15" customHeight="1" x14ac:dyDescent="0.3">
      <c r="B677" s="10" t="s">
        <v>38</v>
      </c>
      <c r="C677" s="32"/>
      <c r="D677" s="33" t="s">
        <v>24</v>
      </c>
      <c r="E677" s="33" t="s">
        <v>34</v>
      </c>
      <c r="F677" s="13" t="s">
        <v>27</v>
      </c>
      <c r="G677" s="33" t="s">
        <v>28</v>
      </c>
      <c r="H677" s="34" t="s">
        <v>37</v>
      </c>
    </row>
    <row r="678" spans="2:8" ht="15" customHeight="1" x14ac:dyDescent="0.3">
      <c r="B678" s="15"/>
      <c r="C678" s="35"/>
      <c r="D678" s="19" t="s">
        <v>29</v>
      </c>
      <c r="E678" s="19" t="s">
        <v>30</v>
      </c>
      <c r="F678" s="36" t="s">
        <v>31</v>
      </c>
      <c r="G678" s="19" t="s">
        <v>32</v>
      </c>
      <c r="H678" s="19" t="s">
        <v>33</v>
      </c>
    </row>
    <row r="679" spans="2:8" ht="15" customHeight="1" x14ac:dyDescent="0.3">
      <c r="B679" s="27" t="str">
        <f>'ACT. COSTOS MANO DE OBRA'!$B$13</f>
        <v>MAESTRO MAYOR DE OBRA</v>
      </c>
      <c r="C679" s="37"/>
      <c r="D679" s="24">
        <v>0.1</v>
      </c>
      <c r="E679" s="24">
        <f>'ACT. COSTOS MANO DE OBRA'!$D$13</f>
        <v>4.55</v>
      </c>
      <c r="F679" s="24">
        <f t="shared" ref="F679:F682" si="25">+E679*D679</f>
        <v>0.45500000000000002</v>
      </c>
      <c r="G679" s="288">
        <f t="shared" ref="G679:G682" si="26">$G$671</f>
        <v>0.109</v>
      </c>
      <c r="H679" s="23">
        <f t="shared" ref="H679:H682" si="27">ROUND(F679*G679,2)</f>
        <v>0.05</v>
      </c>
    </row>
    <row r="680" spans="2:8" ht="15" customHeight="1" x14ac:dyDescent="0.3">
      <c r="B680" s="338" t="str">
        <f>'ACT. COSTOS MANO DE OBRA'!$B$15</f>
        <v>PEON</v>
      </c>
      <c r="C680" s="37"/>
      <c r="D680" s="24">
        <v>5</v>
      </c>
      <c r="E680" s="24">
        <f>'ACT. COSTOS MANO DE OBRA'!$D$15</f>
        <v>4.05</v>
      </c>
      <c r="F680" s="24">
        <f t="shared" si="25"/>
        <v>20.25</v>
      </c>
      <c r="G680" s="288">
        <f t="shared" si="26"/>
        <v>0.109</v>
      </c>
      <c r="H680" s="23">
        <f t="shared" si="27"/>
        <v>2.21</v>
      </c>
    </row>
    <row r="681" spans="2:8" ht="15" customHeight="1" x14ac:dyDescent="0.3">
      <c r="B681" s="437" t="str">
        <f>'ACT. COSTOS MANO DE OBRA'!$B$17</f>
        <v>ALBAÑIL</v>
      </c>
      <c r="C681" s="438"/>
      <c r="D681" s="90">
        <v>1</v>
      </c>
      <c r="E681" s="90">
        <f>'ACT. COSTOS MANO DE OBRA'!$D$17</f>
        <v>4.0999999999999996</v>
      </c>
      <c r="F681" s="90">
        <f t="shared" si="25"/>
        <v>4.0999999999999996</v>
      </c>
      <c r="G681" s="288">
        <f t="shared" si="26"/>
        <v>0.109</v>
      </c>
      <c r="H681" s="158">
        <f t="shared" si="27"/>
        <v>0.45</v>
      </c>
    </row>
    <row r="682" spans="2:8" ht="15" customHeight="1" x14ac:dyDescent="0.3">
      <c r="B682" s="437" t="str">
        <f>'ACT. COSTOS MANO DE OBRA'!$B$30</f>
        <v>CARPINTERO</v>
      </c>
      <c r="C682" s="438"/>
      <c r="D682" s="90">
        <v>1</v>
      </c>
      <c r="E682" s="90">
        <f>'ACT. COSTOS MANO DE OBRA'!$D$30</f>
        <v>4.0999999999999996</v>
      </c>
      <c r="F682" s="90">
        <f t="shared" si="25"/>
        <v>4.0999999999999996</v>
      </c>
      <c r="G682" s="288">
        <f t="shared" si="26"/>
        <v>0.109</v>
      </c>
      <c r="H682" s="158">
        <f t="shared" si="27"/>
        <v>0.45</v>
      </c>
    </row>
    <row r="683" spans="2:8" ht="15" customHeight="1" x14ac:dyDescent="0.3">
      <c r="B683" s="439"/>
      <c r="C683" s="440"/>
      <c r="D683" s="90"/>
      <c r="E683" s="90"/>
      <c r="F683" s="90"/>
      <c r="G683" s="321"/>
      <c r="H683" s="158"/>
    </row>
    <row r="684" spans="2:8" ht="15" customHeight="1" x14ac:dyDescent="0.3">
      <c r="B684" s="338"/>
      <c r="C684" s="2"/>
      <c r="D684" s="24"/>
      <c r="E684" s="24"/>
      <c r="F684" s="24"/>
      <c r="G684" s="321"/>
      <c r="H684" s="23"/>
    </row>
    <row r="685" spans="2:8" ht="15" customHeight="1" x14ac:dyDescent="0.3">
      <c r="B685" s="338"/>
      <c r="C685" s="2"/>
      <c r="D685" s="24"/>
      <c r="E685" s="24"/>
      <c r="F685" s="24"/>
      <c r="G685" s="24"/>
      <c r="H685" s="23"/>
    </row>
    <row r="686" spans="2:8" ht="15" customHeight="1" x14ac:dyDescent="0.3">
      <c r="B686" s="27"/>
      <c r="C686" s="2"/>
      <c r="D686" s="24"/>
      <c r="E686" s="24"/>
      <c r="F686" s="24"/>
      <c r="G686" s="24"/>
      <c r="H686" s="25"/>
    </row>
    <row r="687" spans="2:8" ht="15" customHeight="1" x14ac:dyDescent="0.3">
      <c r="B687" s="38" t="s">
        <v>15</v>
      </c>
      <c r="C687" s="39"/>
      <c r="D687" s="40"/>
      <c r="E687" s="40"/>
      <c r="F687" s="40"/>
      <c r="G687" s="40"/>
      <c r="H687" s="29">
        <f>SUM(H679:H686)</f>
        <v>3.16</v>
      </c>
    </row>
    <row r="688" spans="2:8" ht="15" customHeight="1" x14ac:dyDescent="0.3">
      <c r="B688" s="41" t="s">
        <v>16</v>
      </c>
      <c r="C688" s="39"/>
      <c r="D688" s="42"/>
      <c r="E688" s="42"/>
      <c r="F688" s="42"/>
      <c r="G688" s="42"/>
      <c r="H688" s="43"/>
    </row>
    <row r="689" spans="2:8" ht="15" customHeight="1" x14ac:dyDescent="0.3">
      <c r="B689" s="10" t="s">
        <v>25</v>
      </c>
      <c r="C689" s="32"/>
      <c r="D689" s="33"/>
      <c r="E689" s="33" t="s">
        <v>1</v>
      </c>
      <c r="F689" s="13" t="s">
        <v>24</v>
      </c>
      <c r="G689" s="33" t="s">
        <v>35</v>
      </c>
      <c r="H689" s="34" t="s">
        <v>36</v>
      </c>
    </row>
    <row r="690" spans="2:8" ht="15" customHeight="1" x14ac:dyDescent="0.3">
      <c r="B690" s="441"/>
      <c r="C690" s="442"/>
      <c r="D690" s="443"/>
      <c r="E690" s="45"/>
      <c r="F690" s="19" t="s">
        <v>29</v>
      </c>
      <c r="G690" s="19" t="s">
        <v>30</v>
      </c>
      <c r="H690" s="19" t="s">
        <v>31</v>
      </c>
    </row>
    <row r="691" spans="2:8" ht="15" customHeight="1" x14ac:dyDescent="0.3">
      <c r="B691" s="27" t="s">
        <v>155</v>
      </c>
      <c r="C691" s="72"/>
      <c r="D691" s="73"/>
      <c r="E691" s="47" t="s">
        <v>22</v>
      </c>
      <c r="F691" s="48">
        <v>0.64</v>
      </c>
      <c r="G691" s="24">
        <v>8.49</v>
      </c>
      <c r="H691" s="23">
        <f>+F691*G691</f>
        <v>5.4336000000000002</v>
      </c>
    </row>
    <row r="692" spans="2:8" ht="15" customHeight="1" x14ac:dyDescent="0.3">
      <c r="B692" s="80" t="s">
        <v>133</v>
      </c>
      <c r="C692" s="72"/>
      <c r="D692" s="73"/>
      <c r="E692" s="47" t="s">
        <v>7</v>
      </c>
      <c r="F692" s="48">
        <v>0.06</v>
      </c>
      <c r="G692" s="24">
        <v>20</v>
      </c>
      <c r="H692" s="23">
        <f>+F692*G692</f>
        <v>1.2</v>
      </c>
    </row>
    <row r="693" spans="2:8" ht="15" customHeight="1" x14ac:dyDescent="0.3">
      <c r="B693" s="27" t="s">
        <v>130</v>
      </c>
      <c r="C693" s="2"/>
      <c r="D693" s="46"/>
      <c r="E693" s="47" t="s">
        <v>7</v>
      </c>
      <c r="F693" s="48">
        <v>0.04</v>
      </c>
      <c r="G693" s="24">
        <v>15</v>
      </c>
      <c r="H693" s="23">
        <f>+F693*G693</f>
        <v>0.6</v>
      </c>
    </row>
    <row r="694" spans="2:8" ht="15" customHeight="1" x14ac:dyDescent="0.3">
      <c r="B694" s="27" t="s">
        <v>264</v>
      </c>
      <c r="C694" s="2"/>
      <c r="D694" s="46"/>
      <c r="E694" s="47" t="s">
        <v>6</v>
      </c>
      <c r="F694" s="24">
        <v>0.32</v>
      </c>
      <c r="G694" s="48">
        <v>7</v>
      </c>
      <c r="H694" s="23">
        <f>+F694*G694</f>
        <v>2.2400000000000002</v>
      </c>
    </row>
    <row r="695" spans="2:8" ht="15" customHeight="1" x14ac:dyDescent="0.3">
      <c r="B695" s="80"/>
      <c r="C695" s="72"/>
      <c r="D695" s="73"/>
      <c r="E695" s="47"/>
      <c r="F695" s="48"/>
      <c r="G695" s="24"/>
      <c r="H695" s="23"/>
    </row>
    <row r="696" spans="2:8" ht="15" customHeight="1" x14ac:dyDescent="0.3">
      <c r="B696" s="80"/>
      <c r="C696" s="72"/>
      <c r="D696" s="73"/>
      <c r="E696" s="47"/>
      <c r="F696" s="48"/>
      <c r="G696" s="24"/>
      <c r="H696" s="23"/>
    </row>
    <row r="697" spans="2:8" ht="15" customHeight="1" x14ac:dyDescent="0.3">
      <c r="B697" s="38" t="s">
        <v>40</v>
      </c>
      <c r="C697" s="39"/>
      <c r="D697" s="43"/>
      <c r="E697" s="40"/>
      <c r="F697" s="40"/>
      <c r="G697" s="40"/>
      <c r="H697" s="29">
        <f>SUM(H691:H696)</f>
        <v>9.4736000000000011</v>
      </c>
    </row>
    <row r="698" spans="2:8" ht="15" customHeight="1" x14ac:dyDescent="0.3">
      <c r="B698" s="49" t="s">
        <v>17</v>
      </c>
      <c r="C698" s="50"/>
      <c r="D698" s="28"/>
      <c r="E698" s="28"/>
      <c r="F698" s="28"/>
      <c r="G698" s="51"/>
      <c r="H698" s="52"/>
    </row>
    <row r="699" spans="2:8" ht="15" customHeight="1" x14ac:dyDescent="0.3">
      <c r="B699" s="10" t="s">
        <v>25</v>
      </c>
      <c r="C699" s="32"/>
      <c r="D699" s="45"/>
      <c r="E699" s="33" t="s">
        <v>1</v>
      </c>
      <c r="F699" s="33" t="s">
        <v>24</v>
      </c>
      <c r="G699" s="33" t="s">
        <v>26</v>
      </c>
      <c r="H699" s="34" t="s">
        <v>36</v>
      </c>
    </row>
    <row r="700" spans="2:8" ht="15" customHeight="1" x14ac:dyDescent="0.3">
      <c r="B700" s="27"/>
      <c r="C700" s="20"/>
      <c r="D700" s="44"/>
      <c r="E700" s="53"/>
      <c r="F700" s="18" t="s">
        <v>29</v>
      </c>
      <c r="G700" s="18" t="s">
        <v>30</v>
      </c>
      <c r="H700" s="36" t="s">
        <v>31</v>
      </c>
    </row>
    <row r="701" spans="2:8" ht="15" customHeight="1" x14ac:dyDescent="0.3">
      <c r="B701" s="24"/>
      <c r="C701" s="28"/>
      <c r="D701" s="52"/>
      <c r="E701" s="25"/>
      <c r="F701" s="25"/>
      <c r="G701" s="25"/>
      <c r="H701" s="25"/>
    </row>
    <row r="702" spans="2:8" ht="15" customHeight="1" x14ac:dyDescent="0.3">
      <c r="B702" s="38" t="s">
        <v>18</v>
      </c>
      <c r="C702" s="54"/>
      <c r="D702" s="55"/>
      <c r="E702" s="40"/>
      <c r="F702" s="40"/>
      <c r="G702" s="40"/>
      <c r="H702" s="56">
        <f>SUM(H700:H701)</f>
        <v>0</v>
      </c>
    </row>
    <row r="703" spans="2:8" ht="15" customHeight="1" x14ac:dyDescent="0.3">
      <c r="B703" s="57"/>
      <c r="C703" s="57"/>
      <c r="D703" s="58"/>
      <c r="E703" s="40" t="s">
        <v>41</v>
      </c>
      <c r="F703" s="40"/>
      <c r="G703" s="40"/>
      <c r="H703" s="59">
        <f>+H675+H687+H697+H702</f>
        <v>13.661600000000002</v>
      </c>
    </row>
    <row r="704" spans="2:8" ht="15" customHeight="1" x14ac:dyDescent="0.3">
      <c r="B704" s="60"/>
      <c r="C704" s="61"/>
      <c r="D704" s="52"/>
      <c r="E704" s="62" t="s">
        <v>50</v>
      </c>
      <c r="F704" s="51"/>
      <c r="G704" s="83">
        <f>+H5</f>
        <v>0.2</v>
      </c>
      <c r="H704" s="29">
        <f>ROUND(H703*G704,2)</f>
        <v>2.73</v>
      </c>
    </row>
    <row r="705" spans="2:8" ht="15" customHeight="1" x14ac:dyDescent="0.3">
      <c r="B705" s="60"/>
      <c r="C705" s="61"/>
      <c r="D705" s="52"/>
      <c r="E705" s="62" t="s">
        <v>42</v>
      </c>
      <c r="F705" s="63"/>
      <c r="G705" s="63"/>
      <c r="H705" s="25"/>
    </row>
    <row r="706" spans="2:8" ht="15" customHeight="1" x14ac:dyDescent="0.3">
      <c r="B706" s="60"/>
      <c r="C706" s="61"/>
      <c r="D706" s="52"/>
      <c r="E706" s="62" t="s">
        <v>19</v>
      </c>
      <c r="F706" s="63"/>
      <c r="G706" s="63"/>
      <c r="H706" s="29">
        <f>ROUND(H703+H704,2)</f>
        <v>16.39</v>
      </c>
    </row>
    <row r="707" spans="2:8" ht="15" customHeight="1" x14ac:dyDescent="0.3">
      <c r="B707" s="2"/>
      <c r="C707" s="2"/>
      <c r="D707" s="52"/>
      <c r="E707" s="64" t="s">
        <v>20</v>
      </c>
      <c r="F707" s="65"/>
      <c r="G707" s="65"/>
      <c r="H707" s="66">
        <f>H706</f>
        <v>16.39</v>
      </c>
    </row>
    <row r="708" spans="2:8" ht="15" customHeight="1" x14ac:dyDescent="0.3">
      <c r="B708" s="2"/>
      <c r="C708" s="2"/>
      <c r="D708" s="28"/>
      <c r="E708" s="65"/>
      <c r="F708" s="65"/>
      <c r="G708" s="65"/>
      <c r="H708" s="67"/>
    </row>
    <row r="709" spans="2:8" ht="15" customHeight="1" x14ac:dyDescent="0.3">
      <c r="B709" s="2"/>
      <c r="C709" s="2"/>
      <c r="D709" s="28"/>
      <c r="E709" s="28"/>
      <c r="F709" s="28"/>
      <c r="G709" s="28"/>
      <c r="H709" s="68"/>
    </row>
    <row r="710" spans="2:8" ht="15" customHeight="1" x14ac:dyDescent="0.3">
      <c r="B710" s="2" t="s">
        <v>43</v>
      </c>
      <c r="C710" s="2"/>
      <c r="D710" s="28"/>
      <c r="E710" s="28"/>
      <c r="F710" s="28"/>
      <c r="G710" s="28"/>
      <c r="H710" s="68"/>
    </row>
  </sheetData>
  <mergeCells count="94">
    <mergeCell ref="B628:C628"/>
    <mergeCell ref="B635:D635"/>
    <mergeCell ref="C665:F665"/>
    <mergeCell ref="C666:F666"/>
    <mergeCell ref="C667:G667"/>
    <mergeCell ref="B681:C681"/>
    <mergeCell ref="B682:C682"/>
    <mergeCell ref="B683:C683"/>
    <mergeCell ref="B690:D690"/>
    <mergeCell ref="C44:F44"/>
    <mergeCell ref="C45:F45"/>
    <mergeCell ref="C46:G46"/>
    <mergeCell ref="B47:C47"/>
    <mergeCell ref="B49:C49"/>
    <mergeCell ref="B57:C57"/>
    <mergeCell ref="C135:F135"/>
    <mergeCell ref="C136:G136"/>
    <mergeCell ref="C182:G182"/>
    <mergeCell ref="B196:C196"/>
    <mergeCell ref="B197:C197"/>
    <mergeCell ref="B198:C198"/>
    <mergeCell ref="C7:F7"/>
    <mergeCell ref="C8:F8"/>
    <mergeCell ref="C9:G9"/>
    <mergeCell ref="B10:C10"/>
    <mergeCell ref="B12:C12"/>
    <mergeCell ref="B25:D25"/>
    <mergeCell ref="B103:C103"/>
    <mergeCell ref="B104:C104"/>
    <mergeCell ref="B111:D111"/>
    <mergeCell ref="C134:F134"/>
    <mergeCell ref="B63:D63"/>
    <mergeCell ref="B64:D64"/>
    <mergeCell ref="C86:F86"/>
    <mergeCell ref="C87:F87"/>
    <mergeCell ref="C88:G88"/>
    <mergeCell ref="B102:C102"/>
    <mergeCell ref="B204:D204"/>
    <mergeCell ref="C225:F225"/>
    <mergeCell ref="B150:C150"/>
    <mergeCell ref="B151:C151"/>
    <mergeCell ref="B152:C152"/>
    <mergeCell ref="B159:D159"/>
    <mergeCell ref="C180:F180"/>
    <mergeCell ref="C181:F181"/>
    <mergeCell ref="B285:C285"/>
    <mergeCell ref="C226:F226"/>
    <mergeCell ref="C227:G227"/>
    <mergeCell ref="B237:C237"/>
    <mergeCell ref="B238:C238"/>
    <mergeCell ref="B246:D246"/>
    <mergeCell ref="B247:D247"/>
    <mergeCell ref="B248:D248"/>
    <mergeCell ref="C267:F267"/>
    <mergeCell ref="C268:F268"/>
    <mergeCell ref="C269:G269"/>
    <mergeCell ref="B284:C284"/>
    <mergeCell ref="C362:G362"/>
    <mergeCell ref="B286:C286"/>
    <mergeCell ref="B289:C289"/>
    <mergeCell ref="B297:D297"/>
    <mergeCell ref="B301:D301"/>
    <mergeCell ref="B302:D302"/>
    <mergeCell ref="B303:D303"/>
    <mergeCell ref="C318:F318"/>
    <mergeCell ref="C319:F319"/>
    <mergeCell ref="C320:G320"/>
    <mergeCell ref="C360:F360"/>
    <mergeCell ref="C361:F361"/>
    <mergeCell ref="C403:F403"/>
    <mergeCell ref="C404:F404"/>
    <mergeCell ref="C405:G405"/>
    <mergeCell ref="C446:F446"/>
    <mergeCell ref="C447:F447"/>
    <mergeCell ref="C448:G448"/>
    <mergeCell ref="C500:F500"/>
    <mergeCell ref="C501:F501"/>
    <mergeCell ref="C502:G502"/>
    <mergeCell ref="B516:C516"/>
    <mergeCell ref="B517:C517"/>
    <mergeCell ref="B518:C518"/>
    <mergeCell ref="B525:D525"/>
    <mergeCell ref="C555:F555"/>
    <mergeCell ref="C556:F556"/>
    <mergeCell ref="C557:G557"/>
    <mergeCell ref="B571:C571"/>
    <mergeCell ref="B572:C572"/>
    <mergeCell ref="B573:C573"/>
    <mergeCell ref="B580:D580"/>
    <mergeCell ref="C610:F610"/>
    <mergeCell ref="C611:F611"/>
    <mergeCell ref="C612:G612"/>
    <mergeCell ref="B626:C626"/>
    <mergeCell ref="B627:C627"/>
  </mergeCells>
  <pageMargins left="1.21" right="0.7" top="0.72" bottom="0.75" header="0.3" footer="0.3"/>
  <pageSetup paperSize="9" scale="88" orientation="portrait" r:id="rId1"/>
  <rowBreaks count="11" manualBreakCount="11">
    <brk id="6" min="1" max="7" man="1"/>
    <brk id="42" min="1" max="7" man="1"/>
    <brk id="85" min="1" max="7" man="1"/>
    <brk id="133" min="1" max="7" man="1"/>
    <brk id="179" min="1" max="7" man="1"/>
    <brk id="224" min="1" max="7" man="1"/>
    <brk id="266" min="1" max="7" man="1"/>
    <brk id="317" min="1" max="7" man="1"/>
    <brk id="359" min="1" max="7" man="1"/>
    <brk id="401" min="1" max="7" man="1"/>
    <brk id="444" min="1" max="7" man="1"/>
  </rowBreaks>
  <ignoredErrors>
    <ignoredError sqref="G617" formula="1"/>
    <ignoredError sqref="H173 H175:H176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J418"/>
  <sheetViews>
    <sheetView view="pageBreakPreview" topLeftCell="A23" zoomScale="85" zoomScaleNormal="100" zoomScaleSheetLayoutView="85" workbookViewId="0">
      <selection activeCell="B393" sqref="B393"/>
    </sheetView>
  </sheetViews>
  <sheetFormatPr baseColWidth="10" defaultColWidth="11.42578125" defaultRowHeight="15" customHeight="1" x14ac:dyDescent="0.3"/>
  <cols>
    <col min="1" max="1" width="1.7109375" style="1" customWidth="1"/>
    <col min="2" max="2" width="11.42578125" style="1"/>
    <col min="3" max="3" width="15.140625" style="1" customWidth="1"/>
    <col min="4" max="4" width="13.5703125" style="1" customWidth="1"/>
    <col min="5" max="8" width="12.7109375" style="1" customWidth="1"/>
    <col min="9" max="16384" width="11.42578125" style="1"/>
  </cols>
  <sheetData>
    <row r="2" spans="2:9" s="69" customFormat="1" ht="15" customHeight="1" x14ac:dyDescent="0.3">
      <c r="E2" s="85" t="s">
        <v>53</v>
      </c>
      <c r="F2" s="86" t="s">
        <v>51</v>
      </c>
      <c r="G2" s="87"/>
      <c r="H2" s="82">
        <v>7.0000000000000007E-2</v>
      </c>
    </row>
    <row r="3" spans="2:9" s="69" customFormat="1" ht="15" customHeight="1" x14ac:dyDescent="0.3">
      <c r="E3" s="85"/>
      <c r="F3" s="86" t="s">
        <v>52</v>
      </c>
      <c r="G3" s="87"/>
      <c r="H3" s="82">
        <v>0.05</v>
      </c>
    </row>
    <row r="4" spans="2:9" s="69" customFormat="1" ht="15" customHeight="1" x14ac:dyDescent="0.3">
      <c r="E4" s="85"/>
      <c r="F4" s="86" t="s">
        <v>54</v>
      </c>
      <c r="G4" s="87"/>
      <c r="H4" s="82">
        <v>0.08</v>
      </c>
    </row>
    <row r="5" spans="2:9" s="69" customFormat="1" ht="15" customHeight="1" x14ac:dyDescent="0.3">
      <c r="H5" s="81">
        <f>SUM(H2:H4)</f>
        <v>0.2</v>
      </c>
    </row>
    <row r="8" spans="2:9" ht="29.25" customHeight="1" x14ac:dyDescent="0.3">
      <c r="B8" s="2" t="s">
        <v>8</v>
      </c>
      <c r="C8" s="434" t="e">
        <f>#REF!</f>
        <v>#REF!</v>
      </c>
      <c r="D8" s="434"/>
      <c r="E8" s="434"/>
      <c r="F8" s="434"/>
      <c r="G8" s="3" t="s">
        <v>9</v>
      </c>
      <c r="H8" s="4" t="e">
        <f>#REF!</f>
        <v>#REF!</v>
      </c>
      <c r="I8" s="69"/>
    </row>
    <row r="9" spans="2:9" ht="15" customHeight="1" x14ac:dyDescent="0.3">
      <c r="B9" s="5" t="s">
        <v>10</v>
      </c>
      <c r="C9" s="435" t="e">
        <f>#REF!</f>
        <v>#REF!</v>
      </c>
      <c r="D9" s="435"/>
      <c r="E9" s="435"/>
      <c r="F9" s="435"/>
      <c r="G9" s="6" t="s">
        <v>45</v>
      </c>
      <c r="H9" s="7" t="e">
        <f>#REF!</f>
        <v>#REF!</v>
      </c>
      <c r="I9" s="69"/>
    </row>
    <row r="10" spans="2:9" ht="15" customHeight="1" x14ac:dyDescent="0.3">
      <c r="B10" s="70" t="s">
        <v>11</v>
      </c>
      <c r="C10" s="436"/>
      <c r="D10" s="436"/>
      <c r="E10" s="436"/>
      <c r="F10" s="436"/>
      <c r="G10" s="436"/>
      <c r="H10" s="9"/>
      <c r="I10" s="69"/>
    </row>
    <row r="11" spans="2:9" ht="15" customHeight="1" x14ac:dyDescent="0.3">
      <c r="B11" s="10" t="s">
        <v>25</v>
      </c>
      <c r="C11" s="11"/>
      <c r="D11" s="12" t="s">
        <v>24</v>
      </c>
      <c r="E11" s="12" t="s">
        <v>26</v>
      </c>
      <c r="F11" s="13" t="s">
        <v>27</v>
      </c>
      <c r="G11" s="12" t="s">
        <v>28</v>
      </c>
      <c r="H11" s="14" t="s">
        <v>37</v>
      </c>
      <c r="I11" s="69"/>
    </row>
    <row r="12" spans="2:9" ht="15" customHeight="1" x14ac:dyDescent="0.3">
      <c r="B12" s="15"/>
      <c r="C12" s="16"/>
      <c r="D12" s="17" t="s">
        <v>29</v>
      </c>
      <c r="E12" s="17" t="s">
        <v>30</v>
      </c>
      <c r="F12" s="18" t="s">
        <v>31</v>
      </c>
      <c r="G12" s="17" t="s">
        <v>32</v>
      </c>
      <c r="H12" s="19" t="s">
        <v>33</v>
      </c>
      <c r="I12" s="69"/>
    </row>
    <row r="13" spans="2:9" ht="15" customHeight="1" x14ac:dyDescent="0.3">
      <c r="B13" s="338" t="s">
        <v>12</v>
      </c>
      <c r="C13" s="20"/>
      <c r="D13" s="21">
        <v>0.05</v>
      </c>
      <c r="E13" s="22"/>
      <c r="F13" s="22"/>
      <c r="G13" s="22"/>
      <c r="H13" s="23">
        <f>+H26*D13</f>
        <v>1.7999999999999999E-2</v>
      </c>
      <c r="I13" s="69"/>
    </row>
    <row r="14" spans="2:9" ht="15" customHeight="1" x14ac:dyDescent="0.3">
      <c r="B14" s="338"/>
      <c r="C14" s="2"/>
      <c r="D14" s="47"/>
      <c r="E14" s="22"/>
      <c r="F14" s="22"/>
      <c r="G14" s="22"/>
      <c r="H14" s="25"/>
      <c r="I14" s="69"/>
    </row>
    <row r="15" spans="2:9" ht="15" customHeight="1" x14ac:dyDescent="0.3">
      <c r="B15" s="338"/>
      <c r="C15" s="2"/>
      <c r="D15" s="26"/>
      <c r="E15" s="24"/>
      <c r="F15" s="24"/>
      <c r="G15" s="24"/>
      <c r="H15" s="25"/>
      <c r="I15" s="69"/>
    </row>
    <row r="16" spans="2:9" ht="15" customHeight="1" x14ac:dyDescent="0.3">
      <c r="B16" s="27" t="s">
        <v>13</v>
      </c>
      <c r="C16" s="28"/>
      <c r="D16" s="24"/>
      <c r="E16" s="24"/>
      <c r="F16" s="24"/>
      <c r="G16" s="24"/>
      <c r="H16" s="29">
        <f>SUM(H13:H15)</f>
        <v>1.7999999999999999E-2</v>
      </c>
      <c r="I16" s="69"/>
    </row>
    <row r="17" spans="2:9" ht="15" customHeight="1" x14ac:dyDescent="0.3">
      <c r="B17" s="8" t="s">
        <v>14</v>
      </c>
      <c r="C17" s="146"/>
      <c r="D17" s="146"/>
      <c r="E17" s="146"/>
      <c r="F17" s="146"/>
      <c r="G17" s="146"/>
      <c r="H17" s="147"/>
      <c r="I17" s="69"/>
    </row>
    <row r="18" spans="2:9" ht="15" customHeight="1" x14ac:dyDescent="0.3">
      <c r="B18" s="10" t="s">
        <v>38</v>
      </c>
      <c r="C18" s="32"/>
      <c r="D18" s="33" t="s">
        <v>24</v>
      </c>
      <c r="E18" s="33" t="s">
        <v>34</v>
      </c>
      <c r="F18" s="13" t="s">
        <v>27</v>
      </c>
      <c r="G18" s="33" t="s">
        <v>28</v>
      </c>
      <c r="H18" s="34" t="s">
        <v>37</v>
      </c>
      <c r="I18" s="69"/>
    </row>
    <row r="19" spans="2:9" ht="15" customHeight="1" x14ac:dyDescent="0.3">
      <c r="B19" s="15"/>
      <c r="C19" s="35"/>
      <c r="D19" s="19" t="s">
        <v>29</v>
      </c>
      <c r="E19" s="19" t="s">
        <v>30</v>
      </c>
      <c r="F19" s="36" t="s">
        <v>31</v>
      </c>
      <c r="G19" s="19" t="s">
        <v>32</v>
      </c>
      <c r="H19" s="19" t="s">
        <v>33</v>
      </c>
      <c r="I19" s="69"/>
    </row>
    <row r="20" spans="2:9" ht="15" customHeight="1" x14ac:dyDescent="0.3">
      <c r="B20" s="27" t="s">
        <v>57</v>
      </c>
      <c r="C20" s="37"/>
      <c r="D20" s="24">
        <v>0.1</v>
      </c>
      <c r="E20" s="24">
        <f>+'ACT. COSTOS MANO DE OBRA'!D13</f>
        <v>4.55</v>
      </c>
      <c r="F20" s="48">
        <f>+E20*D20</f>
        <v>0.45500000000000002</v>
      </c>
      <c r="G20" s="24">
        <v>0.08</v>
      </c>
      <c r="H20" s="25">
        <f>ROUND(G20*F20,2)</f>
        <v>0.04</v>
      </c>
      <c r="I20" s="69"/>
    </row>
    <row r="21" spans="2:9" ht="15" customHeight="1" x14ac:dyDescent="0.3">
      <c r="B21" s="27" t="s">
        <v>150</v>
      </c>
      <c r="C21" s="27"/>
      <c r="D21" s="24">
        <v>1</v>
      </c>
      <c r="E21" s="24">
        <f>+'ACT. COSTOS MANO DE OBRA'!D15</f>
        <v>4.05</v>
      </c>
      <c r="F21" s="48">
        <f>+E21*D21</f>
        <v>4.05</v>
      </c>
      <c r="G21" s="24">
        <v>0.08</v>
      </c>
      <c r="H21" s="25">
        <f>ROUND(G21*F21,2)</f>
        <v>0.32</v>
      </c>
      <c r="I21" s="69"/>
    </row>
    <row r="22" spans="2:9" ht="15" customHeight="1" x14ac:dyDescent="0.3">
      <c r="B22" s="338"/>
      <c r="C22" s="37"/>
      <c r="D22" s="24"/>
      <c r="E22" s="71"/>
      <c r="F22" s="24"/>
      <c r="G22" s="24"/>
      <c r="H22" s="25"/>
      <c r="I22" s="69"/>
    </row>
    <row r="23" spans="2:9" ht="15" customHeight="1" x14ac:dyDescent="0.3">
      <c r="B23" s="439"/>
      <c r="C23" s="440"/>
      <c r="D23" s="24"/>
      <c r="E23" s="71"/>
      <c r="F23" s="24"/>
      <c r="G23" s="24"/>
      <c r="H23" s="25"/>
      <c r="I23" s="69"/>
    </row>
    <row r="24" spans="2:9" ht="15" customHeight="1" x14ac:dyDescent="0.3">
      <c r="B24" s="27"/>
      <c r="C24" s="2"/>
      <c r="D24" s="24"/>
      <c r="E24" s="24"/>
      <c r="F24" s="24"/>
      <c r="G24" s="24"/>
      <c r="H24" s="23"/>
      <c r="I24" s="69"/>
    </row>
    <row r="25" spans="2:9" ht="15" customHeight="1" x14ac:dyDescent="0.3">
      <c r="B25" s="38"/>
      <c r="C25" s="39"/>
      <c r="D25" s="40"/>
      <c r="E25" s="40"/>
      <c r="F25" s="40"/>
      <c r="G25" s="40"/>
      <c r="H25" s="29"/>
      <c r="I25" s="69"/>
    </row>
    <row r="26" spans="2:9" ht="15" customHeight="1" x14ac:dyDescent="0.3">
      <c r="B26" s="38" t="s">
        <v>15</v>
      </c>
      <c r="C26" s="39"/>
      <c r="D26" s="42"/>
      <c r="E26" s="42"/>
      <c r="F26" s="42"/>
      <c r="G26" s="42"/>
      <c r="H26" s="43">
        <f>SUM(H20:H25)</f>
        <v>0.36</v>
      </c>
      <c r="I26" s="69"/>
    </row>
    <row r="27" spans="2:9" ht="15" customHeight="1" x14ac:dyDescent="0.3">
      <c r="B27" s="274" t="s">
        <v>16</v>
      </c>
      <c r="C27" s="273"/>
      <c r="D27" s="33"/>
      <c r="E27" s="33"/>
      <c r="F27" s="13"/>
      <c r="G27" s="33"/>
      <c r="H27" s="34"/>
      <c r="I27" s="69"/>
    </row>
    <row r="28" spans="2:9" ht="15" customHeight="1" x14ac:dyDescent="0.3">
      <c r="B28" s="15" t="s">
        <v>25</v>
      </c>
      <c r="C28" s="16"/>
      <c r="D28" s="44"/>
      <c r="E28" s="45" t="s">
        <v>1</v>
      </c>
      <c r="F28" s="19" t="s">
        <v>24</v>
      </c>
      <c r="G28" s="19" t="s">
        <v>35</v>
      </c>
      <c r="H28" s="19" t="s">
        <v>36</v>
      </c>
      <c r="I28" s="69"/>
    </row>
    <row r="29" spans="2:9" ht="15" customHeight="1" x14ac:dyDescent="0.3">
      <c r="B29" s="75"/>
      <c r="C29" s="2"/>
      <c r="D29" s="76"/>
      <c r="E29" s="77"/>
      <c r="F29" s="78" t="s">
        <v>29</v>
      </c>
      <c r="G29" s="79" t="s">
        <v>30</v>
      </c>
      <c r="H29" s="88" t="s">
        <v>31</v>
      </c>
      <c r="I29" s="69"/>
    </row>
    <row r="30" spans="2:9" ht="15" customHeight="1" x14ac:dyDescent="0.3">
      <c r="B30" s="75" t="s">
        <v>213</v>
      </c>
      <c r="C30" s="2"/>
      <c r="D30" s="76"/>
      <c r="E30" s="77" t="s">
        <v>140</v>
      </c>
      <c r="F30" s="78">
        <v>1</v>
      </c>
      <c r="G30" s="79">
        <v>1.73</v>
      </c>
      <c r="H30" s="25">
        <f>+ROUND((G30*F30),2)</f>
        <v>1.73</v>
      </c>
      <c r="I30" s="69"/>
    </row>
    <row r="31" spans="2:9" ht="15" customHeight="1" x14ac:dyDescent="0.3">
      <c r="B31" s="75"/>
      <c r="C31" s="2"/>
      <c r="D31" s="76"/>
      <c r="E31" s="77"/>
      <c r="F31" s="78"/>
      <c r="G31" s="79"/>
      <c r="H31" s="25"/>
      <c r="I31" s="69"/>
    </row>
    <row r="32" spans="2:9" ht="15" customHeight="1" x14ac:dyDescent="0.3">
      <c r="B32" s="75"/>
      <c r="C32" s="2"/>
      <c r="D32" s="76"/>
      <c r="E32" s="77"/>
      <c r="F32" s="78"/>
      <c r="G32" s="79"/>
      <c r="H32" s="25"/>
      <c r="I32" s="69"/>
    </row>
    <row r="33" spans="2:9" ht="15" customHeight="1" x14ac:dyDescent="0.3">
      <c r="B33" s="75"/>
      <c r="C33" s="2"/>
      <c r="D33" s="76"/>
      <c r="E33" s="77"/>
      <c r="F33" s="323"/>
      <c r="G33" s="79"/>
      <c r="H33" s="25"/>
      <c r="I33" s="69"/>
    </row>
    <row r="34" spans="2:9" ht="15" customHeight="1" x14ac:dyDescent="0.3">
      <c r="B34" s="27"/>
      <c r="C34" s="2"/>
      <c r="D34" s="37"/>
      <c r="E34" s="47"/>
      <c r="F34" s="48"/>
      <c r="G34" s="24"/>
      <c r="H34" s="23"/>
      <c r="I34" s="69"/>
    </row>
    <row r="35" spans="2:9" ht="15" customHeight="1" x14ac:dyDescent="0.3">
      <c r="B35" s="27"/>
      <c r="C35" s="2"/>
      <c r="D35" s="46"/>
      <c r="E35" s="47"/>
      <c r="F35" s="24"/>
      <c r="G35" s="24"/>
      <c r="H35" s="25"/>
      <c r="I35" s="69"/>
    </row>
    <row r="36" spans="2:9" ht="15" customHeight="1" x14ac:dyDescent="0.3">
      <c r="B36" s="38"/>
      <c r="C36" s="39"/>
      <c r="D36" s="43"/>
      <c r="E36" s="40"/>
      <c r="F36" s="40"/>
      <c r="G36" s="40"/>
      <c r="H36" s="29"/>
      <c r="I36" s="69"/>
    </row>
    <row r="37" spans="2:9" ht="15" customHeight="1" x14ac:dyDescent="0.3">
      <c r="B37" s="27" t="s">
        <v>40</v>
      </c>
      <c r="C37" s="50"/>
      <c r="D37" s="28"/>
      <c r="E37" s="28"/>
      <c r="F37" s="28"/>
      <c r="G37" s="51"/>
      <c r="H37" s="52">
        <f>SUM(H30:H36)</f>
        <v>1.73</v>
      </c>
      <c r="I37" s="69"/>
    </row>
    <row r="38" spans="2:9" ht="15" customHeight="1" x14ac:dyDescent="0.3">
      <c r="B38" s="274" t="s">
        <v>17</v>
      </c>
      <c r="C38" s="273"/>
      <c r="D38" s="45"/>
      <c r="E38" s="13"/>
      <c r="F38" s="33"/>
      <c r="G38" s="33"/>
      <c r="H38" s="34"/>
      <c r="I38" s="69"/>
    </row>
    <row r="39" spans="2:9" ht="15" customHeight="1" x14ac:dyDescent="0.3">
      <c r="B39" s="10" t="s">
        <v>25</v>
      </c>
      <c r="C39" s="32"/>
      <c r="D39" s="45"/>
      <c r="E39" s="33" t="s">
        <v>1</v>
      </c>
      <c r="F39" s="33" t="s">
        <v>24</v>
      </c>
      <c r="G39" s="33" t="s">
        <v>26</v>
      </c>
      <c r="H39" s="34" t="s">
        <v>36</v>
      </c>
      <c r="I39" s="69"/>
    </row>
    <row r="40" spans="2:9" ht="15" customHeight="1" x14ac:dyDescent="0.3">
      <c r="B40" s="27"/>
      <c r="C40" s="20"/>
      <c r="D40" s="44"/>
      <c r="E40" s="53"/>
      <c r="F40" s="18" t="s">
        <v>29</v>
      </c>
      <c r="G40" s="18" t="s">
        <v>30</v>
      </c>
      <c r="H40" s="36" t="s">
        <v>31</v>
      </c>
      <c r="I40" s="69"/>
    </row>
    <row r="41" spans="2:9" ht="15" customHeight="1" x14ac:dyDescent="0.3">
      <c r="B41" s="27"/>
      <c r="C41" s="20"/>
      <c r="D41" s="46"/>
      <c r="E41" s="24"/>
      <c r="F41" s="24"/>
      <c r="G41" s="24"/>
      <c r="H41" s="88"/>
      <c r="I41" s="69"/>
    </row>
    <row r="42" spans="2:9" ht="15" customHeight="1" x14ac:dyDescent="0.3">
      <c r="B42" s="38" t="s">
        <v>18</v>
      </c>
      <c r="C42" s="54"/>
      <c r="D42" s="55"/>
      <c r="E42" s="40"/>
      <c r="F42" s="40"/>
      <c r="G42" s="40"/>
      <c r="H42" s="56">
        <f>H41</f>
        <v>0</v>
      </c>
      <c r="I42" s="69"/>
    </row>
    <row r="43" spans="2:9" ht="15" customHeight="1" x14ac:dyDescent="0.3">
      <c r="B43" s="60"/>
      <c r="C43" s="61"/>
      <c r="D43" s="52"/>
      <c r="E43" s="62" t="s">
        <v>41</v>
      </c>
      <c r="F43" s="51"/>
      <c r="G43" s="83"/>
      <c r="H43" s="29">
        <f>+H16+H26+H37+H42</f>
        <v>2.1080000000000001</v>
      </c>
      <c r="I43" s="69"/>
    </row>
    <row r="44" spans="2:9" ht="15" customHeight="1" x14ac:dyDescent="0.3">
      <c r="B44" s="60"/>
      <c r="C44" s="61"/>
      <c r="D44" s="52"/>
      <c r="E44" s="62" t="s">
        <v>50</v>
      </c>
      <c r="F44" s="63"/>
      <c r="G44" s="63">
        <f>+H5</f>
        <v>0.2</v>
      </c>
      <c r="H44" s="25">
        <f>ROUND(H43*G44,2)</f>
        <v>0.42</v>
      </c>
      <c r="I44" s="69"/>
    </row>
    <row r="45" spans="2:9" ht="15" customHeight="1" x14ac:dyDescent="0.3">
      <c r="B45" s="60"/>
      <c r="C45" s="61"/>
      <c r="D45" s="52"/>
      <c r="E45" s="62" t="s">
        <v>42</v>
      </c>
      <c r="F45" s="63"/>
      <c r="G45" s="63"/>
      <c r="H45" s="29"/>
      <c r="I45" s="69"/>
    </row>
    <row r="46" spans="2:9" ht="15" customHeight="1" x14ac:dyDescent="0.3">
      <c r="B46" s="2"/>
      <c r="C46" s="2"/>
      <c r="D46" s="52"/>
      <c r="E46" s="62" t="s">
        <v>19</v>
      </c>
      <c r="F46" s="51"/>
      <c r="G46" s="202"/>
      <c r="H46" s="66">
        <f>ROUND(H43+H44,2)</f>
        <v>2.5299999999999998</v>
      </c>
      <c r="I46" s="69"/>
    </row>
    <row r="47" spans="2:9" ht="15" customHeight="1" x14ac:dyDescent="0.3">
      <c r="B47" s="2"/>
      <c r="C47" s="269"/>
      <c r="D47" s="269"/>
      <c r="E47" s="270" t="s">
        <v>20</v>
      </c>
      <c r="F47" s="271"/>
      <c r="G47" s="272"/>
      <c r="H47" s="68">
        <f>H46</f>
        <v>2.5299999999999998</v>
      </c>
      <c r="I47" s="69"/>
    </row>
    <row r="48" spans="2:9" ht="15" customHeight="1" x14ac:dyDescent="0.3">
      <c r="B48" s="264"/>
      <c r="C48" s="264"/>
      <c r="D48" s="265"/>
      <c r="E48" s="266"/>
      <c r="F48" s="266"/>
      <c r="G48" s="266"/>
      <c r="H48" s="267"/>
      <c r="I48" s="69"/>
    </row>
    <row r="49" spans="2:9" ht="15" customHeight="1" x14ac:dyDescent="0.3">
      <c r="B49" s="2" t="s">
        <v>43</v>
      </c>
      <c r="E49" s="265"/>
      <c r="F49" s="265"/>
      <c r="G49" s="265"/>
      <c r="H49" s="268"/>
      <c r="I49" s="69"/>
    </row>
    <row r="50" spans="2:9" ht="28.5" customHeight="1" x14ac:dyDescent="0.3">
      <c r="B50" s="2" t="s">
        <v>8</v>
      </c>
      <c r="C50" s="434" t="str">
        <f>'PRESUPUESTO  LONARSAN'!C25</f>
        <v>PARANTE DE MADERA CON DADO DE H.S.</v>
      </c>
      <c r="D50" s="434"/>
      <c r="E50" s="434"/>
      <c r="F50" s="434"/>
      <c r="G50" s="3" t="s">
        <v>9</v>
      </c>
      <c r="H50" s="4" t="str">
        <f>'PRESUPUESTO  LONARSAN'!D25</f>
        <v>U</v>
      </c>
      <c r="I50" s="69"/>
    </row>
    <row r="51" spans="2:9" ht="15" customHeight="1" x14ac:dyDescent="0.3">
      <c r="B51" s="5" t="s">
        <v>10</v>
      </c>
      <c r="C51" s="435" t="str">
        <f>'PRESUPUESTO  LONARSAN'!C24</f>
        <v>SEGURIDAD LABORAL, VIAL Y AMBIENTAL</v>
      </c>
      <c r="D51" s="435"/>
      <c r="E51" s="435"/>
      <c r="F51" s="435"/>
      <c r="G51" s="6" t="s">
        <v>45</v>
      </c>
      <c r="H51" s="7">
        <f>'PRESUPUESTO  LONARSAN'!B25</f>
        <v>2.0099999999999998</v>
      </c>
      <c r="I51" s="69"/>
    </row>
    <row r="52" spans="2:9" ht="15" customHeight="1" x14ac:dyDescent="0.3">
      <c r="B52" s="70" t="s">
        <v>11</v>
      </c>
      <c r="C52" s="436"/>
      <c r="D52" s="436"/>
      <c r="E52" s="436"/>
      <c r="F52" s="436"/>
      <c r="G52" s="436"/>
      <c r="H52" s="9"/>
      <c r="I52" s="69"/>
    </row>
    <row r="53" spans="2:9" ht="15" customHeight="1" x14ac:dyDescent="0.3">
      <c r="B53" s="10" t="s">
        <v>25</v>
      </c>
      <c r="C53" s="11"/>
      <c r="D53" s="12" t="s">
        <v>24</v>
      </c>
      <c r="E53" s="12" t="s">
        <v>26</v>
      </c>
      <c r="F53" s="13" t="s">
        <v>27</v>
      </c>
      <c r="G53" s="12" t="s">
        <v>28</v>
      </c>
      <c r="H53" s="14" t="s">
        <v>37</v>
      </c>
      <c r="I53" s="69"/>
    </row>
    <row r="54" spans="2:9" ht="15" customHeight="1" x14ac:dyDescent="0.3">
      <c r="B54" s="15"/>
      <c r="C54" s="16"/>
      <c r="D54" s="17" t="s">
        <v>29</v>
      </c>
      <c r="E54" s="17" t="s">
        <v>30</v>
      </c>
      <c r="F54" s="18" t="s">
        <v>31</v>
      </c>
      <c r="G54" s="17" t="s">
        <v>32</v>
      </c>
      <c r="H54" s="19" t="s">
        <v>33</v>
      </c>
      <c r="I54" s="69"/>
    </row>
    <row r="55" spans="2:9" ht="15" customHeight="1" x14ac:dyDescent="0.3">
      <c r="B55" s="338" t="s">
        <v>12</v>
      </c>
      <c r="C55" s="20"/>
      <c r="D55" s="21">
        <v>0.05</v>
      </c>
      <c r="E55" s="22"/>
      <c r="F55" s="22"/>
      <c r="G55" s="22"/>
      <c r="H55" s="23">
        <f>+H68*D55</f>
        <v>0.30549999999999999</v>
      </c>
      <c r="I55" s="69"/>
    </row>
    <row r="56" spans="2:9" ht="15" customHeight="1" x14ac:dyDescent="0.3">
      <c r="B56" s="437"/>
      <c r="C56" s="438"/>
      <c r="D56" s="159"/>
      <c r="E56" s="90"/>
      <c r="F56" s="289"/>
      <c r="G56" s="288">
        <v>0.45</v>
      </c>
      <c r="H56" s="22"/>
      <c r="I56" s="69"/>
    </row>
    <row r="57" spans="2:9" ht="15" customHeight="1" x14ac:dyDescent="0.3">
      <c r="B57" s="338"/>
      <c r="C57" s="2"/>
      <c r="D57" s="26"/>
      <c r="E57" s="24"/>
      <c r="F57" s="24"/>
      <c r="G57" s="24"/>
      <c r="H57" s="25"/>
      <c r="I57" s="69"/>
    </row>
    <row r="58" spans="2:9" ht="15" customHeight="1" x14ac:dyDescent="0.3">
      <c r="B58" s="27" t="s">
        <v>13</v>
      </c>
      <c r="C58" s="28"/>
      <c r="D58" s="24"/>
      <c r="E58" s="24"/>
      <c r="F58" s="24"/>
      <c r="G58" s="24"/>
      <c r="H58" s="29">
        <f>SUM(H55:H57)</f>
        <v>0.30549999999999999</v>
      </c>
      <c r="I58" s="69"/>
    </row>
    <row r="59" spans="2:9" ht="15" customHeight="1" x14ac:dyDescent="0.3">
      <c r="B59" s="8" t="s">
        <v>14</v>
      </c>
      <c r="C59" s="146"/>
      <c r="D59" s="146"/>
      <c r="E59" s="146"/>
      <c r="F59" s="146"/>
      <c r="G59" s="146"/>
      <c r="H59" s="147"/>
      <c r="I59" s="69"/>
    </row>
    <row r="60" spans="2:9" ht="15" customHeight="1" x14ac:dyDescent="0.3">
      <c r="B60" s="10" t="s">
        <v>38</v>
      </c>
      <c r="C60" s="32"/>
      <c r="D60" s="33" t="s">
        <v>24</v>
      </c>
      <c r="E60" s="33" t="s">
        <v>34</v>
      </c>
      <c r="F60" s="13" t="s">
        <v>27</v>
      </c>
      <c r="G60" s="33" t="s">
        <v>28</v>
      </c>
      <c r="H60" s="34" t="s">
        <v>37</v>
      </c>
      <c r="I60" s="69"/>
    </row>
    <row r="61" spans="2:9" ht="15" customHeight="1" x14ac:dyDescent="0.3">
      <c r="B61" s="15"/>
      <c r="C61" s="35"/>
      <c r="D61" s="19" t="s">
        <v>29</v>
      </c>
      <c r="E61" s="19" t="s">
        <v>30</v>
      </c>
      <c r="F61" s="36" t="s">
        <v>31</v>
      </c>
      <c r="G61" s="19" t="s">
        <v>32</v>
      </c>
      <c r="H61" s="19" t="s">
        <v>33</v>
      </c>
      <c r="I61" s="69"/>
    </row>
    <row r="62" spans="2:9" ht="15" customHeight="1" x14ac:dyDescent="0.3">
      <c r="B62" s="27" t="s">
        <v>135</v>
      </c>
      <c r="C62" s="37"/>
      <c r="D62" s="48">
        <v>0.3</v>
      </c>
      <c r="E62" s="48">
        <f>+'ACT. COSTOS MANO DE OBRA'!D13</f>
        <v>4.55</v>
      </c>
      <c r="F62" s="48">
        <f>+E62*D62</f>
        <v>1.365</v>
      </c>
      <c r="G62" s="48">
        <f>$G$56</f>
        <v>0.45</v>
      </c>
      <c r="H62" s="25">
        <f>ROUND(G62*F62,2)</f>
        <v>0.61</v>
      </c>
      <c r="I62" s="69"/>
    </row>
    <row r="63" spans="2:9" ht="15" customHeight="1" x14ac:dyDescent="0.3">
      <c r="B63" s="338" t="s">
        <v>156</v>
      </c>
      <c r="C63" s="37"/>
      <c r="D63" s="48">
        <v>2</v>
      </c>
      <c r="E63" s="48">
        <f>+'ACT. COSTOS MANO DE OBRA'!D15</f>
        <v>4.05</v>
      </c>
      <c r="F63" s="48">
        <f>+E63*D63</f>
        <v>8.1</v>
      </c>
      <c r="G63" s="48">
        <f>$G$56</f>
        <v>0.45</v>
      </c>
      <c r="H63" s="25">
        <f>ROUND(G63*F63,2)</f>
        <v>3.65</v>
      </c>
      <c r="I63" s="69"/>
    </row>
    <row r="64" spans="2:9" ht="15" customHeight="1" x14ac:dyDescent="0.3">
      <c r="B64" s="338" t="s">
        <v>107</v>
      </c>
      <c r="C64" s="37"/>
      <c r="D64" s="24">
        <v>1</v>
      </c>
      <c r="E64" s="48">
        <f>+'ACT. COSTOS MANO DE OBRA'!D17</f>
        <v>4.0999999999999996</v>
      </c>
      <c r="F64" s="48">
        <f>+E64*D64</f>
        <v>4.0999999999999996</v>
      </c>
      <c r="G64" s="48">
        <f>$G$56</f>
        <v>0.45</v>
      </c>
      <c r="H64" s="25">
        <f>ROUND(G64*F64,2)</f>
        <v>1.85</v>
      </c>
      <c r="I64" s="69"/>
    </row>
    <row r="65" spans="2:9" ht="15" customHeight="1" x14ac:dyDescent="0.3">
      <c r="B65" s="27"/>
      <c r="C65" s="2"/>
      <c r="D65" s="24"/>
      <c r="E65" s="24"/>
      <c r="F65" s="24"/>
      <c r="G65" s="24"/>
      <c r="H65" s="23"/>
      <c r="I65" s="69"/>
    </row>
    <row r="66" spans="2:9" ht="15" customHeight="1" x14ac:dyDescent="0.3">
      <c r="B66" s="27"/>
      <c r="C66" s="2"/>
      <c r="D66" s="24"/>
      <c r="E66" s="24"/>
      <c r="F66" s="24"/>
      <c r="G66" s="24"/>
      <c r="H66" s="23"/>
      <c r="I66" s="69"/>
    </row>
    <row r="67" spans="2:9" ht="15" customHeight="1" x14ac:dyDescent="0.3">
      <c r="B67" s="38"/>
      <c r="C67" s="39"/>
      <c r="D67" s="40"/>
      <c r="E67" s="40"/>
      <c r="F67" s="40"/>
      <c r="G67" s="40"/>
      <c r="H67" s="29"/>
      <c r="I67" s="69"/>
    </row>
    <row r="68" spans="2:9" ht="15" customHeight="1" x14ac:dyDescent="0.3">
      <c r="B68" s="38" t="s">
        <v>15</v>
      </c>
      <c r="C68" s="39"/>
      <c r="D68" s="42"/>
      <c r="E68" s="42"/>
      <c r="F68" s="42"/>
      <c r="G68" s="42"/>
      <c r="H68" s="43">
        <f>SUM(H62:H67)</f>
        <v>6.1099999999999994</v>
      </c>
      <c r="I68" s="69"/>
    </row>
    <row r="69" spans="2:9" ht="15" customHeight="1" x14ac:dyDescent="0.3">
      <c r="B69" s="274" t="s">
        <v>16</v>
      </c>
      <c r="C69" s="273"/>
      <c r="D69" s="33"/>
      <c r="E69" s="33"/>
      <c r="F69" s="13"/>
      <c r="G69" s="33"/>
      <c r="H69" s="34"/>
      <c r="I69" s="69"/>
    </row>
    <row r="70" spans="2:9" ht="15" customHeight="1" x14ac:dyDescent="0.3">
      <c r="B70" s="15" t="s">
        <v>25</v>
      </c>
      <c r="C70" s="16"/>
      <c r="D70" s="44"/>
      <c r="E70" s="45" t="s">
        <v>1</v>
      </c>
      <c r="F70" s="19" t="s">
        <v>24</v>
      </c>
      <c r="G70" s="19" t="s">
        <v>35</v>
      </c>
      <c r="H70" s="19" t="s">
        <v>36</v>
      </c>
      <c r="I70" s="69"/>
    </row>
    <row r="71" spans="2:9" ht="15" customHeight="1" x14ac:dyDescent="0.3">
      <c r="B71" s="75"/>
      <c r="C71" s="2"/>
      <c r="D71" s="76"/>
      <c r="E71" s="77"/>
      <c r="F71" s="78" t="s">
        <v>29</v>
      </c>
      <c r="G71" s="79" t="s">
        <v>30</v>
      </c>
      <c r="H71" s="25" t="s">
        <v>31</v>
      </c>
      <c r="I71" s="69"/>
    </row>
    <row r="72" spans="2:9" ht="15" customHeight="1" x14ac:dyDescent="0.3">
      <c r="B72" s="439" t="s">
        <v>214</v>
      </c>
      <c r="C72" s="447"/>
      <c r="D72" s="440"/>
      <c r="E72" s="89" t="s">
        <v>1</v>
      </c>
      <c r="F72" s="201">
        <v>0.2</v>
      </c>
      <c r="G72" s="201">
        <v>4.8</v>
      </c>
      <c r="H72" s="201">
        <f t="shared" ref="H72:H77" si="0">ROUND(F72*G72,2)</f>
        <v>0.96</v>
      </c>
      <c r="I72" s="69"/>
    </row>
    <row r="73" spans="2:9" ht="15" customHeight="1" x14ac:dyDescent="0.3">
      <c r="B73" s="439" t="s">
        <v>215</v>
      </c>
      <c r="C73" s="447"/>
      <c r="D73" s="440"/>
      <c r="E73" s="89" t="s">
        <v>1</v>
      </c>
      <c r="F73" s="201">
        <v>0.05</v>
      </c>
      <c r="G73" s="201">
        <v>3.5</v>
      </c>
      <c r="H73" s="201">
        <f t="shared" si="0"/>
        <v>0.18</v>
      </c>
      <c r="I73" s="69"/>
    </row>
    <row r="74" spans="2:9" ht="15" customHeight="1" x14ac:dyDescent="0.3">
      <c r="B74" s="75" t="s">
        <v>216</v>
      </c>
      <c r="C74" s="2"/>
      <c r="D74" s="76"/>
      <c r="E74" s="77" t="s">
        <v>1</v>
      </c>
      <c r="F74" s="78">
        <v>0.4</v>
      </c>
      <c r="G74" s="79">
        <v>2.8</v>
      </c>
      <c r="H74" s="201">
        <f t="shared" si="0"/>
        <v>1.1200000000000001</v>
      </c>
      <c r="I74" s="69"/>
    </row>
    <row r="75" spans="2:9" ht="15" customHeight="1" x14ac:dyDescent="0.3">
      <c r="B75" s="75" t="s">
        <v>155</v>
      </c>
      <c r="C75" s="2"/>
      <c r="D75" s="76"/>
      <c r="E75" s="77" t="s">
        <v>22</v>
      </c>
      <c r="F75" s="78">
        <v>0.06</v>
      </c>
      <c r="G75" s="79">
        <v>8.4</v>
      </c>
      <c r="H75" s="201">
        <f t="shared" si="0"/>
        <v>0.5</v>
      </c>
      <c r="I75" s="69"/>
    </row>
    <row r="76" spans="2:9" ht="15" customHeight="1" x14ac:dyDescent="0.3">
      <c r="B76" s="27" t="s">
        <v>130</v>
      </c>
      <c r="C76" s="2"/>
      <c r="D76" s="37"/>
      <c r="E76" s="47" t="s">
        <v>7</v>
      </c>
      <c r="F76" s="48">
        <v>1.2999999999999999E-2</v>
      </c>
      <c r="G76" s="24">
        <v>15</v>
      </c>
      <c r="H76" s="201">
        <f t="shared" si="0"/>
        <v>0.2</v>
      </c>
      <c r="I76" s="69"/>
    </row>
    <row r="77" spans="2:9" ht="15" customHeight="1" x14ac:dyDescent="0.3">
      <c r="B77" s="27" t="s">
        <v>133</v>
      </c>
      <c r="C77" s="2"/>
      <c r="D77" s="46"/>
      <c r="E77" s="47" t="s">
        <v>7</v>
      </c>
      <c r="F77" s="48">
        <v>2.5000000000000001E-2</v>
      </c>
      <c r="G77" s="24">
        <v>20</v>
      </c>
      <c r="H77" s="201">
        <f t="shared" si="0"/>
        <v>0.5</v>
      </c>
      <c r="I77" s="69"/>
    </row>
    <row r="78" spans="2:9" ht="15" customHeight="1" x14ac:dyDescent="0.3">
      <c r="B78" s="38"/>
      <c r="C78" s="39"/>
      <c r="D78" s="43"/>
      <c r="E78" s="40"/>
      <c r="F78" s="40"/>
      <c r="G78" s="40"/>
      <c r="H78" s="29"/>
      <c r="I78" s="69"/>
    </row>
    <row r="79" spans="2:9" ht="15" customHeight="1" x14ac:dyDescent="0.3">
      <c r="B79" s="27" t="s">
        <v>40</v>
      </c>
      <c r="C79" s="50"/>
      <c r="D79" s="28"/>
      <c r="E79" s="28"/>
      <c r="F79" s="28"/>
      <c r="G79" s="51"/>
      <c r="H79" s="52">
        <f>SUM(H72:H78)</f>
        <v>3.46</v>
      </c>
      <c r="I79" s="69"/>
    </row>
    <row r="80" spans="2:9" ht="15" customHeight="1" x14ac:dyDescent="0.3">
      <c r="B80" s="274" t="s">
        <v>17</v>
      </c>
      <c r="C80" s="273"/>
      <c r="D80" s="45"/>
      <c r="E80" s="13"/>
      <c r="F80" s="33"/>
      <c r="G80" s="33"/>
      <c r="H80" s="34"/>
      <c r="I80" s="69"/>
    </row>
    <row r="81" spans="2:9" ht="15" customHeight="1" x14ac:dyDescent="0.3">
      <c r="B81" s="10" t="s">
        <v>25</v>
      </c>
      <c r="C81" s="32"/>
      <c r="D81" s="45"/>
      <c r="E81" s="33" t="s">
        <v>1</v>
      </c>
      <c r="F81" s="33" t="s">
        <v>24</v>
      </c>
      <c r="G81" s="33" t="s">
        <v>26</v>
      </c>
      <c r="H81" s="34" t="s">
        <v>36</v>
      </c>
      <c r="I81" s="69"/>
    </row>
    <row r="82" spans="2:9" ht="15" customHeight="1" x14ac:dyDescent="0.3">
      <c r="B82" s="27"/>
      <c r="C82" s="20"/>
      <c r="D82" s="44"/>
      <c r="E82" s="53"/>
      <c r="F82" s="18" t="s">
        <v>29</v>
      </c>
      <c r="G82" s="18" t="s">
        <v>30</v>
      </c>
      <c r="H82" s="36" t="s">
        <v>31</v>
      </c>
      <c r="I82" s="69"/>
    </row>
    <row r="83" spans="2:9" ht="15" customHeight="1" x14ac:dyDescent="0.3">
      <c r="B83" s="161"/>
      <c r="C83" s="142"/>
      <c r="D83" s="172"/>
      <c r="E83" s="89"/>
      <c r="F83" s="201"/>
      <c r="G83" s="201"/>
      <c r="H83" s="158"/>
      <c r="I83" s="69"/>
    </row>
    <row r="84" spans="2:9" ht="15" customHeight="1" x14ac:dyDescent="0.3">
      <c r="B84" s="38" t="s">
        <v>18</v>
      </c>
      <c r="C84" s="54"/>
      <c r="D84" s="55"/>
      <c r="E84" s="40"/>
      <c r="F84" s="40"/>
      <c r="G84" s="40"/>
      <c r="H84" s="56">
        <f>H83</f>
        <v>0</v>
      </c>
      <c r="I84" s="69"/>
    </row>
    <row r="85" spans="2:9" ht="15" customHeight="1" x14ac:dyDescent="0.3">
      <c r="B85" s="60"/>
      <c r="C85" s="61"/>
      <c r="D85" s="52"/>
      <c r="E85" s="62" t="s">
        <v>41</v>
      </c>
      <c r="F85" s="51"/>
      <c r="G85" s="83"/>
      <c r="H85" s="29">
        <f>+H58+H68+H79+H84</f>
        <v>9.8754999999999988</v>
      </c>
      <c r="I85" s="69"/>
    </row>
    <row r="86" spans="2:9" ht="15" customHeight="1" x14ac:dyDescent="0.3">
      <c r="B86" s="60"/>
      <c r="C86" s="61"/>
      <c r="D86" s="52"/>
      <c r="E86" s="62" t="s">
        <v>50</v>
      </c>
      <c r="F86" s="63"/>
      <c r="G86" s="63">
        <f>+H5</f>
        <v>0.2</v>
      </c>
      <c r="H86" s="25">
        <f>ROUND(H85*G86,2)</f>
        <v>1.98</v>
      </c>
      <c r="I86" s="69"/>
    </row>
    <row r="87" spans="2:9" ht="15" customHeight="1" x14ac:dyDescent="0.3">
      <c r="B87" s="60"/>
      <c r="C87" s="61"/>
      <c r="D87" s="52"/>
      <c r="E87" s="62" t="s">
        <v>42</v>
      </c>
      <c r="F87" s="63"/>
      <c r="G87" s="63"/>
      <c r="H87" s="29"/>
      <c r="I87" s="69"/>
    </row>
    <row r="88" spans="2:9" ht="15" customHeight="1" x14ac:dyDescent="0.3">
      <c r="B88" s="2"/>
      <c r="C88" s="2"/>
      <c r="D88" s="52"/>
      <c r="E88" s="62" t="s">
        <v>19</v>
      </c>
      <c r="F88" s="51"/>
      <c r="G88" s="202"/>
      <c r="H88" s="66">
        <f>ROUND(H85+H86,2)</f>
        <v>11.86</v>
      </c>
      <c r="I88" s="69"/>
    </row>
    <row r="89" spans="2:9" ht="15" customHeight="1" x14ac:dyDescent="0.3">
      <c r="B89" s="2"/>
      <c r="C89" s="269"/>
      <c r="D89" s="269"/>
      <c r="E89" s="270" t="s">
        <v>20</v>
      </c>
      <c r="F89" s="271"/>
      <c r="G89" s="272"/>
      <c r="H89" s="68">
        <f>H88</f>
        <v>11.86</v>
      </c>
      <c r="I89" s="69"/>
    </row>
    <row r="90" spans="2:9" ht="15" customHeight="1" x14ac:dyDescent="0.3">
      <c r="B90" s="264"/>
      <c r="C90" s="264"/>
      <c r="D90" s="265"/>
      <c r="E90" s="266"/>
      <c r="F90" s="266"/>
      <c r="G90" s="266"/>
      <c r="H90" s="267"/>
      <c r="I90" s="69"/>
    </row>
    <row r="91" spans="2:9" ht="15" customHeight="1" x14ac:dyDescent="0.3">
      <c r="B91" s="2" t="s">
        <v>43</v>
      </c>
      <c r="E91" s="265"/>
      <c r="F91" s="265"/>
      <c r="G91" s="265"/>
      <c r="H91" s="268"/>
      <c r="I91" s="69"/>
    </row>
    <row r="92" spans="2:9" ht="15" customHeight="1" x14ac:dyDescent="0.3">
      <c r="B92" s="2" t="s">
        <v>8</v>
      </c>
      <c r="C92" s="434" t="str">
        <f>'PRESUPUESTO  LONARSAN'!C26</f>
        <v xml:space="preserve">AGUA PARA CONTROL DE POLVO </v>
      </c>
      <c r="D92" s="434"/>
      <c r="E92" s="434"/>
      <c r="F92" s="434"/>
      <c r="G92" s="3" t="s">
        <v>9</v>
      </c>
      <c r="H92" s="4" t="str">
        <f>'PRESUPUESTO  LONARSAN'!D26</f>
        <v>M3</v>
      </c>
    </row>
    <row r="93" spans="2:9" ht="15" customHeight="1" x14ac:dyDescent="0.3">
      <c r="B93" s="5" t="s">
        <v>10</v>
      </c>
      <c r="C93" s="435" t="str">
        <f>'PRESUPUESTO  LONARSAN'!C24</f>
        <v>SEGURIDAD LABORAL, VIAL Y AMBIENTAL</v>
      </c>
      <c r="D93" s="435"/>
      <c r="E93" s="435"/>
      <c r="F93" s="435"/>
      <c r="G93" s="6" t="s">
        <v>45</v>
      </c>
      <c r="H93" s="7">
        <f>'PRESUPUESTO  LONARSAN'!B26</f>
        <v>2.02</v>
      </c>
    </row>
    <row r="94" spans="2:9" ht="15" customHeight="1" x14ac:dyDescent="0.3">
      <c r="B94" s="70" t="s">
        <v>11</v>
      </c>
      <c r="C94" s="436"/>
      <c r="D94" s="436"/>
      <c r="E94" s="436"/>
      <c r="F94" s="436"/>
      <c r="G94" s="436"/>
      <c r="H94" s="9"/>
    </row>
    <row r="95" spans="2:9" ht="15" customHeight="1" x14ac:dyDescent="0.3">
      <c r="B95" s="10" t="s">
        <v>25</v>
      </c>
      <c r="C95" s="11"/>
      <c r="D95" s="12" t="s">
        <v>24</v>
      </c>
      <c r="E95" s="12" t="s">
        <v>26</v>
      </c>
      <c r="F95" s="13" t="s">
        <v>27</v>
      </c>
      <c r="G95" s="12" t="s">
        <v>28</v>
      </c>
      <c r="H95" s="14" t="s">
        <v>37</v>
      </c>
    </row>
    <row r="96" spans="2:9" ht="15" customHeight="1" x14ac:dyDescent="0.3">
      <c r="B96" s="15"/>
      <c r="C96" s="16"/>
      <c r="D96" s="17" t="s">
        <v>29</v>
      </c>
      <c r="E96" s="17" t="s">
        <v>30</v>
      </c>
      <c r="F96" s="18" t="s">
        <v>31</v>
      </c>
      <c r="G96" s="17" t="s">
        <v>32</v>
      </c>
      <c r="H96" s="19" t="s">
        <v>33</v>
      </c>
    </row>
    <row r="97" spans="2:8" ht="15" customHeight="1" x14ac:dyDescent="0.3">
      <c r="B97" s="338" t="s">
        <v>12</v>
      </c>
      <c r="C97" s="20"/>
      <c r="D97" s="21">
        <v>0.05</v>
      </c>
      <c r="E97" s="22"/>
      <c r="F97" s="22"/>
      <c r="G97" s="22"/>
      <c r="H97" s="23">
        <f>+H110*D97</f>
        <v>3.1E-2</v>
      </c>
    </row>
    <row r="98" spans="2:8" ht="15" customHeight="1" x14ac:dyDescent="0.3">
      <c r="B98" s="332" t="s">
        <v>117</v>
      </c>
      <c r="C98" s="142"/>
      <c r="D98" s="257">
        <v>1</v>
      </c>
      <c r="E98" s="90">
        <v>25</v>
      </c>
      <c r="F98" s="90">
        <f>D98*E98</f>
        <v>25</v>
      </c>
      <c r="G98" s="48">
        <v>6.2E-2</v>
      </c>
      <c r="H98" s="25">
        <f>ROUND(F98*G98,2)</f>
        <v>1.55</v>
      </c>
    </row>
    <row r="99" spans="2:8" ht="15" customHeight="1" x14ac:dyDescent="0.3">
      <c r="B99" s="437"/>
      <c r="C99" s="438"/>
      <c r="D99" s="257"/>
      <c r="E99" s="90"/>
      <c r="F99" s="90"/>
      <c r="G99" s="24"/>
      <c r="H99" s="25"/>
    </row>
    <row r="100" spans="2:8" ht="15" customHeight="1" x14ac:dyDescent="0.3">
      <c r="B100" s="27" t="s">
        <v>13</v>
      </c>
      <c r="C100" s="28"/>
      <c r="D100" s="24"/>
      <c r="E100" s="24"/>
      <c r="F100" s="24"/>
      <c r="G100" s="24"/>
      <c r="H100" s="29">
        <f>SUM(H97:H99)</f>
        <v>1.581</v>
      </c>
    </row>
    <row r="101" spans="2:8" ht="15" customHeight="1" x14ac:dyDescent="0.3">
      <c r="B101" s="8" t="s">
        <v>14</v>
      </c>
      <c r="C101" s="146"/>
      <c r="D101" s="146"/>
      <c r="E101" s="146"/>
      <c r="F101" s="146"/>
      <c r="G101" s="146"/>
      <c r="H101" s="147"/>
    </row>
    <row r="102" spans="2:8" ht="15" customHeight="1" x14ac:dyDescent="0.3">
      <c r="B102" s="10" t="s">
        <v>38</v>
      </c>
      <c r="C102" s="32"/>
      <c r="D102" s="33" t="s">
        <v>24</v>
      </c>
      <c r="E102" s="33" t="s">
        <v>34</v>
      </c>
      <c r="F102" s="13" t="s">
        <v>27</v>
      </c>
      <c r="G102" s="33" t="s">
        <v>28</v>
      </c>
      <c r="H102" s="34" t="s">
        <v>37</v>
      </c>
    </row>
    <row r="103" spans="2:8" ht="15" customHeight="1" x14ac:dyDescent="0.3">
      <c r="B103" s="15"/>
      <c r="C103" s="35"/>
      <c r="D103" s="19" t="s">
        <v>29</v>
      </c>
      <c r="E103" s="19" t="s">
        <v>30</v>
      </c>
      <c r="F103" s="36" t="s">
        <v>31</v>
      </c>
      <c r="G103" s="19" t="s">
        <v>32</v>
      </c>
      <c r="H103" s="19" t="s">
        <v>33</v>
      </c>
    </row>
    <row r="104" spans="2:8" ht="15" customHeight="1" x14ac:dyDescent="0.3">
      <c r="B104" s="27" t="s">
        <v>202</v>
      </c>
      <c r="C104" s="37"/>
      <c r="D104" s="24">
        <v>1</v>
      </c>
      <c r="E104" s="71">
        <f>+'ACT. COSTOS MANO DE OBRA'!D22</f>
        <v>5.95</v>
      </c>
      <c r="F104" s="24">
        <f>+E104*D104</f>
        <v>5.95</v>
      </c>
      <c r="G104" s="48">
        <f>+$G$98</f>
        <v>6.2E-2</v>
      </c>
      <c r="H104" s="23">
        <f>ROUND(G104*F104,2)</f>
        <v>0.37</v>
      </c>
    </row>
    <row r="105" spans="2:8" ht="15" customHeight="1" x14ac:dyDescent="0.3">
      <c r="B105" s="338" t="s">
        <v>176</v>
      </c>
      <c r="C105" s="37"/>
      <c r="D105" s="24">
        <v>1</v>
      </c>
      <c r="E105" s="71">
        <f>+'ACT. COSTOS MANO DE OBRA'!D29</f>
        <v>4.05</v>
      </c>
      <c r="F105" s="24">
        <f>+E105*D105</f>
        <v>4.05</v>
      </c>
      <c r="G105" s="48">
        <f>+$G$98</f>
        <v>6.2E-2</v>
      </c>
      <c r="H105" s="23">
        <f>ROUND(G105*F105,2)</f>
        <v>0.25</v>
      </c>
    </row>
    <row r="106" spans="2:8" ht="15" customHeight="1" x14ac:dyDescent="0.3">
      <c r="B106" s="27"/>
      <c r="C106" s="2"/>
      <c r="D106" s="24"/>
      <c r="E106" s="71"/>
      <c r="F106" s="24"/>
      <c r="G106" s="24"/>
      <c r="H106" s="23"/>
    </row>
    <row r="107" spans="2:8" ht="15" customHeight="1" x14ac:dyDescent="0.3">
      <c r="B107" s="27"/>
      <c r="C107" s="2"/>
      <c r="D107" s="24"/>
      <c r="E107" s="24"/>
      <c r="F107" s="24"/>
      <c r="G107" s="24"/>
      <c r="H107" s="23"/>
    </row>
    <row r="108" spans="2:8" ht="15" customHeight="1" x14ac:dyDescent="0.3">
      <c r="B108" s="27"/>
      <c r="C108" s="2"/>
      <c r="D108" s="24"/>
      <c r="E108" s="24"/>
      <c r="F108" s="24"/>
      <c r="G108" s="24"/>
      <c r="H108" s="25"/>
    </row>
    <row r="109" spans="2:8" ht="15" customHeight="1" x14ac:dyDescent="0.3">
      <c r="B109" s="27"/>
      <c r="C109" s="2"/>
      <c r="D109" s="24"/>
      <c r="E109" s="24"/>
      <c r="F109" s="24"/>
      <c r="G109" s="24"/>
      <c r="H109" s="25"/>
    </row>
    <row r="110" spans="2:8" ht="15" customHeight="1" x14ac:dyDescent="0.3">
      <c r="B110" s="38" t="s">
        <v>15</v>
      </c>
      <c r="C110" s="39"/>
      <c r="D110" s="40"/>
      <c r="E110" s="40"/>
      <c r="F110" s="40"/>
      <c r="G110" s="40"/>
      <c r="H110" s="29">
        <f>SUM(H104:H109)</f>
        <v>0.62</v>
      </c>
    </row>
    <row r="111" spans="2:8" ht="15" customHeight="1" x14ac:dyDescent="0.3">
      <c r="B111" s="41" t="s">
        <v>16</v>
      </c>
      <c r="C111" s="39"/>
      <c r="D111" s="42"/>
      <c r="E111" s="42"/>
      <c r="F111" s="42"/>
      <c r="G111" s="42"/>
      <c r="H111" s="43"/>
    </row>
    <row r="112" spans="2:8" ht="15" customHeight="1" x14ac:dyDescent="0.3">
      <c r="B112" s="10" t="s">
        <v>25</v>
      </c>
      <c r="C112" s="32"/>
      <c r="D112" s="33"/>
      <c r="E112" s="33" t="s">
        <v>1</v>
      </c>
      <c r="F112" s="13" t="s">
        <v>24</v>
      </c>
      <c r="G112" s="33" t="s">
        <v>35</v>
      </c>
      <c r="H112" s="34" t="s">
        <v>36</v>
      </c>
    </row>
    <row r="113" spans="2:8" ht="15" customHeight="1" x14ac:dyDescent="0.3">
      <c r="B113" s="441"/>
      <c r="C113" s="442"/>
      <c r="D113" s="443"/>
      <c r="E113" s="45"/>
      <c r="F113" s="19" t="s">
        <v>29</v>
      </c>
      <c r="G113" s="19" t="s">
        <v>30</v>
      </c>
      <c r="H113" s="19" t="s">
        <v>31</v>
      </c>
    </row>
    <row r="114" spans="2:8" ht="15" customHeight="1" x14ac:dyDescent="0.3">
      <c r="B114" s="27" t="s">
        <v>217</v>
      </c>
      <c r="C114" s="2"/>
      <c r="D114" s="46"/>
      <c r="E114" s="276" t="s">
        <v>0</v>
      </c>
      <c r="F114" s="25">
        <v>1</v>
      </c>
      <c r="G114" s="25">
        <v>0.5</v>
      </c>
      <c r="H114" s="25">
        <f>+ROUND((F114*G114),2)</f>
        <v>0.5</v>
      </c>
    </row>
    <row r="115" spans="2:8" ht="15" customHeight="1" x14ac:dyDescent="0.3">
      <c r="B115" s="27"/>
      <c r="C115" s="2"/>
      <c r="D115" s="46"/>
      <c r="E115" s="276"/>
      <c r="F115" s="25"/>
      <c r="G115" s="25"/>
      <c r="H115" s="25"/>
    </row>
    <row r="116" spans="2:8" ht="15" customHeight="1" x14ac:dyDescent="0.3">
      <c r="B116" s="27"/>
      <c r="C116" s="2"/>
      <c r="D116" s="46"/>
      <c r="E116" s="276"/>
      <c r="F116" s="25"/>
      <c r="G116" s="25"/>
      <c r="H116" s="25"/>
    </row>
    <row r="117" spans="2:8" ht="15" customHeight="1" x14ac:dyDescent="0.3">
      <c r="B117" s="27"/>
      <c r="C117" s="2"/>
      <c r="D117" s="46"/>
      <c r="E117" s="276"/>
      <c r="F117" s="25"/>
      <c r="G117" s="25"/>
      <c r="H117" s="25"/>
    </row>
    <row r="118" spans="2:8" ht="15" customHeight="1" x14ac:dyDescent="0.3">
      <c r="B118" s="27"/>
      <c r="C118" s="2"/>
      <c r="D118" s="46"/>
      <c r="E118" s="47"/>
      <c r="F118" s="24"/>
      <c r="G118" s="24"/>
      <c r="H118" s="25"/>
    </row>
    <row r="119" spans="2:8" ht="15" customHeight="1" x14ac:dyDescent="0.3">
      <c r="B119" s="27"/>
      <c r="C119" s="2"/>
      <c r="D119" s="46"/>
      <c r="E119" s="47"/>
      <c r="F119" s="24"/>
      <c r="G119" s="24"/>
      <c r="H119" s="25"/>
    </row>
    <row r="120" spans="2:8" ht="15" customHeight="1" x14ac:dyDescent="0.3">
      <c r="B120" s="27"/>
      <c r="C120" s="2"/>
      <c r="D120" s="46"/>
      <c r="E120" s="47"/>
      <c r="F120" s="24"/>
      <c r="G120" s="24"/>
      <c r="H120" s="25"/>
    </row>
    <row r="121" spans="2:8" ht="15" customHeight="1" x14ac:dyDescent="0.3">
      <c r="B121" s="27"/>
      <c r="C121" s="2"/>
      <c r="D121" s="46"/>
      <c r="E121" s="47"/>
      <c r="F121" s="24"/>
      <c r="G121" s="24"/>
      <c r="H121" s="25"/>
    </row>
    <row r="122" spans="2:8" ht="15" customHeight="1" x14ac:dyDescent="0.3">
      <c r="B122" s="27"/>
      <c r="C122" s="2"/>
      <c r="D122" s="46"/>
      <c r="E122" s="47"/>
      <c r="F122" s="24"/>
      <c r="G122" s="24"/>
      <c r="H122" s="25"/>
    </row>
    <row r="123" spans="2:8" ht="15" customHeight="1" x14ac:dyDescent="0.3">
      <c r="B123" s="27"/>
      <c r="C123" s="2"/>
      <c r="D123" s="46"/>
      <c r="E123" s="47"/>
      <c r="F123" s="24"/>
      <c r="G123" s="24"/>
      <c r="H123" s="25"/>
    </row>
    <row r="124" spans="2:8" ht="15" customHeight="1" x14ac:dyDescent="0.3">
      <c r="B124" s="38" t="s">
        <v>40</v>
      </c>
      <c r="C124" s="39"/>
      <c r="D124" s="43"/>
      <c r="E124" s="40"/>
      <c r="F124" s="40"/>
      <c r="G124" s="40"/>
      <c r="H124" s="29">
        <f>SUM(H114:H123)</f>
        <v>0.5</v>
      </c>
    </row>
    <row r="125" spans="2:8" ht="15" customHeight="1" x14ac:dyDescent="0.3">
      <c r="B125" s="49" t="s">
        <v>17</v>
      </c>
      <c r="C125" s="50"/>
      <c r="D125" s="28"/>
      <c r="E125" s="28"/>
      <c r="F125" s="28"/>
      <c r="G125" s="51"/>
      <c r="H125" s="52"/>
    </row>
    <row r="126" spans="2:8" ht="15" customHeight="1" x14ac:dyDescent="0.3">
      <c r="B126" s="10" t="s">
        <v>25</v>
      </c>
      <c r="C126" s="32"/>
      <c r="D126" s="45"/>
      <c r="E126" s="33" t="s">
        <v>1</v>
      </c>
      <c r="F126" s="33" t="s">
        <v>24</v>
      </c>
      <c r="G126" s="33" t="s">
        <v>26</v>
      </c>
      <c r="H126" s="34" t="s">
        <v>36</v>
      </c>
    </row>
    <row r="127" spans="2:8" ht="15" customHeight="1" x14ac:dyDescent="0.3">
      <c r="B127" s="27"/>
      <c r="C127" s="20"/>
      <c r="D127" s="44"/>
      <c r="E127" s="53"/>
      <c r="F127" s="18" t="s">
        <v>29</v>
      </c>
      <c r="G127" s="18" t="s">
        <v>30</v>
      </c>
      <c r="H127" s="36" t="s">
        <v>31</v>
      </c>
    </row>
    <row r="128" spans="2:8" ht="15" customHeight="1" x14ac:dyDescent="0.3">
      <c r="B128" s="27" t="s">
        <v>17</v>
      </c>
      <c r="C128" s="20"/>
      <c r="D128" s="46"/>
      <c r="E128" s="47" t="s">
        <v>4</v>
      </c>
      <c r="F128" s="24">
        <v>1</v>
      </c>
      <c r="G128" s="24">
        <v>0.25</v>
      </c>
      <c r="H128" s="258">
        <f>ROUND(G128*F128,2)</f>
        <v>0.25</v>
      </c>
    </row>
    <row r="129" spans="2:8" ht="15" customHeight="1" x14ac:dyDescent="0.3">
      <c r="B129" s="38" t="s">
        <v>18</v>
      </c>
      <c r="C129" s="54"/>
      <c r="D129" s="55"/>
      <c r="E129" s="40"/>
      <c r="F129" s="40"/>
      <c r="G129" s="40"/>
      <c r="H129" s="56">
        <f>SUM(H127:H128)</f>
        <v>0.25</v>
      </c>
    </row>
    <row r="130" spans="2:8" ht="15" customHeight="1" x14ac:dyDescent="0.3">
      <c r="B130" s="57"/>
      <c r="C130" s="57"/>
      <c r="D130" s="58"/>
      <c r="E130" s="40" t="s">
        <v>41</v>
      </c>
      <c r="F130" s="40"/>
      <c r="G130" s="40"/>
      <c r="H130" s="59">
        <f>+H100+H110+H124+H129</f>
        <v>2.9510000000000001</v>
      </c>
    </row>
    <row r="131" spans="2:8" ht="15" customHeight="1" x14ac:dyDescent="0.3">
      <c r="B131" s="60"/>
      <c r="C131" s="61"/>
      <c r="D131" s="52"/>
      <c r="E131" s="62" t="s">
        <v>50</v>
      </c>
      <c r="F131" s="51"/>
      <c r="G131" s="83">
        <f>+H5</f>
        <v>0.2</v>
      </c>
      <c r="H131" s="29">
        <f>ROUND(H130*G131,2)</f>
        <v>0.59</v>
      </c>
    </row>
    <row r="132" spans="2:8" ht="15" customHeight="1" x14ac:dyDescent="0.3">
      <c r="B132" s="60"/>
      <c r="C132" s="61"/>
      <c r="D132" s="52"/>
      <c r="E132" s="62" t="s">
        <v>42</v>
      </c>
      <c r="F132" s="63"/>
      <c r="G132" s="63"/>
      <c r="H132" s="25"/>
    </row>
    <row r="133" spans="2:8" ht="15" customHeight="1" x14ac:dyDescent="0.3">
      <c r="B133" s="60"/>
      <c r="C133" s="61"/>
      <c r="D133" s="52"/>
      <c r="E133" s="62" t="s">
        <v>19</v>
      </c>
      <c r="F133" s="63"/>
      <c r="G133" s="63"/>
      <c r="H133" s="29">
        <f>ROUND(H130+H131,2)</f>
        <v>3.54</v>
      </c>
    </row>
    <row r="134" spans="2:8" ht="15" customHeight="1" x14ac:dyDescent="0.3">
      <c r="B134" s="2"/>
      <c r="C134" s="2"/>
      <c r="D134" s="52"/>
      <c r="E134" s="64" t="s">
        <v>20</v>
      </c>
      <c r="F134" s="65"/>
      <c r="G134" s="65"/>
      <c r="H134" s="66">
        <f>H133</f>
        <v>3.54</v>
      </c>
    </row>
    <row r="135" spans="2:8" ht="15" customHeight="1" x14ac:dyDescent="0.3">
      <c r="B135" s="2"/>
      <c r="C135" s="2"/>
      <c r="D135" s="28"/>
      <c r="E135" s="65"/>
      <c r="F135" s="65"/>
      <c r="G135" s="65"/>
      <c r="H135" s="219"/>
    </row>
    <row r="136" spans="2:8" ht="15" customHeight="1" x14ac:dyDescent="0.3">
      <c r="B136" s="2"/>
      <c r="C136" s="2"/>
      <c r="D136" s="28"/>
      <c r="E136" s="28"/>
      <c r="F136" s="28"/>
      <c r="G136" s="28"/>
      <c r="H136" s="220"/>
    </row>
    <row r="137" spans="2:8" ht="15" customHeight="1" x14ac:dyDescent="0.3">
      <c r="B137" s="2" t="s">
        <v>43</v>
      </c>
      <c r="C137" s="2"/>
      <c r="D137" s="28"/>
      <c r="E137" s="28"/>
      <c r="F137" s="28"/>
      <c r="G137" s="28"/>
      <c r="H137" s="68"/>
    </row>
    <row r="138" spans="2:8" ht="15" customHeight="1" x14ac:dyDescent="0.3">
      <c r="B138" s="2" t="s">
        <v>8</v>
      </c>
      <c r="C138" s="434" t="str">
        <f>'PRESUPUESTO  LONARSAN'!C27</f>
        <v>CONO DE SEGURIDAD</v>
      </c>
      <c r="D138" s="434"/>
      <c r="E138" s="434"/>
      <c r="F138" s="434"/>
      <c r="G138" s="3" t="s">
        <v>9</v>
      </c>
      <c r="H138" s="4" t="str">
        <f>'PRESUPUESTO  LONARSAN'!D27</f>
        <v>U</v>
      </c>
    </row>
    <row r="139" spans="2:8" ht="15" customHeight="1" x14ac:dyDescent="0.3">
      <c r="B139" s="5" t="s">
        <v>10</v>
      </c>
      <c r="C139" s="435" t="str">
        <f>'PRESUPUESTO  LONARSAN'!C24</f>
        <v>SEGURIDAD LABORAL, VIAL Y AMBIENTAL</v>
      </c>
      <c r="D139" s="435"/>
      <c r="E139" s="435"/>
      <c r="F139" s="435"/>
      <c r="G139" s="6" t="s">
        <v>45</v>
      </c>
      <c r="H139" s="7">
        <f>'PRESUPUESTO  LONARSAN'!B27</f>
        <v>2.0299999999999998</v>
      </c>
    </row>
    <row r="140" spans="2:8" ht="15" customHeight="1" x14ac:dyDescent="0.3">
      <c r="B140" s="70" t="s">
        <v>11</v>
      </c>
      <c r="C140" s="436"/>
      <c r="D140" s="436"/>
      <c r="E140" s="436"/>
      <c r="F140" s="436"/>
      <c r="G140" s="436"/>
      <c r="H140" s="9"/>
    </row>
    <row r="141" spans="2:8" ht="15" customHeight="1" x14ac:dyDescent="0.3">
      <c r="B141" s="10" t="s">
        <v>25</v>
      </c>
      <c r="C141" s="11"/>
      <c r="D141" s="12" t="s">
        <v>24</v>
      </c>
      <c r="E141" s="12" t="s">
        <v>26</v>
      </c>
      <c r="F141" s="13" t="s">
        <v>27</v>
      </c>
      <c r="G141" s="12" t="s">
        <v>28</v>
      </c>
      <c r="H141" s="14" t="s">
        <v>37</v>
      </c>
    </row>
    <row r="142" spans="2:8" ht="15" customHeight="1" x14ac:dyDescent="0.3">
      <c r="B142" s="15"/>
      <c r="C142" s="16"/>
      <c r="D142" s="17" t="s">
        <v>29</v>
      </c>
      <c r="E142" s="17" t="s">
        <v>30</v>
      </c>
      <c r="F142" s="18" t="s">
        <v>31</v>
      </c>
      <c r="G142" s="17" t="s">
        <v>32</v>
      </c>
      <c r="H142" s="19" t="s">
        <v>33</v>
      </c>
    </row>
    <row r="143" spans="2:8" ht="15" customHeight="1" x14ac:dyDescent="0.3">
      <c r="B143" s="338" t="s">
        <v>12</v>
      </c>
      <c r="C143" s="20"/>
      <c r="D143" s="21">
        <v>0.05</v>
      </c>
      <c r="E143" s="22"/>
      <c r="F143" s="22"/>
      <c r="G143" s="22"/>
      <c r="H143" s="23">
        <f>+H156*D143</f>
        <v>0</v>
      </c>
    </row>
    <row r="144" spans="2:8" ht="15" customHeight="1" x14ac:dyDescent="0.3">
      <c r="B144" s="332"/>
      <c r="C144" s="142"/>
      <c r="D144" s="257"/>
      <c r="E144" s="90"/>
      <c r="F144" s="90"/>
      <c r="G144" s="24"/>
      <c r="H144" s="25"/>
    </row>
    <row r="145" spans="2:8" ht="15" customHeight="1" x14ac:dyDescent="0.3">
      <c r="B145" s="437"/>
      <c r="C145" s="438"/>
      <c r="D145" s="257"/>
      <c r="E145" s="90"/>
      <c r="F145" s="90"/>
      <c r="G145" s="24"/>
      <c r="H145" s="25"/>
    </row>
    <row r="146" spans="2:8" ht="15" customHeight="1" x14ac:dyDescent="0.3">
      <c r="B146" s="27" t="s">
        <v>13</v>
      </c>
      <c r="C146" s="28"/>
      <c r="D146" s="24"/>
      <c r="E146" s="24"/>
      <c r="F146" s="24"/>
      <c r="G146" s="24"/>
      <c r="H146" s="29">
        <f>SUM(H143:H145)</f>
        <v>0</v>
      </c>
    </row>
    <row r="147" spans="2:8" ht="15" customHeight="1" x14ac:dyDescent="0.3">
      <c r="B147" s="8" t="s">
        <v>14</v>
      </c>
      <c r="C147" s="146"/>
      <c r="D147" s="146"/>
      <c r="E147" s="146"/>
      <c r="F147" s="146"/>
      <c r="G147" s="146"/>
      <c r="H147" s="147"/>
    </row>
    <row r="148" spans="2:8" ht="15" customHeight="1" x14ac:dyDescent="0.3">
      <c r="B148" s="10" t="s">
        <v>38</v>
      </c>
      <c r="C148" s="32"/>
      <c r="D148" s="33" t="s">
        <v>24</v>
      </c>
      <c r="E148" s="33" t="s">
        <v>34</v>
      </c>
      <c r="F148" s="13" t="s">
        <v>27</v>
      </c>
      <c r="G148" s="33" t="s">
        <v>28</v>
      </c>
      <c r="H148" s="34" t="s">
        <v>37</v>
      </c>
    </row>
    <row r="149" spans="2:8" ht="15" customHeight="1" x14ac:dyDescent="0.3">
      <c r="B149" s="15"/>
      <c r="C149" s="35"/>
      <c r="D149" s="19" t="s">
        <v>29</v>
      </c>
      <c r="E149" s="19" t="s">
        <v>30</v>
      </c>
      <c r="F149" s="36" t="s">
        <v>31</v>
      </c>
      <c r="G149" s="19" t="s">
        <v>32</v>
      </c>
      <c r="H149" s="19" t="s">
        <v>33</v>
      </c>
    </row>
    <row r="150" spans="2:8" ht="15" customHeight="1" x14ac:dyDescent="0.3">
      <c r="B150" s="27"/>
      <c r="C150" s="37"/>
      <c r="D150" s="24"/>
      <c r="E150" s="71"/>
      <c r="F150" s="24"/>
      <c r="G150" s="24"/>
      <c r="H150" s="23"/>
    </row>
    <row r="151" spans="2:8" ht="15" customHeight="1" x14ac:dyDescent="0.3">
      <c r="B151" s="338"/>
      <c r="C151" s="37"/>
      <c r="D151" s="24"/>
      <c r="E151" s="71"/>
      <c r="F151" s="24"/>
      <c r="G151" s="24"/>
      <c r="H151" s="23"/>
    </row>
    <row r="152" spans="2:8" ht="15" customHeight="1" x14ac:dyDescent="0.3">
      <c r="B152" s="27"/>
      <c r="C152" s="2"/>
      <c r="D152" s="24"/>
      <c r="E152" s="71"/>
      <c r="F152" s="24"/>
      <c r="G152" s="24"/>
      <c r="H152" s="23"/>
    </row>
    <row r="153" spans="2:8" ht="15" customHeight="1" x14ac:dyDescent="0.3">
      <c r="B153" s="27"/>
      <c r="C153" s="2"/>
      <c r="D153" s="24"/>
      <c r="E153" s="24"/>
      <c r="F153" s="24"/>
      <c r="G153" s="24"/>
      <c r="H153" s="23"/>
    </row>
    <row r="154" spans="2:8" ht="15" customHeight="1" x14ac:dyDescent="0.3">
      <c r="B154" s="27"/>
      <c r="C154" s="2"/>
      <c r="D154" s="24"/>
      <c r="E154" s="24"/>
      <c r="F154" s="24"/>
      <c r="G154" s="24"/>
      <c r="H154" s="25"/>
    </row>
    <row r="155" spans="2:8" ht="15" customHeight="1" x14ac:dyDescent="0.3">
      <c r="B155" s="27"/>
      <c r="C155" s="2"/>
      <c r="D155" s="24"/>
      <c r="E155" s="24"/>
      <c r="F155" s="24"/>
      <c r="G155" s="24"/>
      <c r="H155" s="25"/>
    </row>
    <row r="156" spans="2:8" ht="15" customHeight="1" x14ac:dyDescent="0.3">
      <c r="B156" s="38" t="s">
        <v>15</v>
      </c>
      <c r="C156" s="39"/>
      <c r="D156" s="40"/>
      <c r="E156" s="40"/>
      <c r="F156" s="40"/>
      <c r="G156" s="40"/>
      <c r="H156" s="29">
        <f>SUM(H150:H155)</f>
        <v>0</v>
      </c>
    </row>
    <row r="157" spans="2:8" ht="15" customHeight="1" x14ac:dyDescent="0.3">
      <c r="B157" s="41" t="s">
        <v>16</v>
      </c>
      <c r="C157" s="39"/>
      <c r="D157" s="42"/>
      <c r="E157" s="42"/>
      <c r="F157" s="42"/>
      <c r="G157" s="42"/>
      <c r="H157" s="43"/>
    </row>
    <row r="158" spans="2:8" ht="15" customHeight="1" x14ac:dyDescent="0.3">
      <c r="B158" s="10" t="s">
        <v>25</v>
      </c>
      <c r="C158" s="32"/>
      <c r="D158" s="33"/>
      <c r="E158" s="33" t="s">
        <v>1</v>
      </c>
      <c r="F158" s="13" t="s">
        <v>24</v>
      </c>
      <c r="G158" s="33" t="s">
        <v>35</v>
      </c>
      <c r="H158" s="34" t="s">
        <v>36</v>
      </c>
    </row>
    <row r="159" spans="2:8" ht="15" customHeight="1" x14ac:dyDescent="0.3">
      <c r="B159" s="441"/>
      <c r="C159" s="442"/>
      <c r="D159" s="443"/>
      <c r="E159" s="45"/>
      <c r="F159" s="19" t="s">
        <v>29</v>
      </c>
      <c r="G159" s="19" t="s">
        <v>30</v>
      </c>
      <c r="H159" s="19" t="s">
        <v>31</v>
      </c>
    </row>
    <row r="160" spans="2:8" ht="15" customHeight="1" x14ac:dyDescent="0.3">
      <c r="B160" s="27" t="s">
        <v>218</v>
      </c>
      <c r="C160" s="2"/>
      <c r="D160" s="46"/>
      <c r="E160" s="276" t="s">
        <v>0</v>
      </c>
      <c r="F160" s="277">
        <v>1</v>
      </c>
      <c r="G160" s="25">
        <v>28.6</v>
      </c>
      <c r="H160" s="25">
        <f>+F160*G160</f>
        <v>28.6</v>
      </c>
    </row>
    <row r="161" spans="2:8" ht="15" customHeight="1" x14ac:dyDescent="0.3">
      <c r="B161" s="27"/>
      <c r="C161" s="2"/>
      <c r="D161" s="46"/>
      <c r="E161" s="276"/>
      <c r="F161" s="277"/>
      <c r="G161" s="25"/>
      <c r="H161" s="25"/>
    </row>
    <row r="162" spans="2:8" ht="15" customHeight="1" x14ac:dyDescent="0.3">
      <c r="B162" s="27"/>
      <c r="C162" s="2"/>
      <c r="D162" s="46"/>
      <c r="E162" s="276"/>
      <c r="F162" s="277"/>
      <c r="G162" s="25"/>
      <c r="H162" s="25"/>
    </row>
    <row r="163" spans="2:8" ht="15" customHeight="1" x14ac:dyDescent="0.3">
      <c r="B163" s="27"/>
      <c r="C163" s="2"/>
      <c r="D163" s="46"/>
      <c r="E163" s="276"/>
      <c r="F163" s="277"/>
      <c r="G163" s="25"/>
      <c r="H163" s="25"/>
    </row>
    <row r="164" spans="2:8" ht="15" customHeight="1" x14ac:dyDescent="0.3">
      <c r="B164" s="27"/>
      <c r="C164" s="2"/>
      <c r="D164" s="46"/>
      <c r="E164" s="47"/>
      <c r="F164" s="278"/>
      <c r="G164" s="24"/>
      <c r="H164" s="25"/>
    </row>
    <row r="165" spans="2:8" ht="15" customHeight="1" x14ac:dyDescent="0.3">
      <c r="B165" s="27"/>
      <c r="C165" s="2"/>
      <c r="D165" s="46"/>
      <c r="E165" s="47"/>
      <c r="F165" s="278"/>
      <c r="G165" s="24"/>
      <c r="H165" s="25"/>
    </row>
    <row r="166" spans="2:8" ht="15" customHeight="1" x14ac:dyDescent="0.3">
      <c r="B166" s="27"/>
      <c r="C166" s="2"/>
      <c r="D166" s="46"/>
      <c r="E166" s="47"/>
      <c r="F166" s="278"/>
      <c r="G166" s="24"/>
      <c r="H166" s="25"/>
    </row>
    <row r="167" spans="2:8" ht="15" customHeight="1" x14ac:dyDescent="0.3">
      <c r="B167" s="27"/>
      <c r="C167" s="2"/>
      <c r="D167" s="46"/>
      <c r="E167" s="47"/>
      <c r="F167" s="278"/>
      <c r="G167" s="24"/>
      <c r="H167" s="25"/>
    </row>
    <row r="168" spans="2:8" ht="15" customHeight="1" x14ac:dyDescent="0.3">
      <c r="B168" s="27"/>
      <c r="C168" s="2"/>
      <c r="D168" s="46"/>
      <c r="E168" s="47"/>
      <c r="F168" s="278"/>
      <c r="G168" s="24"/>
      <c r="H168" s="25"/>
    </row>
    <row r="169" spans="2:8" ht="15" customHeight="1" x14ac:dyDescent="0.3">
      <c r="B169" s="27"/>
      <c r="C169" s="2"/>
      <c r="D169" s="46"/>
      <c r="E169" s="47"/>
      <c r="F169" s="24"/>
      <c r="G169" s="24"/>
      <c r="H169" s="25"/>
    </row>
    <row r="170" spans="2:8" ht="15" customHeight="1" x14ac:dyDescent="0.3">
      <c r="B170" s="38" t="s">
        <v>40</v>
      </c>
      <c r="C170" s="39"/>
      <c r="D170" s="43"/>
      <c r="E170" s="40"/>
      <c r="F170" s="40"/>
      <c r="G170" s="40"/>
      <c r="H170" s="29">
        <f>SUM(H160:H169)</f>
        <v>28.6</v>
      </c>
    </row>
    <row r="171" spans="2:8" ht="15" customHeight="1" x14ac:dyDescent="0.3">
      <c r="B171" s="49" t="s">
        <v>17</v>
      </c>
      <c r="C171" s="50"/>
      <c r="D171" s="28"/>
      <c r="E171" s="28"/>
      <c r="F171" s="28"/>
      <c r="G171" s="51"/>
      <c r="H171" s="52"/>
    </row>
    <row r="172" spans="2:8" ht="15" customHeight="1" x14ac:dyDescent="0.3">
      <c r="B172" s="10" t="s">
        <v>25</v>
      </c>
      <c r="C172" s="32"/>
      <c r="D172" s="45"/>
      <c r="E172" s="33" t="s">
        <v>1</v>
      </c>
      <c r="F172" s="33" t="s">
        <v>24</v>
      </c>
      <c r="G172" s="33" t="s">
        <v>26</v>
      </c>
      <c r="H172" s="34" t="s">
        <v>36</v>
      </c>
    </row>
    <row r="173" spans="2:8" ht="15" customHeight="1" x14ac:dyDescent="0.3">
      <c r="B173" s="27"/>
      <c r="C173" s="20"/>
      <c r="D173" s="44"/>
      <c r="E173" s="53"/>
      <c r="F173" s="18" t="s">
        <v>29</v>
      </c>
      <c r="G173" s="18" t="s">
        <v>30</v>
      </c>
      <c r="H173" s="36" t="s">
        <v>31</v>
      </c>
    </row>
    <row r="174" spans="2:8" ht="15" customHeight="1" x14ac:dyDescent="0.3">
      <c r="B174" s="27"/>
      <c r="C174" s="20"/>
      <c r="D174" s="46"/>
      <c r="E174" s="47"/>
      <c r="F174" s="24"/>
      <c r="G174" s="24"/>
      <c r="H174" s="84"/>
    </row>
    <row r="175" spans="2:8" ht="15" customHeight="1" x14ac:dyDescent="0.3">
      <c r="B175" s="38" t="s">
        <v>18</v>
      </c>
      <c r="C175" s="54"/>
      <c r="D175" s="55"/>
      <c r="E175" s="40"/>
      <c r="F175" s="40"/>
      <c r="G175" s="40"/>
      <c r="H175" s="56">
        <f>SUM(H173:H174)</f>
        <v>0</v>
      </c>
    </row>
    <row r="176" spans="2:8" ht="15" customHeight="1" x14ac:dyDescent="0.3">
      <c r="B176" s="57"/>
      <c r="C176" s="57"/>
      <c r="D176" s="58"/>
      <c r="E176" s="40" t="s">
        <v>41</v>
      </c>
      <c r="F176" s="40"/>
      <c r="G176" s="40"/>
      <c r="H176" s="59">
        <f>+H146+H156+H170+H175</f>
        <v>28.6</v>
      </c>
    </row>
    <row r="177" spans="2:9" ht="15" customHeight="1" x14ac:dyDescent="0.3">
      <c r="B177" s="60"/>
      <c r="C177" s="61"/>
      <c r="D177" s="52"/>
      <c r="E177" s="62" t="s">
        <v>50</v>
      </c>
      <c r="F177" s="51"/>
      <c r="G177" s="83">
        <f>+H5</f>
        <v>0.2</v>
      </c>
      <c r="H177" s="29">
        <f>ROUND(H176*G177,2)</f>
        <v>5.72</v>
      </c>
    </row>
    <row r="178" spans="2:9" ht="15" customHeight="1" x14ac:dyDescent="0.3">
      <c r="B178" s="60"/>
      <c r="C178" s="61"/>
      <c r="D178" s="52"/>
      <c r="E178" s="62" t="s">
        <v>42</v>
      </c>
      <c r="F178" s="63"/>
      <c r="G178" s="63"/>
      <c r="H178" s="25"/>
    </row>
    <row r="179" spans="2:9" ht="15" customHeight="1" x14ac:dyDescent="0.3">
      <c r="B179" s="60"/>
      <c r="C179" s="61"/>
      <c r="D179" s="52"/>
      <c r="E179" s="62" t="s">
        <v>19</v>
      </c>
      <c r="F179" s="63"/>
      <c r="G179" s="63"/>
      <c r="H179" s="29">
        <f>ROUND(H176+H177,2)</f>
        <v>34.32</v>
      </c>
    </row>
    <row r="180" spans="2:9" ht="15" customHeight="1" x14ac:dyDescent="0.3">
      <c r="B180" s="2"/>
      <c r="C180" s="2"/>
      <c r="D180" s="52"/>
      <c r="E180" s="64" t="s">
        <v>20</v>
      </c>
      <c r="F180" s="65"/>
      <c r="G180" s="65"/>
      <c r="H180" s="66">
        <f>H179</f>
        <v>34.32</v>
      </c>
    </row>
    <row r="181" spans="2:9" ht="15" customHeight="1" x14ac:dyDescent="0.3">
      <c r="B181" s="2"/>
      <c r="C181" s="2"/>
      <c r="D181" s="28"/>
      <c r="E181" s="65"/>
      <c r="F181" s="65"/>
      <c r="G181" s="65"/>
      <c r="H181" s="219"/>
    </row>
    <row r="182" spans="2:9" ht="15" customHeight="1" x14ac:dyDescent="0.3">
      <c r="B182" s="2"/>
      <c r="C182" s="2"/>
      <c r="D182" s="28"/>
      <c r="E182" s="28"/>
      <c r="F182" s="28"/>
      <c r="G182" s="28"/>
      <c r="H182" s="220"/>
    </row>
    <row r="183" spans="2:9" ht="15" customHeight="1" x14ac:dyDescent="0.3">
      <c r="B183" s="2" t="s">
        <v>43</v>
      </c>
      <c r="C183" s="2"/>
      <c r="D183" s="28"/>
      <c r="E183" s="28"/>
      <c r="F183" s="28"/>
      <c r="G183" s="28"/>
      <c r="H183" s="68"/>
    </row>
    <row r="184" spans="2:9" ht="30.75" customHeight="1" x14ac:dyDescent="0.3">
      <c r="B184" s="142" t="s">
        <v>8</v>
      </c>
      <c r="C184" s="434" t="str">
        <f>'PRESUPUESTO  LONARSAN'!C28</f>
        <v>TANQUE DE 55 GLNES PARA BASURA</v>
      </c>
      <c r="D184" s="434"/>
      <c r="E184" s="434"/>
      <c r="F184" s="434"/>
      <c r="G184" s="143" t="s">
        <v>9</v>
      </c>
      <c r="H184" s="144" t="str">
        <f>'PRESUPUESTO  LONARSAN'!D28</f>
        <v>U</v>
      </c>
      <c r="I184" s="253"/>
    </row>
    <row r="185" spans="2:9" ht="15" customHeight="1" x14ac:dyDescent="0.3">
      <c r="B185" s="5" t="s">
        <v>10</v>
      </c>
      <c r="C185" s="435" t="str">
        <f>'PRESUPUESTO  LONARSAN'!C24</f>
        <v>SEGURIDAD LABORAL, VIAL Y AMBIENTAL</v>
      </c>
      <c r="D185" s="435"/>
      <c r="E185" s="435"/>
      <c r="F185" s="435"/>
      <c r="G185" s="145" t="s">
        <v>45</v>
      </c>
      <c r="H185" s="7">
        <f>'PRESUPUESTO  LONARSAN'!B28</f>
        <v>2.04</v>
      </c>
      <c r="I185" s="253"/>
    </row>
    <row r="186" spans="2:9" ht="15" customHeight="1" x14ac:dyDescent="0.3">
      <c r="B186" s="164" t="s">
        <v>11</v>
      </c>
      <c r="C186" s="436"/>
      <c r="D186" s="436"/>
      <c r="E186" s="436"/>
      <c r="F186" s="436"/>
      <c r="G186" s="436"/>
      <c r="H186" s="150"/>
      <c r="I186" s="253"/>
    </row>
    <row r="187" spans="2:9" ht="15" customHeight="1" x14ac:dyDescent="0.3">
      <c r="B187" s="138" t="s">
        <v>25</v>
      </c>
      <c r="C187" s="246"/>
      <c r="D187" s="139" t="s">
        <v>24</v>
      </c>
      <c r="E187" s="139" t="s">
        <v>26</v>
      </c>
      <c r="F187" s="140" t="s">
        <v>27</v>
      </c>
      <c r="G187" s="139" t="s">
        <v>28</v>
      </c>
      <c r="H187" s="141" t="s">
        <v>37</v>
      </c>
      <c r="I187" s="253"/>
    </row>
    <row r="188" spans="2:9" ht="15" customHeight="1" x14ac:dyDescent="0.3">
      <c r="B188" s="151"/>
      <c r="C188" s="152"/>
      <c r="D188" s="153" t="s">
        <v>29</v>
      </c>
      <c r="E188" s="153" t="s">
        <v>30</v>
      </c>
      <c r="F188" s="154" t="s">
        <v>31</v>
      </c>
      <c r="G188" s="153" t="s">
        <v>32</v>
      </c>
      <c r="H188" s="155" t="s">
        <v>33</v>
      </c>
      <c r="I188" s="253"/>
    </row>
    <row r="189" spans="2:9" ht="15" customHeight="1" x14ac:dyDescent="0.3">
      <c r="B189" s="332"/>
      <c r="C189" s="156"/>
      <c r="D189" s="157"/>
      <c r="E189" s="149"/>
      <c r="F189" s="149"/>
      <c r="G189" s="149"/>
      <c r="H189" s="158"/>
      <c r="I189" s="253"/>
    </row>
    <row r="190" spans="2:9" ht="15" customHeight="1" x14ac:dyDescent="0.3">
      <c r="B190" s="332"/>
      <c r="C190" s="142"/>
      <c r="D190" s="257"/>
      <c r="E190" s="90"/>
      <c r="F190" s="90"/>
      <c r="G190" s="90"/>
      <c r="H190" s="84"/>
      <c r="I190" s="253"/>
    </row>
    <row r="191" spans="2:9" ht="15" customHeight="1" x14ac:dyDescent="0.3">
      <c r="B191" s="332"/>
      <c r="C191" s="142"/>
      <c r="D191" s="160"/>
      <c r="E191" s="90"/>
      <c r="F191" s="90"/>
      <c r="G191" s="90"/>
      <c r="H191" s="91"/>
      <c r="I191" s="253"/>
    </row>
    <row r="192" spans="2:9" ht="15" customHeight="1" x14ac:dyDescent="0.3">
      <c r="B192" s="161" t="s">
        <v>13</v>
      </c>
      <c r="C192" s="162"/>
      <c r="D192" s="90"/>
      <c r="E192" s="90"/>
      <c r="F192" s="90"/>
      <c r="G192" s="90"/>
      <c r="H192" s="163">
        <f>SUM(H189:H191)</f>
        <v>0</v>
      </c>
      <c r="I192" s="253"/>
    </row>
    <row r="193" spans="2:9" ht="15" customHeight="1" x14ac:dyDescent="0.3">
      <c r="B193" s="164" t="s">
        <v>14</v>
      </c>
      <c r="C193" s="254"/>
      <c r="D193" s="254"/>
      <c r="E193" s="254"/>
      <c r="F193" s="254"/>
      <c r="G193" s="254"/>
      <c r="H193" s="255"/>
      <c r="I193" s="253"/>
    </row>
    <row r="194" spans="2:9" ht="15" customHeight="1" x14ac:dyDescent="0.3">
      <c r="B194" s="138" t="s">
        <v>38</v>
      </c>
      <c r="C194" s="167"/>
      <c r="D194" s="168" t="s">
        <v>24</v>
      </c>
      <c r="E194" s="168" t="s">
        <v>34</v>
      </c>
      <c r="F194" s="140" t="s">
        <v>27</v>
      </c>
      <c r="G194" s="168" t="s">
        <v>28</v>
      </c>
      <c r="H194" s="169" t="s">
        <v>37</v>
      </c>
      <c r="I194" s="253"/>
    </row>
    <row r="195" spans="2:9" ht="15" customHeight="1" x14ac:dyDescent="0.3">
      <c r="B195" s="151"/>
      <c r="C195" s="170"/>
      <c r="D195" s="155" t="s">
        <v>29</v>
      </c>
      <c r="E195" s="155" t="s">
        <v>30</v>
      </c>
      <c r="F195" s="171" t="s">
        <v>31</v>
      </c>
      <c r="G195" s="155" t="s">
        <v>32</v>
      </c>
      <c r="H195" s="155" t="s">
        <v>33</v>
      </c>
      <c r="I195" s="253"/>
    </row>
    <row r="196" spans="2:9" ht="15" customHeight="1" x14ac:dyDescent="0.3">
      <c r="B196" s="27"/>
      <c r="C196" s="37"/>
      <c r="D196" s="24"/>
      <c r="E196" s="71"/>
      <c r="F196" s="24"/>
      <c r="G196" s="90"/>
      <c r="H196" s="23"/>
      <c r="I196" s="253"/>
    </row>
    <row r="197" spans="2:9" ht="15" customHeight="1" x14ac:dyDescent="0.3">
      <c r="B197" s="338"/>
      <c r="C197" s="37"/>
      <c r="D197" s="24"/>
      <c r="E197" s="71"/>
      <c r="F197" s="24"/>
      <c r="G197" s="90"/>
      <c r="H197" s="23"/>
      <c r="I197" s="253"/>
    </row>
    <row r="198" spans="2:9" ht="15" customHeight="1" x14ac:dyDescent="0.3">
      <c r="B198" s="27"/>
      <c r="C198" s="2"/>
      <c r="D198" s="24"/>
      <c r="E198" s="71"/>
      <c r="F198" s="24"/>
      <c r="G198" s="90"/>
      <c r="H198" s="23"/>
      <c r="I198" s="253"/>
    </row>
    <row r="199" spans="2:9" ht="15" customHeight="1" x14ac:dyDescent="0.3">
      <c r="B199" s="27"/>
      <c r="C199" s="2"/>
      <c r="D199" s="24"/>
      <c r="E199" s="24"/>
      <c r="F199" s="24"/>
      <c r="G199" s="90"/>
      <c r="H199" s="23"/>
      <c r="I199" s="253"/>
    </row>
    <row r="200" spans="2:9" ht="15" customHeight="1" x14ac:dyDescent="0.3">
      <c r="B200" s="161"/>
      <c r="C200" s="142"/>
      <c r="D200" s="90"/>
      <c r="E200" s="90"/>
      <c r="F200" s="90"/>
      <c r="G200" s="90"/>
      <c r="H200" s="91"/>
      <c r="I200" s="253"/>
    </row>
    <row r="201" spans="2:9" ht="15" customHeight="1" x14ac:dyDescent="0.3">
      <c r="B201" s="174" t="s">
        <v>15</v>
      </c>
      <c r="C201" s="5"/>
      <c r="D201" s="175"/>
      <c r="E201" s="175"/>
      <c r="F201" s="175"/>
      <c r="G201" s="175"/>
      <c r="H201" s="163">
        <f>SUM(H196:H200)</f>
        <v>0</v>
      </c>
      <c r="I201" s="253"/>
    </row>
    <row r="202" spans="2:9" ht="15" customHeight="1" x14ac:dyDescent="0.3">
      <c r="B202" s="176" t="s">
        <v>16</v>
      </c>
      <c r="C202" s="5"/>
      <c r="D202" s="177"/>
      <c r="E202" s="177"/>
      <c r="F202" s="177"/>
      <c r="G202" s="177"/>
      <c r="H202" s="178"/>
      <c r="I202" s="253"/>
    </row>
    <row r="203" spans="2:9" ht="15" customHeight="1" x14ac:dyDescent="0.3">
      <c r="B203" s="138" t="s">
        <v>25</v>
      </c>
      <c r="C203" s="167"/>
      <c r="D203" s="168"/>
      <c r="E203" s="168" t="s">
        <v>1</v>
      </c>
      <c r="F203" s="140" t="s">
        <v>24</v>
      </c>
      <c r="G203" s="168" t="s">
        <v>35</v>
      </c>
      <c r="H203" s="169" t="s">
        <v>36</v>
      </c>
      <c r="I203" s="253"/>
    </row>
    <row r="204" spans="2:9" ht="15" customHeight="1" x14ac:dyDescent="0.3">
      <c r="B204" s="448"/>
      <c r="C204" s="449"/>
      <c r="D204" s="450"/>
      <c r="E204" s="180"/>
      <c r="F204" s="155" t="s">
        <v>29</v>
      </c>
      <c r="G204" s="155" t="s">
        <v>30</v>
      </c>
      <c r="H204" s="155" t="s">
        <v>31</v>
      </c>
      <c r="I204" s="253"/>
    </row>
    <row r="205" spans="2:9" ht="15" customHeight="1" x14ac:dyDescent="0.3">
      <c r="B205" s="27" t="s">
        <v>219</v>
      </c>
      <c r="C205" s="2"/>
      <c r="D205" s="46"/>
      <c r="E205" s="276" t="s">
        <v>0</v>
      </c>
      <c r="F205" s="25">
        <v>1</v>
      </c>
      <c r="G205" s="25">
        <v>22.5</v>
      </c>
      <c r="H205" s="25">
        <f>+F205*G205</f>
        <v>22.5</v>
      </c>
      <c r="I205" s="253"/>
    </row>
    <row r="206" spans="2:9" ht="15" customHeight="1" x14ac:dyDescent="0.3">
      <c r="B206" s="27"/>
      <c r="C206" s="2"/>
      <c r="D206" s="46"/>
      <c r="E206" s="276"/>
      <c r="F206" s="25"/>
      <c r="G206" s="71"/>
      <c r="H206" s="25"/>
      <c r="I206" s="253"/>
    </row>
    <row r="207" spans="2:9" ht="15" customHeight="1" x14ac:dyDescent="0.3">
      <c r="B207" s="27"/>
      <c r="C207" s="2"/>
      <c r="D207" s="46"/>
      <c r="E207" s="276"/>
      <c r="F207" s="25"/>
      <c r="G207" s="71"/>
      <c r="H207" s="25"/>
      <c r="I207" s="253"/>
    </row>
    <row r="208" spans="2:9" ht="15" customHeight="1" x14ac:dyDescent="0.3">
      <c r="B208" s="27"/>
      <c r="C208" s="2"/>
      <c r="D208" s="46"/>
      <c r="E208" s="276"/>
      <c r="F208" s="25"/>
      <c r="G208" s="25"/>
      <c r="H208" s="25"/>
      <c r="I208" s="253"/>
    </row>
    <row r="209" spans="2:9" ht="15" customHeight="1" x14ac:dyDescent="0.3">
      <c r="B209" s="27"/>
      <c r="C209" s="2"/>
      <c r="D209" s="46"/>
      <c r="E209" s="47"/>
      <c r="F209" s="48"/>
      <c r="G209" s="24"/>
      <c r="H209" s="23"/>
      <c r="I209" s="253"/>
    </row>
    <row r="210" spans="2:9" ht="15" customHeight="1" x14ac:dyDescent="0.3">
      <c r="B210" s="161"/>
      <c r="C210" s="142"/>
      <c r="D210" s="181"/>
      <c r="E210" s="89"/>
      <c r="F210" s="90"/>
      <c r="G210" s="90"/>
      <c r="H210" s="91"/>
      <c r="I210" s="253"/>
    </row>
    <row r="211" spans="2:9" ht="15" customHeight="1" x14ac:dyDescent="0.3">
      <c r="B211" s="161"/>
      <c r="C211" s="142"/>
      <c r="D211" s="172"/>
      <c r="E211" s="89"/>
      <c r="F211" s="90"/>
      <c r="G211" s="201"/>
      <c r="H211" s="91"/>
      <c r="I211" s="253"/>
    </row>
    <row r="212" spans="2:9" ht="15" customHeight="1" x14ac:dyDescent="0.3">
      <c r="B212" s="161"/>
      <c r="C212" s="142"/>
      <c r="D212" s="181"/>
      <c r="E212" s="89"/>
      <c r="F212" s="90"/>
      <c r="G212" s="90"/>
      <c r="H212" s="91"/>
      <c r="I212" s="253"/>
    </row>
    <row r="213" spans="2:9" ht="15" customHeight="1" x14ac:dyDescent="0.3">
      <c r="B213" s="174" t="s">
        <v>40</v>
      </c>
      <c r="C213" s="5"/>
      <c r="D213" s="178"/>
      <c r="E213" s="175"/>
      <c r="F213" s="175"/>
      <c r="G213" s="175"/>
      <c r="H213" s="163">
        <f>SUM(H205:H212)</f>
        <v>22.5</v>
      </c>
      <c r="I213" s="253"/>
    </row>
    <row r="214" spans="2:9" ht="15" customHeight="1" x14ac:dyDescent="0.3">
      <c r="B214" s="182" t="s">
        <v>17</v>
      </c>
      <c r="C214" s="183"/>
      <c r="D214" s="162"/>
      <c r="E214" s="162"/>
      <c r="F214" s="162"/>
      <c r="G214" s="184"/>
      <c r="H214" s="185"/>
      <c r="I214" s="253"/>
    </row>
    <row r="215" spans="2:9" ht="15" customHeight="1" x14ac:dyDescent="0.3">
      <c r="B215" s="138" t="s">
        <v>25</v>
      </c>
      <c r="C215" s="167"/>
      <c r="D215" s="180"/>
      <c r="E215" s="168" t="s">
        <v>1</v>
      </c>
      <c r="F215" s="168" t="s">
        <v>24</v>
      </c>
      <c r="G215" s="168" t="s">
        <v>26</v>
      </c>
      <c r="H215" s="169" t="s">
        <v>36</v>
      </c>
      <c r="I215" s="253"/>
    </row>
    <row r="216" spans="2:9" ht="15" customHeight="1" x14ac:dyDescent="0.3">
      <c r="B216" s="161"/>
      <c r="C216" s="156"/>
      <c r="D216" s="179"/>
      <c r="E216" s="186"/>
      <c r="F216" s="154" t="s">
        <v>29</v>
      </c>
      <c r="G216" s="154" t="s">
        <v>30</v>
      </c>
      <c r="H216" s="171" t="s">
        <v>31</v>
      </c>
      <c r="I216" s="253"/>
    </row>
    <row r="217" spans="2:9" ht="15" customHeight="1" x14ac:dyDescent="0.3">
      <c r="B217" s="161"/>
      <c r="C217" s="156"/>
      <c r="D217" s="181"/>
      <c r="E217" s="89"/>
      <c r="F217" s="90"/>
      <c r="G217" s="90"/>
      <c r="H217" s="23"/>
      <c r="I217" s="253"/>
    </row>
    <row r="218" spans="2:9" ht="15" customHeight="1" x14ac:dyDescent="0.3">
      <c r="B218" s="174" t="s">
        <v>18</v>
      </c>
      <c r="C218" s="187"/>
      <c r="D218" s="188"/>
      <c r="E218" s="175"/>
      <c r="F218" s="175"/>
      <c r="G218" s="175"/>
      <c r="H218" s="189">
        <f>SUM(H216:H217)</f>
        <v>0</v>
      </c>
      <c r="I218" s="253"/>
    </row>
    <row r="219" spans="2:9" ht="15" customHeight="1" x14ac:dyDescent="0.3">
      <c r="B219" s="190"/>
      <c r="C219" s="190"/>
      <c r="D219" s="191"/>
      <c r="E219" s="175" t="s">
        <v>41</v>
      </c>
      <c r="F219" s="175"/>
      <c r="G219" s="175"/>
      <c r="H219" s="192">
        <f>+H192+H201+H213+H218</f>
        <v>22.5</v>
      </c>
      <c r="I219" s="253"/>
    </row>
    <row r="220" spans="2:9" ht="15" customHeight="1" x14ac:dyDescent="0.3">
      <c r="B220" s="193"/>
      <c r="C220" s="194"/>
      <c r="D220" s="185"/>
      <c r="E220" s="195" t="s">
        <v>55</v>
      </c>
      <c r="F220" s="184"/>
      <c r="G220" s="196">
        <f>+H5</f>
        <v>0.2</v>
      </c>
      <c r="H220" s="163">
        <f>ROUND(H219*G220,2)</f>
        <v>4.5</v>
      </c>
      <c r="I220" s="253"/>
    </row>
    <row r="221" spans="2:9" ht="15" customHeight="1" x14ac:dyDescent="0.3">
      <c r="B221" s="193"/>
      <c r="C221" s="194"/>
      <c r="D221" s="185"/>
      <c r="E221" s="195" t="s">
        <v>42</v>
      </c>
      <c r="F221" s="197"/>
      <c r="G221" s="197"/>
      <c r="H221" s="91"/>
      <c r="I221" s="253"/>
    </row>
    <row r="222" spans="2:9" ht="15" customHeight="1" x14ac:dyDescent="0.3">
      <c r="B222" s="193"/>
      <c r="C222" s="194"/>
      <c r="D222" s="185"/>
      <c r="E222" s="195" t="s">
        <v>19</v>
      </c>
      <c r="F222" s="197"/>
      <c r="G222" s="197"/>
      <c r="H222" s="163">
        <f>ROUND(H219+H220,2)</f>
        <v>27</v>
      </c>
      <c r="I222" s="253"/>
    </row>
    <row r="223" spans="2:9" ht="15" customHeight="1" x14ac:dyDescent="0.3">
      <c r="B223" s="142"/>
      <c r="C223" s="142"/>
      <c r="D223" s="185"/>
      <c r="E223" s="198" t="s">
        <v>20</v>
      </c>
      <c r="F223" s="199"/>
      <c r="G223" s="199"/>
      <c r="H223" s="200">
        <f>H222</f>
        <v>27</v>
      </c>
      <c r="I223" s="253"/>
    </row>
    <row r="224" spans="2:9" ht="15" customHeight="1" x14ac:dyDescent="0.3">
      <c r="B224" s="142"/>
      <c r="C224" s="142"/>
      <c r="D224" s="162"/>
      <c r="E224" s="199"/>
      <c r="F224" s="199"/>
      <c r="G224" s="199"/>
      <c r="H224" s="256"/>
      <c r="I224" s="253"/>
    </row>
    <row r="225" spans="2:9" ht="15" customHeight="1" x14ac:dyDescent="0.3">
      <c r="B225" s="142"/>
      <c r="C225" s="142"/>
      <c r="D225" s="162"/>
      <c r="E225" s="162"/>
      <c r="F225" s="162"/>
      <c r="G225" s="162"/>
      <c r="H225" s="223"/>
      <c r="I225" s="253"/>
    </row>
    <row r="226" spans="2:9" ht="15" customHeight="1" x14ac:dyDescent="0.3">
      <c r="B226" s="259" t="s">
        <v>43</v>
      </c>
      <c r="C226" s="259"/>
      <c r="D226" s="259"/>
      <c r="E226" s="259"/>
      <c r="F226" s="259"/>
      <c r="G226" s="259"/>
      <c r="H226" s="260"/>
      <c r="I226" s="261"/>
    </row>
    <row r="227" spans="2:9" ht="15" customHeight="1" x14ac:dyDescent="0.3">
      <c r="B227" s="462"/>
      <c r="C227" s="462"/>
      <c r="D227" s="462"/>
      <c r="E227" s="28"/>
      <c r="F227" s="28"/>
      <c r="G227" s="28"/>
      <c r="H227" s="68"/>
    </row>
    <row r="228" spans="2:9" ht="29.25" customHeight="1" x14ac:dyDescent="0.3">
      <c r="B228" s="142" t="s">
        <v>8</v>
      </c>
      <c r="C228" s="434" t="str">
        <f>'PRESUPUESTO  LONARSAN'!C29</f>
        <v>CINTA PLÁSTICA DE SEGURIDAD (COLOR REFLECTIVO)</v>
      </c>
      <c r="D228" s="434"/>
      <c r="E228" s="434"/>
      <c r="F228" s="434"/>
      <c r="G228" s="143" t="s">
        <v>9</v>
      </c>
      <c r="H228" s="144" t="str">
        <f>'PRESUPUESTO  LONARSAN'!D29</f>
        <v>ML</v>
      </c>
    </row>
    <row r="229" spans="2:9" ht="15" customHeight="1" x14ac:dyDescent="0.3">
      <c r="B229" s="5" t="s">
        <v>10</v>
      </c>
      <c r="C229" s="435" t="str">
        <f>'PRESUPUESTO  LONARSAN'!C24</f>
        <v>SEGURIDAD LABORAL, VIAL Y AMBIENTAL</v>
      </c>
      <c r="D229" s="435"/>
      <c r="E229" s="435"/>
      <c r="F229" s="435"/>
      <c r="G229" s="145" t="s">
        <v>45</v>
      </c>
      <c r="H229" s="7">
        <f>'PRESUPUESTO  LONARSAN'!B29</f>
        <v>2.0499999999999998</v>
      </c>
    </row>
    <row r="230" spans="2:9" ht="15" customHeight="1" x14ac:dyDescent="0.3">
      <c r="B230" s="164" t="s">
        <v>11</v>
      </c>
      <c r="C230" s="436"/>
      <c r="D230" s="436"/>
      <c r="E230" s="436"/>
      <c r="F230" s="436"/>
      <c r="G230" s="436"/>
      <c r="H230" s="150"/>
    </row>
    <row r="231" spans="2:9" ht="15" customHeight="1" x14ac:dyDescent="0.3">
      <c r="B231" s="454" t="s">
        <v>25</v>
      </c>
      <c r="C231" s="455"/>
      <c r="D231" s="139" t="s">
        <v>24</v>
      </c>
      <c r="E231" s="139" t="s">
        <v>26</v>
      </c>
      <c r="F231" s="140" t="s">
        <v>27</v>
      </c>
      <c r="G231" s="139" t="s">
        <v>28</v>
      </c>
      <c r="H231" s="141" t="s">
        <v>37</v>
      </c>
    </row>
    <row r="232" spans="2:9" ht="15" customHeight="1" x14ac:dyDescent="0.3">
      <c r="B232" s="151"/>
      <c r="C232" s="152"/>
      <c r="D232" s="153" t="s">
        <v>29</v>
      </c>
      <c r="E232" s="153" t="s">
        <v>30</v>
      </c>
      <c r="F232" s="154" t="s">
        <v>31</v>
      </c>
      <c r="G232" s="153" t="s">
        <v>32</v>
      </c>
      <c r="H232" s="155" t="s">
        <v>33</v>
      </c>
    </row>
    <row r="233" spans="2:9" ht="15" customHeight="1" x14ac:dyDescent="0.3">
      <c r="B233" s="437"/>
      <c r="C233" s="438"/>
      <c r="D233" s="157"/>
      <c r="E233" s="149"/>
      <c r="F233" s="149"/>
      <c r="G233" s="149"/>
      <c r="H233" s="158"/>
    </row>
    <row r="234" spans="2:9" ht="15" customHeight="1" x14ac:dyDescent="0.3">
      <c r="B234" s="332"/>
      <c r="C234" s="142"/>
      <c r="D234" s="160"/>
      <c r="E234" s="90"/>
      <c r="F234" s="90"/>
      <c r="G234" s="90"/>
      <c r="H234" s="91"/>
    </row>
    <row r="235" spans="2:9" ht="15" customHeight="1" x14ac:dyDescent="0.3">
      <c r="B235" s="161" t="s">
        <v>13</v>
      </c>
      <c r="C235" s="162"/>
      <c r="D235" s="90"/>
      <c r="E235" s="90"/>
      <c r="F235" s="90"/>
      <c r="G235" s="90"/>
      <c r="H235" s="163">
        <f>SUM(H233:H234)</f>
        <v>0</v>
      </c>
    </row>
    <row r="236" spans="2:9" ht="15" customHeight="1" x14ac:dyDescent="0.3">
      <c r="B236" s="164" t="s">
        <v>14</v>
      </c>
      <c r="C236" s="165"/>
      <c r="D236" s="165"/>
      <c r="E236" s="165"/>
      <c r="F236" s="165"/>
      <c r="G236" s="165"/>
      <c r="H236" s="166"/>
    </row>
    <row r="237" spans="2:9" ht="15" customHeight="1" x14ac:dyDescent="0.3">
      <c r="B237" s="138" t="s">
        <v>38</v>
      </c>
      <c r="C237" s="167"/>
      <c r="D237" s="168" t="s">
        <v>24</v>
      </c>
      <c r="E237" s="168" t="s">
        <v>34</v>
      </c>
      <c r="F237" s="140" t="s">
        <v>27</v>
      </c>
      <c r="G237" s="168" t="s">
        <v>28</v>
      </c>
      <c r="H237" s="169" t="s">
        <v>37</v>
      </c>
    </row>
    <row r="238" spans="2:9" ht="15" customHeight="1" x14ac:dyDescent="0.3">
      <c r="B238" s="151"/>
      <c r="C238" s="170"/>
      <c r="D238" s="155" t="s">
        <v>29</v>
      </c>
      <c r="E238" s="155" t="s">
        <v>30</v>
      </c>
      <c r="F238" s="171" t="s">
        <v>31</v>
      </c>
      <c r="G238" s="155" t="s">
        <v>32</v>
      </c>
      <c r="H238" s="155" t="s">
        <v>33</v>
      </c>
    </row>
    <row r="239" spans="2:9" ht="15" customHeight="1" x14ac:dyDescent="0.3">
      <c r="B239" s="27" t="s">
        <v>135</v>
      </c>
      <c r="C239" s="37"/>
      <c r="D239" s="48">
        <v>0.1</v>
      </c>
      <c r="E239" s="48">
        <f>+'ACT. COSTOS MANO DE OBRA'!D13</f>
        <v>4.55</v>
      </c>
      <c r="F239" s="48">
        <f>+E239*D239</f>
        <v>0.45500000000000002</v>
      </c>
      <c r="G239" s="48">
        <v>0.05</v>
      </c>
      <c r="H239" s="25">
        <f>ROUND(G239*F239,2)</f>
        <v>0.02</v>
      </c>
    </row>
    <row r="240" spans="2:9" ht="15" customHeight="1" x14ac:dyDescent="0.3">
      <c r="B240" s="338" t="s">
        <v>156</v>
      </c>
      <c r="C240" s="37"/>
      <c r="D240" s="48">
        <v>1</v>
      </c>
      <c r="E240" s="48">
        <f>+'ACT. COSTOS MANO DE OBRA'!D15</f>
        <v>4.05</v>
      </c>
      <c r="F240" s="48">
        <f>+E240*D240</f>
        <v>4.05</v>
      </c>
      <c r="G240" s="48">
        <v>0.05</v>
      </c>
      <c r="H240" s="25">
        <f>ROUND(G240*F240,2)</f>
        <v>0.2</v>
      </c>
    </row>
    <row r="241" spans="2:8" ht="15" customHeight="1" x14ac:dyDescent="0.3">
      <c r="B241" s="338"/>
      <c r="C241" s="37"/>
      <c r="D241" s="24"/>
      <c r="E241" s="71"/>
      <c r="F241" s="24"/>
      <c r="G241" s="90"/>
      <c r="H241" s="91"/>
    </row>
    <row r="242" spans="2:8" ht="15" customHeight="1" x14ac:dyDescent="0.3">
      <c r="B242" s="27"/>
      <c r="C242" s="2"/>
      <c r="D242" s="24"/>
      <c r="E242" s="24"/>
      <c r="F242" s="24"/>
      <c r="G242" s="90"/>
      <c r="H242" s="91"/>
    </row>
    <row r="243" spans="2:8" ht="15" customHeight="1" x14ac:dyDescent="0.3">
      <c r="B243" s="27"/>
      <c r="C243" s="2"/>
      <c r="D243" s="24"/>
      <c r="E243" s="24"/>
      <c r="F243" s="24"/>
      <c r="G243" s="90"/>
      <c r="H243" s="91"/>
    </row>
    <row r="244" spans="2:8" ht="15" customHeight="1" x14ac:dyDescent="0.3">
      <c r="B244" s="174" t="s">
        <v>15</v>
      </c>
      <c r="C244" s="5"/>
      <c r="D244" s="175"/>
      <c r="E244" s="175"/>
      <c r="F244" s="175"/>
      <c r="G244" s="175"/>
      <c r="H244" s="163">
        <f>SUM(H239:H243)</f>
        <v>0.22</v>
      </c>
    </row>
    <row r="245" spans="2:8" ht="15" customHeight="1" x14ac:dyDescent="0.3">
      <c r="B245" s="176" t="s">
        <v>16</v>
      </c>
      <c r="C245" s="5"/>
      <c r="D245" s="177"/>
      <c r="E245" s="177"/>
      <c r="F245" s="177"/>
      <c r="G245" s="177"/>
      <c r="H245" s="178"/>
    </row>
    <row r="246" spans="2:8" ht="15" customHeight="1" x14ac:dyDescent="0.3">
      <c r="B246" s="138" t="s">
        <v>25</v>
      </c>
      <c r="C246" s="167"/>
      <c r="D246" s="168"/>
      <c r="E246" s="168" t="s">
        <v>1</v>
      </c>
      <c r="F246" s="140" t="s">
        <v>24</v>
      </c>
      <c r="G246" s="168" t="s">
        <v>35</v>
      </c>
      <c r="H246" s="169" t="s">
        <v>36</v>
      </c>
    </row>
    <row r="247" spans="2:8" ht="15" customHeight="1" x14ac:dyDescent="0.3">
      <c r="B247" s="448"/>
      <c r="C247" s="449"/>
      <c r="D247" s="450"/>
      <c r="E247" s="180"/>
      <c r="F247" s="155" t="s">
        <v>29</v>
      </c>
      <c r="G247" s="155" t="s">
        <v>30</v>
      </c>
      <c r="H247" s="155" t="s">
        <v>31</v>
      </c>
    </row>
    <row r="248" spans="2:8" ht="15" customHeight="1" x14ac:dyDescent="0.3">
      <c r="B248" s="27" t="s">
        <v>220</v>
      </c>
      <c r="C248" s="2"/>
      <c r="D248" s="46"/>
      <c r="E248" s="47" t="s">
        <v>0</v>
      </c>
      <c r="F248" s="24">
        <v>3</v>
      </c>
      <c r="G248" s="24">
        <v>7.0000000000000007E-2</v>
      </c>
      <c r="H248" s="25">
        <f>ROUND(F248*G248,2)</f>
        <v>0.21</v>
      </c>
    </row>
    <row r="249" spans="2:8" ht="15" customHeight="1" x14ac:dyDescent="0.3">
      <c r="B249" s="27"/>
      <c r="C249" s="2"/>
      <c r="D249" s="46"/>
      <c r="E249" s="47"/>
      <c r="F249" s="48"/>
      <c r="G249" s="71"/>
      <c r="H249" s="25"/>
    </row>
    <row r="250" spans="2:8" ht="15" customHeight="1" x14ac:dyDescent="0.3">
      <c r="B250" s="75"/>
      <c r="C250" s="2"/>
      <c r="D250" s="76"/>
      <c r="E250" s="77"/>
      <c r="F250" s="78"/>
      <c r="G250" s="71"/>
      <c r="H250" s="25"/>
    </row>
    <row r="251" spans="2:8" ht="15" customHeight="1" x14ac:dyDescent="0.3">
      <c r="B251" s="75"/>
      <c r="C251" s="264"/>
      <c r="D251" s="221"/>
      <c r="E251" s="47"/>
      <c r="F251" s="24"/>
      <c r="G251" s="71"/>
      <c r="H251" s="25"/>
    </row>
    <row r="252" spans="2:8" ht="15" customHeight="1" x14ac:dyDescent="0.3">
      <c r="B252" s="27"/>
      <c r="C252" s="2"/>
      <c r="D252" s="46"/>
      <c r="E252" s="47"/>
      <c r="F252" s="24"/>
      <c r="G252" s="24"/>
      <c r="H252" s="25"/>
    </row>
    <row r="253" spans="2:8" ht="15" customHeight="1" x14ac:dyDescent="0.3">
      <c r="B253" s="27"/>
      <c r="C253" s="2"/>
      <c r="D253" s="46"/>
      <c r="E253" s="74"/>
      <c r="F253" s="71"/>
      <c r="G253" s="71"/>
      <c r="H253" s="25"/>
    </row>
    <row r="254" spans="2:8" ht="15" customHeight="1" x14ac:dyDescent="0.3">
      <c r="B254" s="27"/>
      <c r="C254" s="2"/>
      <c r="D254" s="46"/>
      <c r="E254" s="74"/>
      <c r="F254" s="71"/>
      <c r="G254" s="71"/>
      <c r="H254" s="25"/>
    </row>
    <row r="255" spans="2:8" ht="15" customHeight="1" x14ac:dyDescent="0.3">
      <c r="B255" s="27"/>
      <c r="C255" s="2"/>
      <c r="D255" s="46"/>
      <c r="E255" s="47"/>
      <c r="F255" s="48"/>
      <c r="G255" s="24"/>
      <c r="H255" s="25"/>
    </row>
    <row r="256" spans="2:8" ht="15" customHeight="1" x14ac:dyDescent="0.3">
      <c r="B256" s="27"/>
      <c r="C256" s="2"/>
      <c r="D256" s="46"/>
      <c r="E256" s="74"/>
      <c r="F256" s="71"/>
      <c r="G256" s="71"/>
      <c r="H256" s="25"/>
    </row>
    <row r="257" spans="2:8" ht="15" customHeight="1" x14ac:dyDescent="0.3">
      <c r="B257" s="27"/>
      <c r="C257" s="2"/>
      <c r="D257" s="46"/>
      <c r="E257" s="47"/>
      <c r="F257" s="48"/>
      <c r="G257" s="24"/>
      <c r="H257" s="91"/>
    </row>
    <row r="258" spans="2:8" ht="15" customHeight="1" x14ac:dyDescent="0.3">
      <c r="B258" s="27"/>
      <c r="C258" s="2"/>
      <c r="D258" s="46"/>
      <c r="E258" s="47"/>
      <c r="F258" s="48"/>
      <c r="G258" s="24"/>
      <c r="H258" s="91"/>
    </row>
    <row r="259" spans="2:8" ht="15" customHeight="1" x14ac:dyDescent="0.3">
      <c r="B259" s="27"/>
      <c r="C259" s="2"/>
      <c r="D259" s="46"/>
      <c r="E259" s="47"/>
      <c r="F259" s="48"/>
      <c r="G259" s="24"/>
      <c r="H259" s="91"/>
    </row>
    <row r="260" spans="2:8" ht="15" customHeight="1" x14ac:dyDescent="0.3">
      <c r="B260" s="174" t="s">
        <v>40</v>
      </c>
      <c r="C260" s="5"/>
      <c r="D260" s="178"/>
      <c r="E260" s="175"/>
      <c r="F260" s="175"/>
      <c r="G260" s="175"/>
      <c r="H260" s="163">
        <f>SUM(H248:H256)</f>
        <v>0.21</v>
      </c>
    </row>
    <row r="261" spans="2:8" ht="15" customHeight="1" x14ac:dyDescent="0.3">
      <c r="B261" s="182" t="s">
        <v>17</v>
      </c>
      <c r="C261" s="183"/>
      <c r="D261" s="162"/>
      <c r="E261" s="162"/>
      <c r="F261" s="162"/>
      <c r="G261" s="184"/>
      <c r="H261" s="185"/>
    </row>
    <row r="262" spans="2:8" ht="15" customHeight="1" x14ac:dyDescent="0.3">
      <c r="B262" s="138" t="s">
        <v>25</v>
      </c>
      <c r="C262" s="167"/>
      <c r="D262" s="180"/>
      <c r="E262" s="168" t="s">
        <v>1</v>
      </c>
      <c r="F262" s="168" t="s">
        <v>24</v>
      </c>
      <c r="G262" s="168" t="s">
        <v>26</v>
      </c>
      <c r="H262" s="169" t="s">
        <v>36</v>
      </c>
    </row>
    <row r="263" spans="2:8" ht="15" customHeight="1" x14ac:dyDescent="0.3">
      <c r="B263" s="161"/>
      <c r="C263" s="156"/>
      <c r="D263" s="179"/>
      <c r="E263" s="186"/>
      <c r="F263" s="154" t="s">
        <v>29</v>
      </c>
      <c r="G263" s="154" t="s">
        <v>30</v>
      </c>
      <c r="H263" s="171" t="s">
        <v>31</v>
      </c>
    </row>
    <row r="264" spans="2:8" ht="15" customHeight="1" x14ac:dyDescent="0.3">
      <c r="B264" s="27"/>
      <c r="C264" s="20"/>
      <c r="D264" s="46"/>
      <c r="E264" s="47"/>
      <c r="F264" s="24"/>
      <c r="G264" s="24"/>
      <c r="H264" s="91"/>
    </row>
    <row r="265" spans="2:8" ht="15" customHeight="1" x14ac:dyDescent="0.3">
      <c r="B265" s="174" t="s">
        <v>18</v>
      </c>
      <c r="C265" s="187"/>
      <c r="D265" s="188"/>
      <c r="E265" s="175"/>
      <c r="F265" s="175"/>
      <c r="G265" s="175"/>
      <c r="H265" s="189">
        <f>SUM(H263:H264)</f>
        <v>0</v>
      </c>
    </row>
    <row r="266" spans="2:8" ht="15" customHeight="1" x14ac:dyDescent="0.3">
      <c r="B266" s="190"/>
      <c r="C266" s="190"/>
      <c r="D266" s="191"/>
      <c r="E266" s="175" t="s">
        <v>41</v>
      </c>
      <c r="F266" s="175"/>
      <c r="G266" s="175"/>
      <c r="H266" s="192">
        <f>+H235+H244+H260+H265</f>
        <v>0.43</v>
      </c>
    </row>
    <row r="267" spans="2:8" ht="15" customHeight="1" x14ac:dyDescent="0.3">
      <c r="B267" s="193"/>
      <c r="C267" s="194"/>
      <c r="D267" s="185"/>
      <c r="E267" s="195" t="s">
        <v>50</v>
      </c>
      <c r="F267" s="184"/>
      <c r="G267" s="196">
        <f>+H5</f>
        <v>0.2</v>
      </c>
      <c r="H267" s="163">
        <f>ROUND(H266*G267,2)</f>
        <v>0.09</v>
      </c>
    </row>
    <row r="268" spans="2:8" ht="15" customHeight="1" x14ac:dyDescent="0.3">
      <c r="B268" s="193"/>
      <c r="C268" s="194"/>
      <c r="D268" s="185"/>
      <c r="E268" s="195" t="s">
        <v>42</v>
      </c>
      <c r="F268" s="197"/>
      <c r="G268" s="197"/>
      <c r="H268" s="91"/>
    </row>
    <row r="269" spans="2:8" ht="15" customHeight="1" x14ac:dyDescent="0.3">
      <c r="B269" s="193"/>
      <c r="C269" s="194"/>
      <c r="D269" s="185"/>
      <c r="E269" s="195" t="s">
        <v>19</v>
      </c>
      <c r="F269" s="197"/>
      <c r="G269" s="197"/>
      <c r="H269" s="163">
        <f>ROUND(H266+H267,2)</f>
        <v>0.52</v>
      </c>
    </row>
    <row r="270" spans="2:8" ht="15" customHeight="1" x14ac:dyDescent="0.3">
      <c r="B270" s="142"/>
      <c r="C270" s="142"/>
      <c r="D270" s="185"/>
      <c r="E270" s="195" t="s">
        <v>20</v>
      </c>
      <c r="F270" s="184"/>
      <c r="G270" s="204"/>
      <c r="H270" s="200">
        <f>H269</f>
        <v>0.52</v>
      </c>
    </row>
    <row r="271" spans="2:8" ht="15" customHeight="1" x14ac:dyDescent="0.3">
      <c r="B271" s="2"/>
      <c r="C271" s="2"/>
      <c r="D271" s="28"/>
      <c r="E271" s="28"/>
      <c r="F271" s="28"/>
      <c r="G271" s="28"/>
      <c r="H271" s="68"/>
    </row>
    <row r="272" spans="2:8" ht="15" customHeight="1" x14ac:dyDescent="0.3">
      <c r="B272" s="2"/>
      <c r="C272" s="2"/>
      <c r="D272" s="28"/>
      <c r="E272" s="28"/>
      <c r="F272" s="28"/>
      <c r="G272" s="28"/>
      <c r="H272" s="68"/>
    </row>
    <row r="273" spans="2:8" ht="15" customHeight="1" x14ac:dyDescent="0.3">
      <c r="B273" s="2"/>
      <c r="C273" s="2"/>
      <c r="D273" s="28"/>
      <c r="E273" s="28"/>
      <c r="F273" s="28"/>
      <c r="G273" s="28"/>
      <c r="H273" s="68"/>
    </row>
    <row r="274" spans="2:8" ht="15" customHeight="1" x14ac:dyDescent="0.3">
      <c r="B274" s="2" t="s">
        <v>43</v>
      </c>
      <c r="C274" s="2"/>
      <c r="D274" s="28"/>
      <c r="E274" s="28"/>
      <c r="F274" s="28"/>
      <c r="G274" s="28"/>
      <c r="H274" s="68"/>
    </row>
    <row r="276" spans="2:8" ht="15" customHeight="1" x14ac:dyDescent="0.3">
      <c r="B276" s="142" t="s">
        <v>8</v>
      </c>
      <c r="C276" s="434" t="str">
        <f>'PRESUPUESTO  LONARSAN'!C30</f>
        <v>PROTECCIÓN PARA EL TRABAJADOR</v>
      </c>
      <c r="D276" s="434"/>
      <c r="E276" s="434"/>
      <c r="F276" s="434"/>
      <c r="G276" s="143" t="s">
        <v>9</v>
      </c>
      <c r="H276" s="144" t="str">
        <f>'PRESUPUESTO  LONARSAN'!D30</f>
        <v>U</v>
      </c>
    </row>
    <row r="277" spans="2:8" ht="15" customHeight="1" x14ac:dyDescent="0.3">
      <c r="B277" s="5" t="s">
        <v>10</v>
      </c>
      <c r="C277" s="435" t="str">
        <f>'PRESUPUESTO  LONARSAN'!C24</f>
        <v>SEGURIDAD LABORAL, VIAL Y AMBIENTAL</v>
      </c>
      <c r="D277" s="435"/>
      <c r="E277" s="435"/>
      <c r="F277" s="435"/>
      <c r="G277" s="145" t="s">
        <v>45</v>
      </c>
      <c r="H277" s="7">
        <f>'PRESUPUESTO  LONARSAN'!B30</f>
        <v>2.06</v>
      </c>
    </row>
    <row r="278" spans="2:8" ht="15" customHeight="1" x14ac:dyDescent="0.3">
      <c r="B278" s="164" t="s">
        <v>11</v>
      </c>
      <c r="C278" s="436"/>
      <c r="D278" s="436"/>
      <c r="E278" s="436"/>
      <c r="F278" s="436"/>
      <c r="G278" s="436"/>
      <c r="H278" s="150"/>
    </row>
    <row r="279" spans="2:8" ht="15" customHeight="1" x14ac:dyDescent="0.3">
      <c r="B279" s="454" t="s">
        <v>25</v>
      </c>
      <c r="C279" s="455"/>
      <c r="D279" s="139" t="s">
        <v>24</v>
      </c>
      <c r="E279" s="139" t="s">
        <v>26</v>
      </c>
      <c r="F279" s="140" t="s">
        <v>27</v>
      </c>
      <c r="G279" s="139" t="s">
        <v>28</v>
      </c>
      <c r="H279" s="141" t="s">
        <v>37</v>
      </c>
    </row>
    <row r="280" spans="2:8" ht="15" customHeight="1" x14ac:dyDescent="0.3">
      <c r="B280" s="151"/>
      <c r="C280" s="152"/>
      <c r="D280" s="153" t="s">
        <v>29</v>
      </c>
      <c r="E280" s="153" t="s">
        <v>30</v>
      </c>
      <c r="F280" s="154" t="s">
        <v>31</v>
      </c>
      <c r="G280" s="153" t="s">
        <v>32</v>
      </c>
      <c r="H280" s="155" t="s">
        <v>33</v>
      </c>
    </row>
    <row r="281" spans="2:8" ht="15" customHeight="1" x14ac:dyDescent="0.3">
      <c r="B281" s="437"/>
      <c r="C281" s="438"/>
      <c r="D281" s="157"/>
      <c r="E281" s="149"/>
      <c r="F281" s="149"/>
      <c r="G281" s="149"/>
      <c r="H281" s="158"/>
    </row>
    <row r="282" spans="2:8" ht="15" customHeight="1" x14ac:dyDescent="0.3">
      <c r="B282" s="332"/>
      <c r="C282" s="142"/>
      <c r="D282" s="160"/>
      <c r="E282" s="90"/>
      <c r="F282" s="90"/>
      <c r="G282" s="90"/>
      <c r="H282" s="91"/>
    </row>
    <row r="283" spans="2:8" ht="15" customHeight="1" x14ac:dyDescent="0.3">
      <c r="B283" s="161" t="s">
        <v>13</v>
      </c>
      <c r="C283" s="162"/>
      <c r="D283" s="90"/>
      <c r="E283" s="90"/>
      <c r="F283" s="90"/>
      <c r="G283" s="90"/>
      <c r="H283" s="163">
        <f>SUM(H281:H282)</f>
        <v>0</v>
      </c>
    </row>
    <row r="284" spans="2:8" ht="15" customHeight="1" x14ac:dyDescent="0.3">
      <c r="B284" s="164" t="s">
        <v>14</v>
      </c>
      <c r="C284" s="165"/>
      <c r="D284" s="165"/>
      <c r="E284" s="165"/>
      <c r="F284" s="165"/>
      <c r="G284" s="165"/>
      <c r="H284" s="166"/>
    </row>
    <row r="285" spans="2:8" ht="15" customHeight="1" x14ac:dyDescent="0.3">
      <c r="B285" s="138" t="s">
        <v>38</v>
      </c>
      <c r="C285" s="167"/>
      <c r="D285" s="168" t="s">
        <v>24</v>
      </c>
      <c r="E285" s="168" t="s">
        <v>34</v>
      </c>
      <c r="F285" s="140" t="s">
        <v>27</v>
      </c>
      <c r="G285" s="168" t="s">
        <v>28</v>
      </c>
      <c r="H285" s="169" t="s">
        <v>37</v>
      </c>
    </row>
    <row r="286" spans="2:8" ht="15" customHeight="1" x14ac:dyDescent="0.3">
      <c r="B286" s="151"/>
      <c r="C286" s="170"/>
      <c r="D286" s="155" t="s">
        <v>29</v>
      </c>
      <c r="E286" s="155" t="s">
        <v>30</v>
      </c>
      <c r="F286" s="171" t="s">
        <v>31</v>
      </c>
      <c r="G286" s="155" t="s">
        <v>32</v>
      </c>
      <c r="H286" s="155" t="s">
        <v>33</v>
      </c>
    </row>
    <row r="287" spans="2:8" ht="15" customHeight="1" x14ac:dyDescent="0.3">
      <c r="B287" s="27"/>
      <c r="C287" s="37"/>
      <c r="D287" s="24"/>
      <c r="E287" s="71"/>
      <c r="F287" s="24"/>
      <c r="G287" s="90"/>
      <c r="H287" s="91"/>
    </row>
    <row r="288" spans="2:8" ht="15" customHeight="1" x14ac:dyDescent="0.3">
      <c r="B288" s="338"/>
      <c r="C288" s="37"/>
      <c r="D288" s="24"/>
      <c r="E288" s="71"/>
      <c r="F288" s="24"/>
      <c r="G288" s="90"/>
      <c r="H288" s="91"/>
    </row>
    <row r="289" spans="2:8" ht="15" customHeight="1" x14ac:dyDescent="0.3">
      <c r="B289" s="338"/>
      <c r="C289" s="37"/>
      <c r="D289" s="24"/>
      <c r="E289" s="71"/>
      <c r="F289" s="24"/>
      <c r="G289" s="90"/>
      <c r="H289" s="91"/>
    </row>
    <row r="290" spans="2:8" ht="15" customHeight="1" x14ac:dyDescent="0.3">
      <c r="B290" s="27"/>
      <c r="C290" s="2"/>
      <c r="D290" s="24"/>
      <c r="E290" s="24"/>
      <c r="F290" s="24"/>
      <c r="G290" s="90"/>
      <c r="H290" s="91"/>
    </row>
    <row r="291" spans="2:8" ht="15" customHeight="1" x14ac:dyDescent="0.3">
      <c r="B291" s="27"/>
      <c r="C291" s="2"/>
      <c r="D291" s="24"/>
      <c r="E291" s="24"/>
      <c r="F291" s="24"/>
      <c r="G291" s="90"/>
      <c r="H291" s="91"/>
    </row>
    <row r="292" spans="2:8" ht="15" customHeight="1" x14ac:dyDescent="0.3">
      <c r="B292" s="174" t="s">
        <v>15</v>
      </c>
      <c r="C292" s="5"/>
      <c r="D292" s="175"/>
      <c r="E292" s="175"/>
      <c r="F292" s="175"/>
      <c r="G292" s="175"/>
      <c r="H292" s="163">
        <f>SUM(H287:H291)</f>
        <v>0</v>
      </c>
    </row>
    <row r="293" spans="2:8" ht="15" customHeight="1" x14ac:dyDescent="0.3">
      <c r="B293" s="176" t="s">
        <v>16</v>
      </c>
      <c r="C293" s="5"/>
      <c r="D293" s="177"/>
      <c r="E293" s="177"/>
      <c r="F293" s="177"/>
      <c r="G293" s="177"/>
      <c r="H293" s="178"/>
    </row>
    <row r="294" spans="2:8" ht="15" customHeight="1" x14ac:dyDescent="0.3">
      <c r="B294" s="138" t="s">
        <v>25</v>
      </c>
      <c r="C294" s="167"/>
      <c r="D294" s="168"/>
      <c r="E294" s="168" t="s">
        <v>1</v>
      </c>
      <c r="F294" s="140" t="s">
        <v>24</v>
      </c>
      <c r="G294" s="168" t="s">
        <v>35</v>
      </c>
      <c r="H294" s="169" t="s">
        <v>36</v>
      </c>
    </row>
    <row r="295" spans="2:8" ht="15" customHeight="1" x14ac:dyDescent="0.3">
      <c r="B295" s="448"/>
      <c r="C295" s="449"/>
      <c r="D295" s="450"/>
      <c r="E295" s="180"/>
      <c r="F295" s="155" t="s">
        <v>29</v>
      </c>
      <c r="G295" s="155" t="s">
        <v>30</v>
      </c>
      <c r="H295" s="155" t="s">
        <v>31</v>
      </c>
    </row>
    <row r="296" spans="2:8" ht="15" customHeight="1" x14ac:dyDescent="0.3">
      <c r="B296" s="27" t="s">
        <v>221</v>
      </c>
      <c r="C296" s="2"/>
      <c r="D296" s="46"/>
      <c r="E296" s="47" t="s">
        <v>0</v>
      </c>
      <c r="F296" s="89">
        <v>1</v>
      </c>
      <c r="G296" s="24">
        <v>13</v>
      </c>
      <c r="H296" s="25">
        <f t="shared" ref="H296:H301" si="1">ROUND(F296*G296,2)</f>
        <v>13</v>
      </c>
    </row>
    <row r="297" spans="2:8" ht="15" customHeight="1" x14ac:dyDescent="0.3">
      <c r="B297" s="27" t="s">
        <v>222</v>
      </c>
      <c r="C297" s="2"/>
      <c r="D297" s="46"/>
      <c r="E297" s="47" t="s">
        <v>227</v>
      </c>
      <c r="F297" s="89">
        <v>1</v>
      </c>
      <c r="G297" s="71">
        <v>6.5</v>
      </c>
      <c r="H297" s="25">
        <f t="shared" si="1"/>
        <v>6.5</v>
      </c>
    </row>
    <row r="298" spans="2:8" ht="15" customHeight="1" x14ac:dyDescent="0.3">
      <c r="B298" s="75" t="s">
        <v>223</v>
      </c>
      <c r="C298" s="2"/>
      <c r="D298" s="76"/>
      <c r="E298" s="77" t="s">
        <v>0</v>
      </c>
      <c r="F298" s="325">
        <v>1</v>
      </c>
      <c r="G298" s="71">
        <v>5</v>
      </c>
      <c r="H298" s="25">
        <f t="shared" si="1"/>
        <v>5</v>
      </c>
    </row>
    <row r="299" spans="2:8" ht="15" customHeight="1" x14ac:dyDescent="0.3">
      <c r="B299" s="75" t="s">
        <v>224</v>
      </c>
      <c r="C299" s="264"/>
      <c r="D299" s="221"/>
      <c r="E299" s="47" t="s">
        <v>0</v>
      </c>
      <c r="F299" s="89">
        <v>1</v>
      </c>
      <c r="G299" s="71">
        <v>12</v>
      </c>
      <c r="H299" s="25">
        <f t="shared" si="1"/>
        <v>12</v>
      </c>
    </row>
    <row r="300" spans="2:8" ht="15" customHeight="1" x14ac:dyDescent="0.3">
      <c r="B300" s="27" t="s">
        <v>225</v>
      </c>
      <c r="C300" s="2"/>
      <c r="D300" s="46"/>
      <c r="E300" s="47" t="s">
        <v>227</v>
      </c>
      <c r="F300" s="89">
        <v>1</v>
      </c>
      <c r="G300" s="24">
        <v>40</v>
      </c>
      <c r="H300" s="25">
        <f t="shared" si="1"/>
        <v>40</v>
      </c>
    </row>
    <row r="301" spans="2:8" ht="15" customHeight="1" x14ac:dyDescent="0.3">
      <c r="B301" s="27" t="s">
        <v>226</v>
      </c>
      <c r="C301" s="2"/>
      <c r="D301" s="46"/>
      <c r="E301" s="74" t="s">
        <v>0</v>
      </c>
      <c r="F301" s="326">
        <v>1</v>
      </c>
      <c r="G301" s="71">
        <v>6.83</v>
      </c>
      <c r="H301" s="25">
        <f t="shared" si="1"/>
        <v>6.83</v>
      </c>
    </row>
    <row r="302" spans="2:8" ht="15" customHeight="1" x14ac:dyDescent="0.3">
      <c r="B302" s="27"/>
      <c r="C302" s="2"/>
      <c r="D302" s="46"/>
      <c r="E302" s="74"/>
      <c r="F302" s="71"/>
      <c r="G302" s="71"/>
      <c r="H302" s="25"/>
    </row>
    <row r="303" spans="2:8" ht="15" customHeight="1" x14ac:dyDescent="0.3">
      <c r="B303" s="27"/>
      <c r="C303" s="2"/>
      <c r="D303" s="46"/>
      <c r="E303" s="47"/>
      <c r="F303" s="48"/>
      <c r="G303" s="24"/>
      <c r="H303" s="25"/>
    </row>
    <row r="304" spans="2:8" ht="15" customHeight="1" x14ac:dyDescent="0.3">
      <c r="B304" s="27"/>
      <c r="C304" s="2"/>
      <c r="D304" s="46"/>
      <c r="E304" s="74"/>
      <c r="F304" s="71"/>
      <c r="G304" s="71"/>
      <c r="H304" s="25"/>
    </row>
    <row r="305" spans="2:8" ht="15" customHeight="1" x14ac:dyDescent="0.3">
      <c r="B305" s="27"/>
      <c r="C305" s="2"/>
      <c r="D305" s="46"/>
      <c r="E305" s="47"/>
      <c r="F305" s="48"/>
      <c r="G305" s="24"/>
      <c r="H305" s="91"/>
    </row>
    <row r="306" spans="2:8" ht="15" customHeight="1" x14ac:dyDescent="0.3">
      <c r="B306" s="27"/>
      <c r="C306" s="2"/>
      <c r="D306" s="46"/>
      <c r="E306" s="47"/>
      <c r="F306" s="48"/>
      <c r="G306" s="24"/>
      <c r="H306" s="91"/>
    </row>
    <row r="307" spans="2:8" ht="15" customHeight="1" x14ac:dyDescent="0.3">
      <c r="B307" s="27"/>
      <c r="C307" s="2"/>
      <c r="D307" s="46"/>
      <c r="E307" s="47"/>
      <c r="F307" s="48"/>
      <c r="G307" s="24"/>
      <c r="H307" s="91"/>
    </row>
    <row r="308" spans="2:8" ht="15" customHeight="1" x14ac:dyDescent="0.3">
      <c r="B308" s="174" t="s">
        <v>40</v>
      </c>
      <c r="C308" s="5"/>
      <c r="D308" s="178"/>
      <c r="E308" s="175"/>
      <c r="F308" s="175"/>
      <c r="G308" s="175"/>
      <c r="H308" s="163">
        <f>SUM(H296:H304)</f>
        <v>83.33</v>
      </c>
    </row>
    <row r="309" spans="2:8" ht="15" customHeight="1" x14ac:dyDescent="0.3">
      <c r="B309" s="182" t="s">
        <v>17</v>
      </c>
      <c r="C309" s="183"/>
      <c r="D309" s="162"/>
      <c r="E309" s="162"/>
      <c r="F309" s="162"/>
      <c r="G309" s="184"/>
      <c r="H309" s="185"/>
    </row>
    <row r="310" spans="2:8" ht="15" customHeight="1" x14ac:dyDescent="0.3">
      <c r="B310" s="138" t="s">
        <v>25</v>
      </c>
      <c r="C310" s="167"/>
      <c r="D310" s="180"/>
      <c r="E310" s="168" t="s">
        <v>1</v>
      </c>
      <c r="F310" s="168" t="s">
        <v>24</v>
      </c>
      <c r="G310" s="168" t="s">
        <v>26</v>
      </c>
      <c r="H310" s="169" t="s">
        <v>36</v>
      </c>
    </row>
    <row r="311" spans="2:8" ht="15" customHeight="1" x14ac:dyDescent="0.3">
      <c r="B311" s="161"/>
      <c r="C311" s="156"/>
      <c r="D311" s="179"/>
      <c r="E311" s="186"/>
      <c r="F311" s="154" t="s">
        <v>29</v>
      </c>
      <c r="G311" s="154" t="s">
        <v>30</v>
      </c>
      <c r="H311" s="171" t="s">
        <v>31</v>
      </c>
    </row>
    <row r="312" spans="2:8" ht="15" customHeight="1" x14ac:dyDescent="0.3">
      <c r="B312" s="27"/>
      <c r="C312" s="20"/>
      <c r="D312" s="46"/>
      <c r="E312" s="47"/>
      <c r="F312" s="24"/>
      <c r="G312" s="24"/>
      <c r="H312" s="91"/>
    </row>
    <row r="313" spans="2:8" ht="15" customHeight="1" x14ac:dyDescent="0.3">
      <c r="B313" s="174" t="s">
        <v>18</v>
      </c>
      <c r="C313" s="187"/>
      <c r="D313" s="188"/>
      <c r="E313" s="175"/>
      <c r="F313" s="175"/>
      <c r="G313" s="175"/>
      <c r="H313" s="189">
        <f>SUM(H311:H312)</f>
        <v>0</v>
      </c>
    </row>
    <row r="314" spans="2:8" ht="15" customHeight="1" x14ac:dyDescent="0.3">
      <c r="B314" s="190"/>
      <c r="C314" s="190"/>
      <c r="D314" s="191"/>
      <c r="E314" s="175" t="s">
        <v>41</v>
      </c>
      <c r="F314" s="175"/>
      <c r="G314" s="175"/>
      <c r="H314" s="192">
        <f>+H283+H292+H308+H313</f>
        <v>83.33</v>
      </c>
    </row>
    <row r="315" spans="2:8" ht="15" customHeight="1" x14ac:dyDescent="0.3">
      <c r="B315" s="193"/>
      <c r="C315" s="194"/>
      <c r="D315" s="185"/>
      <c r="E315" s="195" t="s">
        <v>50</v>
      </c>
      <c r="F315" s="184"/>
      <c r="G315" s="196">
        <f>+H5</f>
        <v>0.2</v>
      </c>
      <c r="H315" s="163">
        <f>ROUND(H314*G315,2)</f>
        <v>16.670000000000002</v>
      </c>
    </row>
    <row r="316" spans="2:8" ht="15" customHeight="1" x14ac:dyDescent="0.3">
      <c r="B316" s="193"/>
      <c r="C316" s="194"/>
      <c r="D316" s="185"/>
      <c r="E316" s="195" t="s">
        <v>42</v>
      </c>
      <c r="F316" s="197"/>
      <c r="G316" s="197"/>
      <c r="H316" s="91"/>
    </row>
    <row r="317" spans="2:8" ht="15" customHeight="1" x14ac:dyDescent="0.3">
      <c r="B317" s="193"/>
      <c r="C317" s="194"/>
      <c r="D317" s="185"/>
      <c r="E317" s="195" t="s">
        <v>19</v>
      </c>
      <c r="F317" s="197"/>
      <c r="G317" s="197"/>
      <c r="H317" s="163">
        <f>ROUND(H314+H315,2)</f>
        <v>100</v>
      </c>
    </row>
    <row r="318" spans="2:8" ht="15" customHeight="1" x14ac:dyDescent="0.3">
      <c r="B318" s="142"/>
      <c r="C318" s="142"/>
      <c r="D318" s="185"/>
      <c r="E318" s="195" t="s">
        <v>20</v>
      </c>
      <c r="F318" s="184"/>
      <c r="G318" s="204"/>
      <c r="H318" s="200">
        <f>H317</f>
        <v>100</v>
      </c>
    </row>
    <row r="319" spans="2:8" ht="15" customHeight="1" x14ac:dyDescent="0.3">
      <c r="B319" s="2"/>
      <c r="C319" s="2"/>
      <c r="D319" s="28"/>
      <c r="E319" s="28"/>
      <c r="F319" s="28"/>
      <c r="G319" s="28"/>
      <c r="H319" s="68"/>
    </row>
    <row r="320" spans="2:8" ht="15" customHeight="1" x14ac:dyDescent="0.3">
      <c r="B320" s="2"/>
      <c r="C320" s="2"/>
      <c r="D320" s="28"/>
      <c r="E320" s="28"/>
      <c r="F320" s="28"/>
      <c r="G320" s="28"/>
      <c r="H320" s="68"/>
    </row>
    <row r="321" spans="2:8" ht="15" customHeight="1" x14ac:dyDescent="0.3">
      <c r="B321" s="2"/>
      <c r="C321" s="2"/>
      <c r="D321" s="28"/>
      <c r="E321" s="28"/>
      <c r="F321" s="28"/>
      <c r="G321" s="28"/>
      <c r="H321" s="68"/>
    </row>
    <row r="322" spans="2:8" ht="15" customHeight="1" x14ac:dyDescent="0.3">
      <c r="B322" s="2" t="s">
        <v>43</v>
      </c>
      <c r="C322" s="2"/>
      <c r="D322" s="28"/>
      <c r="E322" s="28"/>
      <c r="F322" s="28"/>
      <c r="G322" s="28"/>
      <c r="H322" s="68"/>
    </row>
    <row r="324" spans="2:8" ht="15" customHeight="1" x14ac:dyDescent="0.3">
      <c r="B324" s="142" t="s">
        <v>8</v>
      </c>
      <c r="C324" s="434" t="str">
        <f>'PRESUPUESTO  LONARSAN'!C31</f>
        <v>CONSTRUCCIÓN E INSTALACIÓN DE LETRERO MET. DE OBRA</v>
      </c>
      <c r="D324" s="434"/>
      <c r="E324" s="434"/>
      <c r="F324" s="434"/>
      <c r="G324" s="143" t="s">
        <v>9</v>
      </c>
      <c r="H324" s="144" t="str">
        <f>'PRESUPUESTO  LONARSAN'!D31</f>
        <v>U</v>
      </c>
    </row>
    <row r="325" spans="2:8" ht="15" customHeight="1" x14ac:dyDescent="0.3">
      <c r="B325" s="5" t="s">
        <v>10</v>
      </c>
      <c r="C325" s="435" t="str">
        <f>'PRESUPUESTO  LONARSAN'!C24</f>
        <v>SEGURIDAD LABORAL, VIAL Y AMBIENTAL</v>
      </c>
      <c r="D325" s="435"/>
      <c r="E325" s="435"/>
      <c r="F325" s="435"/>
      <c r="G325" s="145" t="s">
        <v>45</v>
      </c>
      <c r="H325" s="7">
        <f>'PRESUPUESTO  LONARSAN'!B31</f>
        <v>2.0699999999999998</v>
      </c>
    </row>
    <row r="326" spans="2:8" ht="15" customHeight="1" x14ac:dyDescent="0.3">
      <c r="B326" s="164" t="s">
        <v>11</v>
      </c>
      <c r="C326" s="436"/>
      <c r="D326" s="436"/>
      <c r="E326" s="436"/>
      <c r="F326" s="436"/>
      <c r="G326" s="436"/>
      <c r="H326" s="150"/>
    </row>
    <row r="327" spans="2:8" ht="15" customHeight="1" x14ac:dyDescent="0.3">
      <c r="B327" s="454" t="s">
        <v>25</v>
      </c>
      <c r="C327" s="455"/>
      <c r="D327" s="139" t="s">
        <v>24</v>
      </c>
      <c r="E327" s="139" t="s">
        <v>26</v>
      </c>
      <c r="F327" s="140" t="s">
        <v>27</v>
      </c>
      <c r="G327" s="139" t="s">
        <v>28</v>
      </c>
      <c r="H327" s="141" t="s">
        <v>37</v>
      </c>
    </row>
    <row r="328" spans="2:8" ht="15" customHeight="1" x14ac:dyDescent="0.3">
      <c r="B328" s="151"/>
      <c r="C328" s="152"/>
      <c r="D328" s="153" t="s">
        <v>29</v>
      </c>
      <c r="E328" s="153" t="s">
        <v>30</v>
      </c>
      <c r="F328" s="154" t="s">
        <v>31</v>
      </c>
      <c r="G328" s="153" t="s">
        <v>32</v>
      </c>
      <c r="H328" s="155" t="s">
        <v>33</v>
      </c>
    </row>
    <row r="329" spans="2:8" ht="15" customHeight="1" x14ac:dyDescent="0.3">
      <c r="B329" s="437" t="s">
        <v>12</v>
      </c>
      <c r="C329" s="438"/>
      <c r="D329" s="157">
        <v>0.05</v>
      </c>
      <c r="E329" s="149">
        <f>+H340*D329</f>
        <v>2.3024999999999998</v>
      </c>
      <c r="F329" s="149"/>
      <c r="G329" s="149"/>
      <c r="H329" s="158">
        <f>+E329</f>
        <v>2.3024999999999998</v>
      </c>
    </row>
    <row r="330" spans="2:8" ht="15" customHeight="1" x14ac:dyDescent="0.3">
      <c r="B330" s="332"/>
      <c r="C330" s="142"/>
      <c r="D330" s="160"/>
      <c r="E330" s="90"/>
      <c r="F330" s="90"/>
      <c r="G330" s="201">
        <v>6</v>
      </c>
      <c r="H330" s="91"/>
    </row>
    <row r="331" spans="2:8" ht="15" customHeight="1" x14ac:dyDescent="0.3">
      <c r="B331" s="161" t="s">
        <v>13</v>
      </c>
      <c r="C331" s="162"/>
      <c r="D331" s="90"/>
      <c r="E331" s="90"/>
      <c r="F331" s="90"/>
      <c r="G331" s="90"/>
      <c r="H331" s="163">
        <f>SUM(H329:H330)</f>
        <v>2.3024999999999998</v>
      </c>
    </row>
    <row r="332" spans="2:8" ht="15" customHeight="1" x14ac:dyDescent="0.3">
      <c r="B332" s="164" t="s">
        <v>14</v>
      </c>
      <c r="C332" s="165"/>
      <c r="D332" s="165"/>
      <c r="E332" s="165"/>
      <c r="F332" s="165"/>
      <c r="G332" s="165"/>
      <c r="H332" s="166"/>
    </row>
    <row r="333" spans="2:8" ht="15" customHeight="1" x14ac:dyDescent="0.3">
      <c r="B333" s="138" t="s">
        <v>38</v>
      </c>
      <c r="C333" s="167"/>
      <c r="D333" s="168" t="s">
        <v>24</v>
      </c>
      <c r="E333" s="168" t="s">
        <v>34</v>
      </c>
      <c r="F333" s="140" t="s">
        <v>27</v>
      </c>
      <c r="G333" s="168" t="s">
        <v>28</v>
      </c>
      <c r="H333" s="169" t="s">
        <v>37</v>
      </c>
    </row>
    <row r="334" spans="2:8" ht="15" customHeight="1" x14ac:dyDescent="0.3">
      <c r="B334" s="151"/>
      <c r="C334" s="170"/>
      <c r="D334" s="155" t="s">
        <v>29</v>
      </c>
      <c r="E334" s="155" t="s">
        <v>30</v>
      </c>
      <c r="F334" s="171" t="s">
        <v>31</v>
      </c>
      <c r="G334" s="155" t="s">
        <v>32</v>
      </c>
      <c r="H334" s="155" t="s">
        <v>33</v>
      </c>
    </row>
    <row r="335" spans="2:8" ht="15" customHeight="1" x14ac:dyDescent="0.3">
      <c r="B335" s="27" t="s">
        <v>58</v>
      </c>
      <c r="C335" s="37"/>
      <c r="D335" s="24">
        <v>0.5</v>
      </c>
      <c r="E335" s="71">
        <f>+'ACT. COSTOS MANO DE OBRA'!D13</f>
        <v>4.55</v>
      </c>
      <c r="F335" s="24">
        <f>+E335*D335</f>
        <v>2.2749999999999999</v>
      </c>
      <c r="G335" s="201">
        <v>2</v>
      </c>
      <c r="H335" s="91">
        <f>ROUND(F335*G335,2)</f>
        <v>4.55</v>
      </c>
    </row>
    <row r="336" spans="2:8" ht="15" customHeight="1" x14ac:dyDescent="0.3">
      <c r="B336" s="338" t="s">
        <v>175</v>
      </c>
      <c r="C336" s="37"/>
      <c r="D336" s="24">
        <v>1</v>
      </c>
      <c r="E336" s="71">
        <f>+'ACT. COSTOS MANO DE OBRA'!D33</f>
        <v>4.55</v>
      </c>
      <c r="F336" s="24">
        <f>+E336*D336</f>
        <v>4.55</v>
      </c>
      <c r="G336" s="201">
        <f>+$G$335</f>
        <v>2</v>
      </c>
      <c r="H336" s="91">
        <f>ROUND(F336*G336,2)</f>
        <v>9.1</v>
      </c>
    </row>
    <row r="337" spans="2:8" ht="15" customHeight="1" x14ac:dyDescent="0.3">
      <c r="B337" s="338" t="s">
        <v>150</v>
      </c>
      <c r="C337" s="37"/>
      <c r="D337" s="24">
        <v>4</v>
      </c>
      <c r="E337" s="71">
        <f>+'ACT. COSTOS MANO DE OBRA'!D15</f>
        <v>4.05</v>
      </c>
      <c r="F337" s="24">
        <f>+E337*D337</f>
        <v>16.2</v>
      </c>
      <c r="G337" s="201">
        <f>+$G$335</f>
        <v>2</v>
      </c>
      <c r="H337" s="91">
        <f>ROUND(F337*G337,2)</f>
        <v>32.4</v>
      </c>
    </row>
    <row r="338" spans="2:8" ht="15" customHeight="1" x14ac:dyDescent="0.3">
      <c r="B338" s="27"/>
      <c r="C338" s="2"/>
      <c r="D338" s="24"/>
      <c r="E338" s="24"/>
      <c r="F338" s="24"/>
      <c r="G338" s="90"/>
      <c r="H338" s="91"/>
    </row>
    <row r="339" spans="2:8" ht="15" customHeight="1" x14ac:dyDescent="0.3">
      <c r="B339" s="27"/>
      <c r="C339" s="2"/>
      <c r="D339" s="24"/>
      <c r="E339" s="24"/>
      <c r="F339" s="24"/>
      <c r="G339" s="90"/>
      <c r="H339" s="91"/>
    </row>
    <row r="340" spans="2:8" ht="15" customHeight="1" x14ac:dyDescent="0.3">
      <c r="B340" s="174" t="s">
        <v>15</v>
      </c>
      <c r="C340" s="5"/>
      <c r="D340" s="175"/>
      <c r="E340" s="175"/>
      <c r="F340" s="175"/>
      <c r="G340" s="175"/>
      <c r="H340" s="163">
        <f>SUM(H335:H339)</f>
        <v>46.05</v>
      </c>
    </row>
    <row r="341" spans="2:8" ht="15" customHeight="1" x14ac:dyDescent="0.3">
      <c r="B341" s="176" t="s">
        <v>16</v>
      </c>
      <c r="C341" s="5"/>
      <c r="D341" s="177"/>
      <c r="E341" s="177"/>
      <c r="F341" s="177"/>
      <c r="G341" s="177"/>
      <c r="H341" s="178"/>
    </row>
    <row r="342" spans="2:8" ht="15" customHeight="1" x14ac:dyDescent="0.3">
      <c r="B342" s="138" t="s">
        <v>25</v>
      </c>
      <c r="C342" s="167"/>
      <c r="D342" s="168"/>
      <c r="E342" s="168" t="s">
        <v>1</v>
      </c>
      <c r="F342" s="140" t="s">
        <v>24</v>
      </c>
      <c r="G342" s="168" t="s">
        <v>35</v>
      </c>
      <c r="H342" s="169" t="s">
        <v>36</v>
      </c>
    </row>
    <row r="343" spans="2:8" ht="15" customHeight="1" x14ac:dyDescent="0.3">
      <c r="B343" s="448"/>
      <c r="C343" s="449"/>
      <c r="D343" s="450"/>
      <c r="E343" s="180"/>
      <c r="F343" s="155" t="s">
        <v>29</v>
      </c>
      <c r="G343" s="155" t="s">
        <v>30</v>
      </c>
      <c r="H343" s="155" t="s">
        <v>31</v>
      </c>
    </row>
    <row r="344" spans="2:8" ht="15" customHeight="1" x14ac:dyDescent="0.3">
      <c r="B344" s="27" t="s">
        <v>228</v>
      </c>
      <c r="C344" s="2"/>
      <c r="D344" s="46"/>
      <c r="E344" s="47" t="s">
        <v>0</v>
      </c>
      <c r="F344" s="89">
        <v>1</v>
      </c>
      <c r="G344" s="149">
        <v>30</v>
      </c>
      <c r="H344" s="327">
        <f>+ROUND((G344*F344),2)</f>
        <v>30</v>
      </c>
    </row>
    <row r="345" spans="2:8" ht="15" customHeight="1" x14ac:dyDescent="0.3">
      <c r="B345" s="27" t="s">
        <v>229</v>
      </c>
      <c r="C345" s="2"/>
      <c r="D345" s="46"/>
      <c r="E345" s="47" t="s">
        <v>0</v>
      </c>
      <c r="F345" s="328">
        <v>1</v>
      </c>
      <c r="G345" s="324">
        <v>132.63999999999999</v>
      </c>
      <c r="H345" s="327">
        <f>+ROUND((G345*F345),2)</f>
        <v>132.63999999999999</v>
      </c>
    </row>
    <row r="346" spans="2:8" ht="15" customHeight="1" x14ac:dyDescent="0.3">
      <c r="B346" s="75"/>
      <c r="C346" s="2"/>
      <c r="D346" s="76"/>
      <c r="E346" s="77"/>
      <c r="F346" s="78"/>
      <c r="G346" s="71"/>
      <c r="H346" s="25"/>
    </row>
    <row r="347" spans="2:8" ht="15" customHeight="1" x14ac:dyDescent="0.3">
      <c r="B347" s="75"/>
      <c r="C347" s="264"/>
      <c r="D347" s="221"/>
      <c r="E347" s="47"/>
      <c r="F347" s="24"/>
      <c r="G347" s="71"/>
      <c r="H347" s="25"/>
    </row>
    <row r="348" spans="2:8" ht="15" customHeight="1" x14ac:dyDescent="0.3">
      <c r="B348" s="27"/>
      <c r="C348" s="2"/>
      <c r="D348" s="46"/>
      <c r="E348" s="47"/>
      <c r="F348" s="24"/>
      <c r="G348" s="24"/>
      <c r="H348" s="25"/>
    </row>
    <row r="349" spans="2:8" ht="15" customHeight="1" x14ac:dyDescent="0.3">
      <c r="B349" s="27"/>
      <c r="C349" s="2"/>
      <c r="D349" s="46"/>
      <c r="E349" s="74"/>
      <c r="F349" s="71"/>
      <c r="G349" s="71"/>
      <c r="H349" s="25"/>
    </row>
    <row r="350" spans="2:8" ht="15" customHeight="1" x14ac:dyDescent="0.3">
      <c r="B350" s="27"/>
      <c r="C350" s="2"/>
      <c r="D350" s="46"/>
      <c r="E350" s="74"/>
      <c r="F350" s="71"/>
      <c r="G350" s="71"/>
      <c r="H350" s="25"/>
    </row>
    <row r="351" spans="2:8" ht="15" customHeight="1" x14ac:dyDescent="0.3">
      <c r="B351" s="27"/>
      <c r="C351" s="2"/>
      <c r="D351" s="46"/>
      <c r="E351" s="47"/>
      <c r="F351" s="48"/>
      <c r="G351" s="24"/>
      <c r="H351" s="25"/>
    </row>
    <row r="352" spans="2:8" ht="15" customHeight="1" x14ac:dyDescent="0.3">
      <c r="B352" s="27"/>
      <c r="C352" s="2"/>
      <c r="D352" s="46"/>
      <c r="E352" s="74"/>
      <c r="F352" s="71"/>
      <c r="G352" s="71"/>
      <c r="H352" s="25"/>
    </row>
    <row r="353" spans="2:10" ht="15" customHeight="1" x14ac:dyDescent="0.3">
      <c r="B353" s="27"/>
      <c r="C353" s="2"/>
      <c r="D353" s="46"/>
      <c r="E353" s="47"/>
      <c r="F353" s="48"/>
      <c r="G353" s="24"/>
      <c r="H353" s="91"/>
    </row>
    <row r="354" spans="2:10" ht="15" customHeight="1" x14ac:dyDescent="0.3">
      <c r="B354" s="27"/>
      <c r="C354" s="2"/>
      <c r="D354" s="46"/>
      <c r="E354" s="47"/>
      <c r="F354" s="48"/>
      <c r="G354" s="24"/>
      <c r="H354" s="91"/>
    </row>
    <row r="355" spans="2:10" ht="15" customHeight="1" x14ac:dyDescent="0.3">
      <c r="B355" s="27"/>
      <c r="C355" s="2"/>
      <c r="D355" s="46"/>
      <c r="E355" s="47"/>
      <c r="F355" s="48"/>
      <c r="G355" s="24"/>
      <c r="H355" s="91"/>
    </row>
    <row r="356" spans="2:10" ht="15" customHeight="1" x14ac:dyDescent="0.3">
      <c r="B356" s="174" t="s">
        <v>40</v>
      </c>
      <c r="C356" s="5"/>
      <c r="D356" s="178"/>
      <c r="E356" s="175"/>
      <c r="F356" s="175"/>
      <c r="G356" s="175"/>
      <c r="H356" s="163">
        <f>SUM(H344:H352)</f>
        <v>162.63999999999999</v>
      </c>
    </row>
    <row r="357" spans="2:10" ht="15" customHeight="1" x14ac:dyDescent="0.3">
      <c r="B357" s="182" t="s">
        <v>17</v>
      </c>
      <c r="C357" s="183"/>
      <c r="D357" s="162"/>
      <c r="E357" s="162"/>
      <c r="F357" s="162"/>
      <c r="G357" s="184"/>
      <c r="H357" s="185"/>
    </row>
    <row r="358" spans="2:10" ht="15" customHeight="1" x14ac:dyDescent="0.3">
      <c r="B358" s="138" t="s">
        <v>25</v>
      </c>
      <c r="C358" s="167"/>
      <c r="D358" s="180"/>
      <c r="E358" s="168" t="s">
        <v>1</v>
      </c>
      <c r="F358" s="168" t="s">
        <v>24</v>
      </c>
      <c r="G358" s="168" t="s">
        <v>26</v>
      </c>
      <c r="H358" s="169" t="s">
        <v>36</v>
      </c>
    </row>
    <row r="359" spans="2:10" ht="15" customHeight="1" x14ac:dyDescent="0.3">
      <c r="B359" s="161"/>
      <c r="C359" s="156"/>
      <c r="D359" s="179"/>
      <c r="E359" s="186"/>
      <c r="F359" s="154" t="s">
        <v>29</v>
      </c>
      <c r="G359" s="154" t="s">
        <v>30</v>
      </c>
      <c r="H359" s="171" t="s">
        <v>31</v>
      </c>
    </row>
    <row r="360" spans="2:10" ht="15" customHeight="1" x14ac:dyDescent="0.3">
      <c r="B360" s="27"/>
      <c r="C360" s="20"/>
      <c r="D360" s="46"/>
      <c r="E360" s="47"/>
      <c r="F360" s="24"/>
      <c r="G360" s="24"/>
      <c r="H360" s="91"/>
    </row>
    <row r="361" spans="2:10" ht="15" customHeight="1" x14ac:dyDescent="0.3">
      <c r="B361" s="174" t="s">
        <v>18</v>
      </c>
      <c r="C361" s="187"/>
      <c r="D361" s="188"/>
      <c r="E361" s="175"/>
      <c r="F361" s="175"/>
      <c r="G361" s="175"/>
      <c r="H361" s="189">
        <f>SUM(H359:H360)</f>
        <v>0</v>
      </c>
    </row>
    <row r="362" spans="2:10" ht="15" customHeight="1" x14ac:dyDescent="0.3">
      <c r="B362" s="190"/>
      <c r="C362" s="190"/>
      <c r="D362" s="191"/>
      <c r="E362" s="175" t="s">
        <v>41</v>
      </c>
      <c r="F362" s="175"/>
      <c r="G362" s="175"/>
      <c r="H362" s="192">
        <f>+H331+H340+H356+H361</f>
        <v>210.99249999999998</v>
      </c>
    </row>
    <row r="363" spans="2:10" ht="15" customHeight="1" x14ac:dyDescent="0.3">
      <c r="B363" s="193"/>
      <c r="C363" s="194"/>
      <c r="D363" s="185"/>
      <c r="E363" s="195" t="s">
        <v>50</v>
      </c>
      <c r="F363" s="184"/>
      <c r="G363" s="196">
        <f>+H5</f>
        <v>0.2</v>
      </c>
      <c r="H363" s="163">
        <f>ROUND(H362*G363,2)</f>
        <v>42.2</v>
      </c>
    </row>
    <row r="364" spans="2:10" ht="15" customHeight="1" x14ac:dyDescent="0.3">
      <c r="B364" s="193"/>
      <c r="C364" s="194"/>
      <c r="D364" s="185"/>
      <c r="E364" s="195" t="s">
        <v>42</v>
      </c>
      <c r="F364" s="197"/>
      <c r="G364" s="197"/>
      <c r="H364" s="91"/>
    </row>
    <row r="365" spans="2:10" ht="15" customHeight="1" x14ac:dyDescent="0.3">
      <c r="B365" s="193"/>
      <c r="C365" s="194"/>
      <c r="D365" s="185"/>
      <c r="E365" s="195" t="s">
        <v>19</v>
      </c>
      <c r="F365" s="197"/>
      <c r="G365" s="197"/>
      <c r="H365" s="163">
        <f>ROUND(H362+H363,2)</f>
        <v>253.19</v>
      </c>
    </row>
    <row r="366" spans="2:10" ht="15" customHeight="1" x14ac:dyDescent="0.3">
      <c r="B366" s="142"/>
      <c r="C366" s="142"/>
      <c r="D366" s="185"/>
      <c r="E366" s="195" t="s">
        <v>20</v>
      </c>
      <c r="F366" s="184"/>
      <c r="G366" s="204"/>
      <c r="H366" s="200">
        <f>H365</f>
        <v>253.19</v>
      </c>
      <c r="J366" s="1">
        <v>250</v>
      </c>
    </row>
    <row r="367" spans="2:10" ht="15" customHeight="1" x14ac:dyDescent="0.3">
      <c r="B367" s="2"/>
      <c r="C367" s="2"/>
      <c r="D367" s="28"/>
      <c r="E367" s="28"/>
      <c r="F367" s="28"/>
      <c r="G367" s="28"/>
      <c r="H367" s="68"/>
    </row>
    <row r="368" spans="2:10" ht="15" customHeight="1" x14ac:dyDescent="0.3">
      <c r="B368" s="2"/>
      <c r="C368" s="2"/>
      <c r="D368" s="28"/>
      <c r="E368" s="28"/>
      <c r="F368" s="28"/>
      <c r="G368" s="28"/>
      <c r="H368" s="68"/>
    </row>
    <row r="369" spans="2:8" ht="15" customHeight="1" x14ac:dyDescent="0.3">
      <c r="B369" s="2"/>
      <c r="C369" s="2"/>
      <c r="D369" s="28"/>
      <c r="E369" s="28"/>
      <c r="F369" s="28"/>
      <c r="G369" s="28"/>
      <c r="H369" s="68"/>
    </row>
    <row r="370" spans="2:8" ht="15" customHeight="1" x14ac:dyDescent="0.3">
      <c r="B370" s="2" t="s">
        <v>43</v>
      </c>
      <c r="C370" s="2"/>
      <c r="D370" s="28"/>
      <c r="E370" s="28"/>
      <c r="F370" s="28"/>
      <c r="G370" s="28"/>
      <c r="H370" s="68"/>
    </row>
    <row r="372" spans="2:8" ht="15" customHeight="1" x14ac:dyDescent="0.3">
      <c r="B372" s="142" t="s">
        <v>8</v>
      </c>
      <c r="C372" s="434" t="str">
        <f>'PRESUPUESTO  LONARSAN'!C32</f>
        <v>LETREROS DE SEÑALIZACIÓN (1,20X0,60)</v>
      </c>
      <c r="D372" s="434"/>
      <c r="E372" s="434"/>
      <c r="F372" s="434"/>
      <c r="G372" s="143" t="s">
        <v>9</v>
      </c>
      <c r="H372" s="144" t="str">
        <f>'PRESUPUESTO  LONARSAN'!D32</f>
        <v>U</v>
      </c>
    </row>
    <row r="373" spans="2:8" ht="15" customHeight="1" x14ac:dyDescent="0.3">
      <c r="B373" s="5" t="s">
        <v>10</v>
      </c>
      <c r="C373" s="435" t="str">
        <f>'PRESUPUESTO  LONARSAN'!C24</f>
        <v>SEGURIDAD LABORAL, VIAL Y AMBIENTAL</v>
      </c>
      <c r="D373" s="435"/>
      <c r="E373" s="435"/>
      <c r="F373" s="435"/>
      <c r="G373" s="145" t="s">
        <v>45</v>
      </c>
      <c r="H373" s="7">
        <f>'PRESUPUESTO  LONARSAN'!B32</f>
        <v>2.08</v>
      </c>
    </row>
    <row r="374" spans="2:8" ht="15" customHeight="1" x14ac:dyDescent="0.3">
      <c r="B374" s="164" t="s">
        <v>11</v>
      </c>
      <c r="C374" s="436"/>
      <c r="D374" s="436"/>
      <c r="E374" s="436"/>
      <c r="F374" s="436"/>
      <c r="G374" s="436"/>
      <c r="H374" s="150"/>
    </row>
    <row r="375" spans="2:8" ht="15" customHeight="1" x14ac:dyDescent="0.3">
      <c r="B375" s="454" t="s">
        <v>25</v>
      </c>
      <c r="C375" s="455"/>
      <c r="D375" s="139" t="s">
        <v>24</v>
      </c>
      <c r="E375" s="139" t="s">
        <v>26</v>
      </c>
      <c r="F375" s="140" t="s">
        <v>27</v>
      </c>
      <c r="G375" s="139" t="s">
        <v>28</v>
      </c>
      <c r="H375" s="141" t="s">
        <v>37</v>
      </c>
    </row>
    <row r="376" spans="2:8" ht="15" customHeight="1" x14ac:dyDescent="0.3">
      <c r="B376" s="151"/>
      <c r="C376" s="152"/>
      <c r="D376" s="153" t="s">
        <v>29</v>
      </c>
      <c r="E376" s="153" t="s">
        <v>30</v>
      </c>
      <c r="F376" s="154" t="s">
        <v>31</v>
      </c>
      <c r="G376" s="153" t="s">
        <v>32</v>
      </c>
      <c r="H376" s="155" t="s">
        <v>33</v>
      </c>
    </row>
    <row r="377" spans="2:8" ht="15" customHeight="1" x14ac:dyDescent="0.3">
      <c r="B377" s="437" t="s">
        <v>12</v>
      </c>
      <c r="C377" s="438"/>
      <c r="D377" s="157">
        <v>0.05</v>
      </c>
      <c r="E377" s="149">
        <f>+H388*D377</f>
        <v>0.40749999999999997</v>
      </c>
      <c r="F377" s="149"/>
      <c r="G377" s="149"/>
      <c r="H377" s="158">
        <f>+E377</f>
        <v>0.40749999999999997</v>
      </c>
    </row>
    <row r="378" spans="2:8" ht="15" customHeight="1" x14ac:dyDescent="0.3">
      <c r="B378" s="332"/>
      <c r="C378" s="142"/>
      <c r="D378" s="160"/>
      <c r="E378" s="90"/>
      <c r="F378" s="90"/>
      <c r="G378" s="201"/>
      <c r="H378" s="91"/>
    </row>
    <row r="379" spans="2:8" ht="15" customHeight="1" x14ac:dyDescent="0.3">
      <c r="B379" s="161" t="s">
        <v>13</v>
      </c>
      <c r="C379" s="162"/>
      <c r="D379" s="90"/>
      <c r="E379" s="90"/>
      <c r="F379" s="90"/>
      <c r="G379" s="90"/>
      <c r="H379" s="163">
        <f>SUM(H377:H378)</f>
        <v>0.40749999999999997</v>
      </c>
    </row>
    <row r="380" spans="2:8" ht="15" customHeight="1" x14ac:dyDescent="0.3">
      <c r="B380" s="164" t="s">
        <v>14</v>
      </c>
      <c r="C380" s="165"/>
      <c r="D380" s="165"/>
      <c r="E380" s="165"/>
      <c r="F380" s="165"/>
      <c r="G380" s="165"/>
      <c r="H380" s="166"/>
    </row>
    <row r="381" spans="2:8" ht="15" customHeight="1" x14ac:dyDescent="0.3">
      <c r="B381" s="138" t="s">
        <v>38</v>
      </c>
      <c r="C381" s="167"/>
      <c r="D381" s="168" t="s">
        <v>24</v>
      </c>
      <c r="E381" s="168" t="s">
        <v>34</v>
      </c>
      <c r="F381" s="140" t="s">
        <v>27</v>
      </c>
      <c r="G381" s="168" t="s">
        <v>28</v>
      </c>
      <c r="H381" s="169" t="s">
        <v>37</v>
      </c>
    </row>
    <row r="382" spans="2:8" ht="15" customHeight="1" x14ac:dyDescent="0.3">
      <c r="B382" s="151"/>
      <c r="C382" s="170"/>
      <c r="D382" s="155" t="s">
        <v>29</v>
      </c>
      <c r="E382" s="155" t="s">
        <v>30</v>
      </c>
      <c r="F382" s="171" t="s">
        <v>31</v>
      </c>
      <c r="G382" s="155" t="s">
        <v>32</v>
      </c>
      <c r="H382" s="155" t="s">
        <v>33</v>
      </c>
    </row>
    <row r="383" spans="2:8" ht="15" customHeight="1" x14ac:dyDescent="0.3">
      <c r="B383" s="27" t="s">
        <v>132</v>
      </c>
      <c r="C383" s="37"/>
      <c r="D383" s="24">
        <v>1</v>
      </c>
      <c r="E383" s="71">
        <f>+'ACT. COSTOS MANO DE OBRA'!D30</f>
        <v>4.0999999999999996</v>
      </c>
      <c r="F383" s="24">
        <f>+E383*D383</f>
        <v>4.0999999999999996</v>
      </c>
      <c r="G383" s="201">
        <v>1</v>
      </c>
      <c r="H383" s="91">
        <f>ROUND(F383*G383,2)</f>
        <v>4.0999999999999996</v>
      </c>
    </row>
    <row r="384" spans="2:8" ht="15" customHeight="1" x14ac:dyDescent="0.3">
      <c r="B384" s="338" t="s">
        <v>150</v>
      </c>
      <c r="C384" s="37"/>
      <c r="D384" s="24">
        <v>1</v>
      </c>
      <c r="E384" s="71">
        <f>+'ACT. COSTOS MANO DE OBRA'!D15</f>
        <v>4.05</v>
      </c>
      <c r="F384" s="24">
        <f>+E384*D384</f>
        <v>4.05</v>
      </c>
      <c r="G384" s="201">
        <f>G383</f>
        <v>1</v>
      </c>
      <c r="H384" s="91">
        <f>ROUND(F384*G384,2)</f>
        <v>4.05</v>
      </c>
    </row>
    <row r="385" spans="2:8" ht="15" customHeight="1" x14ac:dyDescent="0.3">
      <c r="B385" s="338"/>
      <c r="C385" s="37"/>
      <c r="D385" s="24"/>
      <c r="E385" s="71"/>
      <c r="F385" s="24"/>
      <c r="G385" s="201"/>
      <c r="H385" s="91"/>
    </row>
    <row r="386" spans="2:8" ht="15" customHeight="1" x14ac:dyDescent="0.3">
      <c r="B386" s="27"/>
      <c r="C386" s="2"/>
      <c r="D386" s="24"/>
      <c r="E386" s="24"/>
      <c r="F386" s="24"/>
      <c r="G386" s="90"/>
      <c r="H386" s="91"/>
    </row>
    <row r="387" spans="2:8" ht="15" customHeight="1" x14ac:dyDescent="0.3">
      <c r="B387" s="27"/>
      <c r="C387" s="2"/>
      <c r="D387" s="24"/>
      <c r="E387" s="24"/>
      <c r="F387" s="24"/>
      <c r="G387" s="90"/>
      <c r="H387" s="91"/>
    </row>
    <row r="388" spans="2:8" ht="15" customHeight="1" x14ac:dyDescent="0.3">
      <c r="B388" s="174" t="s">
        <v>15</v>
      </c>
      <c r="C388" s="5"/>
      <c r="D388" s="175"/>
      <c r="E388" s="175"/>
      <c r="F388" s="175"/>
      <c r="G388" s="175"/>
      <c r="H388" s="163">
        <f>SUM(H383:H387)</f>
        <v>8.1499999999999986</v>
      </c>
    </row>
    <row r="389" spans="2:8" ht="15" customHeight="1" x14ac:dyDescent="0.3">
      <c r="B389" s="176" t="s">
        <v>16</v>
      </c>
      <c r="C389" s="5"/>
      <c r="D389" s="177"/>
      <c r="E389" s="177"/>
      <c r="F389" s="177"/>
      <c r="G389" s="177"/>
      <c r="H389" s="178"/>
    </row>
    <row r="390" spans="2:8" ht="15" customHeight="1" x14ac:dyDescent="0.3">
      <c r="B390" s="138" t="s">
        <v>25</v>
      </c>
      <c r="C390" s="167"/>
      <c r="D390" s="168"/>
      <c r="E390" s="168" t="s">
        <v>1</v>
      </c>
      <c r="F390" s="140" t="s">
        <v>24</v>
      </c>
      <c r="G390" s="168" t="s">
        <v>35</v>
      </c>
      <c r="H390" s="169" t="s">
        <v>36</v>
      </c>
    </row>
    <row r="391" spans="2:8" ht="15" customHeight="1" x14ac:dyDescent="0.3">
      <c r="B391" s="459"/>
      <c r="C391" s="460"/>
      <c r="D391" s="461"/>
      <c r="E391" s="180"/>
      <c r="F391" s="155" t="s">
        <v>29</v>
      </c>
      <c r="G391" s="155" t="s">
        <v>30</v>
      </c>
      <c r="H391" s="155" t="s">
        <v>31</v>
      </c>
    </row>
    <row r="392" spans="2:8" ht="15" customHeight="1" x14ac:dyDescent="0.3">
      <c r="B392" s="27" t="s">
        <v>285</v>
      </c>
      <c r="C392" s="2"/>
      <c r="D392" s="46"/>
      <c r="E392" s="47">
        <v>1</v>
      </c>
      <c r="F392" s="24">
        <v>1</v>
      </c>
      <c r="G392" s="24">
        <v>55</v>
      </c>
      <c r="H392" s="25">
        <f>ROUND(F392*G392,2)</f>
        <v>55</v>
      </c>
    </row>
    <row r="393" spans="2:8" ht="15" customHeight="1" x14ac:dyDescent="0.3">
      <c r="B393" s="27"/>
      <c r="C393" s="2"/>
      <c r="D393" s="46"/>
      <c r="E393" s="47"/>
      <c r="F393" s="48"/>
      <c r="G393" s="71"/>
      <c r="H393" s="25"/>
    </row>
    <row r="394" spans="2:8" ht="15" customHeight="1" x14ac:dyDescent="0.3">
      <c r="B394" s="75"/>
      <c r="C394" s="2"/>
      <c r="D394" s="76"/>
      <c r="E394" s="77"/>
      <c r="F394" s="78"/>
      <c r="G394" s="71"/>
      <c r="H394" s="25"/>
    </row>
    <row r="395" spans="2:8" ht="15" customHeight="1" x14ac:dyDescent="0.3">
      <c r="B395" s="75"/>
      <c r="C395" s="264"/>
      <c r="D395" s="221"/>
      <c r="E395" s="47"/>
      <c r="F395" s="24"/>
      <c r="G395" s="71"/>
      <c r="H395" s="25"/>
    </row>
    <row r="396" spans="2:8" ht="15" customHeight="1" x14ac:dyDescent="0.3">
      <c r="B396" s="27"/>
      <c r="C396" s="2"/>
      <c r="D396" s="46"/>
      <c r="E396" s="47"/>
      <c r="F396" s="24"/>
      <c r="G396" s="24"/>
      <c r="H396" s="25"/>
    </row>
    <row r="397" spans="2:8" ht="15" customHeight="1" x14ac:dyDescent="0.3">
      <c r="B397" s="27"/>
      <c r="C397" s="2"/>
      <c r="D397" s="46"/>
      <c r="E397" s="74"/>
      <c r="F397" s="71"/>
      <c r="G397" s="71"/>
      <c r="H397" s="25"/>
    </row>
    <row r="398" spans="2:8" ht="15" customHeight="1" x14ac:dyDescent="0.3">
      <c r="B398" s="27"/>
      <c r="C398" s="2"/>
      <c r="D398" s="46"/>
      <c r="E398" s="74"/>
      <c r="F398" s="71"/>
      <c r="G398" s="71"/>
      <c r="H398" s="25"/>
    </row>
    <row r="399" spans="2:8" ht="15" customHeight="1" x14ac:dyDescent="0.3">
      <c r="B399" s="27"/>
      <c r="C399" s="2"/>
      <c r="D399" s="46"/>
      <c r="E399" s="47"/>
      <c r="F399" s="48"/>
      <c r="G399" s="24"/>
      <c r="H399" s="25"/>
    </row>
    <row r="400" spans="2:8" ht="15" customHeight="1" x14ac:dyDescent="0.3">
      <c r="B400" s="27"/>
      <c r="C400" s="2"/>
      <c r="D400" s="46"/>
      <c r="E400" s="74"/>
      <c r="F400" s="71"/>
      <c r="G400" s="71"/>
      <c r="H400" s="25"/>
    </row>
    <row r="401" spans="2:10" ht="15" customHeight="1" x14ac:dyDescent="0.3">
      <c r="B401" s="27"/>
      <c r="C401" s="2"/>
      <c r="D401" s="46"/>
      <c r="E401" s="47"/>
      <c r="F401" s="48"/>
      <c r="G401" s="24"/>
      <c r="H401" s="91"/>
    </row>
    <row r="402" spans="2:10" ht="15" customHeight="1" x14ac:dyDescent="0.3">
      <c r="B402" s="27"/>
      <c r="C402" s="2"/>
      <c r="D402" s="46"/>
      <c r="E402" s="47"/>
      <c r="F402" s="48"/>
      <c r="G402" s="24"/>
      <c r="H402" s="91"/>
    </row>
    <row r="403" spans="2:10" ht="15" customHeight="1" x14ac:dyDescent="0.3">
      <c r="B403" s="27"/>
      <c r="C403" s="2"/>
      <c r="D403" s="46"/>
      <c r="E403" s="47"/>
      <c r="F403" s="48"/>
      <c r="G403" s="24"/>
      <c r="H403" s="91"/>
    </row>
    <row r="404" spans="2:10" ht="15" customHeight="1" x14ac:dyDescent="0.3">
      <c r="B404" s="174" t="s">
        <v>40</v>
      </c>
      <c r="C404" s="5"/>
      <c r="D404" s="178"/>
      <c r="E404" s="175"/>
      <c r="F404" s="175"/>
      <c r="G404" s="175"/>
      <c r="H404" s="163">
        <f>SUM(H392:H400)</f>
        <v>55</v>
      </c>
    </row>
    <row r="405" spans="2:10" ht="15" customHeight="1" x14ac:dyDescent="0.3">
      <c r="B405" s="182" t="s">
        <v>17</v>
      </c>
      <c r="C405" s="183"/>
      <c r="D405" s="162"/>
      <c r="E405" s="162"/>
      <c r="F405" s="162"/>
      <c r="G405" s="184"/>
      <c r="H405" s="185"/>
    </row>
    <row r="406" spans="2:10" ht="15" customHeight="1" x14ac:dyDescent="0.3">
      <c r="B406" s="138" t="s">
        <v>25</v>
      </c>
      <c r="C406" s="167"/>
      <c r="D406" s="180"/>
      <c r="E406" s="168" t="s">
        <v>1</v>
      </c>
      <c r="F406" s="168" t="s">
        <v>24</v>
      </c>
      <c r="G406" s="168" t="s">
        <v>26</v>
      </c>
      <c r="H406" s="169" t="s">
        <v>36</v>
      </c>
    </row>
    <row r="407" spans="2:10" ht="15" customHeight="1" x14ac:dyDescent="0.3">
      <c r="B407" s="161"/>
      <c r="C407" s="156"/>
      <c r="D407" s="179"/>
      <c r="E407" s="186"/>
      <c r="F407" s="154" t="s">
        <v>29</v>
      </c>
      <c r="G407" s="154" t="s">
        <v>30</v>
      </c>
      <c r="H407" s="171" t="s">
        <v>31</v>
      </c>
    </row>
    <row r="408" spans="2:10" ht="15" customHeight="1" x14ac:dyDescent="0.3">
      <c r="B408" s="27"/>
      <c r="C408" s="20"/>
      <c r="D408" s="46"/>
      <c r="E408" s="47"/>
      <c r="F408" s="24"/>
      <c r="G408" s="24"/>
      <c r="H408" s="91"/>
    </row>
    <row r="409" spans="2:10" ht="15" customHeight="1" x14ac:dyDescent="0.3">
      <c r="B409" s="174" t="s">
        <v>18</v>
      </c>
      <c r="C409" s="187"/>
      <c r="D409" s="188"/>
      <c r="E409" s="175"/>
      <c r="F409" s="175"/>
      <c r="G409" s="175"/>
      <c r="H409" s="189">
        <f>SUM(H407:H408)</f>
        <v>0</v>
      </c>
    </row>
    <row r="410" spans="2:10" ht="15" customHeight="1" x14ac:dyDescent="0.3">
      <c r="B410" s="190"/>
      <c r="C410" s="190"/>
      <c r="D410" s="191"/>
      <c r="E410" s="175" t="s">
        <v>41</v>
      </c>
      <c r="F410" s="175"/>
      <c r="G410" s="175"/>
      <c r="H410" s="192">
        <f>+H379+H388+H404+H409</f>
        <v>63.557499999999997</v>
      </c>
    </row>
    <row r="411" spans="2:10" ht="15" customHeight="1" x14ac:dyDescent="0.3">
      <c r="B411" s="193"/>
      <c r="C411" s="194"/>
      <c r="D411" s="185"/>
      <c r="E411" s="195" t="s">
        <v>50</v>
      </c>
      <c r="F411" s="184"/>
      <c r="G411" s="196">
        <f>+H5</f>
        <v>0.2</v>
      </c>
      <c r="H411" s="163">
        <f>ROUND(H410*G411,2)</f>
        <v>12.71</v>
      </c>
    </row>
    <row r="412" spans="2:10" ht="15" customHeight="1" x14ac:dyDescent="0.3">
      <c r="B412" s="193"/>
      <c r="C412" s="194"/>
      <c r="D412" s="185"/>
      <c r="E412" s="195" t="s">
        <v>42</v>
      </c>
      <c r="F412" s="197"/>
      <c r="G412" s="197"/>
      <c r="H412" s="91"/>
    </row>
    <row r="413" spans="2:10" ht="15" customHeight="1" x14ac:dyDescent="0.3">
      <c r="B413" s="193"/>
      <c r="C413" s="194"/>
      <c r="D413" s="185"/>
      <c r="E413" s="195" t="s">
        <v>19</v>
      </c>
      <c r="F413" s="197"/>
      <c r="G413" s="197"/>
      <c r="H413" s="163">
        <f>ROUND(H410+H411,2)</f>
        <v>76.27</v>
      </c>
    </row>
    <row r="414" spans="2:10" ht="15" customHeight="1" x14ac:dyDescent="0.3">
      <c r="B414" s="142"/>
      <c r="C414" s="142"/>
      <c r="D414" s="185"/>
      <c r="E414" s="195" t="s">
        <v>20</v>
      </c>
      <c r="F414" s="184"/>
      <c r="G414" s="204"/>
      <c r="H414" s="200">
        <f>H413</f>
        <v>76.27</v>
      </c>
      <c r="J414" s="1">
        <v>57.61</v>
      </c>
    </row>
    <row r="415" spans="2:10" ht="15" customHeight="1" x14ac:dyDescent="0.3">
      <c r="B415" s="2"/>
      <c r="C415" s="2"/>
      <c r="D415" s="28"/>
      <c r="E415" s="28"/>
      <c r="F415" s="28"/>
      <c r="G415" s="28"/>
      <c r="H415" s="68"/>
    </row>
    <row r="416" spans="2:10" ht="15" customHeight="1" x14ac:dyDescent="0.3">
      <c r="B416" s="2"/>
      <c r="C416" s="2"/>
      <c r="D416" s="28"/>
      <c r="E416" s="28"/>
      <c r="F416" s="28"/>
      <c r="G416" s="28"/>
      <c r="H416" s="68"/>
    </row>
    <row r="417" spans="2:8" ht="15" customHeight="1" x14ac:dyDescent="0.3">
      <c r="B417" s="2"/>
      <c r="C417" s="2"/>
      <c r="D417" s="28"/>
      <c r="E417" s="28"/>
      <c r="F417" s="28"/>
      <c r="G417" s="28"/>
      <c r="H417" s="68"/>
    </row>
    <row r="418" spans="2:8" ht="15" customHeight="1" x14ac:dyDescent="0.3">
      <c r="B418" s="2" t="s">
        <v>43</v>
      </c>
      <c r="C418" s="2"/>
      <c r="D418" s="28"/>
      <c r="E418" s="28"/>
      <c r="F418" s="28"/>
      <c r="G418" s="28"/>
      <c r="H418" s="68"/>
    </row>
  </sheetData>
  <mergeCells count="49">
    <mergeCell ref="C51:F51"/>
    <mergeCell ref="C8:F8"/>
    <mergeCell ref="C9:F9"/>
    <mergeCell ref="C10:G10"/>
    <mergeCell ref="B23:C23"/>
    <mergeCell ref="C50:F50"/>
    <mergeCell ref="C140:G140"/>
    <mergeCell ref="C52:G52"/>
    <mergeCell ref="B56:C56"/>
    <mergeCell ref="B72:D72"/>
    <mergeCell ref="B73:D73"/>
    <mergeCell ref="C92:F92"/>
    <mergeCell ref="C93:F93"/>
    <mergeCell ref="C94:G94"/>
    <mergeCell ref="B99:C99"/>
    <mergeCell ref="B113:D113"/>
    <mergeCell ref="C138:F138"/>
    <mergeCell ref="C139:F139"/>
    <mergeCell ref="B233:C233"/>
    <mergeCell ref="B145:C145"/>
    <mergeCell ref="B159:D159"/>
    <mergeCell ref="C184:F184"/>
    <mergeCell ref="C185:F185"/>
    <mergeCell ref="C186:G186"/>
    <mergeCell ref="B204:D204"/>
    <mergeCell ref="B227:D227"/>
    <mergeCell ref="C228:F228"/>
    <mergeCell ref="C229:F229"/>
    <mergeCell ref="C230:G230"/>
    <mergeCell ref="B231:C231"/>
    <mergeCell ref="B329:C329"/>
    <mergeCell ref="B247:D247"/>
    <mergeCell ref="C276:F276"/>
    <mergeCell ref="C277:F277"/>
    <mergeCell ref="C278:G278"/>
    <mergeCell ref="B279:C279"/>
    <mergeCell ref="B281:C281"/>
    <mergeCell ref="B295:D295"/>
    <mergeCell ref="C324:F324"/>
    <mergeCell ref="C325:F325"/>
    <mergeCell ref="C326:G326"/>
    <mergeCell ref="B327:C327"/>
    <mergeCell ref="B391:D391"/>
    <mergeCell ref="B343:D343"/>
    <mergeCell ref="C372:F372"/>
    <mergeCell ref="C373:F373"/>
    <mergeCell ref="C374:G374"/>
    <mergeCell ref="B375:C375"/>
    <mergeCell ref="B377:C377"/>
  </mergeCells>
  <pageMargins left="1.02" right="0.7" top="0.75" bottom="0.75" header="0.3" footer="0.3"/>
  <pageSetup paperSize="9" scale="89" orientation="portrait" r:id="rId1"/>
  <rowBreaks count="8" manualBreakCount="8">
    <brk id="49" max="7" man="1"/>
    <brk id="91" max="7" man="1"/>
    <brk id="137" max="7" man="1"/>
    <brk id="183" max="7" man="1"/>
    <brk id="227" max="7" man="1"/>
    <brk id="274" max="7" man="1"/>
    <brk id="322" max="7" man="1"/>
    <brk id="370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9:D42"/>
  <sheetViews>
    <sheetView workbookViewId="0">
      <selection activeCell="F33" sqref="F33"/>
    </sheetView>
  </sheetViews>
  <sheetFormatPr baseColWidth="10" defaultRowHeight="15" x14ac:dyDescent="0.25"/>
  <cols>
    <col min="2" max="2" width="46.42578125" customWidth="1"/>
    <col min="3" max="3" width="25.28515625" customWidth="1"/>
    <col min="4" max="4" width="19.42578125" customWidth="1"/>
  </cols>
  <sheetData>
    <row r="9" spans="1:4" ht="16.5" x14ac:dyDescent="0.25">
      <c r="B9" s="295" t="s">
        <v>159</v>
      </c>
      <c r="C9" s="291"/>
      <c r="D9" s="291"/>
    </row>
    <row r="10" spans="1:4" ht="16.5" x14ac:dyDescent="0.25">
      <c r="B10" s="291"/>
      <c r="C10" s="291"/>
      <c r="D10" s="291"/>
    </row>
    <row r="11" spans="1:4" ht="16.5" x14ac:dyDescent="0.25">
      <c r="B11" s="291"/>
      <c r="C11" s="291"/>
      <c r="D11" s="291"/>
    </row>
    <row r="12" spans="1:4" x14ac:dyDescent="0.25">
      <c r="B12" s="293" t="s">
        <v>157</v>
      </c>
      <c r="C12" s="294" t="s">
        <v>158</v>
      </c>
      <c r="D12" s="293" t="s">
        <v>160</v>
      </c>
    </row>
    <row r="13" spans="1:4" ht="16.5" x14ac:dyDescent="0.25">
      <c r="A13">
        <v>13</v>
      </c>
      <c r="B13" s="296" t="s">
        <v>161</v>
      </c>
      <c r="C13" s="290">
        <v>521.45000000000005</v>
      </c>
      <c r="D13" s="290">
        <v>4.55</v>
      </c>
    </row>
    <row r="14" spans="1:4" ht="16.5" x14ac:dyDescent="0.25">
      <c r="A14">
        <v>14</v>
      </c>
      <c r="B14" s="296" t="s">
        <v>162</v>
      </c>
      <c r="C14" s="290">
        <v>521.45000000000005</v>
      </c>
      <c r="D14" s="290">
        <v>4.55</v>
      </c>
    </row>
    <row r="15" spans="1:4" ht="16.5" x14ac:dyDescent="0.25">
      <c r="A15">
        <v>15</v>
      </c>
      <c r="B15" s="296" t="s">
        <v>150</v>
      </c>
      <c r="C15" s="290">
        <v>461.7</v>
      </c>
      <c r="D15" s="290">
        <v>4.05</v>
      </c>
    </row>
    <row r="16" spans="1:4" ht="16.5" x14ac:dyDescent="0.25">
      <c r="A16">
        <v>16</v>
      </c>
      <c r="B16" s="296" t="s">
        <v>163</v>
      </c>
      <c r="C16" s="290">
        <v>467.71</v>
      </c>
      <c r="D16" s="290">
        <v>4.0999999999999996</v>
      </c>
    </row>
    <row r="17" spans="1:4" ht="16.5" x14ac:dyDescent="0.25">
      <c r="A17">
        <v>17</v>
      </c>
      <c r="B17" s="296" t="s">
        <v>107</v>
      </c>
      <c r="C17" s="290">
        <v>467.71</v>
      </c>
      <c r="D17" s="290">
        <v>4.0999999999999996</v>
      </c>
    </row>
    <row r="18" spans="1:4" ht="16.5" x14ac:dyDescent="0.25">
      <c r="A18">
        <v>18</v>
      </c>
      <c r="B18" s="296" t="s">
        <v>164</v>
      </c>
      <c r="C18" s="290">
        <v>521.45000000000005</v>
      </c>
      <c r="D18" s="290">
        <v>4.55</v>
      </c>
    </row>
    <row r="19" spans="1:4" ht="16.5" x14ac:dyDescent="0.25">
      <c r="A19">
        <v>19</v>
      </c>
      <c r="B19" s="296" t="s">
        <v>149</v>
      </c>
      <c r="C19" s="290">
        <v>691.69</v>
      </c>
      <c r="D19" s="290">
        <v>5.95</v>
      </c>
    </row>
    <row r="20" spans="1:4" ht="16.5" x14ac:dyDescent="0.25">
      <c r="A20">
        <v>20</v>
      </c>
      <c r="B20" s="296" t="s">
        <v>165</v>
      </c>
      <c r="C20" s="290">
        <v>521.45000000000005</v>
      </c>
      <c r="D20" s="290">
        <v>4.55</v>
      </c>
    </row>
    <row r="21" spans="1:4" ht="16.5" x14ac:dyDescent="0.25">
      <c r="A21">
        <v>21</v>
      </c>
      <c r="B21" s="296" t="s">
        <v>166</v>
      </c>
      <c r="C21" s="290">
        <v>521.45000000000005</v>
      </c>
      <c r="D21" s="290">
        <v>4.55</v>
      </c>
    </row>
    <row r="22" spans="1:4" ht="16.5" x14ac:dyDescent="0.25">
      <c r="A22">
        <v>22</v>
      </c>
      <c r="B22" s="296" t="s">
        <v>146</v>
      </c>
      <c r="C22" s="290">
        <v>691.69</v>
      </c>
      <c r="D22" s="290">
        <v>5.95</v>
      </c>
    </row>
    <row r="23" spans="1:4" ht="16.5" x14ac:dyDescent="0.25">
      <c r="A23">
        <v>23</v>
      </c>
      <c r="B23" s="296" t="s">
        <v>167</v>
      </c>
      <c r="C23" s="290">
        <v>521.45000000000005</v>
      </c>
      <c r="D23" s="290">
        <v>4.55</v>
      </c>
    </row>
    <row r="24" spans="1:4" ht="16.5" x14ac:dyDescent="0.25">
      <c r="A24">
        <v>24</v>
      </c>
      <c r="B24" s="296" t="s">
        <v>168</v>
      </c>
      <c r="C24" s="290">
        <v>494.94</v>
      </c>
      <c r="D24" s="290">
        <v>4.33</v>
      </c>
    </row>
    <row r="25" spans="1:4" ht="16.5" x14ac:dyDescent="0.25">
      <c r="A25">
        <v>25</v>
      </c>
      <c r="B25" s="296" t="s">
        <v>169</v>
      </c>
      <c r="C25" s="290">
        <v>521.45000000000005</v>
      </c>
      <c r="D25" s="290">
        <v>4.55</v>
      </c>
    </row>
    <row r="26" spans="1:4" ht="16.5" x14ac:dyDescent="0.25">
      <c r="A26">
        <v>26</v>
      </c>
      <c r="B26" s="296" t="s">
        <v>170</v>
      </c>
      <c r="C26" s="290">
        <v>494.94</v>
      </c>
      <c r="D26" s="290">
        <v>4.33</v>
      </c>
    </row>
    <row r="27" spans="1:4" ht="16.5" x14ac:dyDescent="0.25">
      <c r="A27">
        <v>27</v>
      </c>
      <c r="B27" s="296" t="s">
        <v>171</v>
      </c>
      <c r="C27" s="290">
        <v>475.07</v>
      </c>
      <c r="D27" s="290">
        <v>4.16</v>
      </c>
    </row>
    <row r="28" spans="1:4" ht="16.5" x14ac:dyDescent="0.25">
      <c r="A28">
        <v>28</v>
      </c>
      <c r="B28" s="296" t="s">
        <v>172</v>
      </c>
      <c r="C28" s="290">
        <v>467.71</v>
      </c>
      <c r="D28" s="290">
        <v>4.0999999999999996</v>
      </c>
    </row>
    <row r="29" spans="1:4" ht="16.5" x14ac:dyDescent="0.25">
      <c r="A29">
        <v>29</v>
      </c>
      <c r="B29" s="296" t="s">
        <v>173</v>
      </c>
      <c r="C29" s="290">
        <v>461.7</v>
      </c>
      <c r="D29" s="290">
        <v>4.05</v>
      </c>
    </row>
    <row r="30" spans="1:4" ht="16.5" x14ac:dyDescent="0.25">
      <c r="A30">
        <v>30</v>
      </c>
      <c r="B30" s="296" t="s">
        <v>132</v>
      </c>
      <c r="C30" s="290">
        <v>467.71</v>
      </c>
      <c r="D30" s="290">
        <v>4.0999999999999996</v>
      </c>
    </row>
    <row r="31" spans="1:4" ht="16.5" x14ac:dyDescent="0.25">
      <c r="A31">
        <v>31</v>
      </c>
      <c r="B31" s="296" t="s">
        <v>100</v>
      </c>
      <c r="C31" s="290">
        <v>467.71</v>
      </c>
      <c r="D31" s="290">
        <v>4.0999999999999996</v>
      </c>
    </row>
    <row r="32" spans="1:4" ht="16.5" x14ac:dyDescent="0.25">
      <c r="A32">
        <v>32</v>
      </c>
      <c r="B32" s="296" t="s">
        <v>174</v>
      </c>
      <c r="C32" s="290">
        <v>467.71</v>
      </c>
      <c r="D32" s="290">
        <v>4.0999999999999996</v>
      </c>
    </row>
    <row r="33" spans="1:4" ht="16.5" x14ac:dyDescent="0.25">
      <c r="A33">
        <v>33</v>
      </c>
      <c r="B33" s="296" t="s">
        <v>175</v>
      </c>
      <c r="C33" s="290">
        <v>521.45000000000005</v>
      </c>
      <c r="D33" s="290">
        <v>4.55</v>
      </c>
    </row>
    <row r="34" spans="1:4" ht="16.5" x14ac:dyDescent="0.25">
      <c r="A34">
        <v>34</v>
      </c>
      <c r="B34" s="296" t="s">
        <v>270</v>
      </c>
      <c r="C34" s="290">
        <v>494.94</v>
      </c>
      <c r="D34" s="290">
        <v>4.33</v>
      </c>
    </row>
    <row r="35" spans="1:4" ht="16.5" x14ac:dyDescent="0.25">
      <c r="A35">
        <v>35</v>
      </c>
      <c r="B35" s="296" t="s">
        <v>271</v>
      </c>
      <c r="C35" s="290">
        <v>521.45000000000005</v>
      </c>
      <c r="D35" s="290">
        <v>4.55</v>
      </c>
    </row>
    <row r="36" spans="1:4" ht="16.5" x14ac:dyDescent="0.25">
      <c r="A36">
        <v>36</v>
      </c>
      <c r="B36" s="296" t="s">
        <v>174</v>
      </c>
      <c r="C36" s="290">
        <v>467.71</v>
      </c>
      <c r="D36" s="290">
        <v>4.0999999999999996</v>
      </c>
    </row>
    <row r="37" spans="1:4" ht="16.5" x14ac:dyDescent="0.25">
      <c r="A37">
        <v>37</v>
      </c>
      <c r="B37" s="296" t="s">
        <v>272</v>
      </c>
      <c r="C37" s="290">
        <v>461.7</v>
      </c>
      <c r="D37" s="290">
        <v>4.05</v>
      </c>
    </row>
    <row r="38" spans="1:4" ht="16.5" x14ac:dyDescent="0.25">
      <c r="A38">
        <v>38</v>
      </c>
      <c r="B38" s="296" t="s">
        <v>273</v>
      </c>
      <c r="C38" s="290">
        <v>467.71</v>
      </c>
      <c r="D38" s="290">
        <v>4.0999999999999996</v>
      </c>
    </row>
    <row r="39" spans="1:4" ht="16.5" x14ac:dyDescent="0.25">
      <c r="A39">
        <v>39</v>
      </c>
      <c r="B39" s="296" t="s">
        <v>230</v>
      </c>
      <c r="C39" s="290">
        <v>467.71</v>
      </c>
      <c r="D39" s="290">
        <v>4.0999999999999996</v>
      </c>
    </row>
    <row r="40" spans="1:4" ht="16.5" x14ac:dyDescent="0.25">
      <c r="B40" s="291"/>
      <c r="C40" s="290"/>
      <c r="D40" s="290"/>
    </row>
    <row r="41" spans="1:4" x14ac:dyDescent="0.25">
      <c r="C41" s="292"/>
      <c r="D41" s="292"/>
    </row>
    <row r="42" spans="1:4" x14ac:dyDescent="0.25">
      <c r="C42" s="292"/>
      <c r="D42" s="292"/>
    </row>
  </sheetData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49"/>
  <sheetViews>
    <sheetView workbookViewId="0"/>
  </sheetViews>
  <sheetFormatPr baseColWidth="10" defaultColWidth="11.42578125" defaultRowHeight="13.5" x14ac:dyDescent="0.25"/>
  <cols>
    <col min="1" max="1" width="7" style="92" bestFit="1" customWidth="1"/>
    <col min="2" max="2" width="4.28515625" style="92" customWidth="1"/>
    <col min="3" max="3" width="5.7109375" style="92" customWidth="1"/>
    <col min="4" max="5" width="5.42578125" style="92" customWidth="1"/>
    <col min="6" max="15" width="8.7109375" style="92" customWidth="1"/>
    <col min="16" max="16" width="1.28515625" style="92" customWidth="1"/>
    <col min="17" max="16384" width="11.42578125" style="92"/>
  </cols>
  <sheetData>
    <row r="1" spans="1:18" ht="14.25" thickBot="1" x14ac:dyDescent="0.3"/>
    <row r="2" spans="1:18" ht="18" thickBot="1" x14ac:dyDescent="0.35">
      <c r="B2" s="466" t="s">
        <v>87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8"/>
    </row>
    <row r="3" spans="1:18" ht="14.25" thickBot="1" x14ac:dyDescent="0.3">
      <c r="B3" s="469" t="s">
        <v>60</v>
      </c>
      <c r="C3" s="469" t="s">
        <v>61</v>
      </c>
      <c r="D3" s="469" t="s">
        <v>56</v>
      </c>
      <c r="E3" s="469" t="s">
        <v>62</v>
      </c>
      <c r="F3" s="463" t="s">
        <v>63</v>
      </c>
      <c r="G3" s="464"/>
      <c r="H3" s="464"/>
      <c r="I3" s="464"/>
      <c r="J3" s="471"/>
      <c r="K3" s="463" t="s">
        <v>64</v>
      </c>
      <c r="L3" s="471"/>
      <c r="M3" s="472" t="s">
        <v>65</v>
      </c>
      <c r="N3" s="474" t="s">
        <v>66</v>
      </c>
      <c r="O3" s="469" t="s">
        <v>67</v>
      </c>
    </row>
    <row r="4" spans="1:18" ht="15.75" customHeight="1" thickBot="1" x14ac:dyDescent="0.3">
      <c r="B4" s="470"/>
      <c r="C4" s="470"/>
      <c r="D4" s="470"/>
      <c r="E4" s="470"/>
      <c r="F4" s="93" t="s">
        <v>68</v>
      </c>
      <c r="G4" s="93" t="s">
        <v>59</v>
      </c>
      <c r="H4" s="93" t="s">
        <v>69</v>
      </c>
      <c r="I4" s="93" t="s">
        <v>70</v>
      </c>
      <c r="J4" s="93" t="s">
        <v>71</v>
      </c>
      <c r="K4" s="93" t="s">
        <v>72</v>
      </c>
      <c r="L4" s="205" t="s">
        <v>49</v>
      </c>
      <c r="M4" s="473"/>
      <c r="N4" s="475"/>
      <c r="O4" s="470"/>
    </row>
    <row r="5" spans="1:18" ht="14.25" thickBot="1" x14ac:dyDescent="0.3">
      <c r="B5" s="476" t="s">
        <v>73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7"/>
      <c r="O5" s="478"/>
    </row>
    <row r="6" spans="1:18" x14ac:dyDescent="0.25">
      <c r="A6" s="92" t="s">
        <v>74</v>
      </c>
      <c r="B6" s="94">
        <v>100</v>
      </c>
      <c r="C6" s="95">
        <v>12</v>
      </c>
      <c r="D6" s="96">
        <v>14</v>
      </c>
      <c r="E6" s="95" t="s">
        <v>75</v>
      </c>
      <c r="F6" s="97">
        <v>0.65</v>
      </c>
      <c r="G6" s="98">
        <v>0.05</v>
      </c>
      <c r="H6" s="97">
        <v>0.05</v>
      </c>
      <c r="I6" s="97"/>
      <c r="J6" s="98"/>
      <c r="K6" s="97">
        <f>+F6+G6+H6+I6+J6</f>
        <v>0.75000000000000011</v>
      </c>
      <c r="L6" s="98">
        <f>+D6*K6</f>
        <v>10.500000000000002</v>
      </c>
      <c r="M6" s="98">
        <v>14</v>
      </c>
      <c r="N6" s="99">
        <v>0.88800000000000001</v>
      </c>
      <c r="O6" s="100">
        <f>L6*M6*N6</f>
        <v>130.53600000000003</v>
      </c>
    </row>
    <row r="7" spans="1:18" x14ac:dyDescent="0.25">
      <c r="A7" s="92" t="s">
        <v>76</v>
      </c>
      <c r="B7" s="101"/>
      <c r="C7" s="102"/>
      <c r="D7" s="103"/>
      <c r="E7" s="102"/>
      <c r="F7" s="104"/>
      <c r="G7" s="105"/>
      <c r="H7" s="104"/>
      <c r="I7" s="104"/>
      <c r="J7" s="105"/>
      <c r="K7" s="105"/>
      <c r="L7" s="105"/>
      <c r="M7" s="106"/>
      <c r="N7" s="106"/>
      <c r="O7" s="107"/>
    </row>
    <row r="8" spans="1:18" ht="14.25" thickBot="1" x14ac:dyDescent="0.3">
      <c r="B8" s="108"/>
      <c r="C8" s="109"/>
      <c r="D8" s="110"/>
      <c r="E8" s="111"/>
      <c r="F8" s="112"/>
      <c r="G8" s="113"/>
      <c r="H8" s="112"/>
      <c r="I8" s="112"/>
      <c r="J8" s="113"/>
      <c r="K8" s="112"/>
      <c r="L8" s="113"/>
      <c r="M8" s="113"/>
      <c r="N8" s="113"/>
      <c r="O8" s="114">
        <f>SUM(O6:O7)</f>
        <v>130.53600000000003</v>
      </c>
    </row>
    <row r="9" spans="1:18" ht="14.25" thickBot="1" x14ac:dyDescent="0.3">
      <c r="B9" s="476" t="s">
        <v>77</v>
      </c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78"/>
    </row>
    <row r="10" spans="1:18" x14ac:dyDescent="0.25">
      <c r="B10" s="101">
        <v>200</v>
      </c>
      <c r="C10" s="115">
        <v>12</v>
      </c>
      <c r="D10" s="206">
        <v>4</v>
      </c>
      <c r="E10" s="116" t="s">
        <v>78</v>
      </c>
      <c r="F10" s="207">
        <v>0.55000000000000004</v>
      </c>
      <c r="G10" s="208">
        <v>0.25</v>
      </c>
      <c r="H10" s="117"/>
      <c r="I10" s="117"/>
      <c r="J10" s="118"/>
      <c r="K10" s="207">
        <f>+F10+G10+H10+I10+J10</f>
        <v>0.8</v>
      </c>
      <c r="L10" s="208">
        <f>+D10*K10</f>
        <v>3.2</v>
      </c>
      <c r="M10" s="209">
        <v>14</v>
      </c>
      <c r="N10" s="210">
        <v>0.88800000000000001</v>
      </c>
      <c r="O10" s="100">
        <f>L10*M10*N10</f>
        <v>39.782400000000003</v>
      </c>
    </row>
    <row r="11" spans="1:18" x14ac:dyDescent="0.25">
      <c r="B11" s="101">
        <v>201</v>
      </c>
      <c r="C11" s="115">
        <v>8</v>
      </c>
      <c r="D11" s="206">
        <v>5</v>
      </c>
      <c r="E11" s="116" t="s">
        <v>79</v>
      </c>
      <c r="F11" s="207">
        <v>0.15</v>
      </c>
      <c r="G11" s="208">
        <v>0.15</v>
      </c>
      <c r="H11" s="207">
        <v>0.15</v>
      </c>
      <c r="I11" s="207">
        <v>0.15</v>
      </c>
      <c r="J11" s="208">
        <v>0.05</v>
      </c>
      <c r="K11" s="207">
        <f>+F11+G11+H11+I11+J11</f>
        <v>0.65</v>
      </c>
      <c r="L11" s="208">
        <f>+D11*K11</f>
        <v>3.25</v>
      </c>
      <c r="M11" s="211">
        <v>14</v>
      </c>
      <c r="N11" s="212">
        <v>0.39500000000000002</v>
      </c>
      <c r="O11" s="123">
        <f>L11*M11*N11</f>
        <v>17.9725</v>
      </c>
    </row>
    <row r="12" spans="1:18" x14ac:dyDescent="0.25">
      <c r="B12" s="101"/>
      <c r="C12" s="115"/>
      <c r="E12" s="116"/>
      <c r="F12" s="117"/>
      <c r="G12" s="118"/>
      <c r="H12" s="117"/>
      <c r="I12" s="117"/>
      <c r="J12" s="118"/>
      <c r="K12" s="117"/>
      <c r="L12" s="118"/>
      <c r="M12" s="121"/>
      <c r="N12" s="122"/>
      <c r="O12" s="123"/>
    </row>
    <row r="13" spans="1:18" ht="14.25" thickBot="1" x14ac:dyDescent="0.3">
      <c r="B13" s="108"/>
      <c r="C13" s="109"/>
      <c r="D13" s="110"/>
      <c r="E13" s="111"/>
      <c r="F13" s="112"/>
      <c r="G13" s="113"/>
      <c r="H13" s="110"/>
      <c r="I13" s="110"/>
      <c r="J13" s="109"/>
      <c r="K13" s="112"/>
      <c r="L13" s="113"/>
      <c r="M13" s="124"/>
      <c r="N13" s="125"/>
      <c r="O13" s="126">
        <f>SUM(O10:O12)</f>
        <v>57.754900000000006</v>
      </c>
    </row>
    <row r="14" spans="1:18" ht="14.25" thickBot="1" x14ac:dyDescent="0.3">
      <c r="B14" s="476" t="s">
        <v>80</v>
      </c>
      <c r="C14" s="477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R14" s="117"/>
    </row>
    <row r="15" spans="1:18" x14ac:dyDescent="0.25">
      <c r="A15" s="92" t="s">
        <v>88</v>
      </c>
      <c r="B15" s="94">
        <v>300</v>
      </c>
      <c r="C15" s="127">
        <v>12</v>
      </c>
      <c r="D15" s="128">
        <v>4</v>
      </c>
      <c r="E15" s="129" t="s">
        <v>81</v>
      </c>
      <c r="F15" s="130">
        <v>16</v>
      </c>
      <c r="G15" s="119">
        <v>0</v>
      </c>
      <c r="H15" s="130">
        <v>0</v>
      </c>
      <c r="I15" s="130"/>
      <c r="J15" s="119">
        <v>0.1</v>
      </c>
      <c r="K15" s="117">
        <f t="shared" ref="K15:K20" si="0">+F15+G15+H15+I15+J15</f>
        <v>16.100000000000001</v>
      </c>
      <c r="L15" s="118">
        <f t="shared" ref="L15:L20" si="1">+D15*K15</f>
        <v>64.400000000000006</v>
      </c>
      <c r="M15" s="119">
        <v>2</v>
      </c>
      <c r="N15" s="120">
        <v>0.88800000000000001</v>
      </c>
      <c r="O15" s="100">
        <f t="shared" ref="O15:O20" si="2">L15*M15*N15</f>
        <v>114.37440000000001</v>
      </c>
      <c r="R15" s="117"/>
    </row>
    <row r="16" spans="1:18" x14ac:dyDescent="0.25">
      <c r="B16" s="101">
        <v>301</v>
      </c>
      <c r="C16" s="115">
        <v>8</v>
      </c>
      <c r="D16" s="115">
        <v>100</v>
      </c>
      <c r="E16" s="116" t="s">
        <v>79</v>
      </c>
      <c r="F16" s="117">
        <v>0.15</v>
      </c>
      <c r="G16" s="118">
        <v>0.1</v>
      </c>
      <c r="H16" s="117">
        <v>0.15</v>
      </c>
      <c r="I16" s="117">
        <v>0.1</v>
      </c>
      <c r="J16" s="118">
        <v>0.05</v>
      </c>
      <c r="K16" s="117">
        <f t="shared" si="0"/>
        <v>0.55000000000000004</v>
      </c>
      <c r="L16" s="118">
        <f t="shared" si="1"/>
        <v>55.000000000000007</v>
      </c>
      <c r="M16" s="118">
        <v>2</v>
      </c>
      <c r="N16" s="131">
        <v>0.39500000000000002</v>
      </c>
      <c r="O16" s="123">
        <f t="shared" si="2"/>
        <v>43.45000000000001</v>
      </c>
    </row>
    <row r="17" spans="1:18" x14ac:dyDescent="0.25">
      <c r="A17" s="92" t="s">
        <v>89</v>
      </c>
      <c r="B17" s="101">
        <v>302</v>
      </c>
      <c r="C17" s="115">
        <v>12</v>
      </c>
      <c r="D17" s="92">
        <v>4</v>
      </c>
      <c r="E17" s="116" t="s">
        <v>81</v>
      </c>
      <c r="F17" s="118">
        <v>7.8</v>
      </c>
      <c r="G17" s="118">
        <v>0</v>
      </c>
      <c r="H17" s="121">
        <v>0</v>
      </c>
      <c r="I17" s="132"/>
      <c r="J17" s="118">
        <v>0.1</v>
      </c>
      <c r="K17" s="117">
        <f t="shared" si="0"/>
        <v>7.8999999999999995</v>
      </c>
      <c r="L17" s="118">
        <f t="shared" si="1"/>
        <v>31.599999999999998</v>
      </c>
      <c r="M17" s="118">
        <v>1</v>
      </c>
      <c r="N17" s="131">
        <v>0.88800000000000001</v>
      </c>
      <c r="O17" s="133">
        <f t="shared" si="2"/>
        <v>28.060799999999997</v>
      </c>
    </row>
    <row r="18" spans="1:18" x14ac:dyDescent="0.25">
      <c r="B18" s="101">
        <v>303</v>
      </c>
      <c r="C18" s="115">
        <v>8</v>
      </c>
      <c r="D18" s="115">
        <v>50</v>
      </c>
      <c r="E18" s="116" t="s">
        <v>79</v>
      </c>
      <c r="F18" s="117">
        <v>0.15</v>
      </c>
      <c r="G18" s="118">
        <v>0.1</v>
      </c>
      <c r="H18" s="117">
        <v>0.15</v>
      </c>
      <c r="I18" s="117">
        <v>0.1</v>
      </c>
      <c r="J18" s="118">
        <v>0.05</v>
      </c>
      <c r="K18" s="117">
        <f t="shared" si="0"/>
        <v>0.55000000000000004</v>
      </c>
      <c r="L18" s="118">
        <f t="shared" si="1"/>
        <v>27.500000000000004</v>
      </c>
      <c r="M18" s="118">
        <v>1</v>
      </c>
      <c r="N18" s="131">
        <v>0.39500000000000002</v>
      </c>
      <c r="O18" s="123">
        <f t="shared" si="2"/>
        <v>10.862500000000002</v>
      </c>
    </row>
    <row r="19" spans="1:18" x14ac:dyDescent="0.25">
      <c r="A19" s="92" t="s">
        <v>90</v>
      </c>
      <c r="B19" s="101">
        <v>304</v>
      </c>
      <c r="C19" s="115">
        <v>12</v>
      </c>
      <c r="D19" s="92">
        <v>4</v>
      </c>
      <c r="E19" s="116" t="s">
        <v>81</v>
      </c>
      <c r="F19" s="118">
        <v>8.6999999999999993</v>
      </c>
      <c r="G19" s="118">
        <v>0</v>
      </c>
      <c r="H19" s="121">
        <v>0</v>
      </c>
      <c r="I19" s="132"/>
      <c r="J19" s="118">
        <v>0.1</v>
      </c>
      <c r="K19" s="117">
        <f t="shared" si="0"/>
        <v>8.7999999999999989</v>
      </c>
      <c r="L19" s="118">
        <f t="shared" si="1"/>
        <v>35.199999999999996</v>
      </c>
      <c r="M19" s="118">
        <v>4</v>
      </c>
      <c r="N19" s="131">
        <v>0.88800000000000001</v>
      </c>
      <c r="O19" s="123">
        <f t="shared" si="2"/>
        <v>125.03039999999999</v>
      </c>
    </row>
    <row r="20" spans="1:18" x14ac:dyDescent="0.25">
      <c r="B20" s="101">
        <v>305</v>
      </c>
      <c r="C20" s="115">
        <v>8</v>
      </c>
      <c r="D20" s="115">
        <v>56</v>
      </c>
      <c r="E20" s="116" t="s">
        <v>79</v>
      </c>
      <c r="F20" s="117">
        <v>0.15</v>
      </c>
      <c r="G20" s="118">
        <v>0.1</v>
      </c>
      <c r="H20" s="117">
        <v>0.15</v>
      </c>
      <c r="I20" s="117">
        <v>0.1</v>
      </c>
      <c r="J20" s="118">
        <v>0.05</v>
      </c>
      <c r="K20" s="117">
        <f t="shared" si="0"/>
        <v>0.55000000000000004</v>
      </c>
      <c r="L20" s="118">
        <f t="shared" si="1"/>
        <v>30.800000000000004</v>
      </c>
      <c r="M20" s="118">
        <v>4</v>
      </c>
      <c r="N20" s="131">
        <v>0.39500000000000002</v>
      </c>
      <c r="O20" s="123">
        <f t="shared" si="2"/>
        <v>48.664000000000009</v>
      </c>
    </row>
    <row r="21" spans="1:18" x14ac:dyDescent="0.25">
      <c r="B21" s="101"/>
      <c r="C21" s="115"/>
      <c r="E21" s="116"/>
      <c r="F21" s="117"/>
      <c r="G21" s="118"/>
      <c r="H21" s="117"/>
      <c r="I21" s="117"/>
      <c r="J21" s="118"/>
      <c r="K21" s="117"/>
      <c r="L21" s="118"/>
      <c r="M21" s="118"/>
      <c r="N21" s="131"/>
      <c r="O21" s="133"/>
    </row>
    <row r="22" spans="1:18" ht="14.25" thickBot="1" x14ac:dyDescent="0.3">
      <c r="B22" s="101"/>
      <c r="C22" s="115"/>
      <c r="E22" s="116"/>
      <c r="F22" s="117"/>
      <c r="G22" s="118"/>
      <c r="J22" s="115"/>
      <c r="K22" s="117"/>
      <c r="L22" s="118"/>
      <c r="M22" s="113"/>
      <c r="N22" s="113"/>
      <c r="O22" s="134">
        <f>SUM(O15:O20)</f>
        <v>370.44209999999998</v>
      </c>
      <c r="R22" s="117"/>
    </row>
    <row r="23" spans="1:18" ht="14.25" thickBot="1" x14ac:dyDescent="0.3">
      <c r="B23" s="476" t="s">
        <v>82</v>
      </c>
      <c r="C23" s="477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478"/>
    </row>
    <row r="24" spans="1:18" x14ac:dyDescent="0.25">
      <c r="B24" s="101">
        <v>400</v>
      </c>
      <c r="C24" s="115">
        <v>12</v>
      </c>
      <c r="D24" s="92">
        <v>5</v>
      </c>
      <c r="E24" s="116" t="s">
        <v>81</v>
      </c>
      <c r="F24" s="117">
        <v>0.6</v>
      </c>
      <c r="G24" s="118">
        <v>0</v>
      </c>
      <c r="H24" s="117">
        <v>0</v>
      </c>
      <c r="I24" s="117"/>
      <c r="J24" s="118">
        <v>0.1</v>
      </c>
      <c r="K24" s="117">
        <f>+F24+G24+H24+J24</f>
        <v>0.7</v>
      </c>
      <c r="L24" s="118">
        <f>+D24*K24</f>
        <v>3.5</v>
      </c>
      <c r="M24" s="119">
        <v>32</v>
      </c>
      <c r="N24" s="120">
        <v>0.88800000000000001</v>
      </c>
      <c r="O24" s="123">
        <f>L24*M24*N24</f>
        <v>99.456000000000003</v>
      </c>
    </row>
    <row r="25" spans="1:18" x14ac:dyDescent="0.25">
      <c r="B25" s="101"/>
      <c r="C25" s="115"/>
      <c r="E25" s="116"/>
      <c r="F25" s="117"/>
      <c r="G25" s="118"/>
      <c r="H25" s="117"/>
      <c r="I25" s="117"/>
      <c r="J25" s="118"/>
      <c r="K25" s="117"/>
      <c r="L25" s="118"/>
      <c r="M25" s="121"/>
      <c r="N25" s="121"/>
      <c r="O25" s="123"/>
    </row>
    <row r="26" spans="1:18" ht="14.25" thickBot="1" x14ac:dyDescent="0.3">
      <c r="B26" s="101"/>
      <c r="C26" s="115"/>
      <c r="E26" s="116"/>
      <c r="F26" s="117"/>
      <c r="G26" s="118"/>
      <c r="H26" s="117"/>
      <c r="I26" s="117"/>
      <c r="J26" s="115"/>
      <c r="K26" s="117"/>
      <c r="L26" s="118"/>
      <c r="M26" s="121"/>
      <c r="N26" s="121"/>
      <c r="O26" s="135">
        <f>SUM(O24:O25)</f>
        <v>99.456000000000003</v>
      </c>
    </row>
    <row r="27" spans="1:18" ht="14.25" thickBot="1" x14ac:dyDescent="0.3">
      <c r="B27" s="476" t="s">
        <v>91</v>
      </c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8"/>
    </row>
    <row r="28" spans="1:18" x14ac:dyDescent="0.25">
      <c r="A28" s="92" t="s">
        <v>88</v>
      </c>
      <c r="B28" s="94"/>
      <c r="C28" s="127"/>
      <c r="D28" s="128"/>
      <c r="E28" s="129"/>
      <c r="F28" s="130"/>
      <c r="G28" s="119"/>
      <c r="H28" s="130"/>
      <c r="I28" s="130"/>
      <c r="J28" s="119"/>
      <c r="K28" s="117"/>
      <c r="L28" s="118"/>
      <c r="M28" s="119"/>
      <c r="N28" s="120"/>
      <c r="O28" s="100"/>
    </row>
    <row r="29" spans="1:18" x14ac:dyDescent="0.25">
      <c r="B29" s="213"/>
      <c r="C29" s="115"/>
      <c r="D29" s="115"/>
      <c r="E29" s="116"/>
      <c r="F29" s="117"/>
      <c r="G29" s="118"/>
      <c r="H29" s="117"/>
      <c r="I29" s="117"/>
      <c r="J29" s="118"/>
      <c r="K29" s="117"/>
      <c r="L29" s="118"/>
      <c r="M29" s="118"/>
      <c r="N29" s="131"/>
      <c r="O29" s="123"/>
    </row>
    <row r="30" spans="1:18" x14ac:dyDescent="0.25">
      <c r="A30" s="92" t="s">
        <v>89</v>
      </c>
      <c r="B30" s="101"/>
      <c r="C30" s="115"/>
      <c r="E30" s="116"/>
      <c r="F30" s="118"/>
      <c r="G30" s="118"/>
      <c r="H30" s="121"/>
      <c r="I30" s="132"/>
      <c r="J30" s="118"/>
      <c r="K30" s="117"/>
      <c r="L30" s="118"/>
      <c r="M30" s="118"/>
      <c r="N30" s="131"/>
      <c r="O30" s="133"/>
    </row>
    <row r="31" spans="1:18" x14ac:dyDescent="0.25">
      <c r="B31" s="101"/>
      <c r="C31" s="115"/>
      <c r="D31" s="115"/>
      <c r="E31" s="116"/>
      <c r="F31" s="117"/>
      <c r="G31" s="118"/>
      <c r="H31" s="117"/>
      <c r="I31" s="117"/>
      <c r="J31" s="118"/>
      <c r="K31" s="117"/>
      <c r="L31" s="118"/>
      <c r="M31" s="118"/>
      <c r="N31" s="131"/>
      <c r="O31" s="123"/>
    </row>
    <row r="32" spans="1:18" x14ac:dyDescent="0.25">
      <c r="A32" s="92" t="s">
        <v>90</v>
      </c>
      <c r="B32" s="213"/>
      <c r="C32" s="115"/>
      <c r="E32" s="116"/>
      <c r="F32" s="118"/>
      <c r="G32" s="118"/>
      <c r="H32" s="121"/>
      <c r="I32" s="132"/>
      <c r="J32" s="118"/>
      <c r="K32" s="117"/>
      <c r="L32" s="118"/>
      <c r="M32" s="118"/>
      <c r="N32" s="131"/>
      <c r="O32" s="123"/>
    </row>
    <row r="33" spans="2:15" x14ac:dyDescent="0.25">
      <c r="B33" s="101"/>
      <c r="C33" s="115"/>
      <c r="D33" s="115"/>
      <c r="E33" s="116"/>
      <c r="F33" s="117"/>
      <c r="G33" s="118"/>
      <c r="H33" s="117"/>
      <c r="I33" s="117"/>
      <c r="J33" s="118"/>
      <c r="K33" s="117"/>
      <c r="L33" s="118"/>
      <c r="M33" s="118"/>
      <c r="N33" s="131"/>
      <c r="O33" s="123"/>
    </row>
    <row r="34" spans="2:15" x14ac:dyDescent="0.25">
      <c r="B34" s="101"/>
      <c r="C34" s="115"/>
      <c r="E34" s="116"/>
      <c r="F34" s="117"/>
      <c r="G34" s="118"/>
      <c r="H34" s="117"/>
      <c r="I34" s="117"/>
      <c r="J34" s="118"/>
      <c r="K34" s="117"/>
      <c r="L34" s="118"/>
      <c r="M34" s="121"/>
      <c r="N34" s="121"/>
      <c r="O34" s="123"/>
    </row>
    <row r="35" spans="2:15" x14ac:dyDescent="0.25">
      <c r="B35" s="101"/>
      <c r="C35" s="115"/>
      <c r="E35" s="116"/>
      <c r="F35" s="117"/>
      <c r="G35" s="118"/>
      <c r="H35" s="117"/>
      <c r="I35" s="117"/>
      <c r="J35" s="115"/>
      <c r="K35" s="117"/>
      <c r="L35" s="118"/>
      <c r="M35" s="121"/>
      <c r="N35" s="121"/>
      <c r="O35" s="135">
        <f>SUM(O28:O33)</f>
        <v>0</v>
      </c>
    </row>
    <row r="36" spans="2:15" ht="14.25" thickBot="1" x14ac:dyDescent="0.3">
      <c r="B36" s="101"/>
      <c r="C36" s="115"/>
      <c r="E36" s="116"/>
      <c r="F36" s="117"/>
      <c r="G36" s="118"/>
      <c r="H36" s="117"/>
      <c r="I36" s="117"/>
      <c r="J36" s="115"/>
      <c r="K36" s="117"/>
      <c r="L36" s="118"/>
      <c r="M36" s="117"/>
      <c r="N36" s="121"/>
      <c r="O36" s="133"/>
    </row>
    <row r="37" spans="2:15" ht="15.75" customHeight="1" thickBot="1" x14ac:dyDescent="0.3">
      <c r="B37" s="463"/>
      <c r="C37" s="464"/>
      <c r="D37" s="464"/>
      <c r="E37" s="464"/>
      <c r="F37" s="464"/>
      <c r="G37" s="464"/>
      <c r="H37" s="464"/>
      <c r="I37" s="464"/>
      <c r="J37" s="464"/>
      <c r="K37" s="464"/>
      <c r="L37" s="464"/>
      <c r="M37" s="465"/>
      <c r="N37" s="214" t="s">
        <v>83</v>
      </c>
      <c r="O37" s="215">
        <f>O8+O13+O22+O26+O35</f>
        <v>658.18899999999996</v>
      </c>
    </row>
    <row r="38" spans="2:15" x14ac:dyDescent="0.25">
      <c r="B38" s="101"/>
      <c r="O38" s="136"/>
    </row>
    <row r="39" spans="2:15" x14ac:dyDescent="0.25">
      <c r="B39" s="101"/>
      <c r="O39" s="136"/>
    </row>
    <row r="40" spans="2:15" x14ac:dyDescent="0.25">
      <c r="B40" s="101"/>
      <c r="O40" s="136"/>
    </row>
    <row r="41" spans="2:15" x14ac:dyDescent="0.25">
      <c r="B41" s="101"/>
      <c r="O41" s="136"/>
    </row>
    <row r="42" spans="2:15" x14ac:dyDescent="0.25">
      <c r="B42" s="101"/>
      <c r="O42" s="136"/>
    </row>
    <row r="43" spans="2:15" x14ac:dyDescent="0.25">
      <c r="B43" s="101"/>
      <c r="O43" s="136"/>
    </row>
    <row r="44" spans="2:15" x14ac:dyDescent="0.25">
      <c r="B44" s="101"/>
      <c r="O44" s="136"/>
    </row>
    <row r="45" spans="2:15" x14ac:dyDescent="0.25">
      <c r="B45" s="101"/>
      <c r="O45" s="136"/>
    </row>
    <row r="46" spans="2:15" x14ac:dyDescent="0.25">
      <c r="B46" s="101"/>
      <c r="O46" s="136"/>
    </row>
    <row r="47" spans="2:15" ht="14.25" thickBot="1" x14ac:dyDescent="0.3">
      <c r="B47" s="108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37"/>
    </row>
    <row r="49" spans="4:4" x14ac:dyDescent="0.25">
      <c r="D49" s="92" t="s">
        <v>84</v>
      </c>
    </row>
  </sheetData>
  <mergeCells count="16">
    <mergeCell ref="B37:M37"/>
    <mergeCell ref="B2:O2"/>
    <mergeCell ref="B3:B4"/>
    <mergeCell ref="C3:C4"/>
    <mergeCell ref="D3:D4"/>
    <mergeCell ref="E3:E4"/>
    <mergeCell ref="F3:J3"/>
    <mergeCell ref="K3:L3"/>
    <mergeCell ref="M3:M4"/>
    <mergeCell ref="N3:N4"/>
    <mergeCell ref="O3:O4"/>
    <mergeCell ref="B5:O5"/>
    <mergeCell ref="B9:O9"/>
    <mergeCell ref="B14:O14"/>
    <mergeCell ref="B23:O23"/>
    <mergeCell ref="B27:O27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S120"/>
  <sheetViews>
    <sheetView workbookViewId="0"/>
  </sheetViews>
  <sheetFormatPr baseColWidth="10" defaultColWidth="11.42578125" defaultRowHeight="13.5" x14ac:dyDescent="0.25"/>
  <cols>
    <col min="1" max="1" width="7" style="92" bestFit="1" customWidth="1"/>
    <col min="2" max="2" width="4.28515625" style="92" customWidth="1"/>
    <col min="3" max="3" width="5.7109375" style="92" customWidth="1"/>
    <col min="4" max="5" width="5.42578125" style="92" customWidth="1"/>
    <col min="6" max="15" width="8.7109375" style="92" customWidth="1"/>
    <col min="16" max="16" width="1.28515625" style="92" customWidth="1"/>
    <col min="17" max="16384" width="11.42578125" style="92"/>
  </cols>
  <sheetData>
    <row r="1" spans="1:18" ht="14.25" thickBot="1" x14ac:dyDescent="0.3"/>
    <row r="2" spans="1:18" ht="18" thickBot="1" x14ac:dyDescent="0.35">
      <c r="B2" s="466" t="s">
        <v>87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8"/>
    </row>
    <row r="3" spans="1:18" ht="14.25" thickBot="1" x14ac:dyDescent="0.3">
      <c r="B3" s="469" t="s">
        <v>60</v>
      </c>
      <c r="C3" s="469" t="s">
        <v>61</v>
      </c>
      <c r="D3" s="469" t="s">
        <v>56</v>
      </c>
      <c r="E3" s="469" t="s">
        <v>62</v>
      </c>
      <c r="F3" s="463" t="s">
        <v>63</v>
      </c>
      <c r="G3" s="464"/>
      <c r="H3" s="464"/>
      <c r="I3" s="464"/>
      <c r="J3" s="471"/>
      <c r="K3" s="463" t="s">
        <v>64</v>
      </c>
      <c r="L3" s="471"/>
      <c r="M3" s="472" t="s">
        <v>65</v>
      </c>
      <c r="N3" s="474" t="s">
        <v>66</v>
      </c>
      <c r="O3" s="469" t="s">
        <v>67</v>
      </c>
    </row>
    <row r="4" spans="1:18" ht="15.75" customHeight="1" thickBot="1" x14ac:dyDescent="0.3">
      <c r="B4" s="470"/>
      <c r="C4" s="470"/>
      <c r="D4" s="470"/>
      <c r="E4" s="470"/>
      <c r="F4" s="93" t="s">
        <v>68</v>
      </c>
      <c r="G4" s="93" t="s">
        <v>59</v>
      </c>
      <c r="H4" s="93" t="s">
        <v>69</v>
      </c>
      <c r="I4" s="93" t="s">
        <v>70</v>
      </c>
      <c r="J4" s="93" t="s">
        <v>71</v>
      </c>
      <c r="K4" s="93" t="s">
        <v>72</v>
      </c>
      <c r="L4" s="205" t="s">
        <v>49</v>
      </c>
      <c r="M4" s="473"/>
      <c r="N4" s="475"/>
      <c r="O4" s="470"/>
    </row>
    <row r="5" spans="1:18" ht="14.25" thickBot="1" x14ac:dyDescent="0.3">
      <c r="B5" s="476" t="s">
        <v>73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7"/>
      <c r="O5" s="478"/>
    </row>
    <row r="6" spans="1:18" x14ac:dyDescent="0.25">
      <c r="A6" s="92" t="s">
        <v>74</v>
      </c>
      <c r="B6" s="94">
        <v>100</v>
      </c>
      <c r="C6" s="95">
        <v>12</v>
      </c>
      <c r="D6" s="96">
        <v>14</v>
      </c>
      <c r="E6" s="95" t="s">
        <v>75</v>
      </c>
      <c r="F6" s="97">
        <v>0.65</v>
      </c>
      <c r="G6" s="98">
        <v>0.05</v>
      </c>
      <c r="H6" s="97">
        <v>0.05</v>
      </c>
      <c r="I6" s="97"/>
      <c r="J6" s="98"/>
      <c r="K6" s="97">
        <f>+F6+G6+H6+I6+J6</f>
        <v>0.75000000000000011</v>
      </c>
      <c r="L6" s="98">
        <f>+D6*K6</f>
        <v>10.500000000000002</v>
      </c>
      <c r="M6" s="98">
        <v>14</v>
      </c>
      <c r="N6" s="99">
        <v>0.88800000000000001</v>
      </c>
      <c r="O6" s="100">
        <f>L6*M6*N6</f>
        <v>130.53600000000003</v>
      </c>
    </row>
    <row r="7" spans="1:18" x14ac:dyDescent="0.25">
      <c r="A7" s="92" t="s">
        <v>76</v>
      </c>
      <c r="B7" s="101"/>
      <c r="C7" s="102"/>
      <c r="D7" s="103"/>
      <c r="E7" s="102"/>
      <c r="F7" s="104"/>
      <c r="G7" s="105"/>
      <c r="H7" s="104"/>
      <c r="I7" s="104"/>
      <c r="J7" s="105"/>
      <c r="K7" s="105"/>
      <c r="L7" s="105"/>
      <c r="M7" s="106"/>
      <c r="N7" s="106"/>
      <c r="O7" s="107"/>
    </row>
    <row r="8" spans="1:18" ht="14.25" thickBot="1" x14ac:dyDescent="0.3">
      <c r="B8" s="108"/>
      <c r="C8" s="109"/>
      <c r="D8" s="110"/>
      <c r="E8" s="111"/>
      <c r="F8" s="112"/>
      <c r="G8" s="113"/>
      <c r="H8" s="112"/>
      <c r="I8" s="112"/>
      <c r="J8" s="113"/>
      <c r="K8" s="112"/>
      <c r="L8" s="113"/>
      <c r="M8" s="113"/>
      <c r="N8" s="113"/>
      <c r="O8" s="114">
        <f>SUM(O6:O7)</f>
        <v>130.53600000000003</v>
      </c>
    </row>
    <row r="9" spans="1:18" ht="14.25" thickBot="1" x14ac:dyDescent="0.3">
      <c r="B9" s="476" t="s">
        <v>77</v>
      </c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78"/>
    </row>
    <row r="10" spans="1:18" x14ac:dyDescent="0.25">
      <c r="B10" s="101">
        <v>200</v>
      </c>
      <c r="C10" s="115">
        <v>12</v>
      </c>
      <c r="D10" s="206">
        <v>4</v>
      </c>
      <c r="E10" s="116" t="s">
        <v>78</v>
      </c>
      <c r="F10" s="207">
        <v>0.55000000000000004</v>
      </c>
      <c r="G10" s="208">
        <v>0.25</v>
      </c>
      <c r="H10" s="117"/>
      <c r="I10" s="117"/>
      <c r="J10" s="118"/>
      <c r="K10" s="207">
        <f>+F10+G10+H10+I10+J10</f>
        <v>0.8</v>
      </c>
      <c r="L10" s="208">
        <f>+D10*K10</f>
        <v>3.2</v>
      </c>
      <c r="M10" s="209">
        <v>14</v>
      </c>
      <c r="N10" s="210">
        <v>0.88800000000000001</v>
      </c>
      <c r="O10" s="100">
        <f>L10*M10*N10</f>
        <v>39.782400000000003</v>
      </c>
    </row>
    <row r="11" spans="1:18" x14ac:dyDescent="0.25">
      <c r="B11" s="101">
        <v>201</v>
      </c>
      <c r="C11" s="115">
        <v>8</v>
      </c>
      <c r="D11" s="206">
        <v>5</v>
      </c>
      <c r="E11" s="116" t="s">
        <v>79</v>
      </c>
      <c r="F11" s="207">
        <v>0.15</v>
      </c>
      <c r="G11" s="208">
        <v>0.15</v>
      </c>
      <c r="H11" s="207">
        <v>0.15</v>
      </c>
      <c r="I11" s="207">
        <v>0.15</v>
      </c>
      <c r="J11" s="208">
        <v>0.05</v>
      </c>
      <c r="K11" s="207">
        <f>+F11+G11+H11+I11+J11</f>
        <v>0.65</v>
      </c>
      <c r="L11" s="208">
        <f>+D11*K11</f>
        <v>3.25</v>
      </c>
      <c r="M11" s="211">
        <v>14</v>
      </c>
      <c r="N11" s="212">
        <v>0.39500000000000002</v>
      </c>
      <c r="O11" s="123">
        <f>L11*M11*N11</f>
        <v>17.9725</v>
      </c>
    </row>
    <row r="12" spans="1:18" x14ac:dyDescent="0.25">
      <c r="B12" s="101"/>
      <c r="C12" s="115"/>
      <c r="E12" s="116"/>
      <c r="F12" s="117"/>
      <c r="G12" s="118"/>
      <c r="H12" s="117"/>
      <c r="I12" s="117"/>
      <c r="J12" s="118"/>
      <c r="K12" s="117"/>
      <c r="L12" s="118"/>
      <c r="M12" s="121"/>
      <c r="N12" s="122"/>
      <c r="O12" s="123"/>
    </row>
    <row r="13" spans="1:18" ht="14.25" thickBot="1" x14ac:dyDescent="0.3">
      <c r="B13" s="108"/>
      <c r="C13" s="109"/>
      <c r="D13" s="110"/>
      <c r="E13" s="111"/>
      <c r="F13" s="112"/>
      <c r="G13" s="113"/>
      <c r="H13" s="110"/>
      <c r="I13" s="110"/>
      <c r="J13" s="109"/>
      <c r="K13" s="112"/>
      <c r="L13" s="113"/>
      <c r="M13" s="124"/>
      <c r="N13" s="125"/>
      <c r="O13" s="126">
        <f>SUM(O10:O12)</f>
        <v>57.754900000000006</v>
      </c>
    </row>
    <row r="14" spans="1:18" ht="14.25" thickBot="1" x14ac:dyDescent="0.3">
      <c r="B14" s="476" t="s">
        <v>80</v>
      </c>
      <c r="C14" s="477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R14" s="117"/>
    </row>
    <row r="15" spans="1:18" x14ac:dyDescent="0.25">
      <c r="A15" s="92" t="s">
        <v>88</v>
      </c>
      <c r="B15" s="94">
        <v>300</v>
      </c>
      <c r="C15" s="127">
        <v>12</v>
      </c>
      <c r="D15" s="128">
        <v>4</v>
      </c>
      <c r="E15" s="129" t="s">
        <v>81</v>
      </c>
      <c r="F15" s="130">
        <v>16</v>
      </c>
      <c r="G15" s="119">
        <v>0</v>
      </c>
      <c r="H15" s="130">
        <v>0</v>
      </c>
      <c r="I15" s="130"/>
      <c r="J15" s="119">
        <v>0.1</v>
      </c>
      <c r="K15" s="117">
        <f t="shared" ref="K15:K20" si="0">+F15+G15+H15+I15+J15</f>
        <v>16.100000000000001</v>
      </c>
      <c r="L15" s="118">
        <f t="shared" ref="L15:L20" si="1">+D15*K15</f>
        <v>64.400000000000006</v>
      </c>
      <c r="M15" s="119">
        <v>2</v>
      </c>
      <c r="N15" s="120">
        <v>0.88800000000000001</v>
      </c>
      <c r="O15" s="100">
        <f t="shared" ref="O15:O20" si="2">L15*M15*N15</f>
        <v>114.37440000000001</v>
      </c>
      <c r="R15" s="117"/>
    </row>
    <row r="16" spans="1:18" x14ac:dyDescent="0.25">
      <c r="B16" s="101">
        <v>301</v>
      </c>
      <c r="C16" s="115">
        <v>8</v>
      </c>
      <c r="D16" s="115">
        <v>100</v>
      </c>
      <c r="E16" s="116" t="s">
        <v>79</v>
      </c>
      <c r="F16" s="117">
        <v>0.15</v>
      </c>
      <c r="G16" s="118">
        <v>0.1</v>
      </c>
      <c r="H16" s="117">
        <v>0.15</v>
      </c>
      <c r="I16" s="117">
        <v>0.1</v>
      </c>
      <c r="J16" s="118">
        <v>0.05</v>
      </c>
      <c r="K16" s="117">
        <f t="shared" si="0"/>
        <v>0.55000000000000004</v>
      </c>
      <c r="L16" s="118">
        <f t="shared" si="1"/>
        <v>55.000000000000007</v>
      </c>
      <c r="M16" s="118">
        <v>2</v>
      </c>
      <c r="N16" s="131">
        <v>0.39500000000000002</v>
      </c>
      <c r="O16" s="123">
        <f t="shared" si="2"/>
        <v>43.45000000000001</v>
      </c>
    </row>
    <row r="17" spans="1:18" x14ac:dyDescent="0.25">
      <c r="A17" s="92" t="s">
        <v>89</v>
      </c>
      <c r="B17" s="101">
        <v>302</v>
      </c>
      <c r="C17" s="115">
        <v>12</v>
      </c>
      <c r="D17" s="92">
        <v>4</v>
      </c>
      <c r="E17" s="116" t="s">
        <v>81</v>
      </c>
      <c r="F17" s="118">
        <v>7.8</v>
      </c>
      <c r="G17" s="118">
        <v>0</v>
      </c>
      <c r="H17" s="121">
        <v>0</v>
      </c>
      <c r="I17" s="132"/>
      <c r="J17" s="118">
        <v>0.1</v>
      </c>
      <c r="K17" s="117">
        <f t="shared" si="0"/>
        <v>7.8999999999999995</v>
      </c>
      <c r="L17" s="118">
        <f t="shared" si="1"/>
        <v>31.599999999999998</v>
      </c>
      <c r="M17" s="118">
        <v>1</v>
      </c>
      <c r="N17" s="131">
        <v>0.88800000000000001</v>
      </c>
      <c r="O17" s="133">
        <f t="shared" si="2"/>
        <v>28.060799999999997</v>
      </c>
    </row>
    <row r="18" spans="1:18" x14ac:dyDescent="0.25">
      <c r="B18" s="101">
        <v>303</v>
      </c>
      <c r="C18" s="115">
        <v>8</v>
      </c>
      <c r="D18" s="115">
        <v>50</v>
      </c>
      <c r="E18" s="116" t="s">
        <v>79</v>
      </c>
      <c r="F18" s="117">
        <v>0.15</v>
      </c>
      <c r="G18" s="118">
        <v>0.1</v>
      </c>
      <c r="H18" s="117">
        <v>0.15</v>
      </c>
      <c r="I18" s="117">
        <v>0.1</v>
      </c>
      <c r="J18" s="118">
        <v>0.05</v>
      </c>
      <c r="K18" s="117">
        <f t="shared" si="0"/>
        <v>0.55000000000000004</v>
      </c>
      <c r="L18" s="118">
        <f t="shared" si="1"/>
        <v>27.500000000000004</v>
      </c>
      <c r="M18" s="118">
        <v>1</v>
      </c>
      <c r="N18" s="131">
        <v>0.39500000000000002</v>
      </c>
      <c r="O18" s="123">
        <f t="shared" si="2"/>
        <v>10.862500000000002</v>
      </c>
    </row>
    <row r="19" spans="1:18" x14ac:dyDescent="0.25">
      <c r="A19" s="92" t="s">
        <v>90</v>
      </c>
      <c r="B19" s="101">
        <v>304</v>
      </c>
      <c r="C19" s="115">
        <v>12</v>
      </c>
      <c r="D19" s="92">
        <v>4</v>
      </c>
      <c r="E19" s="116" t="s">
        <v>81</v>
      </c>
      <c r="F19" s="118">
        <v>8.6999999999999993</v>
      </c>
      <c r="G19" s="118">
        <v>0</v>
      </c>
      <c r="H19" s="121">
        <v>0</v>
      </c>
      <c r="I19" s="132"/>
      <c r="J19" s="118">
        <v>0.1</v>
      </c>
      <c r="K19" s="117">
        <f t="shared" si="0"/>
        <v>8.7999999999999989</v>
      </c>
      <c r="L19" s="118">
        <f t="shared" si="1"/>
        <v>35.199999999999996</v>
      </c>
      <c r="M19" s="118">
        <v>4</v>
      </c>
      <c r="N19" s="131">
        <v>0.88800000000000001</v>
      </c>
      <c r="O19" s="123">
        <f t="shared" si="2"/>
        <v>125.03039999999999</v>
      </c>
    </row>
    <row r="20" spans="1:18" x14ac:dyDescent="0.25">
      <c r="B20" s="101">
        <v>305</v>
      </c>
      <c r="C20" s="115">
        <v>8</v>
      </c>
      <c r="D20" s="115">
        <v>56</v>
      </c>
      <c r="E20" s="116" t="s">
        <v>79</v>
      </c>
      <c r="F20" s="117">
        <v>0.15</v>
      </c>
      <c r="G20" s="118">
        <v>0.1</v>
      </c>
      <c r="H20" s="117">
        <v>0.15</v>
      </c>
      <c r="I20" s="117">
        <v>0.1</v>
      </c>
      <c r="J20" s="118">
        <v>0.05</v>
      </c>
      <c r="K20" s="117">
        <f t="shared" si="0"/>
        <v>0.55000000000000004</v>
      </c>
      <c r="L20" s="118">
        <f t="shared" si="1"/>
        <v>30.800000000000004</v>
      </c>
      <c r="M20" s="118">
        <v>4</v>
      </c>
      <c r="N20" s="131">
        <v>0.39500000000000002</v>
      </c>
      <c r="O20" s="123">
        <f t="shared" si="2"/>
        <v>48.664000000000009</v>
      </c>
    </row>
    <row r="21" spans="1:18" x14ac:dyDescent="0.25">
      <c r="B21" s="101"/>
      <c r="C21" s="115"/>
      <c r="E21" s="116"/>
      <c r="F21" s="117"/>
      <c r="G21" s="118"/>
      <c r="H21" s="117"/>
      <c r="I21" s="117"/>
      <c r="J21" s="118"/>
      <c r="K21" s="117"/>
      <c r="L21" s="118"/>
      <c r="M21" s="118"/>
      <c r="N21" s="131"/>
      <c r="O21" s="133"/>
    </row>
    <row r="22" spans="1:18" ht="14.25" thickBot="1" x14ac:dyDescent="0.3">
      <c r="B22" s="101"/>
      <c r="C22" s="115"/>
      <c r="E22" s="116"/>
      <c r="F22" s="117"/>
      <c r="G22" s="118"/>
      <c r="J22" s="115"/>
      <c r="K22" s="117"/>
      <c r="L22" s="118"/>
      <c r="M22" s="113"/>
      <c r="N22" s="113"/>
      <c r="O22" s="134">
        <f>SUM(O15:O20)</f>
        <v>370.44209999999998</v>
      </c>
      <c r="R22" s="117"/>
    </row>
    <row r="23" spans="1:18" ht="14.25" thickBot="1" x14ac:dyDescent="0.3">
      <c r="B23" s="476" t="s">
        <v>82</v>
      </c>
      <c r="C23" s="477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478"/>
    </row>
    <row r="24" spans="1:18" x14ac:dyDescent="0.25">
      <c r="B24" s="101">
        <v>400</v>
      </c>
      <c r="C24" s="115">
        <v>12</v>
      </c>
      <c r="D24" s="92">
        <v>5</v>
      </c>
      <c r="E24" s="116" t="s">
        <v>81</v>
      </c>
      <c r="F24" s="117">
        <v>0.6</v>
      </c>
      <c r="G24" s="118">
        <v>0</v>
      </c>
      <c r="H24" s="117">
        <v>0</v>
      </c>
      <c r="I24" s="117"/>
      <c r="J24" s="118">
        <v>0.1</v>
      </c>
      <c r="K24" s="117">
        <f>+F24+G24+H24+J24</f>
        <v>0.7</v>
      </c>
      <c r="L24" s="118">
        <f>+D24*K24</f>
        <v>3.5</v>
      </c>
      <c r="M24" s="119">
        <v>32</v>
      </c>
      <c r="N24" s="120">
        <v>0.88800000000000001</v>
      </c>
      <c r="O24" s="123">
        <f>L24*M24*N24</f>
        <v>99.456000000000003</v>
      </c>
    </row>
    <row r="25" spans="1:18" x14ac:dyDescent="0.25">
      <c r="B25" s="101"/>
      <c r="C25" s="115"/>
      <c r="E25" s="116"/>
      <c r="F25" s="117"/>
      <c r="G25" s="118"/>
      <c r="H25" s="117"/>
      <c r="I25" s="117"/>
      <c r="J25" s="118"/>
      <c r="K25" s="117"/>
      <c r="L25" s="118"/>
      <c r="M25" s="121"/>
      <c r="N25" s="121"/>
      <c r="O25" s="123"/>
    </row>
    <row r="26" spans="1:18" ht="14.25" thickBot="1" x14ac:dyDescent="0.3">
      <c r="B26" s="101"/>
      <c r="C26" s="115"/>
      <c r="E26" s="116"/>
      <c r="F26" s="117"/>
      <c r="G26" s="118"/>
      <c r="H26" s="117"/>
      <c r="I26" s="117"/>
      <c r="J26" s="115"/>
      <c r="K26" s="117"/>
      <c r="L26" s="118"/>
      <c r="M26" s="121"/>
      <c r="N26" s="121"/>
      <c r="O26" s="135">
        <f>SUM(O24:O25)</f>
        <v>99.456000000000003</v>
      </c>
    </row>
    <row r="27" spans="1:18" ht="14.25" thickBot="1" x14ac:dyDescent="0.3">
      <c r="B27" s="476" t="s">
        <v>91</v>
      </c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8"/>
    </row>
    <row r="28" spans="1:18" x14ac:dyDescent="0.25">
      <c r="A28" s="92" t="s">
        <v>88</v>
      </c>
      <c r="B28" s="94"/>
      <c r="C28" s="127"/>
      <c r="D28" s="128"/>
      <c r="E28" s="129"/>
      <c r="F28" s="130"/>
      <c r="G28" s="119"/>
      <c r="H28" s="130"/>
      <c r="I28" s="130"/>
      <c r="J28" s="119"/>
      <c r="K28" s="117"/>
      <c r="L28" s="118"/>
      <c r="M28" s="119"/>
      <c r="N28" s="120"/>
      <c r="O28" s="100"/>
    </row>
    <row r="29" spans="1:18" x14ac:dyDescent="0.25">
      <c r="B29" s="213"/>
      <c r="C29" s="115"/>
      <c r="D29" s="115"/>
      <c r="E29" s="116"/>
      <c r="F29" s="117"/>
      <c r="G29" s="118"/>
      <c r="H29" s="117"/>
      <c r="I29" s="117"/>
      <c r="J29" s="118"/>
      <c r="K29" s="117"/>
      <c r="L29" s="118"/>
      <c r="M29" s="118"/>
      <c r="N29" s="131"/>
      <c r="O29" s="123"/>
    </row>
    <row r="30" spans="1:18" x14ac:dyDescent="0.25">
      <c r="A30" s="92" t="s">
        <v>89</v>
      </c>
      <c r="B30" s="101"/>
      <c r="C30" s="115"/>
      <c r="E30" s="116"/>
      <c r="F30" s="118"/>
      <c r="G30" s="118"/>
      <c r="H30" s="121"/>
      <c r="I30" s="132"/>
      <c r="J30" s="118"/>
      <c r="K30" s="117"/>
      <c r="L30" s="118"/>
      <c r="M30" s="118"/>
      <c r="N30" s="131"/>
      <c r="O30" s="133"/>
    </row>
    <row r="31" spans="1:18" x14ac:dyDescent="0.25">
      <c r="B31" s="101"/>
      <c r="C31" s="115"/>
      <c r="D31" s="115"/>
      <c r="E31" s="116"/>
      <c r="F31" s="117"/>
      <c r="G31" s="118"/>
      <c r="H31" s="117"/>
      <c r="I31" s="117"/>
      <c r="J31" s="118"/>
      <c r="K31" s="117"/>
      <c r="L31" s="118"/>
      <c r="M31" s="118"/>
      <c r="N31" s="131"/>
      <c r="O31" s="123"/>
    </row>
    <row r="32" spans="1:18" x14ac:dyDescent="0.25">
      <c r="A32" s="92" t="s">
        <v>90</v>
      </c>
      <c r="B32" s="213"/>
      <c r="C32" s="115"/>
      <c r="E32" s="116"/>
      <c r="F32" s="118"/>
      <c r="G32" s="118"/>
      <c r="H32" s="121"/>
      <c r="I32" s="132"/>
      <c r="J32" s="118"/>
      <c r="K32" s="117"/>
      <c r="L32" s="118"/>
      <c r="M32" s="118"/>
      <c r="N32" s="131"/>
      <c r="O32" s="123"/>
    </row>
    <row r="33" spans="2:15" x14ac:dyDescent="0.25">
      <c r="B33" s="101"/>
      <c r="C33" s="115"/>
      <c r="D33" s="115"/>
      <c r="E33" s="116"/>
      <c r="F33" s="117"/>
      <c r="G33" s="118"/>
      <c r="H33" s="117"/>
      <c r="I33" s="117"/>
      <c r="J33" s="118"/>
      <c r="K33" s="117"/>
      <c r="L33" s="118"/>
      <c r="M33" s="118"/>
      <c r="N33" s="131"/>
      <c r="O33" s="123"/>
    </row>
    <row r="34" spans="2:15" x14ac:dyDescent="0.25">
      <c r="B34" s="101"/>
      <c r="C34" s="115"/>
      <c r="E34" s="116"/>
      <c r="F34" s="117"/>
      <c r="G34" s="118"/>
      <c r="H34" s="117"/>
      <c r="I34" s="117"/>
      <c r="J34" s="118"/>
      <c r="K34" s="117"/>
      <c r="L34" s="118"/>
      <c r="M34" s="121"/>
      <c r="N34" s="121"/>
      <c r="O34" s="123"/>
    </row>
    <row r="35" spans="2:15" x14ac:dyDescent="0.25">
      <c r="B35" s="101"/>
      <c r="C35" s="115"/>
      <c r="E35" s="116"/>
      <c r="F35" s="117"/>
      <c r="G35" s="118"/>
      <c r="H35" s="117"/>
      <c r="I35" s="117"/>
      <c r="J35" s="115"/>
      <c r="K35" s="117"/>
      <c r="L35" s="118"/>
      <c r="M35" s="121"/>
      <c r="N35" s="121"/>
      <c r="O35" s="135">
        <f>SUM(O28:O33)</f>
        <v>0</v>
      </c>
    </row>
    <row r="36" spans="2:15" ht="14.25" thickBot="1" x14ac:dyDescent="0.3">
      <c r="B36" s="101"/>
      <c r="C36" s="115"/>
      <c r="E36" s="116"/>
      <c r="F36" s="117"/>
      <c r="G36" s="118"/>
      <c r="H36" s="117"/>
      <c r="I36" s="117"/>
      <c r="J36" s="115"/>
      <c r="K36" s="117"/>
      <c r="L36" s="118"/>
      <c r="M36" s="117"/>
      <c r="N36" s="121"/>
      <c r="O36" s="133"/>
    </row>
    <row r="37" spans="2:15" ht="15.75" customHeight="1" thickBot="1" x14ac:dyDescent="0.3">
      <c r="B37" s="463"/>
      <c r="C37" s="464"/>
      <c r="D37" s="464"/>
      <c r="E37" s="464"/>
      <c r="F37" s="464"/>
      <c r="G37" s="464"/>
      <c r="H37" s="464"/>
      <c r="I37" s="464"/>
      <c r="J37" s="464"/>
      <c r="K37" s="464"/>
      <c r="L37" s="464"/>
      <c r="M37" s="465"/>
      <c r="N37" s="214" t="s">
        <v>83</v>
      </c>
      <c r="O37" s="215">
        <f>O8+O13+O22+O26+O35</f>
        <v>658.18899999999996</v>
      </c>
    </row>
    <row r="38" spans="2:15" x14ac:dyDescent="0.25">
      <c r="B38" s="101"/>
      <c r="O38" s="136"/>
    </row>
    <row r="39" spans="2:15" x14ac:dyDescent="0.25">
      <c r="B39" s="101"/>
      <c r="O39" s="136"/>
    </row>
    <row r="40" spans="2:15" x14ac:dyDescent="0.25">
      <c r="B40" s="101"/>
      <c r="O40" s="136"/>
    </row>
    <row r="41" spans="2:15" x14ac:dyDescent="0.25">
      <c r="B41" s="101"/>
      <c r="O41" s="136"/>
    </row>
    <row r="42" spans="2:15" x14ac:dyDescent="0.25">
      <c r="B42" s="101"/>
      <c r="O42" s="136"/>
    </row>
    <row r="43" spans="2:15" x14ac:dyDescent="0.25">
      <c r="B43" s="101"/>
      <c r="O43" s="136"/>
    </row>
    <row r="44" spans="2:15" x14ac:dyDescent="0.25">
      <c r="B44" s="101"/>
      <c r="O44" s="136"/>
    </row>
    <row r="45" spans="2:15" x14ac:dyDescent="0.25">
      <c r="B45" s="101"/>
      <c r="O45" s="136"/>
    </row>
    <row r="46" spans="2:15" x14ac:dyDescent="0.25">
      <c r="B46" s="101"/>
      <c r="O46" s="136"/>
    </row>
    <row r="47" spans="2:15" ht="14.25" thickBot="1" x14ac:dyDescent="0.3">
      <c r="B47" s="108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37"/>
    </row>
    <row r="49" spans="2:17" x14ac:dyDescent="0.25">
      <c r="D49" s="92" t="s">
        <v>84</v>
      </c>
    </row>
    <row r="50" spans="2:17" ht="14.25" thickBot="1" x14ac:dyDescent="0.3"/>
    <row r="51" spans="2:17" ht="18" thickBot="1" x14ac:dyDescent="0.35">
      <c r="B51" s="466" t="s">
        <v>92</v>
      </c>
      <c r="C51" s="467"/>
      <c r="D51" s="467"/>
      <c r="E51" s="467"/>
      <c r="F51" s="467"/>
      <c r="G51" s="467"/>
      <c r="H51" s="467"/>
      <c r="I51" s="467"/>
      <c r="J51" s="467"/>
      <c r="K51" s="467"/>
      <c r="L51" s="467"/>
      <c r="M51" s="467"/>
      <c r="N51" s="467"/>
      <c r="O51" s="468"/>
    </row>
    <row r="52" spans="2:17" ht="14.25" thickBot="1" x14ac:dyDescent="0.3">
      <c r="B52" s="469" t="s">
        <v>60</v>
      </c>
      <c r="C52" s="469" t="s">
        <v>61</v>
      </c>
      <c r="D52" s="469" t="s">
        <v>56</v>
      </c>
      <c r="E52" s="469" t="s">
        <v>62</v>
      </c>
      <c r="F52" s="463" t="s">
        <v>63</v>
      </c>
      <c r="G52" s="464"/>
      <c r="H52" s="464"/>
      <c r="I52" s="464"/>
      <c r="J52" s="471"/>
      <c r="K52" s="463" t="s">
        <v>64</v>
      </c>
      <c r="L52" s="471"/>
      <c r="M52" s="472" t="s">
        <v>65</v>
      </c>
      <c r="N52" s="474" t="s">
        <v>66</v>
      </c>
      <c r="O52" s="469" t="s">
        <v>67</v>
      </c>
    </row>
    <row r="53" spans="2:17" ht="14.25" thickBot="1" x14ac:dyDescent="0.3">
      <c r="B53" s="470"/>
      <c r="C53" s="470"/>
      <c r="D53" s="470"/>
      <c r="E53" s="470"/>
      <c r="F53" s="93" t="s">
        <v>68</v>
      </c>
      <c r="G53" s="93" t="s">
        <v>59</v>
      </c>
      <c r="H53" s="93" t="s">
        <v>69</v>
      </c>
      <c r="I53" s="93" t="s">
        <v>70</v>
      </c>
      <c r="J53" s="93" t="s">
        <v>71</v>
      </c>
      <c r="K53" s="93" t="s">
        <v>72</v>
      </c>
      <c r="L53" s="205" t="s">
        <v>49</v>
      </c>
      <c r="M53" s="473"/>
      <c r="N53" s="475"/>
      <c r="O53" s="470"/>
    </row>
    <row r="54" spans="2:17" ht="14.25" thickBot="1" x14ac:dyDescent="0.3">
      <c r="B54" s="476" t="s">
        <v>93</v>
      </c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8"/>
    </row>
    <row r="55" spans="2:17" x14ac:dyDescent="0.25">
      <c r="B55" s="216">
        <v>300</v>
      </c>
      <c r="C55" s="127">
        <v>10</v>
      </c>
      <c r="D55" s="128">
        <v>1</v>
      </c>
      <c r="E55" s="129" t="s">
        <v>75</v>
      </c>
      <c r="F55" s="119">
        <v>8.07</v>
      </c>
      <c r="G55" s="119">
        <v>0.9</v>
      </c>
      <c r="H55" s="130">
        <v>0.5</v>
      </c>
      <c r="I55" s="130"/>
      <c r="J55" s="119">
        <v>0</v>
      </c>
      <c r="K55" s="117">
        <f t="shared" ref="K55:K60" si="3">+F55+G55+H55+I55+J55</f>
        <v>9.4700000000000006</v>
      </c>
      <c r="L55" s="118">
        <f t="shared" ref="L55:L60" si="4">+D55*K55</f>
        <v>9.4700000000000006</v>
      </c>
      <c r="M55" s="119">
        <f>14*2</f>
        <v>28</v>
      </c>
      <c r="N55" s="120">
        <v>0.61699999999999999</v>
      </c>
      <c r="O55" s="100">
        <f t="shared" ref="O55:O60" si="5">L55*M55*N55</f>
        <v>163.60372000000001</v>
      </c>
    </row>
    <row r="56" spans="2:17" x14ac:dyDescent="0.25">
      <c r="B56" s="217">
        <v>301</v>
      </c>
      <c r="C56" s="115">
        <v>10</v>
      </c>
      <c r="D56" s="115">
        <v>1</v>
      </c>
      <c r="E56" s="116" t="s">
        <v>75</v>
      </c>
      <c r="F56" s="117">
        <v>8.23</v>
      </c>
      <c r="G56" s="118">
        <v>0.9</v>
      </c>
      <c r="H56" s="121">
        <v>0.5</v>
      </c>
      <c r="I56" s="117"/>
      <c r="J56" s="118">
        <v>0</v>
      </c>
      <c r="K56" s="117">
        <f t="shared" si="3"/>
        <v>9.6300000000000008</v>
      </c>
      <c r="L56" s="118">
        <f t="shared" si="4"/>
        <v>9.6300000000000008</v>
      </c>
      <c r="M56" s="118">
        <f>14*2</f>
        <v>28</v>
      </c>
      <c r="N56" s="131">
        <v>0.61699999999999999</v>
      </c>
      <c r="O56" s="123">
        <f t="shared" si="5"/>
        <v>166.36788000000001</v>
      </c>
      <c r="Q56" s="92" t="s">
        <v>94</v>
      </c>
    </row>
    <row r="57" spans="2:17" x14ac:dyDescent="0.25">
      <c r="B57" s="217">
        <v>302</v>
      </c>
      <c r="C57" s="115">
        <v>10</v>
      </c>
      <c r="D57" s="92">
        <v>1</v>
      </c>
      <c r="E57" s="116" t="s">
        <v>75</v>
      </c>
      <c r="F57" s="118">
        <v>8.07</v>
      </c>
      <c r="G57" s="118">
        <v>1.77</v>
      </c>
      <c r="H57" s="121">
        <v>1.77</v>
      </c>
      <c r="I57" s="132"/>
      <c r="J57" s="118">
        <v>0</v>
      </c>
      <c r="K57" s="117">
        <f t="shared" si="3"/>
        <v>11.61</v>
      </c>
      <c r="L57" s="118">
        <f t="shared" si="4"/>
        <v>11.61</v>
      </c>
      <c r="M57" s="118">
        <v>8</v>
      </c>
      <c r="N57" s="131">
        <v>0.61699999999999999</v>
      </c>
      <c r="O57" s="133">
        <f t="shared" si="5"/>
        <v>57.306959999999997</v>
      </c>
    </row>
    <row r="58" spans="2:17" x14ac:dyDescent="0.25">
      <c r="B58" s="217">
        <v>303</v>
      </c>
      <c r="C58" s="115">
        <v>10</v>
      </c>
      <c r="D58" s="115">
        <v>1</v>
      </c>
      <c r="E58" s="116" t="s">
        <v>75</v>
      </c>
      <c r="F58" s="117">
        <v>8.25</v>
      </c>
      <c r="G58" s="118">
        <v>1.84</v>
      </c>
      <c r="H58" s="117">
        <v>1.84</v>
      </c>
      <c r="I58" s="117"/>
      <c r="J58" s="118">
        <v>0</v>
      </c>
      <c r="K58" s="117">
        <f t="shared" si="3"/>
        <v>11.93</v>
      </c>
      <c r="L58" s="118">
        <f t="shared" si="4"/>
        <v>11.93</v>
      </c>
      <c r="M58" s="118">
        <v>10</v>
      </c>
      <c r="N58" s="131">
        <v>0.61699999999999999</v>
      </c>
      <c r="O58" s="123">
        <f t="shared" si="5"/>
        <v>73.608099999999993</v>
      </c>
      <c r="Q58" s="92" t="s">
        <v>95</v>
      </c>
    </row>
    <row r="59" spans="2:17" x14ac:dyDescent="0.25">
      <c r="B59" s="217">
        <v>304</v>
      </c>
      <c r="C59" s="115">
        <v>10</v>
      </c>
      <c r="D59" s="92">
        <v>1</v>
      </c>
      <c r="E59" s="116" t="s">
        <v>75</v>
      </c>
      <c r="F59" s="118">
        <v>0.97</v>
      </c>
      <c r="G59" s="118">
        <v>1.77</v>
      </c>
      <c r="H59" s="121">
        <v>1.77</v>
      </c>
      <c r="I59" s="132"/>
      <c r="J59" s="118">
        <v>0</v>
      </c>
      <c r="K59" s="117">
        <f t="shared" si="3"/>
        <v>4.51</v>
      </c>
      <c r="L59" s="118">
        <f t="shared" si="4"/>
        <v>4.51</v>
      </c>
      <c r="M59" s="118">
        <v>55</v>
      </c>
      <c r="N59" s="131">
        <v>0.61699999999999999</v>
      </c>
      <c r="O59" s="123">
        <f t="shared" si="5"/>
        <v>153.04684999999998</v>
      </c>
    </row>
    <row r="60" spans="2:17" x14ac:dyDescent="0.25">
      <c r="B60" s="217">
        <v>305</v>
      </c>
      <c r="C60" s="115">
        <v>10</v>
      </c>
      <c r="D60" s="115">
        <v>1</v>
      </c>
      <c r="E60" s="116" t="s">
        <v>75</v>
      </c>
      <c r="F60" s="117">
        <v>1.1299999999999999</v>
      </c>
      <c r="G60" s="118">
        <v>1.77</v>
      </c>
      <c r="H60" s="117">
        <v>1.77</v>
      </c>
      <c r="I60" s="117"/>
      <c r="J60" s="118">
        <v>0</v>
      </c>
      <c r="K60" s="117">
        <f t="shared" si="3"/>
        <v>4.67</v>
      </c>
      <c r="L60" s="118">
        <f t="shared" si="4"/>
        <v>4.67</v>
      </c>
      <c r="M60" s="118">
        <v>57</v>
      </c>
      <c r="N60" s="131">
        <v>0.61699999999999999</v>
      </c>
      <c r="O60" s="123">
        <f t="shared" si="5"/>
        <v>164.23922999999999</v>
      </c>
      <c r="Q60" s="92" t="s">
        <v>96</v>
      </c>
    </row>
    <row r="61" spans="2:17" x14ac:dyDescent="0.25">
      <c r="B61" s="101"/>
      <c r="C61" s="115"/>
      <c r="E61" s="116"/>
      <c r="F61" s="117"/>
      <c r="G61" s="118"/>
      <c r="H61" s="117"/>
      <c r="I61" s="117"/>
      <c r="J61" s="118"/>
      <c r="K61" s="117"/>
      <c r="L61" s="118"/>
      <c r="M61" s="118"/>
      <c r="N61" s="131"/>
      <c r="O61" s="133"/>
    </row>
    <row r="62" spans="2:17" ht="14.25" thickBot="1" x14ac:dyDescent="0.3">
      <c r="B62" s="101"/>
      <c r="C62" s="115"/>
      <c r="E62" s="116"/>
      <c r="F62" s="117"/>
      <c r="G62" s="118"/>
      <c r="J62" s="115"/>
      <c r="K62" s="117"/>
      <c r="L62" s="118"/>
      <c r="M62" s="113"/>
      <c r="N62" s="113"/>
      <c r="O62" s="134">
        <f>SUM(O55:O60)</f>
        <v>778.17273999999998</v>
      </c>
    </row>
    <row r="63" spans="2:17" ht="14.25" thickBot="1" x14ac:dyDescent="0.3">
      <c r="B63" s="476" t="s">
        <v>97</v>
      </c>
      <c r="C63" s="477"/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8"/>
    </row>
    <row r="64" spans="2:17" x14ac:dyDescent="0.25">
      <c r="B64" s="101">
        <v>400</v>
      </c>
      <c r="C64" s="115">
        <v>10</v>
      </c>
      <c r="D64" s="92">
        <v>1</v>
      </c>
      <c r="E64" s="116" t="s">
        <v>81</v>
      </c>
      <c r="F64" s="117">
        <v>2.7</v>
      </c>
      <c r="G64" s="118">
        <v>0.3</v>
      </c>
      <c r="H64" s="117">
        <v>0.2</v>
      </c>
      <c r="I64" s="117"/>
      <c r="J64" s="118">
        <v>0</v>
      </c>
      <c r="K64" s="117">
        <f>+F64+G64+H64+I64+J64</f>
        <v>3.2</v>
      </c>
      <c r="L64" s="118">
        <f>+D64*K64</f>
        <v>3.2</v>
      </c>
      <c r="M64" s="118">
        <f>9*2</f>
        <v>18</v>
      </c>
      <c r="N64" s="131">
        <v>0.61699999999999999</v>
      </c>
      <c r="O64" s="123">
        <f>L64*M64*N64</f>
        <v>35.539200000000001</v>
      </c>
    </row>
    <row r="65" spans="2:15" x14ac:dyDescent="0.25">
      <c r="B65" s="101">
        <v>401</v>
      </c>
      <c r="C65" s="115">
        <v>10</v>
      </c>
      <c r="D65" s="92">
        <v>1</v>
      </c>
      <c r="E65" s="116" t="s">
        <v>81</v>
      </c>
      <c r="F65" s="117">
        <v>1.1499999999999999</v>
      </c>
      <c r="G65" s="118">
        <v>0.05</v>
      </c>
      <c r="H65" s="117">
        <v>0.05</v>
      </c>
      <c r="I65" s="117"/>
      <c r="J65" s="118">
        <v>0</v>
      </c>
      <c r="K65" s="117">
        <f>+F65+G65+H65+I65+J65</f>
        <v>1.25</v>
      </c>
      <c r="L65" s="118">
        <f>+D65*K65</f>
        <v>1.25</v>
      </c>
      <c r="M65" s="118">
        <f>17*2</f>
        <v>34</v>
      </c>
      <c r="N65" s="131">
        <v>0.61699999999999999</v>
      </c>
      <c r="O65" s="123">
        <f>L65*M65*N65</f>
        <v>26.2225</v>
      </c>
    </row>
    <row r="66" spans="2:15" ht="14.25" thickBot="1" x14ac:dyDescent="0.3">
      <c r="B66" s="101"/>
      <c r="C66" s="115"/>
      <c r="E66" s="116"/>
      <c r="F66" s="117"/>
      <c r="G66" s="118"/>
      <c r="H66" s="117"/>
      <c r="I66" s="117"/>
      <c r="J66" s="115"/>
      <c r="K66" s="117"/>
      <c r="L66" s="118"/>
      <c r="M66" s="121"/>
      <c r="N66" s="121"/>
      <c r="O66" s="135">
        <f>SUM(O64:O65)</f>
        <v>61.761700000000005</v>
      </c>
    </row>
    <row r="67" spans="2:15" ht="14.25" thickBot="1" x14ac:dyDescent="0.3">
      <c r="B67" s="476" t="s">
        <v>91</v>
      </c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8"/>
    </row>
    <row r="68" spans="2:15" x14ac:dyDescent="0.25">
      <c r="B68" s="94"/>
      <c r="C68" s="127"/>
      <c r="D68" s="128"/>
      <c r="E68" s="129"/>
      <c r="F68" s="130"/>
      <c r="G68" s="119"/>
      <c r="H68" s="130"/>
      <c r="I68" s="130"/>
      <c r="J68" s="119"/>
      <c r="K68" s="117"/>
      <c r="L68" s="118"/>
      <c r="M68" s="119"/>
      <c r="N68" s="120"/>
      <c r="O68" s="100"/>
    </row>
    <row r="69" spans="2:15" x14ac:dyDescent="0.25">
      <c r="B69" s="213"/>
      <c r="C69" s="115"/>
      <c r="D69" s="115"/>
      <c r="E69" s="116"/>
      <c r="F69" s="117"/>
      <c r="G69" s="118"/>
      <c r="H69" s="117"/>
      <c r="I69" s="117"/>
      <c r="J69" s="118"/>
      <c r="K69" s="117"/>
      <c r="L69" s="118"/>
      <c r="M69" s="118"/>
      <c r="N69" s="131"/>
      <c r="O69" s="123"/>
    </row>
    <row r="70" spans="2:15" x14ac:dyDescent="0.25">
      <c r="B70" s="101"/>
      <c r="C70" s="115"/>
      <c r="E70" s="116"/>
      <c r="F70" s="118"/>
      <c r="G70" s="118"/>
      <c r="H70" s="121"/>
      <c r="I70" s="132"/>
      <c r="J70" s="118"/>
      <c r="K70" s="117"/>
      <c r="L70" s="118"/>
      <c r="M70" s="118"/>
      <c r="N70" s="131"/>
      <c r="O70" s="133"/>
    </row>
    <row r="71" spans="2:15" x14ac:dyDescent="0.25">
      <c r="B71" s="101"/>
      <c r="C71" s="115"/>
      <c r="E71" s="116"/>
      <c r="F71" s="117"/>
      <c r="G71" s="118"/>
      <c r="H71" s="117"/>
      <c r="I71" s="117"/>
      <c r="J71" s="118"/>
      <c r="K71" s="117"/>
      <c r="L71" s="118"/>
      <c r="M71" s="121"/>
      <c r="N71" s="121"/>
      <c r="O71" s="123"/>
    </row>
    <row r="72" spans="2:15" x14ac:dyDescent="0.25">
      <c r="B72" s="101"/>
      <c r="C72" s="115"/>
      <c r="E72" s="116"/>
      <c r="F72" s="117"/>
      <c r="G72" s="118"/>
      <c r="H72" s="117"/>
      <c r="I72" s="117"/>
      <c r="J72" s="115"/>
      <c r="K72" s="117"/>
      <c r="L72" s="118"/>
      <c r="M72" s="121"/>
      <c r="N72" s="121"/>
      <c r="O72" s="135">
        <f>SUM(O68:O70)</f>
        <v>0</v>
      </c>
    </row>
    <row r="73" spans="2:15" ht="14.25" thickBot="1" x14ac:dyDescent="0.3">
      <c r="B73" s="101"/>
      <c r="C73" s="115"/>
      <c r="E73" s="116"/>
      <c r="F73" s="117"/>
      <c r="G73" s="118"/>
      <c r="H73" s="117"/>
      <c r="I73" s="117"/>
      <c r="J73" s="115"/>
      <c r="K73" s="117"/>
      <c r="L73" s="118"/>
      <c r="M73" s="117"/>
      <c r="N73" s="121"/>
      <c r="O73" s="133"/>
    </row>
    <row r="74" spans="2:15" ht="14.25" thickBot="1" x14ac:dyDescent="0.3">
      <c r="B74" s="463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5"/>
      <c r="N74" s="214" t="s">
        <v>83</v>
      </c>
      <c r="O74" s="215">
        <f>O62+O66+O72</f>
        <v>839.93444</v>
      </c>
    </row>
    <row r="75" spans="2:15" x14ac:dyDescent="0.25">
      <c r="B75" s="101"/>
      <c r="O75" s="136"/>
    </row>
    <row r="76" spans="2:15" x14ac:dyDescent="0.25">
      <c r="B76" s="101"/>
      <c r="O76" s="136"/>
    </row>
    <row r="77" spans="2:15" x14ac:dyDescent="0.25">
      <c r="B77" s="101"/>
      <c r="O77" s="136"/>
    </row>
    <row r="78" spans="2:15" x14ac:dyDescent="0.25">
      <c r="B78" s="101"/>
      <c r="O78" s="136"/>
    </row>
    <row r="79" spans="2:15" x14ac:dyDescent="0.25">
      <c r="B79" s="101"/>
      <c r="O79" s="136"/>
    </row>
    <row r="80" spans="2:15" x14ac:dyDescent="0.25">
      <c r="B80" s="101"/>
      <c r="O80" s="136"/>
    </row>
    <row r="81" spans="2:19" x14ac:dyDescent="0.25">
      <c r="B81" s="101"/>
      <c r="O81" s="136"/>
    </row>
    <row r="82" spans="2:19" x14ac:dyDescent="0.25">
      <c r="B82" s="101"/>
      <c r="O82" s="136"/>
    </row>
    <row r="83" spans="2:19" x14ac:dyDescent="0.25">
      <c r="B83" s="101"/>
      <c r="O83" s="136"/>
    </row>
    <row r="84" spans="2:19" ht="14.25" thickBot="1" x14ac:dyDescent="0.3">
      <c r="B84" s="108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37"/>
      <c r="S84" s="117">
        <f>+O74+O110</f>
        <v>2288.37896</v>
      </c>
    </row>
    <row r="86" spans="2:19" ht="14.25" thickBot="1" x14ac:dyDescent="0.3"/>
    <row r="87" spans="2:19" ht="18" thickBot="1" x14ac:dyDescent="0.35">
      <c r="B87" s="466" t="s">
        <v>98</v>
      </c>
      <c r="C87" s="467"/>
      <c r="D87" s="467"/>
      <c r="E87" s="467"/>
      <c r="F87" s="467"/>
      <c r="G87" s="467"/>
      <c r="H87" s="467"/>
      <c r="I87" s="467"/>
      <c r="J87" s="467"/>
      <c r="K87" s="467"/>
      <c r="L87" s="467"/>
      <c r="M87" s="467"/>
      <c r="N87" s="467"/>
      <c r="O87" s="468"/>
    </row>
    <row r="88" spans="2:19" ht="14.25" thickBot="1" x14ac:dyDescent="0.3">
      <c r="B88" s="469" t="s">
        <v>60</v>
      </c>
      <c r="C88" s="469" t="s">
        <v>61</v>
      </c>
      <c r="D88" s="469" t="s">
        <v>56</v>
      </c>
      <c r="E88" s="469" t="s">
        <v>62</v>
      </c>
      <c r="F88" s="463" t="s">
        <v>63</v>
      </c>
      <c r="G88" s="464"/>
      <c r="H88" s="464"/>
      <c r="I88" s="464"/>
      <c r="J88" s="471"/>
      <c r="K88" s="463" t="s">
        <v>64</v>
      </c>
      <c r="L88" s="471"/>
      <c r="M88" s="472" t="s">
        <v>65</v>
      </c>
      <c r="N88" s="474" t="s">
        <v>66</v>
      </c>
      <c r="O88" s="469" t="s">
        <v>67</v>
      </c>
    </row>
    <row r="89" spans="2:19" ht="14.25" thickBot="1" x14ac:dyDescent="0.3">
      <c r="B89" s="470"/>
      <c r="C89" s="470"/>
      <c r="D89" s="470"/>
      <c r="E89" s="470"/>
      <c r="F89" s="93" t="s">
        <v>68</v>
      </c>
      <c r="G89" s="93" t="s">
        <v>59</v>
      </c>
      <c r="H89" s="93" t="s">
        <v>69</v>
      </c>
      <c r="I89" s="93" t="s">
        <v>70</v>
      </c>
      <c r="J89" s="93" t="s">
        <v>71</v>
      </c>
      <c r="K89" s="93" t="s">
        <v>72</v>
      </c>
      <c r="L89" s="205" t="s">
        <v>49</v>
      </c>
      <c r="M89" s="473"/>
      <c r="N89" s="475"/>
      <c r="O89" s="470"/>
    </row>
    <row r="90" spans="2:19" ht="14.25" thickBot="1" x14ac:dyDescent="0.3">
      <c r="B90" s="476" t="s">
        <v>93</v>
      </c>
      <c r="C90" s="477"/>
      <c r="D90" s="477"/>
      <c r="E90" s="477"/>
      <c r="F90" s="477"/>
      <c r="G90" s="477"/>
      <c r="H90" s="477"/>
      <c r="I90" s="477"/>
      <c r="J90" s="477"/>
      <c r="K90" s="477"/>
      <c r="L90" s="477"/>
      <c r="M90" s="477"/>
      <c r="N90" s="477"/>
      <c r="O90" s="478"/>
    </row>
    <row r="91" spans="2:19" x14ac:dyDescent="0.25">
      <c r="B91" s="216">
        <v>300</v>
      </c>
      <c r="C91" s="127">
        <v>10</v>
      </c>
      <c r="D91" s="128">
        <v>1</v>
      </c>
      <c r="E91" s="129" t="s">
        <v>75</v>
      </c>
      <c r="F91" s="119">
        <v>14.07</v>
      </c>
      <c r="G91" s="119">
        <v>0.9</v>
      </c>
      <c r="H91" s="130">
        <v>0.5</v>
      </c>
      <c r="I91" s="130"/>
      <c r="J91" s="119">
        <v>0.5</v>
      </c>
      <c r="K91" s="117">
        <f t="shared" ref="K91:K96" si="6">+F91+G91+H91+I91+J91</f>
        <v>15.97</v>
      </c>
      <c r="L91" s="118">
        <f t="shared" ref="L91:L96" si="7">+D91*K91</f>
        <v>15.97</v>
      </c>
      <c r="M91" s="119">
        <f>14*2</f>
        <v>28</v>
      </c>
      <c r="N91" s="120">
        <v>0.61699999999999999</v>
      </c>
      <c r="O91" s="100">
        <f t="shared" ref="O91:O96" si="8">L91*M91*N91</f>
        <v>275.89771999999999</v>
      </c>
    </row>
    <row r="92" spans="2:19" x14ac:dyDescent="0.25">
      <c r="B92" s="217">
        <v>301</v>
      </c>
      <c r="C92" s="115">
        <v>10</v>
      </c>
      <c r="D92" s="115">
        <v>1</v>
      </c>
      <c r="E92" s="116" t="s">
        <v>75</v>
      </c>
      <c r="F92" s="117">
        <v>14.23</v>
      </c>
      <c r="G92" s="118">
        <v>0.9</v>
      </c>
      <c r="H92" s="121">
        <v>0.5</v>
      </c>
      <c r="I92" s="117"/>
      <c r="J92" s="118">
        <v>0.5</v>
      </c>
      <c r="K92" s="117">
        <f t="shared" si="6"/>
        <v>16.130000000000003</v>
      </c>
      <c r="L92" s="118">
        <f t="shared" si="7"/>
        <v>16.130000000000003</v>
      </c>
      <c r="M92" s="118">
        <f>14*2</f>
        <v>28</v>
      </c>
      <c r="N92" s="131">
        <v>0.61699999999999999</v>
      </c>
      <c r="O92" s="123">
        <f t="shared" si="8"/>
        <v>278.66188000000005</v>
      </c>
    </row>
    <row r="93" spans="2:19" x14ac:dyDescent="0.25">
      <c r="B93" s="217">
        <v>302</v>
      </c>
      <c r="C93" s="115">
        <v>10</v>
      </c>
      <c r="D93" s="92">
        <v>1</v>
      </c>
      <c r="E93" s="116" t="s">
        <v>75</v>
      </c>
      <c r="F93" s="118">
        <v>14.07</v>
      </c>
      <c r="G93" s="118">
        <v>1.77</v>
      </c>
      <c r="H93" s="121">
        <v>1.77</v>
      </c>
      <c r="I93" s="132"/>
      <c r="J93" s="118">
        <v>0</v>
      </c>
      <c r="K93" s="117">
        <f t="shared" si="6"/>
        <v>17.61</v>
      </c>
      <c r="L93" s="118">
        <f t="shared" si="7"/>
        <v>17.61</v>
      </c>
      <c r="M93" s="118">
        <v>8</v>
      </c>
      <c r="N93" s="131">
        <v>0.61699999999999999</v>
      </c>
      <c r="O93" s="133">
        <f t="shared" si="8"/>
        <v>86.922959999999989</v>
      </c>
    </row>
    <row r="94" spans="2:19" x14ac:dyDescent="0.25">
      <c r="B94" s="217">
        <v>303</v>
      </c>
      <c r="C94" s="115">
        <v>10</v>
      </c>
      <c r="D94" s="115">
        <v>1</v>
      </c>
      <c r="E94" s="116" t="s">
        <v>75</v>
      </c>
      <c r="F94" s="117">
        <v>14.25</v>
      </c>
      <c r="G94" s="118">
        <v>1.84</v>
      </c>
      <c r="H94" s="117">
        <v>1.84</v>
      </c>
      <c r="I94" s="117"/>
      <c r="J94" s="118">
        <v>0</v>
      </c>
      <c r="K94" s="117">
        <f t="shared" si="6"/>
        <v>17.93</v>
      </c>
      <c r="L94" s="118">
        <f t="shared" si="7"/>
        <v>17.93</v>
      </c>
      <c r="M94" s="118">
        <v>10</v>
      </c>
      <c r="N94" s="131">
        <v>0.61699999999999999</v>
      </c>
      <c r="O94" s="123">
        <f t="shared" si="8"/>
        <v>110.6281</v>
      </c>
    </row>
    <row r="95" spans="2:19" x14ac:dyDescent="0.25">
      <c r="B95" s="217">
        <v>304</v>
      </c>
      <c r="C95" s="115">
        <v>10</v>
      </c>
      <c r="D95" s="92">
        <v>1</v>
      </c>
      <c r="E95" s="116" t="s">
        <v>75</v>
      </c>
      <c r="F95" s="118">
        <v>0.97</v>
      </c>
      <c r="G95" s="118">
        <v>1.77</v>
      </c>
      <c r="H95" s="121">
        <v>1.77</v>
      </c>
      <c r="I95" s="132"/>
      <c r="J95" s="118">
        <v>0</v>
      </c>
      <c r="K95" s="117">
        <f t="shared" si="6"/>
        <v>4.51</v>
      </c>
      <c r="L95" s="118">
        <f t="shared" si="7"/>
        <v>4.51</v>
      </c>
      <c r="M95" s="118">
        <f>55*2</f>
        <v>110</v>
      </c>
      <c r="N95" s="131">
        <v>0.61699999999999999</v>
      </c>
      <c r="O95" s="123">
        <f t="shared" si="8"/>
        <v>306.09369999999996</v>
      </c>
    </row>
    <row r="96" spans="2:19" x14ac:dyDescent="0.25">
      <c r="B96" s="217">
        <v>305</v>
      </c>
      <c r="C96" s="115">
        <v>10</v>
      </c>
      <c r="D96" s="115">
        <v>1</v>
      </c>
      <c r="E96" s="116" t="s">
        <v>75</v>
      </c>
      <c r="F96" s="117">
        <v>1.1299999999999999</v>
      </c>
      <c r="G96" s="118">
        <v>1.77</v>
      </c>
      <c r="H96" s="117">
        <v>1.77</v>
      </c>
      <c r="I96" s="117"/>
      <c r="J96" s="118">
        <v>0</v>
      </c>
      <c r="K96" s="117">
        <f t="shared" si="6"/>
        <v>4.67</v>
      </c>
      <c r="L96" s="118">
        <f t="shared" si="7"/>
        <v>4.67</v>
      </c>
      <c r="M96" s="118">
        <f>57*2</f>
        <v>114</v>
      </c>
      <c r="N96" s="131">
        <v>0.61699999999999999</v>
      </c>
      <c r="O96" s="123">
        <f t="shared" si="8"/>
        <v>328.47845999999998</v>
      </c>
    </row>
    <row r="97" spans="2:15" x14ac:dyDescent="0.25">
      <c r="B97" s="101"/>
      <c r="C97" s="115"/>
      <c r="E97" s="116"/>
      <c r="F97" s="117"/>
      <c r="G97" s="118"/>
      <c r="H97" s="117"/>
      <c r="I97" s="117"/>
      <c r="J97" s="118"/>
      <c r="K97" s="117"/>
      <c r="L97" s="118"/>
      <c r="M97" s="118"/>
      <c r="N97" s="131"/>
      <c r="O97" s="133"/>
    </row>
    <row r="98" spans="2:15" ht="14.25" thickBot="1" x14ac:dyDescent="0.3">
      <c r="B98" s="101"/>
      <c r="C98" s="115"/>
      <c r="E98" s="116"/>
      <c r="F98" s="117"/>
      <c r="G98" s="118"/>
      <c r="J98" s="115"/>
      <c r="K98" s="117"/>
      <c r="L98" s="118"/>
      <c r="M98" s="113"/>
      <c r="N98" s="113"/>
      <c r="O98" s="134">
        <f>SUM(O91:O96)</f>
        <v>1386.68282</v>
      </c>
    </row>
    <row r="99" spans="2:15" ht="14.25" thickBot="1" x14ac:dyDescent="0.3">
      <c r="B99" s="476" t="s">
        <v>97</v>
      </c>
      <c r="C99" s="477"/>
      <c r="D99" s="477"/>
      <c r="E99" s="477"/>
      <c r="F99" s="477"/>
      <c r="G99" s="477"/>
      <c r="H99" s="477"/>
      <c r="I99" s="477"/>
      <c r="J99" s="477"/>
      <c r="K99" s="477"/>
      <c r="L99" s="477"/>
      <c r="M99" s="477"/>
      <c r="N99" s="477"/>
      <c r="O99" s="478"/>
    </row>
    <row r="100" spans="2:15" x14ac:dyDescent="0.25">
      <c r="B100" s="101">
        <v>400</v>
      </c>
      <c r="C100" s="115">
        <v>10</v>
      </c>
      <c r="D100" s="92">
        <v>1</v>
      </c>
      <c r="E100" s="116" t="s">
        <v>81</v>
      </c>
      <c r="F100" s="117">
        <v>2.7</v>
      </c>
      <c r="G100" s="118">
        <v>0.3</v>
      </c>
      <c r="H100" s="117">
        <v>0.2</v>
      </c>
      <c r="I100" s="117"/>
      <c r="J100" s="118">
        <v>0</v>
      </c>
      <c r="K100" s="117">
        <f>+F100+G100+H100+I100+J100</f>
        <v>3.2</v>
      </c>
      <c r="L100" s="118">
        <f>+D100*K100</f>
        <v>3.2</v>
      </c>
      <c r="M100" s="118">
        <f>9*2</f>
        <v>18</v>
      </c>
      <c r="N100" s="131">
        <v>0.61699999999999999</v>
      </c>
      <c r="O100" s="123">
        <f>L100*M100*N100</f>
        <v>35.539200000000001</v>
      </c>
    </row>
    <row r="101" spans="2:15" x14ac:dyDescent="0.25">
      <c r="B101" s="101">
        <v>401</v>
      </c>
      <c r="C101" s="115">
        <v>10</v>
      </c>
      <c r="D101" s="92">
        <v>1</v>
      </c>
      <c r="E101" s="116" t="s">
        <v>81</v>
      </c>
      <c r="F101" s="117">
        <v>1.1499999999999999</v>
      </c>
      <c r="G101" s="118">
        <v>0.05</v>
      </c>
      <c r="H101" s="117">
        <v>0.05</v>
      </c>
      <c r="I101" s="117"/>
      <c r="J101" s="118">
        <v>0</v>
      </c>
      <c r="K101" s="117">
        <f>+F101+G101+H101+I101+J101</f>
        <v>1.25</v>
      </c>
      <c r="L101" s="118">
        <f>+D101*K101</f>
        <v>1.25</v>
      </c>
      <c r="M101" s="118">
        <f>17*2</f>
        <v>34</v>
      </c>
      <c r="N101" s="131">
        <v>0.61699999999999999</v>
      </c>
      <c r="O101" s="123">
        <f>L101*M101*N101</f>
        <v>26.2225</v>
      </c>
    </row>
    <row r="102" spans="2:15" ht="14.25" thickBot="1" x14ac:dyDescent="0.3">
      <c r="B102" s="101"/>
      <c r="C102" s="115"/>
      <c r="E102" s="116"/>
      <c r="F102" s="117"/>
      <c r="G102" s="118"/>
      <c r="H102" s="117"/>
      <c r="I102" s="117"/>
      <c r="J102" s="115"/>
      <c r="K102" s="117"/>
      <c r="L102" s="118"/>
      <c r="M102" s="121"/>
      <c r="N102" s="121"/>
      <c r="O102" s="135">
        <f>SUM(O100:O101)</f>
        <v>61.761700000000005</v>
      </c>
    </row>
    <row r="103" spans="2:15" ht="14.25" thickBot="1" x14ac:dyDescent="0.3">
      <c r="B103" s="476" t="s">
        <v>91</v>
      </c>
      <c r="C103" s="477"/>
      <c r="D103" s="477"/>
      <c r="E103" s="477"/>
      <c r="F103" s="477"/>
      <c r="G103" s="477"/>
      <c r="H103" s="477"/>
      <c r="I103" s="477"/>
      <c r="J103" s="477"/>
      <c r="K103" s="477"/>
      <c r="L103" s="477"/>
      <c r="M103" s="477"/>
      <c r="N103" s="477"/>
      <c r="O103" s="478"/>
    </row>
    <row r="104" spans="2:15" x14ac:dyDescent="0.25">
      <c r="B104" s="94"/>
      <c r="C104" s="127"/>
      <c r="D104" s="128"/>
      <c r="E104" s="129"/>
      <c r="F104" s="130"/>
      <c r="G104" s="119"/>
      <c r="H104" s="130"/>
      <c r="I104" s="130"/>
      <c r="J104" s="119"/>
      <c r="K104" s="117"/>
      <c r="L104" s="118"/>
      <c r="M104" s="119"/>
      <c r="N104" s="120"/>
      <c r="O104" s="100"/>
    </row>
    <row r="105" spans="2:15" x14ac:dyDescent="0.25">
      <c r="B105" s="213"/>
      <c r="C105" s="115"/>
      <c r="D105" s="115"/>
      <c r="E105" s="116"/>
      <c r="F105" s="117"/>
      <c r="G105" s="118"/>
      <c r="H105" s="117"/>
      <c r="I105" s="117"/>
      <c r="J105" s="118"/>
      <c r="K105" s="117"/>
      <c r="L105" s="118"/>
      <c r="M105" s="118"/>
      <c r="N105" s="131"/>
      <c r="O105" s="123"/>
    </row>
    <row r="106" spans="2:15" x14ac:dyDescent="0.25">
      <c r="B106" s="101"/>
      <c r="C106" s="115"/>
      <c r="E106" s="116"/>
      <c r="F106" s="118"/>
      <c r="G106" s="118"/>
      <c r="H106" s="121"/>
      <c r="I106" s="132"/>
      <c r="J106" s="118"/>
      <c r="K106" s="117"/>
      <c r="L106" s="118"/>
      <c r="M106" s="118"/>
      <c r="N106" s="131"/>
      <c r="O106" s="133"/>
    </row>
    <row r="107" spans="2:15" x14ac:dyDescent="0.25">
      <c r="B107" s="101"/>
      <c r="C107" s="115"/>
      <c r="E107" s="116"/>
      <c r="F107" s="117"/>
      <c r="G107" s="118"/>
      <c r="H107" s="117"/>
      <c r="I107" s="117"/>
      <c r="J107" s="118"/>
      <c r="K107" s="117"/>
      <c r="L107" s="118"/>
      <c r="M107" s="121"/>
      <c r="N107" s="121"/>
      <c r="O107" s="123"/>
    </row>
    <row r="108" spans="2:15" x14ac:dyDescent="0.25">
      <c r="B108" s="101"/>
      <c r="C108" s="115"/>
      <c r="E108" s="116"/>
      <c r="F108" s="117"/>
      <c r="G108" s="118"/>
      <c r="H108" s="117"/>
      <c r="I108" s="117"/>
      <c r="J108" s="115"/>
      <c r="K108" s="117"/>
      <c r="L108" s="118"/>
      <c r="M108" s="121"/>
      <c r="N108" s="121"/>
      <c r="O108" s="135">
        <f>SUM(O104:O106)</f>
        <v>0</v>
      </c>
    </row>
    <row r="109" spans="2:15" ht="14.25" thickBot="1" x14ac:dyDescent="0.3">
      <c r="B109" s="101"/>
      <c r="C109" s="115"/>
      <c r="E109" s="116"/>
      <c r="F109" s="117"/>
      <c r="G109" s="118"/>
      <c r="H109" s="117"/>
      <c r="I109" s="117"/>
      <c r="J109" s="115"/>
      <c r="K109" s="117"/>
      <c r="L109" s="118"/>
      <c r="M109" s="117"/>
      <c r="N109" s="121"/>
      <c r="O109" s="133"/>
    </row>
    <row r="110" spans="2:15" ht="14.25" thickBot="1" x14ac:dyDescent="0.3">
      <c r="B110" s="463"/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  <c r="M110" s="465"/>
      <c r="N110" s="214" t="s">
        <v>83</v>
      </c>
      <c r="O110" s="215">
        <f>O98+O102+O108</f>
        <v>1448.44452</v>
      </c>
    </row>
    <row r="111" spans="2:15" x14ac:dyDescent="0.25">
      <c r="B111" s="101"/>
      <c r="O111" s="136"/>
    </row>
    <row r="112" spans="2:15" x14ac:dyDescent="0.25">
      <c r="B112" s="101"/>
      <c r="O112" s="136"/>
    </row>
    <row r="113" spans="2:15" x14ac:dyDescent="0.25">
      <c r="B113" s="101"/>
      <c r="O113" s="136"/>
    </row>
    <row r="114" spans="2:15" x14ac:dyDescent="0.25">
      <c r="B114" s="101"/>
      <c r="O114" s="136"/>
    </row>
    <row r="115" spans="2:15" x14ac:dyDescent="0.25">
      <c r="B115" s="101"/>
      <c r="O115" s="136"/>
    </row>
    <row r="116" spans="2:15" x14ac:dyDescent="0.25">
      <c r="B116" s="101"/>
      <c r="O116" s="136"/>
    </row>
    <row r="117" spans="2:15" x14ac:dyDescent="0.25">
      <c r="B117" s="101"/>
      <c r="O117" s="136"/>
    </row>
    <row r="118" spans="2:15" x14ac:dyDescent="0.25">
      <c r="B118" s="101"/>
      <c r="O118" s="136"/>
    </row>
    <row r="119" spans="2:15" x14ac:dyDescent="0.25">
      <c r="B119" s="101"/>
      <c r="O119" s="136"/>
    </row>
    <row r="120" spans="2:15" ht="14.25" thickBot="1" x14ac:dyDescent="0.3">
      <c r="B120" s="108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37"/>
    </row>
  </sheetData>
  <mergeCells count="44">
    <mergeCell ref="B103:O103"/>
    <mergeCell ref="B110:M110"/>
    <mergeCell ref="K88:L88"/>
    <mergeCell ref="M88:M89"/>
    <mergeCell ref="N88:N89"/>
    <mergeCell ref="O88:O89"/>
    <mergeCell ref="B90:O90"/>
    <mergeCell ref="B99:O99"/>
    <mergeCell ref="B88:B89"/>
    <mergeCell ref="C88:C89"/>
    <mergeCell ref="D88:D89"/>
    <mergeCell ref="E88:E89"/>
    <mergeCell ref="F88:J88"/>
    <mergeCell ref="B54:O54"/>
    <mergeCell ref="B63:O63"/>
    <mergeCell ref="B67:O67"/>
    <mergeCell ref="B74:M74"/>
    <mergeCell ref="B87:O87"/>
    <mergeCell ref="B51:O51"/>
    <mergeCell ref="B52:B53"/>
    <mergeCell ref="C52:C53"/>
    <mergeCell ref="D52:D53"/>
    <mergeCell ref="E52:E53"/>
    <mergeCell ref="F52:J52"/>
    <mergeCell ref="K52:L52"/>
    <mergeCell ref="M52:M53"/>
    <mergeCell ref="N52:N53"/>
    <mergeCell ref="O52:O53"/>
    <mergeCell ref="B37:M37"/>
    <mergeCell ref="B2:O2"/>
    <mergeCell ref="B3:B4"/>
    <mergeCell ref="C3:C4"/>
    <mergeCell ref="D3:D4"/>
    <mergeCell ref="E3:E4"/>
    <mergeCell ref="F3:J3"/>
    <mergeCell ref="K3:L3"/>
    <mergeCell ref="M3:M4"/>
    <mergeCell ref="N3:N4"/>
    <mergeCell ref="O3:O4"/>
    <mergeCell ref="B5:O5"/>
    <mergeCell ref="B9:O9"/>
    <mergeCell ref="B14:O14"/>
    <mergeCell ref="B23:O23"/>
    <mergeCell ref="B27:O27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LONARSAN</vt:lpstr>
      <vt:lpstr>PRESUPUESTO  LONARSAN</vt:lpstr>
      <vt:lpstr>APU - LONARSAN</vt:lpstr>
      <vt:lpstr>4,0 LONARSAN</vt:lpstr>
      <vt:lpstr>ACT. COSTOS MANO DE OBRA</vt:lpstr>
      <vt:lpstr>Acero B</vt:lpstr>
      <vt:lpstr>Acero RTV</vt:lpstr>
      <vt:lpstr>'4,0 LONARSAN'!Área_de_impresión</vt:lpstr>
      <vt:lpstr>'APU - LONARSAN'!Área_de_impresión</vt:lpstr>
      <vt:lpstr>LONARSAN!Área_de_impresión</vt:lpstr>
      <vt:lpstr>'PRESUPUESTO  LONARSAN'!Área_de_impresión</vt:lpstr>
      <vt:lpstr>'PRESUPUESTO  LONARSAN'!Títulos_a_imprimir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quijano</dc:creator>
  <cp:lastModifiedBy>ADIKTA</cp:lastModifiedBy>
  <cp:lastPrinted>2023-06-30T17:29:15Z</cp:lastPrinted>
  <dcterms:created xsi:type="dcterms:W3CDTF">2011-08-23T15:35:21Z</dcterms:created>
  <dcterms:modified xsi:type="dcterms:W3CDTF">2023-06-30T17:30:02Z</dcterms:modified>
</cp:coreProperties>
</file>