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\Desktop\SUMO\"/>
    </mc:Choice>
  </mc:AlternateContent>
  <xr:revisionPtr revIDLastSave="0" documentId="13_ncr:1_{0578212F-B19B-48FB-BE45-8FB77A53BEB4}" xr6:coauthVersionLast="47" xr6:coauthVersionMax="47" xr10:uidLastSave="{00000000-0000-0000-0000-000000000000}"/>
  <bookViews>
    <workbookView xWindow="-120" yWindow="-120" windowWidth="29040" windowHeight="15720" xr2:uid="{FEDE0620-144D-46F9-8BCB-6BCE1809E2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K3" i="1" l="1"/>
  <c r="D10" i="1"/>
  <c r="D9" i="1"/>
  <c r="D7" i="1"/>
  <c r="D11" i="1"/>
  <c r="C4" i="1"/>
  <c r="E4" i="1" s="1"/>
  <c r="J4" i="1" s="1"/>
  <c r="C3" i="1"/>
  <c r="F3" i="1" s="1"/>
  <c r="N10" i="1" s="1"/>
  <c r="G2" i="1"/>
  <c r="G3" i="1" l="1"/>
  <c r="O10" i="1" s="1"/>
  <c r="D4" i="1"/>
  <c r="H4" i="1" s="1"/>
  <c r="E2" i="1"/>
  <c r="L2" i="1" s="1"/>
  <c r="M4" i="1"/>
  <c r="N4" i="1"/>
  <c r="F2" i="1"/>
  <c r="I4" i="1"/>
  <c r="L4" i="1"/>
  <c r="D2" i="1"/>
  <c r="K4" i="1"/>
  <c r="N2" i="1"/>
  <c r="M2" i="1"/>
  <c r="M5" i="1" s="1"/>
  <c r="L10" i="1" s="1"/>
  <c r="N5" i="1" l="1"/>
  <c r="L5" i="1"/>
  <c r="K10" i="1" s="1"/>
  <c r="J2" i="1"/>
  <c r="J5" i="1" s="1"/>
  <c r="I10" i="1" s="1"/>
  <c r="K2" i="1"/>
  <c r="K5" i="1" s="1"/>
  <c r="J10" i="1" s="1"/>
  <c r="H2" i="1"/>
  <c r="H5" i="1" s="1"/>
  <c r="M10" i="1" s="1"/>
  <c r="I2" i="1"/>
  <c r="I5" i="1" s="1"/>
  <c r="H10" i="1" s="1"/>
</calcChain>
</file>

<file path=xl/sharedStrings.xml><?xml version="1.0" encoding="utf-8"?>
<sst xmlns="http://schemas.openxmlformats.org/spreadsheetml/2006/main" count="36" uniqueCount="36">
  <si>
    <t>Centro Historico</t>
  </si>
  <si>
    <t>Viajes destino</t>
  </si>
  <si>
    <t xml:space="preserve">Viajes internos </t>
  </si>
  <si>
    <t>Numero</t>
  </si>
  <si>
    <t>Bicicleta</t>
  </si>
  <si>
    <t>Caminando</t>
  </si>
  <si>
    <t>Otro</t>
  </si>
  <si>
    <t>Viajes (millones)</t>
  </si>
  <si>
    <t>Viajes en Transp. Pub (millones)</t>
  </si>
  <si>
    <t>Viajes Transp. Pub.</t>
  </si>
  <si>
    <t>Viajes bicicleta</t>
  </si>
  <si>
    <t>Viajes peatonales</t>
  </si>
  <si>
    <t>Viajes en Transp. Priv</t>
  </si>
  <si>
    <t>Motos circulando</t>
  </si>
  <si>
    <t>Totales</t>
  </si>
  <si>
    <t>Autos circulando (considerando 1.5 usuarios prom.)</t>
  </si>
  <si>
    <t>Microbuses circulando (10 personas)</t>
  </si>
  <si>
    <t>Taxis (conisderando promedio 1.5)</t>
  </si>
  <si>
    <t>Metrobus (hay de 90 poasajeros en linea4 )</t>
  </si>
  <si>
    <t>Autobus (consideraremos 140 pasajeros de trolebus)</t>
  </si>
  <si>
    <t>Mototaxi (2 pasajeros)</t>
  </si>
  <si>
    <t>Longitud de las vias horizontales:</t>
  </si>
  <si>
    <t>Longitud de las vias verticales</t>
  </si>
  <si>
    <t>Count autos</t>
  </si>
  <si>
    <t>Count microbuses</t>
  </si>
  <si>
    <t>count taxis</t>
  </si>
  <si>
    <t>count metrobus</t>
  </si>
  <si>
    <t>count autobus</t>
  </si>
  <si>
    <t>count motos</t>
  </si>
  <si>
    <t>count bicis</t>
  </si>
  <si>
    <t>count peatones</t>
  </si>
  <si>
    <t>Through factor</t>
  </si>
  <si>
    <t>Viajes origen que salen</t>
  </si>
  <si>
    <t>Viajes en transporte privado</t>
  </si>
  <si>
    <t>Viajes en hora 11:00 a 12:59</t>
  </si>
  <si>
    <t>Porcentaje de viajes de 11:00 a 12:59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</si>
</sst>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3" fontId="2" fillId="0" borderId="0" xfId="0" applyNumberFormat="1" applyFon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78A7-8027-41E1-8961-44EB4B365D34}">
  <dimension ref="A1:O22"/>
  <sheetViews>
    <sheetView tabSelected="1" workbookViewId="0">
      <selection activeCell="H10" sqref="H9:H10"/>
    </sheetView>
  </sheetViews>
  <sheetFormatPr baseColWidth="10" defaultRowHeight="15" x14ac:dyDescent="0.25"/>
  <cols>
    <col min="1" max="1" width="34" customWidth="1"/>
    <col min="2" max="2" width="11.42578125" style="1"/>
    <col min="3" max="3" width="18.5703125" style="1" customWidth="1"/>
    <col min="4" max="4" width="14.140625" customWidth="1"/>
    <col min="5" max="5" width="10" customWidth="1"/>
    <col min="6" max="6" width="9" style="1" customWidth="1"/>
    <col min="7" max="7" width="11.140625" style="1" customWidth="1"/>
    <col min="8" max="8" width="10" style="1" customWidth="1"/>
    <col min="9" max="9" width="11.42578125" style="1"/>
    <col min="10" max="10" width="11.5703125" style="1" customWidth="1"/>
    <col min="11" max="11" width="10.5703125" style="1" customWidth="1"/>
    <col min="12" max="13" width="10" style="1" customWidth="1"/>
    <col min="14" max="14" width="9.85546875" style="1" customWidth="1"/>
  </cols>
  <sheetData>
    <row r="1" spans="1:15" ht="90.75" customHeight="1" x14ac:dyDescent="0.35">
      <c r="A1" s="3" t="s">
        <v>0</v>
      </c>
      <c r="B1" s="1" t="s">
        <v>3</v>
      </c>
      <c r="C1" s="2" t="s">
        <v>34</v>
      </c>
      <c r="D1" s="4" t="s">
        <v>33</v>
      </c>
      <c r="E1" s="4" t="s">
        <v>9</v>
      </c>
      <c r="F1" s="2" t="s">
        <v>10</v>
      </c>
      <c r="G1" s="2" t="s">
        <v>11</v>
      </c>
      <c r="H1" s="2" t="s">
        <v>13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</row>
    <row r="2" spans="1:15" x14ac:dyDescent="0.25">
      <c r="A2" t="s">
        <v>32</v>
      </c>
      <c r="B2" s="1">
        <v>154161</v>
      </c>
      <c r="C2" s="1">
        <f>B2*A10</f>
        <v>15416.1</v>
      </c>
      <c r="D2" s="1">
        <f>C2*(7.29/(15.57+7.29))</f>
        <v>4916.1578740157483</v>
      </c>
      <c r="E2" s="1">
        <f>C2*(15.57/(15.57+7.29))</f>
        <v>10499.942125984253</v>
      </c>
      <c r="F2" s="2">
        <f>C2*(0.72/(0.72+7.29))</f>
        <v>1385.7168539325842</v>
      </c>
      <c r="G2" s="1">
        <f>C2*(7.29/(7.29+0.72))</f>
        <v>14030.383146067416</v>
      </c>
      <c r="H2" s="1">
        <f>D2*0.037</f>
        <v>181.89784133858268</v>
      </c>
      <c r="I2" s="1">
        <f>(D2-H2)/1.5</f>
        <v>3156.1733551181101</v>
      </c>
      <c r="J2" s="1">
        <f>0.678*E2/10</f>
        <v>711.89607614173235</v>
      </c>
      <c r="K2" s="1">
        <f>(0.112*E2)/1.5</f>
        <v>783.99567874015759</v>
      </c>
      <c r="L2" s="1">
        <f>(0.051*E2)/90</f>
        <v>5.9499672047244099</v>
      </c>
      <c r="M2" s="1">
        <f>(0.072*E2)/140</f>
        <v>5.3999702362204731</v>
      </c>
      <c r="N2" s="1">
        <f>(0.026*E2)/2</f>
        <v>136.49924763779529</v>
      </c>
    </row>
    <row r="3" spans="1:15" x14ac:dyDescent="0.25">
      <c r="A3" t="s">
        <v>2</v>
      </c>
      <c r="B3" s="1">
        <v>381162</v>
      </c>
      <c r="C3" s="1">
        <f>B3*A10</f>
        <v>38116.200000000004</v>
      </c>
      <c r="D3">
        <v>0</v>
      </c>
      <c r="F3" s="1">
        <f>C3*(0.72/(0.72+7.29))</f>
        <v>3426.1752808988767</v>
      </c>
      <c r="G3" s="1">
        <f>C3*(7.29/(7.29+0.72))</f>
        <v>34690.024719101129</v>
      </c>
      <c r="K3" s="1">
        <f>(0.112*E3)/1.5</f>
        <v>0</v>
      </c>
    </row>
    <row r="4" spans="1:15" x14ac:dyDescent="0.25">
      <c r="A4" t="s">
        <v>1</v>
      </c>
      <c r="B4" s="1">
        <v>535323</v>
      </c>
      <c r="C4" s="1">
        <f>B4*A10</f>
        <v>53532.3</v>
      </c>
      <c r="D4" s="1">
        <f>C4*(7.29/(15.57+7.29))</f>
        <v>17071.324015748032</v>
      </c>
      <c r="E4" s="1">
        <f>C4*(15.57/(15.57+7.29))</f>
        <v>36460.975984251971</v>
      </c>
      <c r="H4" s="1">
        <f>D4*0.037</f>
        <v>631.63898858267714</v>
      </c>
      <c r="I4" s="1">
        <f>(D4-H4)/1.5</f>
        <v>10959.790018110238</v>
      </c>
      <c r="J4" s="1">
        <f>0.678*E4/10</f>
        <v>2472.054171732284</v>
      </c>
      <c r="K4" s="1">
        <f>(0.112*E4)/1.5</f>
        <v>2722.4195401574802</v>
      </c>
      <c r="L4" s="1">
        <f>(0.051*E4)/90</f>
        <v>20.661219724409449</v>
      </c>
      <c r="M4" s="1">
        <f>(0.072*E4)/140</f>
        <v>18.751359077615298</v>
      </c>
      <c r="N4" s="1">
        <f>0.026*E4/2</f>
        <v>473.99268779527557</v>
      </c>
    </row>
    <row r="5" spans="1:15" s="5" customFormat="1" x14ac:dyDescent="0.25">
      <c r="A5" s="5" t="s">
        <v>14</v>
      </c>
      <c r="B5" s="6"/>
      <c r="C5" s="6"/>
      <c r="F5" s="6"/>
      <c r="G5" s="6"/>
      <c r="H5" s="6">
        <f t="shared" ref="H5:N5" si="0">H2+H4</f>
        <v>813.53682992125982</v>
      </c>
      <c r="I5" s="6">
        <f t="shared" si="0"/>
        <v>14115.963373228347</v>
      </c>
      <c r="J5" s="6">
        <f t="shared" si="0"/>
        <v>3183.9502478740164</v>
      </c>
      <c r="K5" s="6">
        <f t="shared" si="0"/>
        <v>3506.4152188976377</v>
      </c>
      <c r="L5" s="6">
        <f t="shared" si="0"/>
        <v>26.611186929133858</v>
      </c>
      <c r="M5" s="6">
        <f t="shared" si="0"/>
        <v>24.15132931383577</v>
      </c>
      <c r="N5" s="6">
        <f t="shared" si="0"/>
        <v>610.49193543307092</v>
      </c>
    </row>
    <row r="7" spans="1:15" x14ac:dyDescent="0.25">
      <c r="C7" s="1" t="s">
        <v>31</v>
      </c>
      <c r="D7" s="7">
        <f>B4/(B2+B3)</f>
        <v>1</v>
      </c>
    </row>
    <row r="9" spans="1:15" ht="30" x14ac:dyDescent="0.25">
      <c r="A9" t="s">
        <v>35</v>
      </c>
      <c r="C9" s="2" t="s">
        <v>21</v>
      </c>
      <c r="D9">
        <f>3*20*2</f>
        <v>120</v>
      </c>
      <c r="H9" s="2" t="s">
        <v>23</v>
      </c>
      <c r="I9" s="2" t="s">
        <v>24</v>
      </c>
      <c r="J9" s="2" t="s">
        <v>25</v>
      </c>
      <c r="K9" s="2" t="s">
        <v>26</v>
      </c>
      <c r="L9" s="2" t="s">
        <v>27</v>
      </c>
      <c r="M9" s="2" t="s">
        <v>28</v>
      </c>
      <c r="N9" s="2" t="s">
        <v>29</v>
      </c>
      <c r="O9" s="2" t="s">
        <v>30</v>
      </c>
    </row>
    <row r="10" spans="1:15" ht="30" x14ac:dyDescent="0.25">
      <c r="A10">
        <v>0.1</v>
      </c>
      <c r="C10" s="2" t="s">
        <v>22</v>
      </c>
      <c r="D10">
        <f>2.5*20*2</f>
        <v>100</v>
      </c>
      <c r="H10" s="1">
        <f>I5/220</f>
        <v>64.163469878310664</v>
      </c>
      <c r="I10" s="1">
        <f>J5/220</f>
        <v>14.472501126700076</v>
      </c>
      <c r="J10" s="1">
        <f>K5/220</f>
        <v>15.938250994989263</v>
      </c>
      <c r="K10" s="7">
        <f>L5/D11</f>
        <v>0.12095994058697208</v>
      </c>
      <c r="L10" s="7">
        <f>M5/220</f>
        <v>0.10977876960834441</v>
      </c>
      <c r="M10" s="1">
        <f>(H5+N5)/220</f>
        <v>6.4728580243378673</v>
      </c>
      <c r="N10" s="1">
        <f>F3/220</f>
        <v>15.573524004085803</v>
      </c>
      <c r="O10" s="8">
        <f>G3/220</f>
        <v>157.68193054136876</v>
      </c>
    </row>
    <row r="11" spans="1:15" x14ac:dyDescent="0.25">
      <c r="A11" t="s">
        <v>7</v>
      </c>
      <c r="D11">
        <f>D9+D10</f>
        <v>220</v>
      </c>
    </row>
    <row r="12" spans="1:15" x14ac:dyDescent="0.25">
      <c r="A12">
        <v>34.56</v>
      </c>
    </row>
    <row r="13" spans="1:15" x14ac:dyDescent="0.25">
      <c r="A13" t="s">
        <v>8</v>
      </c>
    </row>
    <row r="14" spans="1:15" x14ac:dyDescent="0.25">
      <c r="A14">
        <v>15.57</v>
      </c>
    </row>
    <row r="15" spans="1:15" x14ac:dyDescent="0.25">
      <c r="A15" t="s">
        <v>12</v>
      </c>
    </row>
    <row r="16" spans="1:15" x14ac:dyDescent="0.25">
      <c r="A16">
        <v>7.29</v>
      </c>
    </row>
    <row r="17" spans="1:1" x14ac:dyDescent="0.25">
      <c r="A17" t="s">
        <v>4</v>
      </c>
    </row>
    <row r="18" spans="1:1" x14ac:dyDescent="0.25">
      <c r="A18">
        <v>0.72</v>
      </c>
    </row>
    <row r="19" spans="1:1" x14ac:dyDescent="0.25">
      <c r="A19" t="s">
        <v>5</v>
      </c>
    </row>
    <row r="20" spans="1:1" x14ac:dyDescent="0.25">
      <c r="A20">
        <v>11.15</v>
      </c>
    </row>
    <row r="21" spans="1:1" x14ac:dyDescent="0.25">
      <c r="A21" t="s">
        <v>6</v>
      </c>
    </row>
    <row r="22" spans="1:1" x14ac:dyDescent="0.25">
      <c r="A22">
        <v>0.04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Soto</dc:creator>
  <cp:lastModifiedBy>Pablo BR</cp:lastModifiedBy>
  <dcterms:created xsi:type="dcterms:W3CDTF">2022-01-26T19:36:15Z</dcterms:created>
  <dcterms:modified xsi:type="dcterms:W3CDTF">2024-05-23T04:19:12Z</dcterms:modified>
</cp:coreProperties>
</file>