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defaultThemeVersion="166925"/>
  <mc:AlternateContent xmlns:mc="http://schemas.openxmlformats.org/markup-compatibility/2006">
    <mc:Choice Requires="x15">
      <x15ac:absPath xmlns:x15ac="http://schemas.microsoft.com/office/spreadsheetml/2010/11/ac" url="D:\2023\Cuestionarios por validar\CNGE\Actualizaciones- despues de liberar VF\"/>
    </mc:Choice>
  </mc:AlternateContent>
  <xr:revisionPtr revIDLastSave="0" documentId="8_{3A90DFCC-95C3-4AC5-8D21-99983A695E45}" xr6:coauthVersionLast="47" xr6:coauthVersionMax="47" xr10:uidLastSave="{00000000-0000-0000-0000-000000000000}"/>
  <bookViews>
    <workbookView xWindow="-120" yWindow="-120" windowWidth="20730" windowHeight="11160" firstSheet="1" activeTab="1" xr2:uid="{4502C978-6875-47EE-AFB1-F10F3C5C79B4}"/>
  </bookViews>
  <sheets>
    <sheet name="Índice" sheetId="2" r:id="rId1"/>
    <sheet name="Presentación" sheetId="16" r:id="rId2"/>
    <sheet name="Informantes" sheetId="14" r:id="rId3"/>
    <sheet name="Participantes" sheetId="15" r:id="rId4"/>
    <sheet name="CNGE_2023_M1_Secc4" sheetId="1" r:id="rId5"/>
    <sheet name="Glosario" sheetId="7" r:id="rId6"/>
  </sheets>
  <definedNames>
    <definedName name="_xlnm.Print_Area" localSheetId="4">CNGE_2023_M1_Secc4!$A$1:$AE$1186</definedName>
    <definedName name="_xlnm.Print_Area" localSheetId="5">Glosario!$A$1:$AE$94</definedName>
    <definedName name="_xlnm.Print_Area" localSheetId="0">Índice!$A$1:$AE$25</definedName>
    <definedName name="_xlnm.Print_Area" localSheetId="2">Informantes!$A$1:$AE$58</definedName>
    <definedName name="_xlnm.Print_Area" localSheetId="3">Participantes!$A$1:$BF$72</definedName>
    <definedName name="_xlnm.Print_Area" localSheetId="1">Presentación!$A$1:$AE$136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6" l="1"/>
  <c r="AG281" i="1" l="1"/>
  <c r="AG1120" i="1" l="1"/>
  <c r="AG1130" i="1" s="1"/>
  <c r="B1148" i="1" s="1"/>
  <c r="AG1078" i="1"/>
  <c r="AG1083" i="1" s="1"/>
  <c r="B1088" i="1" s="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943" i="1"/>
  <c r="AG940" i="1"/>
  <c r="AI926" i="1"/>
  <c r="AI925" i="1"/>
  <c r="AL907" i="1"/>
  <c r="AG905" i="1"/>
  <c r="AH905" i="1" s="1"/>
  <c r="AG1146" i="1" l="1"/>
  <c r="B1152" i="1" s="1"/>
  <c r="AI1130" i="1"/>
  <c r="B1150" i="1" s="1"/>
  <c r="AH1130" i="1"/>
  <c r="AH1054" i="1"/>
  <c r="AH1034" i="1"/>
  <c r="AH1006" i="1"/>
  <c r="AH1061" i="1"/>
  <c r="AH1049" i="1"/>
  <c r="AH1059" i="1"/>
  <c r="AH1051" i="1"/>
  <c r="AH1043" i="1"/>
  <c r="AH1035" i="1"/>
  <c r="AH1058" i="1"/>
  <c r="AH1038" i="1"/>
  <c r="AH1026" i="1"/>
  <c r="AH1010" i="1"/>
  <c r="AH1002" i="1"/>
  <c r="AH998" i="1"/>
  <c r="AH990" i="1"/>
  <c r="AH986" i="1"/>
  <c r="AH982" i="1"/>
  <c r="AH978" i="1"/>
  <c r="AH974" i="1"/>
  <c r="AH970" i="1"/>
  <c r="AH966" i="1"/>
  <c r="AH962" i="1"/>
  <c r="AH958" i="1"/>
  <c r="AH954" i="1"/>
  <c r="AH1046" i="1"/>
  <c r="AH1022" i="1"/>
  <c r="AH1045" i="1"/>
  <c r="AH1041" i="1"/>
  <c r="AH1037" i="1"/>
  <c r="AH1033" i="1"/>
  <c r="AH1029" i="1"/>
  <c r="AH1025" i="1"/>
  <c r="AH1017" i="1"/>
  <c r="AH1013" i="1"/>
  <c r="AH1009" i="1"/>
  <c r="AH1005" i="1"/>
  <c r="AH1001" i="1"/>
  <c r="AH997" i="1"/>
  <c r="AH993" i="1"/>
  <c r="AH989" i="1"/>
  <c r="AH985" i="1"/>
  <c r="AH981" i="1"/>
  <c r="AH977" i="1"/>
  <c r="AH973" i="1"/>
  <c r="AH969" i="1"/>
  <c r="AH965" i="1"/>
  <c r="AH961" i="1"/>
  <c r="AH957" i="1"/>
  <c r="AH953" i="1"/>
  <c r="AH1062" i="1"/>
  <c r="AH1042" i="1"/>
  <c r="AH1014" i="1"/>
  <c r="AH1057" i="1"/>
  <c r="AH1021" i="1"/>
  <c r="AH1056" i="1"/>
  <c r="AH1048" i="1"/>
  <c r="AH1040" i="1"/>
  <c r="AH1032" i="1"/>
  <c r="AH1024" i="1"/>
  <c r="AH1012" i="1"/>
  <c r="AH1000" i="1"/>
  <c r="AH992" i="1"/>
  <c r="AH984" i="1"/>
  <c r="AH976" i="1"/>
  <c r="AH968" i="1"/>
  <c r="AH964" i="1"/>
  <c r="AH960" i="1"/>
  <c r="AH952" i="1"/>
  <c r="AH1050" i="1"/>
  <c r="AH1030" i="1"/>
  <c r="AH1018" i="1"/>
  <c r="AH994" i="1"/>
  <c r="AH1053" i="1"/>
  <c r="AH1060" i="1"/>
  <c r="AH1052" i="1"/>
  <c r="AH1044" i="1"/>
  <c r="AH1036" i="1"/>
  <c r="AH1028" i="1"/>
  <c r="AH1020" i="1"/>
  <c r="AH1016" i="1"/>
  <c r="AH1008" i="1"/>
  <c r="AH1004" i="1"/>
  <c r="AH996" i="1"/>
  <c r="AH988" i="1"/>
  <c r="AH980" i="1"/>
  <c r="AH972" i="1"/>
  <c r="AH956" i="1"/>
  <c r="AH1055" i="1"/>
  <c r="AH1047" i="1"/>
  <c r="AH1039" i="1"/>
  <c r="AH1031" i="1"/>
  <c r="AH1027" i="1"/>
  <c r="AH1023" i="1"/>
  <c r="AH1019" i="1"/>
  <c r="AH1015" i="1"/>
  <c r="AH1011" i="1"/>
  <c r="AH1007" i="1"/>
  <c r="AH1003" i="1"/>
  <c r="AH999" i="1"/>
  <c r="AH995" i="1"/>
  <c r="AH991" i="1"/>
  <c r="AH987" i="1"/>
  <c r="AH983" i="1"/>
  <c r="AH979" i="1"/>
  <c r="AH975" i="1"/>
  <c r="AH971" i="1"/>
  <c r="AH967" i="1"/>
  <c r="AH963" i="1"/>
  <c r="AH959" i="1"/>
  <c r="AH955" i="1"/>
  <c r="AH951" i="1"/>
  <c r="CA845" i="1" l="1"/>
  <c r="B894" i="1" s="1"/>
  <c r="AL857" i="1"/>
  <c r="AL858" i="1"/>
  <c r="AL859" i="1"/>
  <c r="AL860" i="1"/>
  <c r="AL861" i="1"/>
  <c r="AL862" i="1"/>
  <c r="AL879" i="1"/>
  <c r="AL880" i="1"/>
  <c r="AL881" i="1"/>
  <c r="AL882" i="1"/>
  <c r="AL883" i="1"/>
  <c r="AL884" i="1"/>
  <c r="AL885" i="1"/>
  <c r="AL886" i="1"/>
  <c r="AL887" i="1"/>
  <c r="AL878" i="1"/>
  <c r="AG845" i="1" l="1"/>
  <c r="AH853" i="1"/>
  <c r="AH875" i="1"/>
  <c r="AG865" i="1" l="1"/>
  <c r="B866" i="1" s="1"/>
  <c r="AI878"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42" i="1"/>
  <c r="AG600" i="1" l="1"/>
  <c r="AR693" i="1" l="1"/>
  <c r="AR692" i="1"/>
  <c r="AG654" i="1" l="1"/>
  <c r="AG668" i="1"/>
  <c r="AH634" i="1"/>
  <c r="AG634" i="1"/>
  <c r="AG39" i="1"/>
  <c r="AH208" i="1" l="1"/>
  <c r="AG208" i="1"/>
  <c r="AI208" i="1" s="1"/>
  <c r="AG211" i="1" s="1"/>
  <c r="B899" i="1" l="1"/>
  <c r="AG1153" i="1"/>
  <c r="AH1157" i="1" s="1"/>
  <c r="B1186" i="1" s="1"/>
  <c r="AG1132" i="1"/>
  <c r="B1151" i="1" s="1"/>
  <c r="AG1102" i="1"/>
  <c r="AG1086" i="1"/>
  <c r="B1089" i="1" s="1"/>
  <c r="AG919" i="1"/>
  <c r="AM907" i="1"/>
  <c r="AI907" i="1"/>
  <c r="AH907" i="1"/>
  <c r="AG907" i="1"/>
  <c r="AG900" i="1"/>
  <c r="AG890" i="1"/>
  <c r="B898" i="1" s="1"/>
  <c r="AM887" i="1"/>
  <c r="AM886" i="1"/>
  <c r="AM885" i="1"/>
  <c r="AO878" i="1"/>
  <c r="AP856" i="1"/>
  <c r="AO856" i="1"/>
  <c r="AL856" i="1"/>
  <c r="AG834" i="1"/>
  <c r="AG833"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715" i="1"/>
  <c r="AJ716" i="1"/>
  <c r="AK716" i="1"/>
  <c r="AL716" i="1"/>
  <c r="AJ717" i="1"/>
  <c r="AK717" i="1"/>
  <c r="AL717" i="1"/>
  <c r="AJ718" i="1"/>
  <c r="AK718" i="1"/>
  <c r="AL718" i="1"/>
  <c r="AJ719" i="1"/>
  <c r="AK719" i="1"/>
  <c r="AL719" i="1"/>
  <c r="AJ720" i="1"/>
  <c r="AK720" i="1"/>
  <c r="AL720" i="1"/>
  <c r="AJ721" i="1"/>
  <c r="AK721" i="1"/>
  <c r="AL721" i="1"/>
  <c r="AJ722" i="1"/>
  <c r="AK722" i="1"/>
  <c r="AL722" i="1"/>
  <c r="AJ723" i="1"/>
  <c r="AK723" i="1"/>
  <c r="AL723" i="1"/>
  <c r="AJ724" i="1"/>
  <c r="AK724" i="1"/>
  <c r="AL724" i="1"/>
  <c r="AJ725" i="1"/>
  <c r="AK725" i="1"/>
  <c r="AL725" i="1"/>
  <c r="AJ726" i="1"/>
  <c r="AK726" i="1"/>
  <c r="AL726" i="1"/>
  <c r="AJ727" i="1"/>
  <c r="AK727" i="1"/>
  <c r="AL727" i="1"/>
  <c r="AJ728" i="1"/>
  <c r="AK728" i="1"/>
  <c r="AL728" i="1"/>
  <c r="AJ729" i="1"/>
  <c r="AK729" i="1"/>
  <c r="AL729" i="1"/>
  <c r="AJ730" i="1"/>
  <c r="AK730" i="1"/>
  <c r="AL730" i="1"/>
  <c r="AJ731" i="1"/>
  <c r="AK731" i="1"/>
  <c r="AL731" i="1"/>
  <c r="AJ732" i="1"/>
  <c r="AK732" i="1"/>
  <c r="AL732" i="1"/>
  <c r="AJ733" i="1"/>
  <c r="AK733" i="1"/>
  <c r="AL733" i="1"/>
  <c r="AJ734" i="1"/>
  <c r="AK734" i="1"/>
  <c r="AL734" i="1"/>
  <c r="AJ735" i="1"/>
  <c r="AK735" i="1"/>
  <c r="AL735" i="1"/>
  <c r="AJ736" i="1"/>
  <c r="AK736" i="1"/>
  <c r="AL736" i="1"/>
  <c r="AJ737" i="1"/>
  <c r="AK737" i="1"/>
  <c r="AL737" i="1"/>
  <c r="AJ738" i="1"/>
  <c r="AK738" i="1"/>
  <c r="AL738" i="1"/>
  <c r="AJ739" i="1"/>
  <c r="AK739" i="1"/>
  <c r="AL739" i="1"/>
  <c r="AJ740" i="1"/>
  <c r="AK740" i="1"/>
  <c r="AL740" i="1"/>
  <c r="AJ741" i="1"/>
  <c r="AK741" i="1"/>
  <c r="AL741" i="1"/>
  <c r="AJ742" i="1"/>
  <c r="AK742" i="1"/>
  <c r="AL742" i="1"/>
  <c r="AJ743" i="1"/>
  <c r="AK743" i="1"/>
  <c r="AL743" i="1"/>
  <c r="AJ744" i="1"/>
  <c r="AK744" i="1"/>
  <c r="AL744" i="1"/>
  <c r="AJ745" i="1"/>
  <c r="AK745" i="1"/>
  <c r="AL745" i="1"/>
  <c r="AJ746" i="1"/>
  <c r="AK746" i="1"/>
  <c r="AL746" i="1"/>
  <c r="AJ747" i="1"/>
  <c r="AK747" i="1"/>
  <c r="AL747" i="1"/>
  <c r="AJ748" i="1"/>
  <c r="AK748" i="1"/>
  <c r="AL748" i="1"/>
  <c r="AJ749" i="1"/>
  <c r="AK749" i="1"/>
  <c r="AL749" i="1"/>
  <c r="AJ750" i="1"/>
  <c r="AK750" i="1"/>
  <c r="AL750" i="1"/>
  <c r="AJ751" i="1"/>
  <c r="AK751" i="1"/>
  <c r="AL751" i="1"/>
  <c r="AJ752" i="1"/>
  <c r="AK752" i="1"/>
  <c r="AL752" i="1"/>
  <c r="AJ753" i="1"/>
  <c r="AK753" i="1"/>
  <c r="AL753" i="1"/>
  <c r="AJ754" i="1"/>
  <c r="AK754" i="1"/>
  <c r="AL754" i="1"/>
  <c r="AJ755" i="1"/>
  <c r="AK755" i="1"/>
  <c r="AL755" i="1"/>
  <c r="AJ756" i="1"/>
  <c r="AK756" i="1"/>
  <c r="AL756" i="1"/>
  <c r="AJ757" i="1"/>
  <c r="AK757" i="1"/>
  <c r="AL757" i="1"/>
  <c r="AJ758" i="1"/>
  <c r="AK758" i="1"/>
  <c r="AL758" i="1"/>
  <c r="AJ759" i="1"/>
  <c r="AK759" i="1"/>
  <c r="AL759" i="1"/>
  <c r="AJ760" i="1"/>
  <c r="AK760" i="1"/>
  <c r="AL760" i="1"/>
  <c r="AJ761" i="1"/>
  <c r="AK761" i="1"/>
  <c r="AL761" i="1"/>
  <c r="AJ762" i="1"/>
  <c r="AK762" i="1"/>
  <c r="AL762" i="1"/>
  <c r="AJ763" i="1"/>
  <c r="AK763" i="1"/>
  <c r="AL763" i="1"/>
  <c r="AJ764" i="1"/>
  <c r="AK764" i="1"/>
  <c r="AL764" i="1"/>
  <c r="AJ765" i="1"/>
  <c r="AK765" i="1"/>
  <c r="AL765" i="1"/>
  <c r="AJ766" i="1"/>
  <c r="AK766" i="1"/>
  <c r="AL766" i="1"/>
  <c r="AJ767" i="1"/>
  <c r="AK767" i="1"/>
  <c r="AL767" i="1"/>
  <c r="AJ768" i="1"/>
  <c r="AK768" i="1"/>
  <c r="AL768" i="1"/>
  <c r="AJ769" i="1"/>
  <c r="AK769" i="1"/>
  <c r="AL769" i="1"/>
  <c r="AJ770" i="1"/>
  <c r="AK770" i="1"/>
  <c r="AL770" i="1"/>
  <c r="AJ771" i="1"/>
  <c r="AK771" i="1"/>
  <c r="AL771" i="1"/>
  <c r="AJ772" i="1"/>
  <c r="AK772" i="1"/>
  <c r="AL772" i="1"/>
  <c r="AJ773" i="1"/>
  <c r="AK773" i="1"/>
  <c r="AL773" i="1"/>
  <c r="AJ774" i="1"/>
  <c r="AK774" i="1"/>
  <c r="AL774" i="1"/>
  <c r="AJ775" i="1"/>
  <c r="AK775" i="1"/>
  <c r="AL775" i="1"/>
  <c r="AJ776" i="1"/>
  <c r="AK776" i="1"/>
  <c r="AL776" i="1"/>
  <c r="AJ777" i="1"/>
  <c r="AK777" i="1"/>
  <c r="AL777" i="1"/>
  <c r="AJ778" i="1"/>
  <c r="AK778" i="1"/>
  <c r="AL778" i="1"/>
  <c r="AJ779" i="1"/>
  <c r="AK779" i="1"/>
  <c r="AL779" i="1"/>
  <c r="AJ780" i="1"/>
  <c r="AK780" i="1"/>
  <c r="AL780" i="1"/>
  <c r="AJ781" i="1"/>
  <c r="AK781" i="1"/>
  <c r="AL781" i="1"/>
  <c r="AJ782" i="1"/>
  <c r="AK782" i="1"/>
  <c r="AL782" i="1"/>
  <c r="AJ783" i="1"/>
  <c r="AK783" i="1"/>
  <c r="AL783" i="1"/>
  <c r="AJ784" i="1"/>
  <c r="AK784" i="1"/>
  <c r="AL784" i="1"/>
  <c r="AJ785" i="1"/>
  <c r="AK785" i="1"/>
  <c r="AL785" i="1"/>
  <c r="AJ786" i="1"/>
  <c r="AK786" i="1"/>
  <c r="AL786" i="1"/>
  <c r="AJ787" i="1"/>
  <c r="AK787" i="1"/>
  <c r="AL787" i="1"/>
  <c r="AJ788" i="1"/>
  <c r="AK788" i="1"/>
  <c r="AL788" i="1"/>
  <c r="AJ789" i="1"/>
  <c r="AK789" i="1"/>
  <c r="AL789" i="1"/>
  <c r="AJ790" i="1"/>
  <c r="AK790" i="1"/>
  <c r="AL790" i="1"/>
  <c r="AJ791" i="1"/>
  <c r="AK791" i="1"/>
  <c r="AL791" i="1"/>
  <c r="AJ792" i="1"/>
  <c r="AK792" i="1"/>
  <c r="AL792" i="1"/>
  <c r="AJ793" i="1"/>
  <c r="AK793" i="1"/>
  <c r="AL793" i="1"/>
  <c r="AJ794" i="1"/>
  <c r="AK794" i="1"/>
  <c r="AL794" i="1"/>
  <c r="AJ795" i="1"/>
  <c r="AK795" i="1"/>
  <c r="AL795" i="1"/>
  <c r="AJ796" i="1"/>
  <c r="AK796" i="1"/>
  <c r="AL796" i="1"/>
  <c r="AJ797" i="1"/>
  <c r="AK797" i="1"/>
  <c r="AL797" i="1"/>
  <c r="AJ798" i="1"/>
  <c r="AK798" i="1"/>
  <c r="AL798" i="1"/>
  <c r="AJ799" i="1"/>
  <c r="AK799" i="1"/>
  <c r="AL799" i="1"/>
  <c r="AJ800" i="1"/>
  <c r="AK800" i="1"/>
  <c r="AL800" i="1"/>
  <c r="AJ801" i="1"/>
  <c r="AK801" i="1"/>
  <c r="AL801" i="1"/>
  <c r="AJ802" i="1"/>
  <c r="AK802" i="1"/>
  <c r="AL802" i="1"/>
  <c r="AJ803" i="1"/>
  <c r="AK803" i="1"/>
  <c r="AL803" i="1"/>
  <c r="AJ804" i="1"/>
  <c r="AK804" i="1"/>
  <c r="AL804" i="1"/>
  <c r="AJ805" i="1"/>
  <c r="AK805" i="1"/>
  <c r="AL805" i="1"/>
  <c r="AJ806" i="1"/>
  <c r="AK806" i="1"/>
  <c r="AL806" i="1"/>
  <c r="AJ807" i="1"/>
  <c r="AK807" i="1"/>
  <c r="AL807" i="1"/>
  <c r="AJ808" i="1"/>
  <c r="AK808" i="1"/>
  <c r="AL808" i="1"/>
  <c r="AJ809" i="1"/>
  <c r="AK809" i="1"/>
  <c r="AL809" i="1"/>
  <c r="AJ810" i="1"/>
  <c r="AK810" i="1"/>
  <c r="AL810" i="1"/>
  <c r="AJ811" i="1"/>
  <c r="AK811" i="1"/>
  <c r="AL811" i="1"/>
  <c r="AJ812" i="1"/>
  <c r="AK812" i="1"/>
  <c r="AL812" i="1"/>
  <c r="AJ813" i="1"/>
  <c r="AK813" i="1"/>
  <c r="AL813" i="1"/>
  <c r="AJ814" i="1"/>
  <c r="AK814" i="1"/>
  <c r="AL814" i="1"/>
  <c r="AJ815" i="1"/>
  <c r="AK815" i="1"/>
  <c r="AL815" i="1"/>
  <c r="AJ816" i="1"/>
  <c r="AK816" i="1"/>
  <c r="AL816" i="1"/>
  <c r="AJ817" i="1"/>
  <c r="AK817" i="1"/>
  <c r="AL817" i="1"/>
  <c r="AJ818" i="1"/>
  <c r="AK818" i="1"/>
  <c r="AL818" i="1"/>
  <c r="AJ819" i="1"/>
  <c r="AK819" i="1"/>
  <c r="AL819" i="1"/>
  <c r="AJ820" i="1"/>
  <c r="AK820" i="1"/>
  <c r="AL820" i="1"/>
  <c r="AJ821" i="1"/>
  <c r="AK821" i="1"/>
  <c r="AL821" i="1"/>
  <c r="AJ822" i="1"/>
  <c r="AK822" i="1"/>
  <c r="AL822" i="1"/>
  <c r="AJ823" i="1"/>
  <c r="AK823" i="1"/>
  <c r="AL823" i="1"/>
  <c r="AJ824" i="1"/>
  <c r="AK824" i="1"/>
  <c r="AL824" i="1"/>
  <c r="AJ825" i="1"/>
  <c r="AK825" i="1"/>
  <c r="AL825" i="1"/>
  <c r="AJ826" i="1"/>
  <c r="AK826" i="1"/>
  <c r="AL826" i="1"/>
  <c r="AJ827" i="1"/>
  <c r="AK827" i="1"/>
  <c r="AL827" i="1"/>
  <c r="AJ828" i="1"/>
  <c r="AK828" i="1"/>
  <c r="AL828" i="1"/>
  <c r="AJ829" i="1"/>
  <c r="AK829" i="1"/>
  <c r="AL829" i="1"/>
  <c r="AJ830" i="1"/>
  <c r="AK830" i="1"/>
  <c r="AL830" i="1"/>
  <c r="AJ831" i="1"/>
  <c r="AK831" i="1"/>
  <c r="AL831" i="1"/>
  <c r="AJ832" i="1"/>
  <c r="AK832" i="1"/>
  <c r="AL832" i="1"/>
  <c r="AJ833" i="1"/>
  <c r="AK833" i="1"/>
  <c r="AL833" i="1"/>
  <c r="AJ834" i="1"/>
  <c r="AK834" i="1"/>
  <c r="AL834" i="1"/>
  <c r="AL715" i="1"/>
  <c r="AK715" i="1"/>
  <c r="AG711" i="1"/>
  <c r="AJ715" i="1"/>
  <c r="AG685" i="1"/>
  <c r="AJ692" i="1"/>
  <c r="AO693" i="1"/>
  <c r="AN693" i="1"/>
  <c r="AM693" i="1"/>
  <c r="AL693" i="1"/>
  <c r="AJ693" i="1"/>
  <c r="AI693" i="1"/>
  <c r="AH693" i="1"/>
  <c r="AG693" i="1"/>
  <c r="AO692" i="1"/>
  <c r="AN692" i="1"/>
  <c r="AM692" i="1"/>
  <c r="AL692" i="1"/>
  <c r="AI692" i="1"/>
  <c r="AH692" i="1"/>
  <c r="AG692" i="1"/>
  <c r="AI671" i="1"/>
  <c r="AH671" i="1"/>
  <c r="AG671" i="1"/>
  <c r="AM671" i="1"/>
  <c r="AM657" i="1"/>
  <c r="AG649" i="1"/>
  <c r="AI657" i="1"/>
  <c r="AH657" i="1"/>
  <c r="AG657" i="1"/>
  <c r="AL634" i="1"/>
  <c r="AL638" i="1"/>
  <c r="AL637" i="1"/>
  <c r="AL636" i="1"/>
  <c r="AL635" i="1"/>
  <c r="AG284" i="1"/>
  <c r="AH284" i="1"/>
  <c r="AI284" i="1"/>
  <c r="AG285" i="1"/>
  <c r="AH285" i="1"/>
  <c r="AI285" i="1"/>
  <c r="AG286" i="1"/>
  <c r="AH286" i="1"/>
  <c r="AI286" i="1"/>
  <c r="AG287" i="1"/>
  <c r="AH287" i="1"/>
  <c r="AI287" i="1"/>
  <c r="AG288" i="1"/>
  <c r="AH288" i="1"/>
  <c r="AI288" i="1"/>
  <c r="AG289" i="1"/>
  <c r="AH289" i="1"/>
  <c r="AI289" i="1"/>
  <c r="AG290" i="1"/>
  <c r="AH290" i="1"/>
  <c r="AI290" i="1"/>
  <c r="AG291" i="1"/>
  <c r="AH291" i="1"/>
  <c r="AI291" i="1"/>
  <c r="AG292" i="1"/>
  <c r="AH292" i="1"/>
  <c r="AI292" i="1"/>
  <c r="AG293" i="1"/>
  <c r="AH293" i="1"/>
  <c r="AI293" i="1"/>
  <c r="AG294" i="1"/>
  <c r="AH294" i="1"/>
  <c r="AI294" i="1"/>
  <c r="AG295" i="1"/>
  <c r="AH295" i="1"/>
  <c r="AI295" i="1"/>
  <c r="AG627" i="1"/>
  <c r="AL354" i="1"/>
  <c r="AM354" i="1"/>
  <c r="AN354" i="1"/>
  <c r="AO354" i="1"/>
  <c r="AP354" i="1"/>
  <c r="AQ354" i="1"/>
  <c r="AR354" i="1"/>
  <c r="AS354" i="1"/>
  <c r="AT354" i="1"/>
  <c r="AU354" i="1"/>
  <c r="AV354" i="1"/>
  <c r="AW354" i="1"/>
  <c r="AL355" i="1"/>
  <c r="AM355" i="1"/>
  <c r="AN355" i="1"/>
  <c r="AO355" i="1"/>
  <c r="AP355" i="1"/>
  <c r="AQ355" i="1"/>
  <c r="AR355" i="1"/>
  <c r="AS355" i="1"/>
  <c r="AT355" i="1"/>
  <c r="AU355" i="1"/>
  <c r="AV355" i="1"/>
  <c r="AW355" i="1"/>
  <c r="AL356" i="1"/>
  <c r="AM356" i="1"/>
  <c r="AN356" i="1"/>
  <c r="AO356" i="1"/>
  <c r="AP356" i="1"/>
  <c r="AQ356" i="1"/>
  <c r="AR356" i="1"/>
  <c r="AS356" i="1"/>
  <c r="AT356" i="1"/>
  <c r="AU356" i="1"/>
  <c r="AV356" i="1"/>
  <c r="AW356" i="1"/>
  <c r="AL357" i="1"/>
  <c r="AM357" i="1"/>
  <c r="AN357" i="1"/>
  <c r="AO357" i="1"/>
  <c r="AP357" i="1"/>
  <c r="AQ357" i="1"/>
  <c r="AR357" i="1"/>
  <c r="AS357" i="1"/>
  <c r="AT357" i="1"/>
  <c r="AU357" i="1"/>
  <c r="AV357" i="1"/>
  <c r="AW357" i="1"/>
  <c r="AL358" i="1"/>
  <c r="AM358" i="1"/>
  <c r="AN358" i="1"/>
  <c r="AO358" i="1"/>
  <c r="AP358" i="1"/>
  <c r="AQ358" i="1"/>
  <c r="AR358" i="1"/>
  <c r="AS358" i="1"/>
  <c r="AT358" i="1"/>
  <c r="AU358" i="1"/>
  <c r="AV358" i="1"/>
  <c r="AW358" i="1"/>
  <c r="AL359" i="1"/>
  <c r="AM359" i="1"/>
  <c r="AN359" i="1"/>
  <c r="AO359" i="1"/>
  <c r="AP359" i="1"/>
  <c r="AQ359" i="1"/>
  <c r="AR359" i="1"/>
  <c r="AS359" i="1"/>
  <c r="AT359" i="1"/>
  <c r="AU359" i="1"/>
  <c r="AV359" i="1"/>
  <c r="AW359" i="1"/>
  <c r="AL360" i="1"/>
  <c r="AM360" i="1"/>
  <c r="AN360" i="1"/>
  <c r="AO360" i="1"/>
  <c r="AP360" i="1"/>
  <c r="AQ360" i="1"/>
  <c r="AR360" i="1"/>
  <c r="AS360" i="1"/>
  <c r="AT360" i="1"/>
  <c r="AU360" i="1"/>
  <c r="AV360" i="1"/>
  <c r="AW360" i="1"/>
  <c r="AL361" i="1"/>
  <c r="AM361" i="1"/>
  <c r="AN361" i="1"/>
  <c r="AO361" i="1"/>
  <c r="AP361" i="1"/>
  <c r="AQ361" i="1"/>
  <c r="AR361" i="1"/>
  <c r="AS361" i="1"/>
  <c r="AT361" i="1"/>
  <c r="AU361" i="1"/>
  <c r="AV361" i="1"/>
  <c r="AW361" i="1"/>
  <c r="AL362" i="1"/>
  <c r="AM362" i="1"/>
  <c r="AN362" i="1"/>
  <c r="AO362" i="1"/>
  <c r="AP362" i="1"/>
  <c r="AQ362" i="1"/>
  <c r="AR362" i="1"/>
  <c r="AS362" i="1"/>
  <c r="AT362" i="1"/>
  <c r="AU362" i="1"/>
  <c r="AV362" i="1"/>
  <c r="AW362" i="1"/>
  <c r="AL363" i="1"/>
  <c r="AM363" i="1"/>
  <c r="AN363" i="1"/>
  <c r="AO363" i="1"/>
  <c r="AP363" i="1"/>
  <c r="AQ363" i="1"/>
  <c r="AR363" i="1"/>
  <c r="AS363" i="1"/>
  <c r="AT363" i="1"/>
  <c r="AU363" i="1"/>
  <c r="AV363" i="1"/>
  <c r="AW363" i="1"/>
  <c r="AL364" i="1"/>
  <c r="AM364" i="1"/>
  <c r="AN364" i="1"/>
  <c r="AO364" i="1"/>
  <c r="AP364" i="1"/>
  <c r="AQ364" i="1"/>
  <c r="AR364" i="1"/>
  <c r="AS364" i="1"/>
  <c r="AT364" i="1"/>
  <c r="AU364" i="1"/>
  <c r="AV364" i="1"/>
  <c r="AW364" i="1"/>
  <c r="AL365" i="1"/>
  <c r="AM365" i="1"/>
  <c r="AN365" i="1"/>
  <c r="AO365" i="1"/>
  <c r="AP365" i="1"/>
  <c r="AQ365" i="1"/>
  <c r="AR365" i="1"/>
  <c r="AS365" i="1"/>
  <c r="AT365" i="1"/>
  <c r="AU365" i="1"/>
  <c r="AV365" i="1"/>
  <c r="AW365" i="1"/>
  <c r="AL366" i="1"/>
  <c r="AM366" i="1"/>
  <c r="AN366" i="1"/>
  <c r="AO366" i="1"/>
  <c r="AP366" i="1"/>
  <c r="AQ366" i="1"/>
  <c r="AR366" i="1"/>
  <c r="AS366" i="1"/>
  <c r="AT366" i="1"/>
  <c r="AU366" i="1"/>
  <c r="AV366" i="1"/>
  <c r="AW366" i="1"/>
  <c r="AL367" i="1"/>
  <c r="AM367" i="1"/>
  <c r="AN367" i="1"/>
  <c r="AO367" i="1"/>
  <c r="AP367" i="1"/>
  <c r="AQ367" i="1"/>
  <c r="AR367" i="1"/>
  <c r="AS367" i="1"/>
  <c r="AT367" i="1"/>
  <c r="AU367" i="1"/>
  <c r="AV367" i="1"/>
  <c r="AW367" i="1"/>
  <c r="AL368" i="1"/>
  <c r="AM368" i="1"/>
  <c r="AN368" i="1"/>
  <c r="AO368" i="1"/>
  <c r="AP368" i="1"/>
  <c r="AQ368" i="1"/>
  <c r="AR368" i="1"/>
  <c r="AS368" i="1"/>
  <c r="AT368" i="1"/>
  <c r="AU368" i="1"/>
  <c r="AV368" i="1"/>
  <c r="AW368" i="1"/>
  <c r="AL369" i="1"/>
  <c r="AM369" i="1"/>
  <c r="AN369" i="1"/>
  <c r="AO369" i="1"/>
  <c r="AP369" i="1"/>
  <c r="AQ369" i="1"/>
  <c r="AR369" i="1"/>
  <c r="AS369" i="1"/>
  <c r="AT369" i="1"/>
  <c r="AU369" i="1"/>
  <c r="AV369" i="1"/>
  <c r="AW369" i="1"/>
  <c r="AL370" i="1"/>
  <c r="AM370" i="1"/>
  <c r="AN370" i="1"/>
  <c r="AO370" i="1"/>
  <c r="AP370" i="1"/>
  <c r="AQ370" i="1"/>
  <c r="AR370" i="1"/>
  <c r="AS370" i="1"/>
  <c r="AT370" i="1"/>
  <c r="AU370" i="1"/>
  <c r="AV370" i="1"/>
  <c r="AW370" i="1"/>
  <c r="AL371" i="1"/>
  <c r="AM371" i="1"/>
  <c r="AN371" i="1"/>
  <c r="AO371" i="1"/>
  <c r="AP371" i="1"/>
  <c r="AQ371" i="1"/>
  <c r="AR371" i="1"/>
  <c r="AS371" i="1"/>
  <c r="AT371" i="1"/>
  <c r="AU371" i="1"/>
  <c r="AV371" i="1"/>
  <c r="AW371" i="1"/>
  <c r="AL372" i="1"/>
  <c r="AM372" i="1"/>
  <c r="AN372" i="1"/>
  <c r="AO372" i="1"/>
  <c r="AP372" i="1"/>
  <c r="AQ372" i="1"/>
  <c r="AR372" i="1"/>
  <c r="AS372" i="1"/>
  <c r="AT372" i="1"/>
  <c r="AU372" i="1"/>
  <c r="AV372" i="1"/>
  <c r="AW372" i="1"/>
  <c r="AL373" i="1"/>
  <c r="AM373" i="1"/>
  <c r="AN373" i="1"/>
  <c r="AO373" i="1"/>
  <c r="AP373" i="1"/>
  <c r="AQ373" i="1"/>
  <c r="AR373" i="1"/>
  <c r="AS373" i="1"/>
  <c r="AT373" i="1"/>
  <c r="AU373" i="1"/>
  <c r="AV373" i="1"/>
  <c r="AW373" i="1"/>
  <c r="AL374" i="1"/>
  <c r="AM374" i="1"/>
  <c r="AN374" i="1"/>
  <c r="AO374" i="1"/>
  <c r="AP374" i="1"/>
  <c r="AQ374" i="1"/>
  <c r="AR374" i="1"/>
  <c r="AS374" i="1"/>
  <c r="AT374" i="1"/>
  <c r="AU374" i="1"/>
  <c r="AV374" i="1"/>
  <c r="AW374" i="1"/>
  <c r="AL375" i="1"/>
  <c r="AM375" i="1"/>
  <c r="AN375" i="1"/>
  <c r="AO375" i="1"/>
  <c r="AP375" i="1"/>
  <c r="AQ375" i="1"/>
  <c r="AR375" i="1"/>
  <c r="AS375" i="1"/>
  <c r="AT375" i="1"/>
  <c r="AU375" i="1"/>
  <c r="AV375" i="1"/>
  <c r="AW375" i="1"/>
  <c r="AL376" i="1"/>
  <c r="AM376" i="1"/>
  <c r="AN376" i="1"/>
  <c r="AO376" i="1"/>
  <c r="AP376" i="1"/>
  <c r="AQ376" i="1"/>
  <c r="AR376" i="1"/>
  <c r="AS376" i="1"/>
  <c r="AT376" i="1"/>
  <c r="AU376" i="1"/>
  <c r="AV376" i="1"/>
  <c r="AW376" i="1"/>
  <c r="AL377" i="1"/>
  <c r="AM377" i="1"/>
  <c r="AN377" i="1"/>
  <c r="AO377" i="1"/>
  <c r="AP377" i="1"/>
  <c r="AQ377" i="1"/>
  <c r="AR377" i="1"/>
  <c r="AS377" i="1"/>
  <c r="AT377" i="1"/>
  <c r="AU377" i="1"/>
  <c r="AV377" i="1"/>
  <c r="AW377" i="1"/>
  <c r="AL378" i="1"/>
  <c r="AM378" i="1"/>
  <c r="AN378" i="1"/>
  <c r="AO378" i="1"/>
  <c r="AP378" i="1"/>
  <c r="AQ378" i="1"/>
  <c r="AR378" i="1"/>
  <c r="AS378" i="1"/>
  <c r="AT378" i="1"/>
  <c r="AU378" i="1"/>
  <c r="AV378" i="1"/>
  <c r="AW378" i="1"/>
  <c r="AL379" i="1"/>
  <c r="AM379" i="1"/>
  <c r="AN379" i="1"/>
  <c r="AO379" i="1"/>
  <c r="AP379" i="1"/>
  <c r="AQ379" i="1"/>
  <c r="AR379" i="1"/>
  <c r="AS379" i="1"/>
  <c r="AT379" i="1"/>
  <c r="AU379" i="1"/>
  <c r="AV379" i="1"/>
  <c r="AW379" i="1"/>
  <c r="AL380" i="1"/>
  <c r="AM380" i="1"/>
  <c r="AN380" i="1"/>
  <c r="AO380" i="1"/>
  <c r="AP380" i="1"/>
  <c r="AQ380" i="1"/>
  <c r="AR380" i="1"/>
  <c r="AS380" i="1"/>
  <c r="AT380" i="1"/>
  <c r="AU380" i="1"/>
  <c r="AV380" i="1"/>
  <c r="AW380" i="1"/>
  <c r="AL381" i="1"/>
  <c r="AM381" i="1"/>
  <c r="AN381" i="1"/>
  <c r="AO381" i="1"/>
  <c r="AP381" i="1"/>
  <c r="AQ381" i="1"/>
  <c r="AR381" i="1"/>
  <c r="AS381" i="1"/>
  <c r="AT381" i="1"/>
  <c r="AU381" i="1"/>
  <c r="AV381" i="1"/>
  <c r="AW381" i="1"/>
  <c r="AL382" i="1"/>
  <c r="AM382" i="1"/>
  <c r="AN382" i="1"/>
  <c r="AO382" i="1"/>
  <c r="AP382" i="1"/>
  <c r="AQ382" i="1"/>
  <c r="AR382" i="1"/>
  <c r="AS382" i="1"/>
  <c r="AT382" i="1"/>
  <c r="AU382" i="1"/>
  <c r="AV382" i="1"/>
  <c r="AW382" i="1"/>
  <c r="AL383" i="1"/>
  <c r="AM383" i="1"/>
  <c r="AN383" i="1"/>
  <c r="AO383" i="1"/>
  <c r="AP383" i="1"/>
  <c r="AQ383" i="1"/>
  <c r="AR383" i="1"/>
  <c r="AS383" i="1"/>
  <c r="AT383" i="1"/>
  <c r="AU383" i="1"/>
  <c r="AV383" i="1"/>
  <c r="AW383" i="1"/>
  <c r="AL384" i="1"/>
  <c r="AM384" i="1"/>
  <c r="AN384" i="1"/>
  <c r="AO384" i="1"/>
  <c r="AP384" i="1"/>
  <c r="AQ384" i="1"/>
  <c r="AR384" i="1"/>
  <c r="AS384" i="1"/>
  <c r="AT384" i="1"/>
  <c r="AU384" i="1"/>
  <c r="AV384" i="1"/>
  <c r="AW384" i="1"/>
  <c r="AL385" i="1"/>
  <c r="AM385" i="1"/>
  <c r="AN385" i="1"/>
  <c r="AO385" i="1"/>
  <c r="AP385" i="1"/>
  <c r="AQ385" i="1"/>
  <c r="AR385" i="1"/>
  <c r="AS385" i="1"/>
  <c r="AT385" i="1"/>
  <c r="AU385" i="1"/>
  <c r="AV385" i="1"/>
  <c r="AW385" i="1"/>
  <c r="AL386" i="1"/>
  <c r="AM386" i="1"/>
  <c r="AN386" i="1"/>
  <c r="AO386" i="1"/>
  <c r="AP386" i="1"/>
  <c r="AQ386" i="1"/>
  <c r="AR386" i="1"/>
  <c r="AS386" i="1"/>
  <c r="AT386" i="1"/>
  <c r="AU386" i="1"/>
  <c r="AV386" i="1"/>
  <c r="AW386" i="1"/>
  <c r="AL387" i="1"/>
  <c r="AM387" i="1"/>
  <c r="AN387" i="1"/>
  <c r="AO387" i="1"/>
  <c r="AP387" i="1"/>
  <c r="AQ387" i="1"/>
  <c r="AR387" i="1"/>
  <c r="AS387" i="1"/>
  <c r="AT387" i="1"/>
  <c r="AU387" i="1"/>
  <c r="AV387" i="1"/>
  <c r="AW387" i="1"/>
  <c r="AL388" i="1"/>
  <c r="AM388" i="1"/>
  <c r="AN388" i="1"/>
  <c r="AO388" i="1"/>
  <c r="AP388" i="1"/>
  <c r="AQ388" i="1"/>
  <c r="AR388" i="1"/>
  <c r="AS388" i="1"/>
  <c r="AT388" i="1"/>
  <c r="AU388" i="1"/>
  <c r="AV388" i="1"/>
  <c r="AW388" i="1"/>
  <c r="AL389" i="1"/>
  <c r="AM389" i="1"/>
  <c r="AN389" i="1"/>
  <c r="AO389" i="1"/>
  <c r="AP389" i="1"/>
  <c r="AQ389" i="1"/>
  <c r="AR389" i="1"/>
  <c r="AS389" i="1"/>
  <c r="AT389" i="1"/>
  <c r="AU389" i="1"/>
  <c r="AV389" i="1"/>
  <c r="AW389" i="1"/>
  <c r="AL390" i="1"/>
  <c r="AM390" i="1"/>
  <c r="AN390" i="1"/>
  <c r="AO390" i="1"/>
  <c r="AP390" i="1"/>
  <c r="AQ390" i="1"/>
  <c r="AR390" i="1"/>
  <c r="AS390" i="1"/>
  <c r="AT390" i="1"/>
  <c r="AU390" i="1"/>
  <c r="AV390" i="1"/>
  <c r="AW390" i="1"/>
  <c r="AL391" i="1"/>
  <c r="AM391" i="1"/>
  <c r="AN391" i="1"/>
  <c r="AO391" i="1"/>
  <c r="AP391" i="1"/>
  <c r="AQ391" i="1"/>
  <c r="AR391" i="1"/>
  <c r="AS391" i="1"/>
  <c r="AT391" i="1"/>
  <c r="AU391" i="1"/>
  <c r="AV391" i="1"/>
  <c r="AW391" i="1"/>
  <c r="AL392" i="1"/>
  <c r="AM392" i="1"/>
  <c r="AN392" i="1"/>
  <c r="AO392" i="1"/>
  <c r="AP392" i="1"/>
  <c r="AQ392" i="1"/>
  <c r="AR392" i="1"/>
  <c r="AS392" i="1"/>
  <c r="AT392" i="1"/>
  <c r="AU392" i="1"/>
  <c r="AV392" i="1"/>
  <c r="AW392" i="1"/>
  <c r="AL393" i="1"/>
  <c r="AM393" i="1"/>
  <c r="AN393" i="1"/>
  <c r="AO393" i="1"/>
  <c r="AP393" i="1"/>
  <c r="AQ393" i="1"/>
  <c r="AR393" i="1"/>
  <c r="AS393" i="1"/>
  <c r="AT393" i="1"/>
  <c r="AU393" i="1"/>
  <c r="AV393" i="1"/>
  <c r="AW393" i="1"/>
  <c r="AL394" i="1"/>
  <c r="AM394" i="1"/>
  <c r="AN394" i="1"/>
  <c r="AO394" i="1"/>
  <c r="AP394" i="1"/>
  <c r="AQ394" i="1"/>
  <c r="AR394" i="1"/>
  <c r="AS394" i="1"/>
  <c r="AT394" i="1"/>
  <c r="AU394" i="1"/>
  <c r="AV394" i="1"/>
  <c r="AW394" i="1"/>
  <c r="AL395" i="1"/>
  <c r="AM395" i="1"/>
  <c r="AN395" i="1"/>
  <c r="AO395" i="1"/>
  <c r="AP395" i="1"/>
  <c r="AQ395" i="1"/>
  <c r="AR395" i="1"/>
  <c r="AS395" i="1"/>
  <c r="AT395" i="1"/>
  <c r="AU395" i="1"/>
  <c r="AV395" i="1"/>
  <c r="AW395" i="1"/>
  <c r="AL396" i="1"/>
  <c r="AM396" i="1"/>
  <c r="AN396" i="1"/>
  <c r="AO396" i="1"/>
  <c r="AP396" i="1"/>
  <c r="AQ396" i="1"/>
  <c r="AR396" i="1"/>
  <c r="AS396" i="1"/>
  <c r="AT396" i="1"/>
  <c r="AU396" i="1"/>
  <c r="AV396" i="1"/>
  <c r="AW396" i="1"/>
  <c r="AL397" i="1"/>
  <c r="AM397" i="1"/>
  <c r="AN397" i="1"/>
  <c r="AO397" i="1"/>
  <c r="AP397" i="1"/>
  <c r="AQ397" i="1"/>
  <c r="AR397" i="1"/>
  <c r="AS397" i="1"/>
  <c r="AT397" i="1"/>
  <c r="AU397" i="1"/>
  <c r="AV397" i="1"/>
  <c r="AW397" i="1"/>
  <c r="AL398" i="1"/>
  <c r="AM398" i="1"/>
  <c r="AN398" i="1"/>
  <c r="AO398" i="1"/>
  <c r="AP398" i="1"/>
  <c r="AQ398" i="1"/>
  <c r="AR398" i="1"/>
  <c r="AS398" i="1"/>
  <c r="AT398" i="1"/>
  <c r="AU398" i="1"/>
  <c r="AV398" i="1"/>
  <c r="AW398" i="1"/>
  <c r="AL399" i="1"/>
  <c r="AM399" i="1"/>
  <c r="AN399" i="1"/>
  <c r="AO399" i="1"/>
  <c r="AP399" i="1"/>
  <c r="AQ399" i="1"/>
  <c r="AR399" i="1"/>
  <c r="AS399" i="1"/>
  <c r="AT399" i="1"/>
  <c r="AU399" i="1"/>
  <c r="AV399" i="1"/>
  <c r="AW399" i="1"/>
  <c r="AL400" i="1"/>
  <c r="AM400" i="1"/>
  <c r="AN400" i="1"/>
  <c r="AO400" i="1"/>
  <c r="AP400" i="1"/>
  <c r="AQ400" i="1"/>
  <c r="AR400" i="1"/>
  <c r="AS400" i="1"/>
  <c r="AT400" i="1"/>
  <c r="AU400" i="1"/>
  <c r="AV400" i="1"/>
  <c r="AW400" i="1"/>
  <c r="AL401" i="1"/>
  <c r="AM401" i="1"/>
  <c r="AN401" i="1"/>
  <c r="AO401" i="1"/>
  <c r="AP401" i="1"/>
  <c r="AQ401" i="1"/>
  <c r="AR401" i="1"/>
  <c r="AS401" i="1"/>
  <c r="AT401" i="1"/>
  <c r="AU401" i="1"/>
  <c r="AV401" i="1"/>
  <c r="AW401" i="1"/>
  <c r="AL402" i="1"/>
  <c r="AM402" i="1"/>
  <c r="AN402" i="1"/>
  <c r="AO402" i="1"/>
  <c r="AP402" i="1"/>
  <c r="AQ402" i="1"/>
  <c r="AR402" i="1"/>
  <c r="AS402" i="1"/>
  <c r="AT402" i="1"/>
  <c r="AU402" i="1"/>
  <c r="AV402" i="1"/>
  <c r="AW402" i="1"/>
  <c r="AL403" i="1"/>
  <c r="AM403" i="1"/>
  <c r="AN403" i="1"/>
  <c r="AO403" i="1"/>
  <c r="AP403" i="1"/>
  <c r="AQ403" i="1"/>
  <c r="AR403" i="1"/>
  <c r="AS403" i="1"/>
  <c r="AT403" i="1"/>
  <c r="AU403" i="1"/>
  <c r="AV403" i="1"/>
  <c r="AW403" i="1"/>
  <c r="AL404" i="1"/>
  <c r="AM404" i="1"/>
  <c r="AN404" i="1"/>
  <c r="AO404" i="1"/>
  <c r="AP404" i="1"/>
  <c r="AQ404" i="1"/>
  <c r="AR404" i="1"/>
  <c r="AS404" i="1"/>
  <c r="AT404" i="1"/>
  <c r="AU404" i="1"/>
  <c r="AV404" i="1"/>
  <c r="AW404" i="1"/>
  <c r="AL405" i="1"/>
  <c r="AM405" i="1"/>
  <c r="AN405" i="1"/>
  <c r="AO405" i="1"/>
  <c r="AP405" i="1"/>
  <c r="AQ405" i="1"/>
  <c r="AR405" i="1"/>
  <c r="AS405" i="1"/>
  <c r="AT405" i="1"/>
  <c r="AU405" i="1"/>
  <c r="AV405" i="1"/>
  <c r="AW405" i="1"/>
  <c r="AL406" i="1"/>
  <c r="AM406" i="1"/>
  <c r="AN406" i="1"/>
  <c r="AO406" i="1"/>
  <c r="AP406" i="1"/>
  <c r="AQ406" i="1"/>
  <c r="AR406" i="1"/>
  <c r="AS406" i="1"/>
  <c r="AT406" i="1"/>
  <c r="AU406" i="1"/>
  <c r="AV406" i="1"/>
  <c r="AW406" i="1"/>
  <c r="AL407" i="1"/>
  <c r="AM407" i="1"/>
  <c r="AN407" i="1"/>
  <c r="AO407" i="1"/>
  <c r="AP407" i="1"/>
  <c r="AQ407" i="1"/>
  <c r="AR407" i="1"/>
  <c r="AS407" i="1"/>
  <c r="AT407" i="1"/>
  <c r="AU407" i="1"/>
  <c r="AV407" i="1"/>
  <c r="AW407" i="1"/>
  <c r="AL408" i="1"/>
  <c r="AM408" i="1"/>
  <c r="AN408" i="1"/>
  <c r="AO408" i="1"/>
  <c r="AP408" i="1"/>
  <c r="AQ408" i="1"/>
  <c r="AR408" i="1"/>
  <c r="AS408" i="1"/>
  <c r="AT408" i="1"/>
  <c r="AU408" i="1"/>
  <c r="AV408" i="1"/>
  <c r="AW408" i="1"/>
  <c r="AL409" i="1"/>
  <c r="AM409" i="1"/>
  <c r="AN409" i="1"/>
  <c r="AO409" i="1"/>
  <c r="AP409" i="1"/>
  <c r="AQ409" i="1"/>
  <c r="AR409" i="1"/>
  <c r="AS409" i="1"/>
  <c r="AT409" i="1"/>
  <c r="AU409" i="1"/>
  <c r="AV409" i="1"/>
  <c r="AW409" i="1"/>
  <c r="AL410" i="1"/>
  <c r="AM410" i="1"/>
  <c r="AN410" i="1"/>
  <c r="AO410" i="1"/>
  <c r="AP410" i="1"/>
  <c r="AQ410" i="1"/>
  <c r="AR410" i="1"/>
  <c r="AS410" i="1"/>
  <c r="AT410" i="1"/>
  <c r="AU410" i="1"/>
  <c r="AV410" i="1"/>
  <c r="AW410" i="1"/>
  <c r="AL411" i="1"/>
  <c r="AM411" i="1"/>
  <c r="AN411" i="1"/>
  <c r="AO411" i="1"/>
  <c r="AP411" i="1"/>
  <c r="AQ411" i="1"/>
  <c r="AR411" i="1"/>
  <c r="AS411" i="1"/>
  <c r="AT411" i="1"/>
  <c r="AU411" i="1"/>
  <c r="AV411" i="1"/>
  <c r="AW411" i="1"/>
  <c r="AL412" i="1"/>
  <c r="AM412" i="1"/>
  <c r="AN412" i="1"/>
  <c r="AO412" i="1"/>
  <c r="AP412" i="1"/>
  <c r="AQ412" i="1"/>
  <c r="AR412" i="1"/>
  <c r="AS412" i="1"/>
  <c r="AT412" i="1"/>
  <c r="AU412" i="1"/>
  <c r="AV412" i="1"/>
  <c r="AW412" i="1"/>
  <c r="AL413" i="1"/>
  <c r="AM413" i="1"/>
  <c r="AN413" i="1"/>
  <c r="AO413" i="1"/>
  <c r="AP413" i="1"/>
  <c r="AQ413" i="1"/>
  <c r="AR413" i="1"/>
  <c r="AS413" i="1"/>
  <c r="AT413" i="1"/>
  <c r="AU413" i="1"/>
  <c r="AV413" i="1"/>
  <c r="AW413" i="1"/>
  <c r="AL414" i="1"/>
  <c r="AM414" i="1"/>
  <c r="AN414" i="1"/>
  <c r="AO414" i="1"/>
  <c r="AP414" i="1"/>
  <c r="AQ414" i="1"/>
  <c r="AR414" i="1"/>
  <c r="AS414" i="1"/>
  <c r="AT414" i="1"/>
  <c r="AU414" i="1"/>
  <c r="AV414" i="1"/>
  <c r="AW414" i="1"/>
  <c r="AL415" i="1"/>
  <c r="AM415" i="1"/>
  <c r="AN415" i="1"/>
  <c r="AO415" i="1"/>
  <c r="AP415" i="1"/>
  <c r="AQ415" i="1"/>
  <c r="AR415" i="1"/>
  <c r="AS415" i="1"/>
  <c r="AT415" i="1"/>
  <c r="AU415" i="1"/>
  <c r="AV415" i="1"/>
  <c r="AW415" i="1"/>
  <c r="AL416" i="1"/>
  <c r="AM416" i="1"/>
  <c r="AN416" i="1"/>
  <c r="AO416" i="1"/>
  <c r="AP416" i="1"/>
  <c r="AQ416" i="1"/>
  <c r="AR416" i="1"/>
  <c r="AS416" i="1"/>
  <c r="AT416" i="1"/>
  <c r="AU416" i="1"/>
  <c r="AV416" i="1"/>
  <c r="AW416" i="1"/>
  <c r="AL417" i="1"/>
  <c r="AM417" i="1"/>
  <c r="AN417" i="1"/>
  <c r="AO417" i="1"/>
  <c r="AP417" i="1"/>
  <c r="AQ417" i="1"/>
  <c r="AR417" i="1"/>
  <c r="AS417" i="1"/>
  <c r="AT417" i="1"/>
  <c r="AU417" i="1"/>
  <c r="AV417" i="1"/>
  <c r="AW417" i="1"/>
  <c r="AL418" i="1"/>
  <c r="AM418" i="1"/>
  <c r="AN418" i="1"/>
  <c r="AO418" i="1"/>
  <c r="AP418" i="1"/>
  <c r="AQ418" i="1"/>
  <c r="AR418" i="1"/>
  <c r="AS418" i="1"/>
  <c r="AT418" i="1"/>
  <c r="AU418" i="1"/>
  <c r="AV418" i="1"/>
  <c r="AW418" i="1"/>
  <c r="AL419" i="1"/>
  <c r="AM419" i="1"/>
  <c r="AN419" i="1"/>
  <c r="AO419" i="1"/>
  <c r="AP419" i="1"/>
  <c r="AQ419" i="1"/>
  <c r="AR419" i="1"/>
  <c r="AS419" i="1"/>
  <c r="AT419" i="1"/>
  <c r="AU419" i="1"/>
  <c r="AV419" i="1"/>
  <c r="AW419" i="1"/>
  <c r="AL420" i="1"/>
  <c r="AM420" i="1"/>
  <c r="AN420" i="1"/>
  <c r="AO420" i="1"/>
  <c r="AP420" i="1"/>
  <c r="AQ420" i="1"/>
  <c r="AR420" i="1"/>
  <c r="AS420" i="1"/>
  <c r="AT420" i="1"/>
  <c r="AU420" i="1"/>
  <c r="AV420" i="1"/>
  <c r="AW420" i="1"/>
  <c r="AL421" i="1"/>
  <c r="AM421" i="1"/>
  <c r="AN421" i="1"/>
  <c r="AO421" i="1"/>
  <c r="AP421" i="1"/>
  <c r="AQ421" i="1"/>
  <c r="AR421" i="1"/>
  <c r="AS421" i="1"/>
  <c r="AT421" i="1"/>
  <c r="AU421" i="1"/>
  <c r="AV421" i="1"/>
  <c r="AW421" i="1"/>
  <c r="AL422" i="1"/>
  <c r="AM422" i="1"/>
  <c r="AN422" i="1"/>
  <c r="AO422" i="1"/>
  <c r="AP422" i="1"/>
  <c r="AQ422" i="1"/>
  <c r="AR422" i="1"/>
  <c r="AS422" i="1"/>
  <c r="AT422" i="1"/>
  <c r="AU422" i="1"/>
  <c r="AV422" i="1"/>
  <c r="AW422" i="1"/>
  <c r="AL423" i="1"/>
  <c r="AM423" i="1"/>
  <c r="AN423" i="1"/>
  <c r="AO423" i="1"/>
  <c r="AP423" i="1"/>
  <c r="AQ423" i="1"/>
  <c r="AR423" i="1"/>
  <c r="AS423" i="1"/>
  <c r="AT423" i="1"/>
  <c r="AU423" i="1"/>
  <c r="AV423" i="1"/>
  <c r="AW423" i="1"/>
  <c r="AL424" i="1"/>
  <c r="AM424" i="1"/>
  <c r="AN424" i="1"/>
  <c r="AO424" i="1"/>
  <c r="AP424" i="1"/>
  <c r="AQ424" i="1"/>
  <c r="AR424" i="1"/>
  <c r="AS424" i="1"/>
  <c r="AT424" i="1"/>
  <c r="AU424" i="1"/>
  <c r="AV424" i="1"/>
  <c r="AW424" i="1"/>
  <c r="AL425" i="1"/>
  <c r="AM425" i="1"/>
  <c r="AN425" i="1"/>
  <c r="AO425" i="1"/>
  <c r="AP425" i="1"/>
  <c r="AQ425" i="1"/>
  <c r="AR425" i="1"/>
  <c r="AS425" i="1"/>
  <c r="AT425" i="1"/>
  <c r="AU425" i="1"/>
  <c r="AV425" i="1"/>
  <c r="AW425" i="1"/>
  <c r="AL426" i="1"/>
  <c r="AM426" i="1"/>
  <c r="AN426" i="1"/>
  <c r="AO426" i="1"/>
  <c r="AP426" i="1"/>
  <c r="AQ426" i="1"/>
  <c r="AR426" i="1"/>
  <c r="AS426" i="1"/>
  <c r="AT426" i="1"/>
  <c r="AU426" i="1"/>
  <c r="AV426" i="1"/>
  <c r="AW426" i="1"/>
  <c r="AL427" i="1"/>
  <c r="AM427" i="1"/>
  <c r="AN427" i="1"/>
  <c r="AO427" i="1"/>
  <c r="AP427" i="1"/>
  <c r="AQ427" i="1"/>
  <c r="AR427" i="1"/>
  <c r="AS427" i="1"/>
  <c r="AT427" i="1"/>
  <c r="AU427" i="1"/>
  <c r="AV427" i="1"/>
  <c r="AW427" i="1"/>
  <c r="AL428" i="1"/>
  <c r="AM428" i="1"/>
  <c r="AN428" i="1"/>
  <c r="AO428" i="1"/>
  <c r="AP428" i="1"/>
  <c r="AQ428" i="1"/>
  <c r="AR428" i="1"/>
  <c r="AS428" i="1"/>
  <c r="AT428" i="1"/>
  <c r="AU428" i="1"/>
  <c r="AV428" i="1"/>
  <c r="AW428" i="1"/>
  <c r="AL429" i="1"/>
  <c r="AM429" i="1"/>
  <c r="AN429" i="1"/>
  <c r="AO429" i="1"/>
  <c r="AP429" i="1"/>
  <c r="AQ429" i="1"/>
  <c r="AR429" i="1"/>
  <c r="AS429" i="1"/>
  <c r="AT429" i="1"/>
  <c r="AU429" i="1"/>
  <c r="AV429" i="1"/>
  <c r="AW429" i="1"/>
  <c r="AL430" i="1"/>
  <c r="AM430" i="1"/>
  <c r="AN430" i="1"/>
  <c r="AO430" i="1"/>
  <c r="AP430" i="1"/>
  <c r="AQ430" i="1"/>
  <c r="AR430" i="1"/>
  <c r="AS430" i="1"/>
  <c r="AT430" i="1"/>
  <c r="AU430" i="1"/>
  <c r="AV430" i="1"/>
  <c r="AW430" i="1"/>
  <c r="AL431" i="1"/>
  <c r="AM431" i="1"/>
  <c r="AN431" i="1"/>
  <c r="AO431" i="1"/>
  <c r="AP431" i="1"/>
  <c r="AQ431" i="1"/>
  <c r="AR431" i="1"/>
  <c r="AS431" i="1"/>
  <c r="AT431" i="1"/>
  <c r="AU431" i="1"/>
  <c r="AV431" i="1"/>
  <c r="AW431" i="1"/>
  <c r="AL432" i="1"/>
  <c r="AM432" i="1"/>
  <c r="AN432" i="1"/>
  <c r="AO432" i="1"/>
  <c r="AP432" i="1"/>
  <c r="AQ432" i="1"/>
  <c r="AR432" i="1"/>
  <c r="AS432" i="1"/>
  <c r="AT432" i="1"/>
  <c r="AU432" i="1"/>
  <c r="AV432" i="1"/>
  <c r="AW432" i="1"/>
  <c r="AL433" i="1"/>
  <c r="AM433" i="1"/>
  <c r="AN433" i="1"/>
  <c r="AO433" i="1"/>
  <c r="AP433" i="1"/>
  <c r="AQ433" i="1"/>
  <c r="AR433" i="1"/>
  <c r="AS433" i="1"/>
  <c r="AT433" i="1"/>
  <c r="AU433" i="1"/>
  <c r="AV433" i="1"/>
  <c r="AW433" i="1"/>
  <c r="AL434" i="1"/>
  <c r="AM434" i="1"/>
  <c r="AN434" i="1"/>
  <c r="AO434" i="1"/>
  <c r="AP434" i="1"/>
  <c r="AQ434" i="1"/>
  <c r="AR434" i="1"/>
  <c r="AS434" i="1"/>
  <c r="AT434" i="1"/>
  <c r="AU434" i="1"/>
  <c r="AV434" i="1"/>
  <c r="AW434" i="1"/>
  <c r="AL435" i="1"/>
  <c r="AM435" i="1"/>
  <c r="AN435" i="1"/>
  <c r="AO435" i="1"/>
  <c r="AP435" i="1"/>
  <c r="AQ435" i="1"/>
  <c r="AR435" i="1"/>
  <c r="AS435" i="1"/>
  <c r="AT435" i="1"/>
  <c r="AU435" i="1"/>
  <c r="AV435" i="1"/>
  <c r="AW435" i="1"/>
  <c r="AL436" i="1"/>
  <c r="AM436" i="1"/>
  <c r="AN436" i="1"/>
  <c r="AO436" i="1"/>
  <c r="AP436" i="1"/>
  <c r="AQ436" i="1"/>
  <c r="AR436" i="1"/>
  <c r="AS436" i="1"/>
  <c r="AT436" i="1"/>
  <c r="AU436" i="1"/>
  <c r="AV436" i="1"/>
  <c r="AW436" i="1"/>
  <c r="AL437" i="1"/>
  <c r="AM437" i="1"/>
  <c r="AN437" i="1"/>
  <c r="AO437" i="1"/>
  <c r="AP437" i="1"/>
  <c r="AQ437" i="1"/>
  <c r="AR437" i="1"/>
  <c r="AS437" i="1"/>
  <c r="AT437" i="1"/>
  <c r="AU437" i="1"/>
  <c r="AV437" i="1"/>
  <c r="AW437" i="1"/>
  <c r="AL438" i="1"/>
  <c r="AM438" i="1"/>
  <c r="AN438" i="1"/>
  <c r="AO438" i="1"/>
  <c r="AP438" i="1"/>
  <c r="AQ438" i="1"/>
  <c r="AR438" i="1"/>
  <c r="AS438" i="1"/>
  <c r="AT438" i="1"/>
  <c r="AU438" i="1"/>
  <c r="AV438" i="1"/>
  <c r="AW438" i="1"/>
  <c r="AL439" i="1"/>
  <c r="AM439" i="1"/>
  <c r="AN439" i="1"/>
  <c r="AO439" i="1"/>
  <c r="AP439" i="1"/>
  <c r="AQ439" i="1"/>
  <c r="AR439" i="1"/>
  <c r="AS439" i="1"/>
  <c r="AT439" i="1"/>
  <c r="AU439" i="1"/>
  <c r="AV439" i="1"/>
  <c r="AW439" i="1"/>
  <c r="AL440" i="1"/>
  <c r="AM440" i="1"/>
  <c r="AN440" i="1"/>
  <c r="AO440" i="1"/>
  <c r="AP440" i="1"/>
  <c r="AQ440" i="1"/>
  <c r="AR440" i="1"/>
  <c r="AS440" i="1"/>
  <c r="AT440" i="1"/>
  <c r="AU440" i="1"/>
  <c r="AV440" i="1"/>
  <c r="AW440" i="1"/>
  <c r="AL441" i="1"/>
  <c r="AM441" i="1"/>
  <c r="AN441" i="1"/>
  <c r="AO441" i="1"/>
  <c r="AP441" i="1"/>
  <c r="AQ441" i="1"/>
  <c r="AR441" i="1"/>
  <c r="AS441" i="1"/>
  <c r="AT441" i="1"/>
  <c r="AU441" i="1"/>
  <c r="AV441" i="1"/>
  <c r="AW441" i="1"/>
  <c r="AL442" i="1"/>
  <c r="AM442" i="1"/>
  <c r="AN442" i="1"/>
  <c r="AO442" i="1"/>
  <c r="AP442" i="1"/>
  <c r="AQ442" i="1"/>
  <c r="AR442" i="1"/>
  <c r="AS442" i="1"/>
  <c r="AT442" i="1"/>
  <c r="AU442" i="1"/>
  <c r="AV442" i="1"/>
  <c r="AW442" i="1"/>
  <c r="AL443" i="1"/>
  <c r="AM443" i="1"/>
  <c r="AN443" i="1"/>
  <c r="AO443" i="1"/>
  <c r="AP443" i="1"/>
  <c r="AQ443" i="1"/>
  <c r="AR443" i="1"/>
  <c r="AS443" i="1"/>
  <c r="AT443" i="1"/>
  <c r="AU443" i="1"/>
  <c r="AV443" i="1"/>
  <c r="AW443" i="1"/>
  <c r="AL444" i="1"/>
  <c r="AM444" i="1"/>
  <c r="AN444" i="1"/>
  <c r="AO444" i="1"/>
  <c r="AP444" i="1"/>
  <c r="AQ444" i="1"/>
  <c r="AR444" i="1"/>
  <c r="AS444" i="1"/>
  <c r="AT444" i="1"/>
  <c r="AU444" i="1"/>
  <c r="AV444" i="1"/>
  <c r="AW444" i="1"/>
  <c r="AL445" i="1"/>
  <c r="AM445" i="1"/>
  <c r="AN445" i="1"/>
  <c r="AO445" i="1"/>
  <c r="AP445" i="1"/>
  <c r="AQ445" i="1"/>
  <c r="AR445" i="1"/>
  <c r="AS445" i="1"/>
  <c r="AT445" i="1"/>
  <c r="AU445" i="1"/>
  <c r="AV445" i="1"/>
  <c r="AW445" i="1"/>
  <c r="AL446" i="1"/>
  <c r="AM446" i="1"/>
  <c r="AN446" i="1"/>
  <c r="AO446" i="1"/>
  <c r="AP446" i="1"/>
  <c r="AQ446" i="1"/>
  <c r="AR446" i="1"/>
  <c r="AS446" i="1"/>
  <c r="AT446" i="1"/>
  <c r="AU446" i="1"/>
  <c r="AV446" i="1"/>
  <c r="AW446" i="1"/>
  <c r="AL447" i="1"/>
  <c r="AM447" i="1"/>
  <c r="AN447" i="1"/>
  <c r="AO447" i="1"/>
  <c r="AP447" i="1"/>
  <c r="AQ447" i="1"/>
  <c r="AR447" i="1"/>
  <c r="AS447" i="1"/>
  <c r="AT447" i="1"/>
  <c r="AU447" i="1"/>
  <c r="AV447" i="1"/>
  <c r="AW447" i="1"/>
  <c r="AL448" i="1"/>
  <c r="AM448" i="1"/>
  <c r="AN448" i="1"/>
  <c r="AO448" i="1"/>
  <c r="AP448" i="1"/>
  <c r="AQ448" i="1"/>
  <c r="AR448" i="1"/>
  <c r="AS448" i="1"/>
  <c r="AT448" i="1"/>
  <c r="AU448" i="1"/>
  <c r="AV448" i="1"/>
  <c r="AW448" i="1"/>
  <c r="AL449" i="1"/>
  <c r="AM449" i="1"/>
  <c r="AN449" i="1"/>
  <c r="AO449" i="1"/>
  <c r="AP449" i="1"/>
  <c r="AQ449" i="1"/>
  <c r="AR449" i="1"/>
  <c r="AS449" i="1"/>
  <c r="AT449" i="1"/>
  <c r="AU449" i="1"/>
  <c r="AV449" i="1"/>
  <c r="AW449" i="1"/>
  <c r="AL450" i="1"/>
  <c r="AM450" i="1"/>
  <c r="AN450" i="1"/>
  <c r="AO450" i="1"/>
  <c r="AP450" i="1"/>
  <c r="AQ450" i="1"/>
  <c r="AR450" i="1"/>
  <c r="AS450" i="1"/>
  <c r="AT450" i="1"/>
  <c r="AU450" i="1"/>
  <c r="AV450" i="1"/>
  <c r="AW450" i="1"/>
  <c r="AL451" i="1"/>
  <c r="AM451" i="1"/>
  <c r="AN451" i="1"/>
  <c r="AO451" i="1"/>
  <c r="AP451" i="1"/>
  <c r="AQ451" i="1"/>
  <c r="AR451" i="1"/>
  <c r="AS451" i="1"/>
  <c r="AT451" i="1"/>
  <c r="AU451" i="1"/>
  <c r="AV451" i="1"/>
  <c r="AW451" i="1"/>
  <c r="AL452" i="1"/>
  <c r="AM452" i="1"/>
  <c r="AN452" i="1"/>
  <c r="AO452" i="1"/>
  <c r="AP452" i="1"/>
  <c r="AQ452" i="1"/>
  <c r="AR452" i="1"/>
  <c r="AS452" i="1"/>
  <c r="AT452" i="1"/>
  <c r="AU452" i="1"/>
  <c r="AV452" i="1"/>
  <c r="AW452" i="1"/>
  <c r="AL453" i="1"/>
  <c r="AM453" i="1"/>
  <c r="AN453" i="1"/>
  <c r="AO453" i="1"/>
  <c r="AP453" i="1"/>
  <c r="AQ453" i="1"/>
  <c r="AR453" i="1"/>
  <c r="AS453" i="1"/>
  <c r="AT453" i="1"/>
  <c r="AU453" i="1"/>
  <c r="AV453" i="1"/>
  <c r="AW453" i="1"/>
  <c r="AL454" i="1"/>
  <c r="AM454" i="1"/>
  <c r="AN454" i="1"/>
  <c r="AO454" i="1"/>
  <c r="AP454" i="1"/>
  <c r="AQ454" i="1"/>
  <c r="AR454" i="1"/>
  <c r="AS454" i="1"/>
  <c r="AT454" i="1"/>
  <c r="AU454" i="1"/>
  <c r="AV454" i="1"/>
  <c r="AW454" i="1"/>
  <c r="AL455" i="1"/>
  <c r="AM455" i="1"/>
  <c r="AN455" i="1"/>
  <c r="AO455" i="1"/>
  <c r="AP455" i="1"/>
  <c r="AQ455" i="1"/>
  <c r="AR455" i="1"/>
  <c r="AS455" i="1"/>
  <c r="AT455" i="1"/>
  <c r="AU455" i="1"/>
  <c r="AV455" i="1"/>
  <c r="AW455" i="1"/>
  <c r="AL456" i="1"/>
  <c r="AM456" i="1"/>
  <c r="AN456" i="1"/>
  <c r="AO456" i="1"/>
  <c r="AP456" i="1"/>
  <c r="AQ456" i="1"/>
  <c r="AR456" i="1"/>
  <c r="AS456" i="1"/>
  <c r="AT456" i="1"/>
  <c r="AU456" i="1"/>
  <c r="AV456" i="1"/>
  <c r="AW456" i="1"/>
  <c r="AL457" i="1"/>
  <c r="AM457" i="1"/>
  <c r="AN457" i="1"/>
  <c r="AO457" i="1"/>
  <c r="AP457" i="1"/>
  <c r="AQ457" i="1"/>
  <c r="AR457" i="1"/>
  <c r="AS457" i="1"/>
  <c r="AT457" i="1"/>
  <c r="AU457" i="1"/>
  <c r="AV457" i="1"/>
  <c r="AW457" i="1"/>
  <c r="AL458" i="1"/>
  <c r="AM458" i="1"/>
  <c r="AN458" i="1"/>
  <c r="AO458" i="1"/>
  <c r="AP458" i="1"/>
  <c r="AQ458" i="1"/>
  <c r="AR458" i="1"/>
  <c r="AS458" i="1"/>
  <c r="AT458" i="1"/>
  <c r="AU458" i="1"/>
  <c r="AV458" i="1"/>
  <c r="AW458" i="1"/>
  <c r="AL459" i="1"/>
  <c r="AM459" i="1"/>
  <c r="AN459" i="1"/>
  <c r="AO459" i="1"/>
  <c r="AP459" i="1"/>
  <c r="AQ459" i="1"/>
  <c r="AR459" i="1"/>
  <c r="AS459" i="1"/>
  <c r="AT459" i="1"/>
  <c r="AU459" i="1"/>
  <c r="AV459" i="1"/>
  <c r="AW459" i="1"/>
  <c r="AL460" i="1"/>
  <c r="AM460" i="1"/>
  <c r="AN460" i="1"/>
  <c r="AO460" i="1"/>
  <c r="AP460" i="1"/>
  <c r="AQ460" i="1"/>
  <c r="AR460" i="1"/>
  <c r="AS460" i="1"/>
  <c r="AT460" i="1"/>
  <c r="AU460" i="1"/>
  <c r="AV460" i="1"/>
  <c r="AW460" i="1"/>
  <c r="AL461" i="1"/>
  <c r="AM461" i="1"/>
  <c r="AN461" i="1"/>
  <c r="AO461" i="1"/>
  <c r="AP461" i="1"/>
  <c r="AQ461" i="1"/>
  <c r="AR461" i="1"/>
  <c r="AS461" i="1"/>
  <c r="AT461" i="1"/>
  <c r="AU461" i="1"/>
  <c r="AV461" i="1"/>
  <c r="AW461" i="1"/>
  <c r="AL462" i="1"/>
  <c r="AM462" i="1"/>
  <c r="AN462" i="1"/>
  <c r="AO462" i="1"/>
  <c r="AP462" i="1"/>
  <c r="AQ462" i="1"/>
  <c r="AR462" i="1"/>
  <c r="AS462" i="1"/>
  <c r="AT462" i="1"/>
  <c r="AU462" i="1"/>
  <c r="AV462" i="1"/>
  <c r="AW462" i="1"/>
  <c r="AL463" i="1"/>
  <c r="AM463" i="1"/>
  <c r="AN463" i="1"/>
  <c r="AO463" i="1"/>
  <c r="AP463" i="1"/>
  <c r="AQ463" i="1"/>
  <c r="AR463" i="1"/>
  <c r="AS463" i="1"/>
  <c r="AT463" i="1"/>
  <c r="AU463" i="1"/>
  <c r="AV463" i="1"/>
  <c r="AW463" i="1"/>
  <c r="AL464" i="1"/>
  <c r="AM464" i="1"/>
  <c r="AN464" i="1"/>
  <c r="AO464" i="1"/>
  <c r="AP464" i="1"/>
  <c r="AQ464" i="1"/>
  <c r="AR464" i="1"/>
  <c r="AS464" i="1"/>
  <c r="AT464" i="1"/>
  <c r="AU464" i="1"/>
  <c r="AV464" i="1"/>
  <c r="AW464" i="1"/>
  <c r="AL465" i="1"/>
  <c r="AM465" i="1"/>
  <c r="AN465" i="1"/>
  <c r="AO465" i="1"/>
  <c r="AP465" i="1"/>
  <c r="AQ465" i="1"/>
  <c r="AR465" i="1"/>
  <c r="AS465" i="1"/>
  <c r="AT465" i="1"/>
  <c r="AU465" i="1"/>
  <c r="AV465" i="1"/>
  <c r="AW465" i="1"/>
  <c r="AL466" i="1"/>
  <c r="AM466" i="1"/>
  <c r="AN466" i="1"/>
  <c r="AO466" i="1"/>
  <c r="AP466" i="1"/>
  <c r="AQ466" i="1"/>
  <c r="AR466" i="1"/>
  <c r="AS466" i="1"/>
  <c r="AT466" i="1"/>
  <c r="AU466" i="1"/>
  <c r="AV466" i="1"/>
  <c r="AW466" i="1"/>
  <c r="AL467" i="1"/>
  <c r="AM467" i="1"/>
  <c r="AN467" i="1"/>
  <c r="AO467" i="1"/>
  <c r="AP467" i="1"/>
  <c r="AQ467" i="1"/>
  <c r="AR467" i="1"/>
  <c r="AS467" i="1"/>
  <c r="AT467" i="1"/>
  <c r="AU467" i="1"/>
  <c r="AV467" i="1"/>
  <c r="AW467" i="1"/>
  <c r="AL468" i="1"/>
  <c r="AM468" i="1"/>
  <c r="AN468" i="1"/>
  <c r="AO468" i="1"/>
  <c r="AP468" i="1"/>
  <c r="AQ468" i="1"/>
  <c r="AR468" i="1"/>
  <c r="AS468" i="1"/>
  <c r="AT468" i="1"/>
  <c r="AU468" i="1"/>
  <c r="AV468" i="1"/>
  <c r="AW468" i="1"/>
  <c r="AL469" i="1"/>
  <c r="AM469" i="1"/>
  <c r="AN469" i="1"/>
  <c r="AO469" i="1"/>
  <c r="AP469" i="1"/>
  <c r="AQ469" i="1"/>
  <c r="AR469" i="1"/>
  <c r="AS469" i="1"/>
  <c r="AT469" i="1"/>
  <c r="AU469" i="1"/>
  <c r="AV469" i="1"/>
  <c r="AW469" i="1"/>
  <c r="AL470" i="1"/>
  <c r="AM470" i="1"/>
  <c r="AN470" i="1"/>
  <c r="AO470" i="1"/>
  <c r="AP470" i="1"/>
  <c r="AQ470" i="1"/>
  <c r="AR470" i="1"/>
  <c r="AS470" i="1"/>
  <c r="AT470" i="1"/>
  <c r="AU470" i="1"/>
  <c r="AV470" i="1"/>
  <c r="AW470" i="1"/>
  <c r="AL471" i="1"/>
  <c r="AM471" i="1"/>
  <c r="AN471" i="1"/>
  <c r="AO471" i="1"/>
  <c r="AP471" i="1"/>
  <c r="AQ471" i="1"/>
  <c r="AR471" i="1"/>
  <c r="AS471" i="1"/>
  <c r="AT471" i="1"/>
  <c r="AU471" i="1"/>
  <c r="AV471" i="1"/>
  <c r="AW471" i="1"/>
  <c r="AL472" i="1"/>
  <c r="AM472" i="1"/>
  <c r="AN472" i="1"/>
  <c r="AO472" i="1"/>
  <c r="AP472" i="1"/>
  <c r="AQ472" i="1"/>
  <c r="AR472" i="1"/>
  <c r="AS472" i="1"/>
  <c r="AT472" i="1"/>
  <c r="AU472" i="1"/>
  <c r="AV472" i="1"/>
  <c r="AW472" i="1"/>
  <c r="AT353" i="1"/>
  <c r="AU353" i="1"/>
  <c r="AV353" i="1"/>
  <c r="AW353" i="1"/>
  <c r="AM353" i="1"/>
  <c r="AN353" i="1"/>
  <c r="AO353" i="1"/>
  <c r="AP353" i="1"/>
  <c r="AQ353" i="1"/>
  <c r="AR353" i="1"/>
  <c r="AS353" i="1"/>
  <c r="AL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353" i="1"/>
  <c r="AG341" i="1"/>
  <c r="AG308" i="1"/>
  <c r="AG320" i="1" s="1"/>
  <c r="B327" i="1" s="1"/>
  <c r="AQ284" i="1"/>
  <c r="AQ286" i="1"/>
  <c r="AQ287" i="1"/>
  <c r="AQ288" i="1"/>
  <c r="AQ289" i="1"/>
  <c r="AQ285" i="1"/>
  <c r="AL284" i="1"/>
  <c r="AM284" i="1"/>
  <c r="AL285" i="1"/>
  <c r="AM285" i="1"/>
  <c r="AL286" i="1"/>
  <c r="AM286" i="1"/>
  <c r="AL287" i="1"/>
  <c r="AM287" i="1"/>
  <c r="AL288" i="1"/>
  <c r="AM288" i="1"/>
  <c r="AL289" i="1"/>
  <c r="AM289" i="1"/>
  <c r="AL290" i="1"/>
  <c r="AM290" i="1"/>
  <c r="AL291" i="1"/>
  <c r="AM291" i="1"/>
  <c r="AL292" i="1"/>
  <c r="AM292" i="1"/>
  <c r="AL293" i="1"/>
  <c r="AM293" i="1"/>
  <c r="AL294" i="1"/>
  <c r="AM294" i="1"/>
  <c r="AL295" i="1"/>
  <c r="AM295" i="1"/>
  <c r="AM283" i="1"/>
  <c r="AL283" i="1"/>
  <c r="AI283" i="1"/>
  <c r="AH283" i="1"/>
  <c r="AG283" i="1"/>
  <c r="AH281" i="1"/>
  <c r="AM261" i="1"/>
  <c r="AM262" i="1"/>
  <c r="AM263" i="1"/>
  <c r="AM264" i="1"/>
  <c r="AM265" i="1"/>
  <c r="AM260" i="1"/>
  <c r="AI261" i="1"/>
  <c r="AH261" i="1"/>
  <c r="AH259" i="1"/>
  <c r="AG259" i="1"/>
  <c r="AJ259" i="1"/>
  <c r="B271" i="1" s="1"/>
  <c r="AM230" i="1"/>
  <c r="AM231" i="1"/>
  <c r="AM232" i="1"/>
  <c r="AM233" i="1"/>
  <c r="AM234" i="1"/>
  <c r="AM235" i="1"/>
  <c r="AM236" i="1"/>
  <c r="AM237" i="1"/>
  <c r="AM238" i="1"/>
  <c r="AM239" i="1"/>
  <c r="AM240" i="1"/>
  <c r="AM241" i="1"/>
  <c r="AM229" i="1"/>
  <c r="AM211" i="1"/>
  <c r="AM212" i="1"/>
  <c r="AM213" i="1"/>
  <c r="AM210" i="1"/>
  <c r="AH227" i="1"/>
  <c r="AG227" i="1"/>
  <c r="AI229" i="1"/>
  <c r="AH229" i="1"/>
  <c r="AI211" i="1"/>
  <c r="AH211" i="1"/>
  <c r="AR180" i="1"/>
  <c r="AR181" i="1"/>
  <c r="AR182" i="1"/>
  <c r="AR183" i="1"/>
  <c r="AR184" i="1"/>
  <c r="AR185" i="1"/>
  <c r="AR186" i="1"/>
  <c r="AR187" i="1"/>
  <c r="AR188" i="1"/>
  <c r="AR179" i="1"/>
  <c r="AN179" i="1"/>
  <c r="AM179" i="1"/>
  <c r="AG180" i="1"/>
  <c r="AH180" i="1"/>
  <c r="AI180" i="1"/>
  <c r="AG181" i="1"/>
  <c r="AH181" i="1"/>
  <c r="AI181" i="1"/>
  <c r="AG182" i="1"/>
  <c r="AH182" i="1"/>
  <c r="AI182" i="1"/>
  <c r="AG183" i="1"/>
  <c r="AH183" i="1"/>
  <c r="AI183" i="1"/>
  <c r="AG184" i="1"/>
  <c r="AH184" i="1"/>
  <c r="AI184" i="1"/>
  <c r="AG185" i="1"/>
  <c r="AH185" i="1"/>
  <c r="AI185" i="1"/>
  <c r="AG186" i="1"/>
  <c r="AH186" i="1"/>
  <c r="AI186" i="1"/>
  <c r="AG187" i="1"/>
  <c r="AH187" i="1"/>
  <c r="AI187" i="1"/>
  <c r="AG188" i="1"/>
  <c r="AH188" i="1"/>
  <c r="AI188" i="1"/>
  <c r="AI179" i="1"/>
  <c r="AH179" i="1"/>
  <c r="AG179"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P42" i="1"/>
  <c r="AO42" i="1"/>
  <c r="AN42" i="1"/>
  <c r="AK42" i="1"/>
  <c r="AJ42" i="1"/>
  <c r="AV693" i="1" l="1"/>
  <c r="AT693" i="1"/>
  <c r="AV692" i="1"/>
  <c r="AV694" i="1" s="1"/>
  <c r="B700" i="1" s="1"/>
  <c r="AT692" i="1"/>
  <c r="AT694" i="1" s="1"/>
  <c r="B698" i="1" s="1"/>
  <c r="AI650" i="1"/>
  <c r="B679" i="1" s="1"/>
  <c r="AH653" i="1"/>
  <c r="AH667" i="1"/>
  <c r="AH600" i="1"/>
  <c r="B601" i="1" s="1"/>
  <c r="AH602" i="1"/>
  <c r="B603" i="1" s="1"/>
  <c r="AJ469" i="1"/>
  <c r="AJ461" i="1"/>
  <c r="AJ453" i="1"/>
  <c r="AJ445" i="1"/>
  <c r="AJ437" i="1"/>
  <c r="AJ429" i="1"/>
  <c r="AJ421" i="1"/>
  <c r="AJ413" i="1"/>
  <c r="AJ405" i="1"/>
  <c r="AJ397" i="1"/>
  <c r="AJ389" i="1"/>
  <c r="AJ381" i="1"/>
  <c r="AJ373" i="1"/>
  <c r="AJ365" i="1"/>
  <c r="AJ357" i="1"/>
  <c r="AJ468" i="1"/>
  <c r="AJ460" i="1"/>
  <c r="AJ452" i="1"/>
  <c r="AJ444" i="1"/>
  <c r="AJ436" i="1"/>
  <c r="AJ428" i="1"/>
  <c r="AJ420" i="1"/>
  <c r="AJ412" i="1"/>
  <c r="AJ404" i="1"/>
  <c r="AJ396" i="1"/>
  <c r="AJ388" i="1"/>
  <c r="AJ380" i="1"/>
  <c r="AJ372" i="1"/>
  <c r="AJ364" i="1"/>
  <c r="AJ356" i="1"/>
  <c r="AJ467" i="1"/>
  <c r="AJ451" i="1"/>
  <c r="AJ443" i="1"/>
  <c r="AJ435" i="1"/>
  <c r="AJ427" i="1"/>
  <c r="AJ419" i="1"/>
  <c r="AJ411" i="1"/>
  <c r="AJ395" i="1"/>
  <c r="AJ387" i="1"/>
  <c r="AJ379" i="1"/>
  <c r="AJ371" i="1"/>
  <c r="AJ363" i="1"/>
  <c r="AJ369" i="1"/>
  <c r="AJ353" i="1"/>
  <c r="AJ472" i="1"/>
  <c r="AJ424" i="1"/>
  <c r="AJ392" i="1"/>
  <c r="AJ368" i="1"/>
  <c r="AJ407" i="1"/>
  <c r="AJ375" i="1"/>
  <c r="AJ446" i="1"/>
  <c r="AJ430" i="1"/>
  <c r="AJ406" i="1"/>
  <c r="AJ390" i="1"/>
  <c r="AJ366" i="1"/>
  <c r="AJ359" i="1"/>
  <c r="AJ462" i="1"/>
  <c r="AJ414" i="1"/>
  <c r="AJ382" i="1"/>
  <c r="AJ459" i="1"/>
  <c r="AJ403" i="1"/>
  <c r="AJ355" i="1"/>
  <c r="AJ464" i="1"/>
  <c r="AJ448" i="1"/>
  <c r="AJ416" i="1"/>
  <c r="AJ400" i="1"/>
  <c r="AJ376" i="1"/>
  <c r="AJ466" i="1"/>
  <c r="AJ458" i="1"/>
  <c r="AJ450" i="1"/>
  <c r="AJ442" i="1"/>
  <c r="AJ434" i="1"/>
  <c r="AJ426" i="1"/>
  <c r="AJ418" i="1"/>
  <c r="AJ410" i="1"/>
  <c r="AJ402" i="1"/>
  <c r="AJ394" i="1"/>
  <c r="AJ386" i="1"/>
  <c r="AJ378" i="1"/>
  <c r="AJ370" i="1"/>
  <c r="AJ362" i="1"/>
  <c r="AJ354" i="1"/>
  <c r="AJ465" i="1"/>
  <c r="AJ457" i="1"/>
  <c r="AJ449" i="1"/>
  <c r="AJ441" i="1"/>
  <c r="AJ433" i="1"/>
  <c r="AJ425" i="1"/>
  <c r="AJ417" i="1"/>
  <c r="AJ409" i="1"/>
  <c r="AJ401" i="1"/>
  <c r="AJ393" i="1"/>
  <c r="AJ385" i="1"/>
  <c r="AJ377" i="1"/>
  <c r="AJ361" i="1"/>
  <c r="AJ456" i="1"/>
  <c r="AJ440" i="1"/>
  <c r="AJ432" i="1"/>
  <c r="AJ408" i="1"/>
  <c r="AJ384" i="1"/>
  <c r="AJ360" i="1"/>
  <c r="AJ471" i="1"/>
  <c r="AJ463" i="1"/>
  <c r="AJ455" i="1"/>
  <c r="AJ447" i="1"/>
  <c r="AJ439" i="1"/>
  <c r="AJ431" i="1"/>
  <c r="AJ423" i="1"/>
  <c r="AJ415" i="1"/>
  <c r="AJ399" i="1"/>
  <c r="AJ391" i="1"/>
  <c r="AJ383" i="1"/>
  <c r="AJ367" i="1"/>
  <c r="AJ470" i="1"/>
  <c r="AJ454" i="1"/>
  <c r="AJ438" i="1"/>
  <c r="AJ422" i="1"/>
  <c r="AJ398" i="1"/>
  <c r="AJ374" i="1"/>
  <c r="AJ358" i="1"/>
  <c r="AI628" i="1"/>
  <c r="B647" i="1" s="1"/>
  <c r="AI634" i="1"/>
  <c r="B645" i="1" s="1"/>
  <c r="AI259" i="1"/>
  <c r="AL261" i="1" s="1"/>
  <c r="AG1113" i="1"/>
  <c r="B1117" i="1" s="1"/>
  <c r="AH1110" i="1"/>
  <c r="B1116" i="1" s="1"/>
  <c r="AG1157" i="1"/>
  <c r="B1182" i="1" s="1"/>
  <c r="AG1177" i="1"/>
  <c r="B1185" i="1" s="1"/>
  <c r="AG1175" i="1"/>
  <c r="B1184" i="1" s="1"/>
  <c r="AG1173" i="1"/>
  <c r="B1183" i="1" s="1"/>
  <c r="AG1110" i="1"/>
  <c r="B1115" i="1" s="1"/>
  <c r="AM926" i="1"/>
  <c r="AM925" i="1"/>
  <c r="AI905" i="1"/>
  <c r="B916" i="1" s="1"/>
  <c r="AN907" i="1"/>
  <c r="B917" i="1" s="1"/>
  <c r="AG909" i="1"/>
  <c r="B914" i="1" s="1"/>
  <c r="AG322" i="1"/>
  <c r="B328" i="1" s="1"/>
  <c r="AI901" i="1"/>
  <c r="B918" i="1" s="1"/>
  <c r="AI227" i="1"/>
  <c r="AL231" i="1" s="1"/>
  <c r="AI281" i="1"/>
  <c r="AI309" i="1"/>
  <c r="B329" i="1" s="1"/>
  <c r="AL210" i="1"/>
  <c r="AP694" i="1"/>
  <c r="B699" i="1" s="1"/>
  <c r="AQ856" i="1"/>
  <c r="AM715" i="1"/>
  <c r="AM834" i="1"/>
  <c r="AM832" i="1"/>
  <c r="AM830" i="1"/>
  <c r="AM828" i="1"/>
  <c r="AM826" i="1"/>
  <c r="AM824" i="1"/>
  <c r="AM822" i="1"/>
  <c r="AM820" i="1"/>
  <c r="AM818" i="1"/>
  <c r="AM816" i="1"/>
  <c r="AM814" i="1"/>
  <c r="AM812" i="1"/>
  <c r="AM810" i="1"/>
  <c r="AM808" i="1"/>
  <c r="AM806" i="1"/>
  <c r="AM804" i="1"/>
  <c r="AM802" i="1"/>
  <c r="AM800" i="1"/>
  <c r="AM798" i="1"/>
  <c r="AM796" i="1"/>
  <c r="AM794" i="1"/>
  <c r="AM792" i="1"/>
  <c r="AM790" i="1"/>
  <c r="AM788" i="1"/>
  <c r="AM786" i="1"/>
  <c r="AM784" i="1"/>
  <c r="AM782" i="1"/>
  <c r="AM780" i="1"/>
  <c r="AM778" i="1"/>
  <c r="AM776" i="1"/>
  <c r="AM774" i="1"/>
  <c r="AM772" i="1"/>
  <c r="AM770" i="1"/>
  <c r="AM768" i="1"/>
  <c r="AM766" i="1"/>
  <c r="AM764" i="1"/>
  <c r="AM762" i="1"/>
  <c r="AM760" i="1"/>
  <c r="AM758" i="1"/>
  <c r="AM756" i="1"/>
  <c r="AM754" i="1"/>
  <c r="AM752" i="1"/>
  <c r="AM750" i="1"/>
  <c r="AM748" i="1"/>
  <c r="AM746" i="1"/>
  <c r="AM744" i="1"/>
  <c r="AM742" i="1"/>
  <c r="AM740" i="1"/>
  <c r="AM738" i="1"/>
  <c r="AM736" i="1"/>
  <c r="AM734" i="1"/>
  <c r="AM732" i="1"/>
  <c r="AM730" i="1"/>
  <c r="AM728" i="1"/>
  <c r="AM726" i="1"/>
  <c r="AM724" i="1"/>
  <c r="AM722" i="1"/>
  <c r="AM720" i="1"/>
  <c r="AM718" i="1"/>
  <c r="AM716" i="1"/>
  <c r="AM833" i="1"/>
  <c r="AM831" i="1"/>
  <c r="AM829" i="1"/>
  <c r="AM827" i="1"/>
  <c r="AM825" i="1"/>
  <c r="AM823" i="1"/>
  <c r="AM821" i="1"/>
  <c r="AM819" i="1"/>
  <c r="AM817" i="1"/>
  <c r="AM815" i="1"/>
  <c r="AM813" i="1"/>
  <c r="AM811" i="1"/>
  <c r="AM809" i="1"/>
  <c r="AM807" i="1"/>
  <c r="AM805" i="1"/>
  <c r="AM803" i="1"/>
  <c r="AM801" i="1"/>
  <c r="AM799" i="1"/>
  <c r="AM797" i="1"/>
  <c r="AM795" i="1"/>
  <c r="AM793" i="1"/>
  <c r="AM791" i="1"/>
  <c r="AM789" i="1"/>
  <c r="AM787" i="1"/>
  <c r="AM785" i="1"/>
  <c r="AM783" i="1"/>
  <c r="AM781" i="1"/>
  <c r="AM779" i="1"/>
  <c r="AM777" i="1"/>
  <c r="AM775" i="1"/>
  <c r="AM773" i="1"/>
  <c r="AM771" i="1"/>
  <c r="AM769" i="1"/>
  <c r="AM767" i="1"/>
  <c r="AM765" i="1"/>
  <c r="AM763" i="1"/>
  <c r="AM761" i="1"/>
  <c r="AM759" i="1"/>
  <c r="AM757" i="1"/>
  <c r="AM755" i="1"/>
  <c r="AM753" i="1"/>
  <c r="AM751" i="1"/>
  <c r="AM749" i="1"/>
  <c r="AM747" i="1"/>
  <c r="AM745" i="1"/>
  <c r="AM743" i="1"/>
  <c r="AM741" i="1"/>
  <c r="AM739" i="1"/>
  <c r="AM737" i="1"/>
  <c r="AM735" i="1"/>
  <c r="AM733" i="1"/>
  <c r="AM731" i="1"/>
  <c r="AM729" i="1"/>
  <c r="AM727" i="1"/>
  <c r="AM725" i="1"/>
  <c r="AM723" i="1"/>
  <c r="AM721" i="1"/>
  <c r="AM719" i="1"/>
  <c r="AM717" i="1"/>
  <c r="AJ657" i="1"/>
  <c r="AJ671" i="1"/>
  <c r="AW473" i="1"/>
  <c r="B624" i="1" s="1"/>
  <c r="B676" i="1" l="1"/>
  <c r="AL265" i="1"/>
  <c r="AL260" i="1"/>
  <c r="AG261" i="1"/>
  <c r="AL264" i="1"/>
  <c r="AL262" i="1"/>
  <c r="AL263" i="1"/>
  <c r="B1149" i="1"/>
  <c r="AM927" i="1"/>
  <c r="B933" i="1" s="1"/>
  <c r="AL234" i="1"/>
  <c r="AL240" i="1"/>
  <c r="AL232" i="1"/>
  <c r="AL212" i="1"/>
  <c r="AL236" i="1"/>
  <c r="AL211" i="1"/>
  <c r="AL213" i="1"/>
  <c r="AL238" i="1"/>
  <c r="AL239" i="1"/>
  <c r="AL230" i="1"/>
  <c r="AL229" i="1"/>
  <c r="AL241" i="1"/>
  <c r="AG229" i="1"/>
  <c r="AL237" i="1"/>
  <c r="AL235" i="1"/>
  <c r="AI686" i="1"/>
  <c r="AL233" i="1"/>
  <c r="AM835" i="1"/>
  <c r="B840" i="1" s="1"/>
  <c r="AJ672" i="1"/>
  <c r="B677" i="1" s="1"/>
  <c r="AJ39" i="1" l="1"/>
  <c r="AI39" i="1"/>
  <c r="AH39" i="1"/>
  <c r="D944" i="1"/>
  <c r="AH944" i="1" s="1"/>
  <c r="D945" i="1"/>
  <c r="AH945" i="1" s="1"/>
  <c r="D946" i="1"/>
  <c r="AH946" i="1" s="1"/>
  <c r="D947" i="1"/>
  <c r="AH947" i="1" s="1"/>
  <c r="D948" i="1"/>
  <c r="AH948" i="1" s="1"/>
  <c r="D949" i="1"/>
  <c r="AH949" i="1" s="1"/>
  <c r="D950" i="1"/>
  <c r="AH950" i="1" s="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943" i="1"/>
  <c r="AH943" i="1" s="1"/>
  <c r="D716" i="1"/>
  <c r="AH716" i="1" s="1"/>
  <c r="D717" i="1"/>
  <c r="AH717" i="1" s="1"/>
  <c r="D718" i="1"/>
  <c r="AH718" i="1" s="1"/>
  <c r="D719" i="1"/>
  <c r="AH719" i="1" s="1"/>
  <c r="D720" i="1"/>
  <c r="AH720" i="1" s="1"/>
  <c r="D721" i="1"/>
  <c r="AH721" i="1" s="1"/>
  <c r="D722" i="1"/>
  <c r="AH722" i="1" s="1"/>
  <c r="D723" i="1"/>
  <c r="AH723" i="1" s="1"/>
  <c r="D724" i="1"/>
  <c r="AH724" i="1" s="1"/>
  <c r="D725" i="1"/>
  <c r="AH725" i="1" s="1"/>
  <c r="D726" i="1"/>
  <c r="AH726" i="1" s="1"/>
  <c r="D727" i="1"/>
  <c r="AH727" i="1" s="1"/>
  <c r="D728" i="1"/>
  <c r="AH728" i="1" s="1"/>
  <c r="D729" i="1"/>
  <c r="AH729" i="1" s="1"/>
  <c r="D730" i="1"/>
  <c r="AH730" i="1" s="1"/>
  <c r="D731" i="1"/>
  <c r="AH731" i="1" s="1"/>
  <c r="D732" i="1"/>
  <c r="AH732" i="1" s="1"/>
  <c r="D733" i="1"/>
  <c r="AH733" i="1" s="1"/>
  <c r="D734" i="1"/>
  <c r="AH734" i="1" s="1"/>
  <c r="D735" i="1"/>
  <c r="AH735" i="1" s="1"/>
  <c r="D736" i="1"/>
  <c r="AH736" i="1" s="1"/>
  <c r="D737" i="1"/>
  <c r="AH737" i="1" s="1"/>
  <c r="D738" i="1"/>
  <c r="AH738" i="1" s="1"/>
  <c r="D739" i="1"/>
  <c r="AH739" i="1" s="1"/>
  <c r="D740" i="1"/>
  <c r="AH740" i="1" s="1"/>
  <c r="D741" i="1"/>
  <c r="AH741" i="1" s="1"/>
  <c r="D742" i="1"/>
  <c r="AH742" i="1" s="1"/>
  <c r="D743" i="1"/>
  <c r="AH743" i="1" s="1"/>
  <c r="D744" i="1"/>
  <c r="AH744" i="1" s="1"/>
  <c r="D745" i="1"/>
  <c r="AH745" i="1" s="1"/>
  <c r="D746" i="1"/>
  <c r="AH746" i="1" s="1"/>
  <c r="D747" i="1"/>
  <c r="AH747" i="1" s="1"/>
  <c r="D748" i="1"/>
  <c r="AH748" i="1" s="1"/>
  <c r="D749" i="1"/>
  <c r="AH749" i="1" s="1"/>
  <c r="D750" i="1"/>
  <c r="AH750" i="1" s="1"/>
  <c r="D751" i="1"/>
  <c r="AH751" i="1" s="1"/>
  <c r="D752" i="1"/>
  <c r="AH752" i="1" s="1"/>
  <c r="D753" i="1"/>
  <c r="AH753" i="1" s="1"/>
  <c r="D754" i="1"/>
  <c r="AH754" i="1" s="1"/>
  <c r="D755" i="1"/>
  <c r="AH755" i="1" s="1"/>
  <c r="D756" i="1"/>
  <c r="AH756" i="1" s="1"/>
  <c r="D757" i="1"/>
  <c r="AH757" i="1" s="1"/>
  <c r="D758" i="1"/>
  <c r="AH758" i="1" s="1"/>
  <c r="D759" i="1"/>
  <c r="AH759" i="1" s="1"/>
  <c r="D760" i="1"/>
  <c r="AH760" i="1" s="1"/>
  <c r="D761" i="1"/>
  <c r="AH761" i="1" s="1"/>
  <c r="D762" i="1"/>
  <c r="AH762" i="1" s="1"/>
  <c r="D763" i="1"/>
  <c r="AH763" i="1" s="1"/>
  <c r="D764" i="1"/>
  <c r="AH764" i="1" s="1"/>
  <c r="D765" i="1"/>
  <c r="AH765" i="1" s="1"/>
  <c r="D766" i="1"/>
  <c r="AH766" i="1" s="1"/>
  <c r="D767" i="1"/>
  <c r="AH767" i="1" s="1"/>
  <c r="D768" i="1"/>
  <c r="AH768" i="1" s="1"/>
  <c r="D769" i="1"/>
  <c r="AH769" i="1" s="1"/>
  <c r="D770" i="1"/>
  <c r="AH770" i="1" s="1"/>
  <c r="D771" i="1"/>
  <c r="AH771" i="1" s="1"/>
  <c r="D772" i="1"/>
  <c r="AH772" i="1" s="1"/>
  <c r="D773" i="1"/>
  <c r="AH773" i="1" s="1"/>
  <c r="D774" i="1"/>
  <c r="AH774" i="1" s="1"/>
  <c r="D775" i="1"/>
  <c r="AH775" i="1" s="1"/>
  <c r="D776" i="1"/>
  <c r="AH776" i="1" s="1"/>
  <c r="D777" i="1"/>
  <c r="AH777" i="1" s="1"/>
  <c r="D778" i="1"/>
  <c r="AH778" i="1" s="1"/>
  <c r="D779" i="1"/>
  <c r="AH779" i="1" s="1"/>
  <c r="D780" i="1"/>
  <c r="AH780" i="1" s="1"/>
  <c r="D781" i="1"/>
  <c r="AH781" i="1" s="1"/>
  <c r="D782" i="1"/>
  <c r="AH782" i="1" s="1"/>
  <c r="D783" i="1"/>
  <c r="AH783" i="1" s="1"/>
  <c r="D784" i="1"/>
  <c r="AH784" i="1" s="1"/>
  <c r="D785" i="1"/>
  <c r="AH785" i="1" s="1"/>
  <c r="D786" i="1"/>
  <c r="AH786" i="1" s="1"/>
  <c r="D787" i="1"/>
  <c r="AH787" i="1" s="1"/>
  <c r="D788" i="1"/>
  <c r="AH788" i="1" s="1"/>
  <c r="D789" i="1"/>
  <c r="AH789" i="1" s="1"/>
  <c r="D790" i="1"/>
  <c r="AH790" i="1" s="1"/>
  <c r="D791" i="1"/>
  <c r="AH791" i="1" s="1"/>
  <c r="D792" i="1"/>
  <c r="AH792" i="1" s="1"/>
  <c r="D793" i="1"/>
  <c r="AH793" i="1" s="1"/>
  <c r="D794" i="1"/>
  <c r="AH794" i="1" s="1"/>
  <c r="D795" i="1"/>
  <c r="AH795" i="1" s="1"/>
  <c r="D796" i="1"/>
  <c r="AH796" i="1" s="1"/>
  <c r="D797" i="1"/>
  <c r="AH797" i="1" s="1"/>
  <c r="D798" i="1"/>
  <c r="AH798" i="1" s="1"/>
  <c r="D799" i="1"/>
  <c r="AH799" i="1" s="1"/>
  <c r="D800" i="1"/>
  <c r="AH800" i="1" s="1"/>
  <c r="D801" i="1"/>
  <c r="AH801" i="1" s="1"/>
  <c r="D802" i="1"/>
  <c r="AH802" i="1" s="1"/>
  <c r="D803" i="1"/>
  <c r="AH803" i="1" s="1"/>
  <c r="D804" i="1"/>
  <c r="AH804" i="1" s="1"/>
  <c r="D805" i="1"/>
  <c r="AH805" i="1" s="1"/>
  <c r="D806" i="1"/>
  <c r="AH806" i="1" s="1"/>
  <c r="D807" i="1"/>
  <c r="AH807" i="1" s="1"/>
  <c r="D808" i="1"/>
  <c r="AH808" i="1" s="1"/>
  <c r="D809" i="1"/>
  <c r="AH809" i="1" s="1"/>
  <c r="D810" i="1"/>
  <c r="AH810" i="1" s="1"/>
  <c r="D811" i="1"/>
  <c r="AH811" i="1" s="1"/>
  <c r="D812" i="1"/>
  <c r="AH812" i="1" s="1"/>
  <c r="D813" i="1"/>
  <c r="AH813" i="1" s="1"/>
  <c r="D814" i="1"/>
  <c r="AH814" i="1" s="1"/>
  <c r="D815" i="1"/>
  <c r="AH815" i="1" s="1"/>
  <c r="D816" i="1"/>
  <c r="AH816" i="1" s="1"/>
  <c r="D817" i="1"/>
  <c r="AH817" i="1" s="1"/>
  <c r="D818" i="1"/>
  <c r="AH818" i="1" s="1"/>
  <c r="D819" i="1"/>
  <c r="AH819" i="1" s="1"/>
  <c r="D820" i="1"/>
  <c r="AH820" i="1" s="1"/>
  <c r="D821" i="1"/>
  <c r="AH821" i="1" s="1"/>
  <c r="D822" i="1"/>
  <c r="AH822" i="1" s="1"/>
  <c r="D823" i="1"/>
  <c r="AH823" i="1" s="1"/>
  <c r="D824" i="1"/>
  <c r="AH824" i="1" s="1"/>
  <c r="D825" i="1"/>
  <c r="AH825" i="1" s="1"/>
  <c r="D826" i="1"/>
  <c r="AH826" i="1" s="1"/>
  <c r="D827" i="1"/>
  <c r="AH827" i="1" s="1"/>
  <c r="D828" i="1"/>
  <c r="AH828" i="1" s="1"/>
  <c r="D829" i="1"/>
  <c r="AH829" i="1" s="1"/>
  <c r="D830" i="1"/>
  <c r="AH830" i="1" s="1"/>
  <c r="D831" i="1"/>
  <c r="AH831" i="1" s="1"/>
  <c r="D832" i="1"/>
  <c r="AH832" i="1" s="1"/>
  <c r="D833" i="1"/>
  <c r="AH833" i="1" s="1"/>
  <c r="D834" i="1"/>
  <c r="AH834" i="1" s="1"/>
  <c r="D715" i="1"/>
  <c r="AH715" i="1" s="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478"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353" i="1"/>
  <c r="AG602" i="1"/>
  <c r="CA36" i="1"/>
  <c r="B166" i="1" s="1"/>
  <c r="CA172" i="1"/>
  <c r="B195" i="1" s="1"/>
  <c r="CA201" i="1"/>
  <c r="B248" i="1" s="1"/>
  <c r="CA254" i="1"/>
  <c r="B270" i="1" s="1"/>
  <c r="CA276" i="1"/>
  <c r="B300" i="1" s="1"/>
  <c r="CA308" i="1"/>
  <c r="B326" i="1" s="1"/>
  <c r="CA341" i="1"/>
  <c r="B621" i="1" s="1"/>
  <c r="CA627" i="1"/>
  <c r="B643" i="1" s="1"/>
  <c r="CA649" i="1"/>
  <c r="B675" i="1" s="1"/>
  <c r="CA685" i="1"/>
  <c r="B697" i="1" s="1"/>
  <c r="CA711" i="1"/>
  <c r="B839" i="1" s="1"/>
  <c r="CA900" i="1"/>
  <c r="B913" i="1" s="1"/>
  <c r="CA919" i="1"/>
  <c r="B930" i="1" s="1"/>
  <c r="CA940" i="1"/>
  <c r="B1067" i="1" s="1"/>
  <c r="CA1078" i="1"/>
  <c r="B1087" i="1" s="1"/>
  <c r="CA1102" i="1"/>
  <c r="B1114" i="1" s="1"/>
  <c r="CA1120" i="1"/>
  <c r="B1147" i="1" s="1"/>
  <c r="S1063" i="1"/>
  <c r="Y1063" i="1"/>
  <c r="Y888" i="1"/>
  <c r="AH878" i="1" s="1"/>
  <c r="Y863" i="1"/>
  <c r="AH856" i="1" s="1"/>
  <c r="O835" i="1"/>
  <c r="Q835" i="1"/>
  <c r="S835" i="1"/>
  <c r="U835" i="1"/>
  <c r="W835" i="1"/>
  <c r="Y835" i="1"/>
  <c r="AA835" i="1"/>
  <c r="AC835" i="1"/>
  <c r="E598" i="1"/>
  <c r="Y639" i="1"/>
  <c r="F598" i="1"/>
  <c r="G598" i="1"/>
  <c r="H598" i="1"/>
  <c r="I598" i="1"/>
  <c r="J598" i="1"/>
  <c r="K598" i="1"/>
  <c r="L598" i="1"/>
  <c r="M598" i="1"/>
  <c r="N598" i="1"/>
  <c r="O598" i="1"/>
  <c r="P598" i="1"/>
  <c r="Q598" i="1"/>
  <c r="R598" i="1"/>
  <c r="S598" i="1"/>
  <c r="T598" i="1"/>
  <c r="U598" i="1"/>
  <c r="V598" i="1"/>
  <c r="W598" i="1"/>
  <c r="X598" i="1"/>
  <c r="Y598" i="1"/>
  <c r="Z598" i="1"/>
  <c r="AA598" i="1"/>
  <c r="AB598" i="1"/>
  <c r="AC598" i="1"/>
  <c r="AD598" i="1"/>
  <c r="Y318" i="1"/>
  <c r="Y266" i="1"/>
  <c r="AQ283" i="1" s="1"/>
  <c r="AG653" i="1" l="1"/>
  <c r="AS692" i="1" s="1"/>
  <c r="AG667" i="1"/>
  <c r="AS693" i="1" s="1"/>
  <c r="AH1063" i="1"/>
  <c r="B1068" i="1" s="1"/>
  <c r="AG925" i="1"/>
  <c r="AH925" i="1" s="1"/>
  <c r="AK861" i="1"/>
  <c r="AM861" i="1" s="1"/>
  <c r="AK858" i="1"/>
  <c r="AM858" i="1" s="1"/>
  <c r="AK862" i="1"/>
  <c r="AM862" i="1" s="1"/>
  <c r="AK857" i="1"/>
  <c r="AM857" i="1" s="1"/>
  <c r="AK859" i="1"/>
  <c r="AM859" i="1" s="1"/>
  <c r="AK856" i="1"/>
  <c r="AM856" i="1" s="1"/>
  <c r="AG856" i="1"/>
  <c r="AI856" i="1" s="1"/>
  <c r="AK860" i="1"/>
  <c r="AM860" i="1" s="1"/>
  <c r="AG875" i="1"/>
  <c r="AI875" i="1" s="1"/>
  <c r="AG926" i="1"/>
  <c r="AK883" i="1"/>
  <c r="AM883" i="1" s="1"/>
  <c r="AK885" i="1"/>
  <c r="AK879" i="1"/>
  <c r="AM879" i="1" s="1"/>
  <c r="AK880" i="1"/>
  <c r="AM880" i="1" s="1"/>
  <c r="AK881" i="1"/>
  <c r="AM881" i="1" s="1"/>
  <c r="AK884" i="1"/>
  <c r="AM884" i="1" s="1"/>
  <c r="AK887" i="1"/>
  <c r="AG878" i="1"/>
  <c r="AK886" i="1"/>
  <c r="AK878" i="1"/>
  <c r="AM878" i="1" s="1"/>
  <c r="AK882" i="1"/>
  <c r="AM882" i="1" s="1"/>
  <c r="AG853" i="1"/>
  <c r="AI853" i="1" s="1"/>
  <c r="AH835" i="1"/>
  <c r="B841" i="1" s="1"/>
  <c r="AH465" i="1"/>
  <c r="AH425" i="1"/>
  <c r="AH393" i="1"/>
  <c r="AH472" i="1"/>
  <c r="AH464" i="1"/>
  <c r="AH456" i="1"/>
  <c r="AH448" i="1"/>
  <c r="AH440" i="1"/>
  <c r="AH432" i="1"/>
  <c r="AH424" i="1"/>
  <c r="AH416" i="1"/>
  <c r="AH408" i="1"/>
  <c r="AH400" i="1"/>
  <c r="AH392" i="1"/>
  <c r="AH384" i="1"/>
  <c r="AH376" i="1"/>
  <c r="AH368" i="1"/>
  <c r="AH360" i="1"/>
  <c r="AP878" i="1"/>
  <c r="AQ878" i="1" s="1"/>
  <c r="AI846" i="1" s="1"/>
  <c r="AH353" i="1"/>
  <c r="AH441" i="1"/>
  <c r="AH417" i="1"/>
  <c r="AH385" i="1"/>
  <c r="AH369" i="1"/>
  <c r="AH471" i="1"/>
  <c r="AH463" i="1"/>
  <c r="AH455" i="1"/>
  <c r="AH447" i="1"/>
  <c r="AH439" i="1"/>
  <c r="AH431" i="1"/>
  <c r="AH423" i="1"/>
  <c r="AH415" i="1"/>
  <c r="AH407" i="1"/>
  <c r="AH399" i="1"/>
  <c r="AH391" i="1"/>
  <c r="AH383" i="1"/>
  <c r="AH375" i="1"/>
  <c r="AH367" i="1"/>
  <c r="AH359" i="1"/>
  <c r="AH449" i="1"/>
  <c r="AH433" i="1"/>
  <c r="AH409" i="1"/>
  <c r="AH377" i="1"/>
  <c r="AH361" i="1"/>
  <c r="AH470" i="1"/>
  <c r="AH462" i="1"/>
  <c r="AH454" i="1"/>
  <c r="AH446" i="1"/>
  <c r="AH438" i="1"/>
  <c r="AH430" i="1"/>
  <c r="AH422" i="1"/>
  <c r="AH414" i="1"/>
  <c r="AH406" i="1"/>
  <c r="AH398" i="1"/>
  <c r="AH390" i="1"/>
  <c r="AH382" i="1"/>
  <c r="AH374" i="1"/>
  <c r="AH366" i="1"/>
  <c r="AH358" i="1"/>
  <c r="AH457" i="1"/>
  <c r="AH401" i="1"/>
  <c r="AH469" i="1"/>
  <c r="AH461" i="1"/>
  <c r="AH453" i="1"/>
  <c r="AH445" i="1"/>
  <c r="AH437" i="1"/>
  <c r="AH429" i="1"/>
  <c r="AH421" i="1"/>
  <c r="AH413" i="1"/>
  <c r="AH405" i="1"/>
  <c r="AH397" i="1"/>
  <c r="AH389" i="1"/>
  <c r="AH381" i="1"/>
  <c r="AH373" i="1"/>
  <c r="AH365" i="1"/>
  <c r="AH357" i="1"/>
  <c r="AH468" i="1"/>
  <c r="AH460" i="1"/>
  <c r="AH452" i="1"/>
  <c r="AH444" i="1"/>
  <c r="AH436" i="1"/>
  <c r="AH428" i="1"/>
  <c r="AH420" i="1"/>
  <c r="AH412" i="1"/>
  <c r="AH404" i="1"/>
  <c r="AH396" i="1"/>
  <c r="AH388" i="1"/>
  <c r="AH380" i="1"/>
  <c r="AH372" i="1"/>
  <c r="AH364" i="1"/>
  <c r="AH356" i="1"/>
  <c r="AH467" i="1"/>
  <c r="AH459" i="1"/>
  <c r="AH451" i="1"/>
  <c r="AH443" i="1"/>
  <c r="AH435" i="1"/>
  <c r="AH427" i="1"/>
  <c r="AH419" i="1"/>
  <c r="AH411" i="1"/>
  <c r="AH403" i="1"/>
  <c r="AH395" i="1"/>
  <c r="AH387" i="1"/>
  <c r="AH379" i="1"/>
  <c r="AH371" i="1"/>
  <c r="AH363" i="1"/>
  <c r="AH355" i="1"/>
  <c r="AH466" i="1"/>
  <c r="AH458" i="1"/>
  <c r="AH450" i="1"/>
  <c r="AH442" i="1"/>
  <c r="AH434" i="1"/>
  <c r="AH426" i="1"/>
  <c r="AH418" i="1"/>
  <c r="AH410" i="1"/>
  <c r="AH402" i="1"/>
  <c r="AH394" i="1"/>
  <c r="AH386" i="1"/>
  <c r="AH378" i="1"/>
  <c r="AH370" i="1"/>
  <c r="AH362" i="1"/>
  <c r="AH354" i="1"/>
  <c r="AG629" i="1"/>
  <c r="AM637" i="1" s="1"/>
  <c r="AN637" i="1" s="1"/>
  <c r="Q296" i="1"/>
  <c r="AR283" i="1" s="1"/>
  <c r="S296" i="1"/>
  <c r="AR284" i="1" s="1"/>
  <c r="U296" i="1"/>
  <c r="AR285" i="1" s="1"/>
  <c r="W296" i="1"/>
  <c r="AR286" i="1" s="1"/>
  <c r="Y296" i="1"/>
  <c r="AR287" i="1" s="1"/>
  <c r="AA296" i="1"/>
  <c r="AR288" i="1" s="1"/>
  <c r="AC296" i="1"/>
  <c r="AR289" i="1" s="1"/>
  <c r="AG276" i="1"/>
  <c r="AJ281" i="1" s="1"/>
  <c r="B301" i="1" s="1"/>
  <c r="Y242" i="1"/>
  <c r="AG254" i="1"/>
  <c r="Y214" i="1"/>
  <c r="AG201" i="1"/>
  <c r="AJ208" i="1" s="1"/>
  <c r="B220" i="1" s="1"/>
  <c r="AG172" i="1"/>
  <c r="AG36" i="1"/>
  <c r="O189" i="1"/>
  <c r="S189" i="1"/>
  <c r="W189" i="1"/>
  <c r="AA189" i="1"/>
  <c r="P162" i="1"/>
  <c r="U162" i="1"/>
  <c r="Z162" i="1"/>
  <c r="AH43" i="1" l="1"/>
  <c r="AH51" i="1"/>
  <c r="AH59" i="1"/>
  <c r="AH67" i="1"/>
  <c r="AH75" i="1"/>
  <c r="AH83" i="1"/>
  <c r="AH91" i="1"/>
  <c r="AH99" i="1"/>
  <c r="AH107" i="1"/>
  <c r="AH115" i="1"/>
  <c r="AH123" i="1"/>
  <c r="AH131" i="1"/>
  <c r="AH139" i="1"/>
  <c r="AH147" i="1"/>
  <c r="AH155" i="1"/>
  <c r="AI42" i="1"/>
  <c r="AI50" i="1"/>
  <c r="AI58" i="1"/>
  <c r="AI66" i="1"/>
  <c r="AI74" i="1"/>
  <c r="AI82" i="1"/>
  <c r="AI90" i="1"/>
  <c r="AI98" i="1"/>
  <c r="AI106" i="1"/>
  <c r="AI114" i="1"/>
  <c r="AI122" i="1"/>
  <c r="AI130" i="1"/>
  <c r="AI138" i="1"/>
  <c r="AI146" i="1"/>
  <c r="AI154" i="1"/>
  <c r="AI68" i="1"/>
  <c r="AI92" i="1"/>
  <c r="AI116" i="1"/>
  <c r="AI124" i="1"/>
  <c r="AI140" i="1"/>
  <c r="AI156" i="1"/>
  <c r="AH88" i="1"/>
  <c r="AH136" i="1"/>
  <c r="AH160" i="1"/>
  <c r="AI55" i="1"/>
  <c r="AI79" i="1"/>
  <c r="AI111" i="1"/>
  <c r="AI127" i="1"/>
  <c r="AI159" i="1"/>
  <c r="AH161" i="1"/>
  <c r="AI72" i="1"/>
  <c r="AI104" i="1"/>
  <c r="AI136" i="1"/>
  <c r="AI152" i="1"/>
  <c r="AH58" i="1"/>
  <c r="AH106" i="1"/>
  <c r="AH122" i="1"/>
  <c r="AH138" i="1"/>
  <c r="AI49" i="1"/>
  <c r="AI81" i="1"/>
  <c r="AI113" i="1"/>
  <c r="AI129" i="1"/>
  <c r="AI161" i="1"/>
  <c r="AH44" i="1"/>
  <c r="AH52" i="1"/>
  <c r="AH60" i="1"/>
  <c r="AH68" i="1"/>
  <c r="AH76" i="1"/>
  <c r="AH84" i="1"/>
  <c r="AH92" i="1"/>
  <c r="AH100" i="1"/>
  <c r="AH108" i="1"/>
  <c r="AH116" i="1"/>
  <c r="AH124" i="1"/>
  <c r="AH132" i="1"/>
  <c r="AH140" i="1"/>
  <c r="AH148" i="1"/>
  <c r="AH156" i="1"/>
  <c r="AI43" i="1"/>
  <c r="AI51" i="1"/>
  <c r="AI59" i="1"/>
  <c r="AI67" i="1"/>
  <c r="AI75" i="1"/>
  <c r="AI83" i="1"/>
  <c r="AI91" i="1"/>
  <c r="AI99" i="1"/>
  <c r="AI107" i="1"/>
  <c r="AI115" i="1"/>
  <c r="AI123" i="1"/>
  <c r="AI131" i="1"/>
  <c r="AI139" i="1"/>
  <c r="AI147" i="1"/>
  <c r="AI155" i="1"/>
  <c r="AI76" i="1"/>
  <c r="AI108" i="1"/>
  <c r="AI148" i="1"/>
  <c r="AH128" i="1"/>
  <c r="AI87" i="1"/>
  <c r="AI151" i="1"/>
  <c r="AI56" i="1"/>
  <c r="AI120" i="1"/>
  <c r="AI160" i="1"/>
  <c r="AH66" i="1"/>
  <c r="AH146" i="1"/>
  <c r="AI89" i="1"/>
  <c r="AH45" i="1"/>
  <c r="AH53" i="1"/>
  <c r="AH61" i="1"/>
  <c r="AH69" i="1"/>
  <c r="AH77" i="1"/>
  <c r="AH85" i="1"/>
  <c r="AH93" i="1"/>
  <c r="AH101" i="1"/>
  <c r="AH109" i="1"/>
  <c r="AH117" i="1"/>
  <c r="AH125" i="1"/>
  <c r="AH133" i="1"/>
  <c r="AH141" i="1"/>
  <c r="AH149" i="1"/>
  <c r="AH157" i="1"/>
  <c r="AI44" i="1"/>
  <c r="AI52" i="1"/>
  <c r="AI60" i="1"/>
  <c r="AI84" i="1"/>
  <c r="AI100" i="1"/>
  <c r="AI132" i="1"/>
  <c r="AH152" i="1"/>
  <c r="AI135" i="1"/>
  <c r="AI88" i="1"/>
  <c r="AH90" i="1"/>
  <c r="AI65" i="1"/>
  <c r="AI145" i="1"/>
  <c r="AH46" i="1"/>
  <c r="AH54" i="1"/>
  <c r="AH62" i="1"/>
  <c r="AH70" i="1"/>
  <c r="AH78" i="1"/>
  <c r="AH86" i="1"/>
  <c r="AH94" i="1"/>
  <c r="AH102" i="1"/>
  <c r="AH110" i="1"/>
  <c r="AH118" i="1"/>
  <c r="AH126" i="1"/>
  <c r="AH134" i="1"/>
  <c r="AH142" i="1"/>
  <c r="AH150" i="1"/>
  <c r="AH158" i="1"/>
  <c r="AI45" i="1"/>
  <c r="AI53" i="1"/>
  <c r="AI61" i="1"/>
  <c r="AI69" i="1"/>
  <c r="AI77" i="1"/>
  <c r="AI85" i="1"/>
  <c r="AI93" i="1"/>
  <c r="AI101" i="1"/>
  <c r="AI109" i="1"/>
  <c r="AI117" i="1"/>
  <c r="AI125" i="1"/>
  <c r="AI133" i="1"/>
  <c r="AI141" i="1"/>
  <c r="AI149" i="1"/>
  <c r="AI157" i="1"/>
  <c r="AH104" i="1"/>
  <c r="AI95" i="1"/>
  <c r="AI64" i="1"/>
  <c r="AI128" i="1"/>
  <c r="AH74" i="1"/>
  <c r="AH154" i="1"/>
  <c r="AI97" i="1"/>
  <c r="AH47" i="1"/>
  <c r="AH55" i="1"/>
  <c r="AH63" i="1"/>
  <c r="AH71" i="1"/>
  <c r="AH79" i="1"/>
  <c r="AH87" i="1"/>
  <c r="AH95" i="1"/>
  <c r="AH103" i="1"/>
  <c r="AH111" i="1"/>
  <c r="AH119" i="1"/>
  <c r="AH127" i="1"/>
  <c r="AH135" i="1"/>
  <c r="AH143" i="1"/>
  <c r="AH151" i="1"/>
  <c r="AH159" i="1"/>
  <c r="AI46" i="1"/>
  <c r="AI54" i="1"/>
  <c r="AI62" i="1"/>
  <c r="AI70" i="1"/>
  <c r="AI78" i="1"/>
  <c r="AI86" i="1"/>
  <c r="AI94" i="1"/>
  <c r="AI102" i="1"/>
  <c r="AI110" i="1"/>
  <c r="AI118" i="1"/>
  <c r="AI126" i="1"/>
  <c r="AI134" i="1"/>
  <c r="AI142" i="1"/>
  <c r="AI150" i="1"/>
  <c r="AI158" i="1"/>
  <c r="AH48" i="1"/>
  <c r="AH56" i="1"/>
  <c r="AH64" i="1"/>
  <c r="AH72" i="1"/>
  <c r="AH80" i="1"/>
  <c r="AH96" i="1"/>
  <c r="AH112" i="1"/>
  <c r="AH120" i="1"/>
  <c r="AH144" i="1"/>
  <c r="AI47" i="1"/>
  <c r="AI63" i="1"/>
  <c r="AI71" i="1"/>
  <c r="AI103" i="1"/>
  <c r="AI119" i="1"/>
  <c r="AI143" i="1"/>
  <c r="AH153" i="1"/>
  <c r="AI80" i="1"/>
  <c r="AI112" i="1"/>
  <c r="AI144" i="1"/>
  <c r="AH50" i="1"/>
  <c r="AH98" i="1"/>
  <c r="AH114" i="1"/>
  <c r="AH130" i="1"/>
  <c r="AH42" i="1"/>
  <c r="AI73" i="1"/>
  <c r="AI105" i="1"/>
  <c r="AI121" i="1"/>
  <c r="AI153" i="1"/>
  <c r="AH49" i="1"/>
  <c r="AH57" i="1"/>
  <c r="AH65" i="1"/>
  <c r="AH73" i="1"/>
  <c r="AH81" i="1"/>
  <c r="AH89" i="1"/>
  <c r="AH97" i="1"/>
  <c r="AH105" i="1"/>
  <c r="AH113" i="1"/>
  <c r="AH121" i="1"/>
  <c r="AH129" i="1"/>
  <c r="AH137" i="1"/>
  <c r="AH145" i="1"/>
  <c r="AI48" i="1"/>
  <c r="AI96" i="1"/>
  <c r="AH82" i="1"/>
  <c r="AI57" i="1"/>
  <c r="AI137" i="1"/>
  <c r="AM39" i="1"/>
  <c r="AK39" i="1"/>
  <c r="AH926" i="1"/>
  <c r="AJ926" i="1" s="1"/>
  <c r="AL926" i="1"/>
  <c r="AM863" i="1"/>
  <c r="AI879" i="1"/>
  <c r="B896" i="1" s="1"/>
  <c r="AJ875" i="1"/>
  <c r="B895" i="1" s="1"/>
  <c r="AJ925" i="1"/>
  <c r="AL925" i="1"/>
  <c r="AM888" i="1"/>
  <c r="B897" i="1" s="1"/>
  <c r="AJ907" i="1"/>
  <c r="B915" i="1" s="1"/>
  <c r="AJ285" i="1"/>
  <c r="AS288" i="1"/>
  <c r="AS286" i="1"/>
  <c r="AJ287" i="1"/>
  <c r="AS289" i="1"/>
  <c r="AJ295" i="1"/>
  <c r="AS283" i="1"/>
  <c r="AS284" i="1"/>
  <c r="AJ291" i="1"/>
  <c r="AS285" i="1"/>
  <c r="AJ289" i="1"/>
  <c r="AS287" i="1"/>
  <c r="AJ284" i="1"/>
  <c r="AJ290" i="1"/>
  <c r="AJ292" i="1"/>
  <c r="AJ294" i="1"/>
  <c r="AJ293" i="1"/>
  <c r="AJ286" i="1"/>
  <c r="AJ288" i="1"/>
  <c r="AL657" i="1"/>
  <c r="AN657" i="1" s="1"/>
  <c r="AG688" i="1"/>
  <c r="AQ181" i="1"/>
  <c r="AS181" i="1" s="1"/>
  <c r="AQ185" i="1"/>
  <c r="AS185" i="1" s="1"/>
  <c r="AQ179" i="1"/>
  <c r="AS179" i="1" s="1"/>
  <c r="AQ184" i="1"/>
  <c r="AS184" i="1" s="1"/>
  <c r="AQ182" i="1"/>
  <c r="AS182" i="1" s="1"/>
  <c r="AQ186" i="1"/>
  <c r="AS186" i="1" s="1"/>
  <c r="AQ180" i="1"/>
  <c r="AS180" i="1" s="1"/>
  <c r="AQ183" i="1"/>
  <c r="AS183" i="1" s="1"/>
  <c r="AQ187" i="1"/>
  <c r="AS187" i="1" s="1"/>
  <c r="AQ188" i="1"/>
  <c r="AS188" i="1" s="1"/>
  <c r="AL179" i="1"/>
  <c r="AO179" i="1" s="1"/>
  <c r="B198" i="1" s="1"/>
  <c r="AL671" i="1"/>
  <c r="AN671" i="1" s="1"/>
  <c r="AN672" i="1" s="1"/>
  <c r="B678" i="1" s="1"/>
  <c r="AH688" i="1"/>
  <c r="AJ473" i="1"/>
  <c r="B623" i="1" s="1"/>
  <c r="AN265" i="1"/>
  <c r="AN262" i="1"/>
  <c r="AN260" i="1"/>
  <c r="AN261" i="1"/>
  <c r="AN264" i="1"/>
  <c r="AN263" i="1"/>
  <c r="AH473" i="1"/>
  <c r="B622" i="1" s="1"/>
  <c r="AM634" i="1"/>
  <c r="AN634" i="1" s="1"/>
  <c r="AM635" i="1"/>
  <c r="AN635" i="1" s="1"/>
  <c r="AH629" i="1"/>
  <c r="B644" i="1" s="1"/>
  <c r="AM636" i="1"/>
  <c r="AN636" i="1" s="1"/>
  <c r="AM638" i="1"/>
  <c r="AN638" i="1" s="1"/>
  <c r="AI277" i="1"/>
  <c r="B305" i="1" s="1"/>
  <c r="AJ283" i="1"/>
  <c r="AN291" i="1"/>
  <c r="AN284" i="1"/>
  <c r="AN283" i="1"/>
  <c r="AN292" i="1"/>
  <c r="AN293" i="1"/>
  <c r="AN294" i="1"/>
  <c r="AN287" i="1"/>
  <c r="AN290" i="1"/>
  <c r="AN286" i="1"/>
  <c r="AN289" i="1"/>
  <c r="AN285" i="1"/>
  <c r="AN295" i="1"/>
  <c r="AN288" i="1"/>
  <c r="AI255" i="1"/>
  <c r="B274" i="1" s="1"/>
  <c r="AJ261" i="1"/>
  <c r="B272" i="1" s="1"/>
  <c r="AI202" i="1"/>
  <c r="B253" i="1" s="1"/>
  <c r="AG216" i="1"/>
  <c r="AG244" i="1"/>
  <c r="B245" i="1" s="1"/>
  <c r="AN210" i="1"/>
  <c r="AN229" i="1"/>
  <c r="AN212" i="1"/>
  <c r="AN211" i="1"/>
  <c r="AN237" i="1"/>
  <c r="AN233" i="1"/>
  <c r="AN241" i="1"/>
  <c r="AN213" i="1"/>
  <c r="AN238" i="1"/>
  <c r="AN231" i="1"/>
  <c r="AN230" i="1"/>
  <c r="AN240" i="1"/>
  <c r="AN234" i="1"/>
  <c r="AN236" i="1"/>
  <c r="AN232" i="1"/>
  <c r="AN239" i="1"/>
  <c r="AN235" i="1"/>
  <c r="AJ227" i="1"/>
  <c r="B250" i="1" s="1"/>
  <c r="AJ211" i="1"/>
  <c r="B221" i="1" s="1"/>
  <c r="AJ229" i="1"/>
  <c r="B251" i="1" s="1"/>
  <c r="AG191" i="1"/>
  <c r="B192" i="1" s="1"/>
  <c r="AI173" i="1"/>
  <c r="B200" i="1" s="1"/>
  <c r="AJ180" i="1"/>
  <c r="AJ182" i="1"/>
  <c r="AJ184" i="1"/>
  <c r="AJ186" i="1"/>
  <c r="AJ188" i="1"/>
  <c r="AJ179" i="1"/>
  <c r="AJ181" i="1"/>
  <c r="AJ183" i="1"/>
  <c r="AJ185" i="1"/>
  <c r="AJ187" i="1"/>
  <c r="AQ67" i="1"/>
  <c r="AQ79" i="1"/>
  <c r="AQ42" i="1"/>
  <c r="AQ66" i="1"/>
  <c r="AQ68" i="1"/>
  <c r="AQ70" i="1"/>
  <c r="AQ72" i="1"/>
  <c r="AQ74" i="1"/>
  <c r="AQ76" i="1"/>
  <c r="AQ78" i="1"/>
  <c r="AQ80" i="1"/>
  <c r="AQ82" i="1"/>
  <c r="AQ84" i="1"/>
  <c r="AQ71" i="1"/>
  <c r="AQ81" i="1"/>
  <c r="AQ77" i="1"/>
  <c r="AQ69" i="1"/>
  <c r="AQ73" i="1"/>
  <c r="AQ75" i="1"/>
  <c r="AQ83" i="1"/>
  <c r="AQ100" i="1"/>
  <c r="AQ127" i="1"/>
  <c r="AQ126" i="1"/>
  <c r="AQ86" i="1"/>
  <c r="AQ136" i="1"/>
  <c r="AQ91" i="1"/>
  <c r="AQ117" i="1"/>
  <c r="AQ130" i="1"/>
  <c r="AQ90" i="1"/>
  <c r="AQ88" i="1"/>
  <c r="AQ56" i="1"/>
  <c r="AQ122" i="1"/>
  <c r="AQ85" i="1"/>
  <c r="AQ63" i="1"/>
  <c r="AQ148" i="1"/>
  <c r="AQ147" i="1"/>
  <c r="AQ102" i="1"/>
  <c r="AQ45" i="1"/>
  <c r="AQ123" i="1"/>
  <c r="AQ106" i="1"/>
  <c r="AQ151" i="1"/>
  <c r="AQ150" i="1"/>
  <c r="AQ160" i="1"/>
  <c r="AQ141" i="1"/>
  <c r="AQ99" i="1"/>
  <c r="AQ108" i="1"/>
  <c r="AQ144" i="1"/>
  <c r="AQ138" i="1"/>
  <c r="AQ57" i="1"/>
  <c r="AQ95" i="1"/>
  <c r="AQ60" i="1"/>
  <c r="AQ119" i="1"/>
  <c r="AQ59" i="1"/>
  <c r="AQ118" i="1"/>
  <c r="AQ115" i="1"/>
  <c r="AQ128" i="1"/>
  <c r="AQ58" i="1"/>
  <c r="AQ114" i="1"/>
  <c r="AQ112" i="1"/>
  <c r="AQ109" i="1"/>
  <c r="AQ159" i="1"/>
  <c r="AQ103" i="1"/>
  <c r="AQ154" i="1"/>
  <c r="AQ152" i="1"/>
  <c r="AQ146" i="1"/>
  <c r="AQ135" i="1"/>
  <c r="AQ96" i="1"/>
  <c r="AQ49" i="1"/>
  <c r="AQ87" i="1"/>
  <c r="AQ52" i="1"/>
  <c r="AQ111" i="1"/>
  <c r="AQ51" i="1"/>
  <c r="AQ110" i="1"/>
  <c r="AQ61" i="1"/>
  <c r="AQ120" i="1"/>
  <c r="AQ155" i="1"/>
  <c r="AQ50" i="1"/>
  <c r="AQ53" i="1"/>
  <c r="AQ157" i="1"/>
  <c r="AQ54" i="1"/>
  <c r="AQ107" i="1"/>
  <c r="AQ149" i="1"/>
  <c r="AQ161" i="1"/>
  <c r="AQ153" i="1"/>
  <c r="AQ101" i="1"/>
  <c r="AQ143" i="1"/>
  <c r="AQ94" i="1"/>
  <c r="AQ133" i="1"/>
  <c r="AQ89" i="1"/>
  <c r="AQ156" i="1"/>
  <c r="AQ64" i="1"/>
  <c r="AQ44" i="1"/>
  <c r="AQ65" i="1"/>
  <c r="AQ43" i="1"/>
  <c r="AQ105" i="1"/>
  <c r="AQ92" i="1"/>
  <c r="AQ131" i="1"/>
  <c r="AQ55" i="1"/>
  <c r="AQ158" i="1"/>
  <c r="AQ46" i="1"/>
  <c r="AQ139" i="1"/>
  <c r="AQ97" i="1"/>
  <c r="AQ104" i="1"/>
  <c r="AQ145" i="1"/>
  <c r="AQ142" i="1"/>
  <c r="AQ129" i="1"/>
  <c r="AQ98" i="1"/>
  <c r="AQ121" i="1"/>
  <c r="AQ125" i="1"/>
  <c r="AQ93" i="1"/>
  <c r="AQ132" i="1"/>
  <c r="AQ140" i="1"/>
  <c r="AQ47" i="1"/>
  <c r="AQ116" i="1"/>
  <c r="AQ134" i="1"/>
  <c r="AQ124" i="1"/>
  <c r="AQ137" i="1"/>
  <c r="AQ48" i="1"/>
  <c r="AQ62" i="1"/>
  <c r="AQ113" i="1"/>
  <c r="AL42" i="1"/>
  <c r="N8" i="1"/>
  <c r="B10" i="7"/>
  <c r="B8" i="1"/>
  <c r="B10" i="15"/>
  <c r="BI66" i="15"/>
  <c r="BJ66" i="15" s="1"/>
  <c r="BI65" i="15"/>
  <c r="BJ65" i="15" s="1"/>
  <c r="BI64" i="15"/>
  <c r="BJ64" i="15" s="1"/>
  <c r="BI63" i="15"/>
  <c r="BJ63" i="15" s="1"/>
  <c r="BI62" i="15"/>
  <c r="BJ62" i="15" s="1"/>
  <c r="BI61" i="15"/>
  <c r="BJ61" i="15" s="1"/>
  <c r="BI60" i="15"/>
  <c r="BJ60" i="15" s="1"/>
  <c r="BI59" i="15"/>
  <c r="BJ59" i="15" s="1"/>
  <c r="BI58" i="15"/>
  <c r="BJ58" i="15" s="1"/>
  <c r="BI57" i="15"/>
  <c r="BJ57" i="15" s="1"/>
  <c r="BI56" i="15"/>
  <c r="BJ56" i="15" s="1"/>
  <c r="BI55" i="15"/>
  <c r="BJ55" i="15" s="1"/>
  <c r="BI54" i="15"/>
  <c r="BJ54" i="15" s="1"/>
  <c r="BI53" i="15"/>
  <c r="BJ53" i="15" s="1"/>
  <c r="BI52" i="15"/>
  <c r="BJ52" i="15" s="1"/>
  <c r="BI51" i="15"/>
  <c r="BJ51" i="15" s="1"/>
  <c r="BI50" i="15"/>
  <c r="BJ50" i="15" s="1"/>
  <c r="BI49" i="15"/>
  <c r="BJ49" i="15" s="1"/>
  <c r="BI48" i="15"/>
  <c r="BJ48" i="15" s="1"/>
  <c r="BI47" i="15"/>
  <c r="BJ47" i="15" s="1"/>
  <c r="BI46" i="15"/>
  <c r="BJ46" i="15" s="1"/>
  <c r="BI45" i="15"/>
  <c r="BJ45" i="15" s="1"/>
  <c r="BI44" i="15"/>
  <c r="BJ44" i="15" s="1"/>
  <c r="BI43" i="15"/>
  <c r="BJ43" i="15" s="1"/>
  <c r="BI42" i="15"/>
  <c r="BJ42" i="15" s="1"/>
  <c r="BI41" i="15"/>
  <c r="BJ41" i="15" s="1"/>
  <c r="BI40" i="15"/>
  <c r="BJ40" i="15" s="1"/>
  <c r="BI39" i="15"/>
  <c r="BJ39" i="15" s="1"/>
  <c r="BI38" i="15"/>
  <c r="BJ38" i="15" s="1"/>
  <c r="BI37" i="15"/>
  <c r="BJ37" i="15" s="1"/>
  <c r="BI36" i="15"/>
  <c r="BJ36" i="15" s="1"/>
  <c r="BI35" i="15"/>
  <c r="BJ35" i="15" s="1"/>
  <c r="BI34" i="15"/>
  <c r="BJ34" i="15" s="1"/>
  <c r="BI33" i="15"/>
  <c r="BJ33" i="15" s="1"/>
  <c r="BI32" i="15"/>
  <c r="BJ32" i="15" s="1"/>
  <c r="B10" i="14"/>
  <c r="B9" i="2"/>
  <c r="AJ927" i="1" l="1"/>
  <c r="B931" i="1" s="1"/>
  <c r="AL927" i="1"/>
  <c r="B932" i="1" s="1"/>
  <c r="AN39" i="1"/>
  <c r="B196" i="1" s="1"/>
  <c r="AI162" i="1"/>
  <c r="B170" i="1" s="1"/>
  <c r="AS290" i="1"/>
  <c r="B303" i="1" s="1"/>
  <c r="AG165" i="1"/>
  <c r="B168" i="1" s="1"/>
  <c r="B249" i="1"/>
  <c r="AN266" i="1"/>
  <c r="B273" i="1" s="1"/>
  <c r="AJ296" i="1"/>
  <c r="B304" i="1" s="1"/>
  <c r="AN639" i="1"/>
  <c r="B646" i="1" s="1"/>
  <c r="AN296" i="1"/>
  <c r="B302" i="1" s="1"/>
  <c r="B217" i="1"/>
  <c r="B223" i="1"/>
  <c r="AN242" i="1"/>
  <c r="B252" i="1" s="1"/>
  <c r="AN214" i="1"/>
  <c r="B222" i="1" s="1"/>
  <c r="AS189" i="1"/>
  <c r="B199" i="1" s="1"/>
  <c r="AJ189" i="1"/>
  <c r="B197" i="1" s="1"/>
  <c r="AH162" i="1"/>
  <c r="B169" i="1" s="1"/>
  <c r="AQ162" i="1"/>
  <c r="B167" i="1" s="1"/>
  <c r="N10" i="7"/>
  <c r="N9" i="2"/>
  <c r="N10" i="15"/>
  <c r="N10" i="14"/>
  <c r="BJ67" i="15"/>
  <c r="B68" i="15" s="1"/>
</calcChain>
</file>

<file path=xl/sharedStrings.xml><?xml version="1.0" encoding="utf-8"?>
<sst xmlns="http://schemas.openxmlformats.org/spreadsheetml/2006/main" count="1695" uniqueCount="743">
  <si>
    <t>CENSO NACIONAL DE GOBIERNOS
ESTATALES 2023</t>
  </si>
  <si>
    <t>Módulo 1.
Administración Pública de la entidad federativa</t>
  </si>
  <si>
    <t>Sección IV. Transparencia, acceso a la información pública y protección de datos personales</t>
  </si>
  <si>
    <t>Índice</t>
  </si>
  <si>
    <t>Entidad:</t>
  </si>
  <si>
    <t>Clave:</t>
  </si>
  <si>
    <t>Presentación</t>
  </si>
  <si>
    <t>Informantes</t>
  </si>
  <si>
    <t>Participantes</t>
  </si>
  <si>
    <t>Preguntas 4.1 a 4.19</t>
  </si>
  <si>
    <t>Glosario</t>
  </si>
  <si>
    <t>Aguascalientes</t>
  </si>
  <si>
    <t>201</t>
  </si>
  <si>
    <t>Baja California</t>
  </si>
  <si>
    <t>202</t>
  </si>
  <si>
    <t>Baja California Sur</t>
  </si>
  <si>
    <t>203</t>
  </si>
  <si>
    <t>Campeche</t>
  </si>
  <si>
    <t>204</t>
  </si>
  <si>
    <t>CONFIDENCIALIDAD</t>
  </si>
  <si>
    <t>OBLIGATORIEDAD</t>
  </si>
  <si>
    <t>Coahuila de Zaragoza</t>
  </si>
  <si>
    <t>205</t>
  </si>
  <si>
    <r>
      <t xml:space="preserve">Conforme a lo dispuesto por el </t>
    </r>
    <r>
      <rPr>
        <b/>
        <sz val="9"/>
        <color theme="0"/>
        <rFont val="Arial"/>
        <family val="2"/>
      </rPr>
      <t>Artículo 37</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"Los datos que proporcionen para fines estadísticos los Informantes del Sistema a las Unidades en términos de la presente Ley, serán estrictamente confidenciales y bajo ninguna circunstancia podrán utilizarse para otro fin que no sea el estadístico."</t>
    </r>
  </si>
  <si>
    <r>
      <t xml:space="preserve">Conforme a lo dispuesto por el </t>
    </r>
    <r>
      <rPr>
        <b/>
        <sz val="9"/>
        <color theme="0"/>
        <rFont val="Arial"/>
        <family val="2"/>
      </rPr>
      <t>Artículo 45</t>
    </r>
    <r>
      <rPr>
        <sz val="9"/>
        <color theme="0"/>
        <rFont val="Arial"/>
        <family val="2"/>
      </rPr>
      <t>, párrafo primero de la</t>
    </r>
    <r>
      <rPr>
        <b/>
        <sz val="9"/>
        <color theme="0"/>
        <rFont val="Arial"/>
        <family val="2"/>
      </rPr>
      <t xml:space="preserve"> Ley del Sistema Nacional de Información Estadística y Geográfica: </t>
    </r>
    <r>
      <rPr>
        <sz val="9"/>
        <color theme="0"/>
        <rFont val="Arial"/>
        <family val="2"/>
      </rPr>
      <t xml:space="preserve">"Los Informantes del Sistema estarán obligados a proporcionar, con veracidad y oportunidad, los datos e informes que les soliciten las autoridades competentes para fines estadísticos, censales y geográficos, y prestarán apoyo a las mismas", así como lo señalado por el </t>
    </r>
    <r>
      <rPr>
        <b/>
        <sz val="9"/>
        <color theme="0"/>
        <rFont val="Arial"/>
        <family val="2"/>
      </rPr>
      <t>Artículo 46</t>
    </r>
    <r>
      <rPr>
        <sz val="9"/>
        <color theme="0"/>
        <rFont val="Arial"/>
        <family val="2"/>
      </rPr>
      <t xml:space="preserve">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r>
  </si>
  <si>
    <t>Colima</t>
  </si>
  <si>
    <t>206</t>
  </si>
  <si>
    <t>Chiapas</t>
  </si>
  <si>
    <t>207</t>
  </si>
  <si>
    <t>DERECHOS DE LOS INFORMANTES DEL SISTEMA</t>
  </si>
  <si>
    <t>Chihuahua</t>
  </si>
  <si>
    <t>208</t>
  </si>
  <si>
    <r>
      <t xml:space="preserve">De conformidad con lo previsto en el </t>
    </r>
    <r>
      <rPr>
        <b/>
        <sz val="9"/>
        <color theme="0"/>
        <rFont val="Arial"/>
        <family val="2"/>
      </rPr>
      <t>Artículo 41</t>
    </r>
    <r>
      <rPr>
        <sz val="9"/>
        <color theme="0"/>
        <rFont val="Arial"/>
        <family val="2"/>
      </rPr>
      <t xml:space="preserve"> de la </t>
    </r>
    <r>
      <rPr>
        <b/>
        <sz val="9"/>
        <color theme="0"/>
        <rFont val="Arial"/>
        <family val="2"/>
      </rPr>
      <t>Ley del Sistema Nacional de Información Estadística y Geográfica</t>
    </r>
    <r>
      <rPr>
        <sz val="9"/>
        <color theme="0"/>
        <rFont val="Arial"/>
        <family val="2"/>
      </rPr>
      <t>, los informantes del Sistema tendrán el derecho de solicitar al Instituto Nacional de Estadística y Geografía que sean rectificados los datos que les conciernan, para lo cual deberán demostrar que son inexactos, incompletos o equívocos.</t>
    </r>
  </si>
  <si>
    <t>Ciudad de México</t>
  </si>
  <si>
    <t>209</t>
  </si>
  <si>
    <t>Durango</t>
  </si>
  <si>
    <t>210</t>
  </si>
  <si>
    <t>Guanajuato</t>
  </si>
  <si>
    <t>211</t>
  </si>
  <si>
    <r>
      <t>El Instituto Nacional de Estadística y Geografía (INEGI) presenta la elaboración del</t>
    </r>
    <r>
      <rPr>
        <b/>
        <sz val="9"/>
        <color theme="1"/>
        <rFont val="Arial"/>
        <family val="2"/>
      </rPr>
      <t xml:space="preserve"> Censo Nacional de Gobiernos Estatales (CNGE) 2023</t>
    </r>
    <r>
      <rPr>
        <sz val="9"/>
        <color theme="1"/>
        <rFont val="Arial"/>
        <family val="2"/>
      </rPr>
      <t xml:space="preserve"> como respuesta a su responsabilidad de suministrar a la sociedad y al Estado información de calidad, pertinente, veraz y oportuna, atendiendo el mandato constitucional de normar y coordinar el Sistema Nacional de Información Estadística y Geográfica (SNIEG).</t>
    </r>
  </si>
  <si>
    <t>Guerrero</t>
  </si>
  <si>
    <t>212</t>
  </si>
  <si>
    <t>Hidalgo</t>
  </si>
  <si>
    <t>213</t>
  </si>
  <si>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</si>
  <si>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Jalisco</t>
  </si>
  <si>
    <t>214</t>
  </si>
  <si>
    <t>México</t>
  </si>
  <si>
    <t>215</t>
  </si>
  <si>
    <t>Los subsistemas son los siguientes:</t>
  </si>
  <si>
    <t>Michoacán de Ocampo</t>
  </si>
  <si>
    <t>216</t>
  </si>
  <si>
    <t>Morelos</t>
  </si>
  <si>
    <t>217</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</si>
  <si>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</si>
  <si>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Nayarit</t>
  </si>
  <si>
    <t>218</t>
  </si>
  <si>
    <t>Nuevo León</t>
  </si>
  <si>
    <t>219</t>
  </si>
  <si>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</si>
  <si>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t>Oaxaca</t>
  </si>
  <si>
    <t>220</t>
  </si>
  <si>
    <t>Puebla</t>
  </si>
  <si>
    <t>221</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</si>
  <si>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</si>
  <si>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t>Querétaro</t>
  </si>
  <si>
    <t>222</t>
  </si>
  <si>
    <t>Quintana Roo</t>
  </si>
  <si>
    <t>223</t>
  </si>
  <si>
    <t>En el marco de dicho Subsistema, específicamente de los trabajos del Comité Técnico Especializado de Información de Gobierno, desde el año 2009 se iniciaron las actividades de revisión y generación de lo que sería el primer instrumento de captación en materia de gobierno, en el que participaron los representantes de las principales instituciones y organizaciones que convergen en dicha materia.</t>
  </si>
  <si>
    <t>San Luis Potosí</t>
  </si>
  <si>
    <t>224</t>
  </si>
  <si>
    <t>Sinaloa</t>
  </si>
  <si>
    <t>225</t>
  </si>
  <si>
    <r>
      <t xml:space="preserve">Como resultado, se logró el acuerdo para generar información estadística en materia de gobierno con una visión integral, implementando así en 2010 el primer instrumento de captación en el ámbito estatal denominado </t>
    </r>
    <r>
      <rPr>
        <i/>
        <sz val="9"/>
        <rFont val="Arial"/>
        <family val="2"/>
      </rPr>
      <t>Encuesta Nacional de Gobierno 2010 – Poder Ejecutivo Estatal (ENGPEE 10)</t>
    </r>
    <r>
      <rPr>
        <sz val="9"/>
        <rFont val="Arial"/>
        <family val="2"/>
      </rPr>
      <t xml:space="preserve">, con lo cual se inició una serie histórica de información que permite diseñar, monitorear y evaluar las políticas públicas en este tema. </t>
    </r>
  </si>
  <si>
    <t>Sonora</t>
  </si>
  <si>
    <t>226</t>
  </si>
  <si>
    <t>Tabasco</t>
  </si>
  <si>
    <t>227</t>
  </si>
  <si>
    <r>
      <t xml:space="preserve">Posteriormente, en 2011 se realizó el segundo levantamiento de este programa estadístico bajo la denominación de </t>
    </r>
    <r>
      <rPr>
        <i/>
        <sz val="9"/>
        <rFont val="Arial"/>
        <family val="2"/>
      </rPr>
      <t>Censo Nacional de Gobierno 2011. Poder Ejecutivo Estatal (CNG 2011 PEE)</t>
    </r>
    <r>
      <rPr>
        <sz val="9"/>
        <rFont val="Arial"/>
        <family val="2"/>
      </rPr>
      <t xml:space="preserv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t>
    </r>
    <r>
      <rPr>
        <i/>
        <sz val="9"/>
        <rFont val="Arial"/>
        <family val="2"/>
      </rPr>
      <t xml:space="preserve">Censo Nacional de Gobierno, Seguridad Pública y Sistema Penitenciario Estatales, </t>
    </r>
    <r>
      <rPr>
        <sz val="9"/>
        <rFont val="Arial"/>
        <family val="2"/>
      </rPr>
      <t>por lo que dicha edición (con información 2010) se publicó con la denominación de IIN.</t>
    </r>
  </si>
  <si>
    <t>Tamaulipas</t>
  </si>
  <si>
    <t>228</t>
  </si>
  <si>
    <t>Tlaxcala</t>
  </si>
  <si>
    <t>229</t>
  </si>
  <si>
    <t>Desde entonces, se continuaron anualmente las labores de levantamiento del CNGSPSPE hasta su última edición en 2020, año a partir del cual se separa este programa estadístico en tres Censos Nacionales de Gobierno; cada uno orientado a las materias específicas de gobierno, seguridad pública y sistema penitenciario:</t>
  </si>
  <si>
    <t>Veracruz de Ignacio de la Llave</t>
  </si>
  <si>
    <t>230</t>
  </si>
  <si>
    <t>Yucatán</t>
  </si>
  <si>
    <t>231</t>
  </si>
  <si>
    <t>Censo Nacional de Gobiernos Estatales;
Censo Nacional de Seguridad Pública Estatal; y
Censo Nacional de Sistemas Penitenciarios Estatales.</t>
  </si>
  <si>
    <t>Zacatecas</t>
  </si>
  <si>
    <t>232</t>
  </si>
  <si>
    <t>Lo anterior, como resultado de las numerosas e importantes reformas constitucionales realizadas en los últimos años, entre las que destacan aquellas en materia de seguridad pública y combate a la corrupción. En consecuencia, el Estado Mexicano ha venido transitando por un periodo de evolución, crecimiento y diversificación institucional, multiplicando con ello sus obligaciones, responsabilidades y facultades. Desde el punto de vista estadístico, los nuevos arreglos institucionales y compromisos establecidos por ley generaron nuevas necesidades de información, lo que incidió en la necesidad de realizar ajustes en materias y conceptos previamente establecidos.</t>
  </si>
  <si>
    <t>Este proceso de segmentación implicó revocar la determinación de Información de Interés Nacional al CNGSPSPE mediante el acuerdo de la Junta de Gobierno del INEGI publicado el 29 de enero de 2021 en el Diario Oficial de la Federación. Este cambio tuvo como finalidad ampliar el alcance temático y analítico de cada rubro, así como adecuar conceptual y metodológicamente sus contenidos a las necesidades de información vigentes en las reformas constitucionales y en la transformación institucional del país.</t>
  </si>
  <si>
    <r>
      <t xml:space="preserve">Como resultado de dicha división, ahora se cuenta con </t>
    </r>
    <r>
      <rPr>
        <i/>
        <sz val="9"/>
        <color theme="1"/>
        <rFont val="Arial"/>
        <family val="2"/>
      </rPr>
      <t>el Censo Nacional de Gobiernos Estatales (CNGE) 2022</t>
    </r>
    <r>
      <rPr>
        <sz val="9"/>
        <color theme="1"/>
        <rFont val="Arial"/>
        <family val="2"/>
      </rPr>
      <t>, cuyos resultados pueden ser consultados en la página de internet del Instituto: https://www.inegi.org.mx/programas/cnge/2022/</t>
    </r>
  </si>
  <si>
    <t>Específicamente para la materia de protección civil es importante mencionar que durante 2021 y 2022 ocurrieron una serie de reuniones con personal del Centro Nacional de Prevención de Desastres (CENAPRED), de la Dirección General de Protección Civil y de la Dirección General para la Gestión de Riesgos de la Secretaría de Seguridad y Protección Ciudadana (SSPC) a efecto de consolidar un instrumento de captación que permita conocer de forma específica las capacidades operativas con las que cuentan las Unidades Estatales de Protección Civil u homólogas de las entidades federativas, retomando los contenidos establecidos en la Encuesta de Autoevaluación para las Unidades Estatales de Protección Civil, misma que fue implementada por dicha institución en ejercicios anteriores.</t>
  </si>
  <si>
    <t>Asimismo, a partir del contexto nacional y de la implementación de la Ley General en Materia de Desaparición Forzada de Personas, Desaparición Cometida por Particulares y del Sistema Nacional de Búsqueda de Personas, así como del Programa Nacional de Exhumaciones e Identificación Forense, que de ella emana, fue necesario comenzar a generar información específica sobre las capacidades institucionales de los servicios médicos forenses y periciales del país, así como del ejercicio de su función en cuanto a la identificación, disposición y almacenamientos de cadáveres y/o de restos de seres humanos.</t>
  </si>
  <si>
    <t>Derivado de las similitudes operativas con los temas de protección civil y servicios periciales, y considerando su naturaleza normativa, conceptual y metodológica, se tomó la decisión de elaborar un módulo específico con información asociada a la función de defensoría pública, retomando las principales necesidades de información existentes en la materia, así como los diseños institucionales establecidos para el ejercicio de la misma.</t>
  </si>
  <si>
    <t>Como resultado, esta edición del CNGE consolida la información generada en dichas materias en tres módulos específicos, los cuales retoman y profundizan los contenidos que hacían parte de las respectivas secciones del módulo 1 en anteriores ediciones.</t>
  </si>
  <si>
    <r>
      <t xml:space="preserve">Por su parte, atendiendo a los procesos de levantamientos diferenciados establecidos para un mejor aprovechamiento de la información estadística, la presente edición del CNGE considera el tema de justicia cívica (aplicable únicamente a la Ciudad de México). Su finalidad es generar información estandarizada y comparable con la emanada del </t>
    </r>
    <r>
      <rPr>
        <i/>
        <sz val="9"/>
        <color theme="1"/>
        <rFont val="Arial"/>
        <family val="2"/>
      </rPr>
      <t>Censo Nacional de Gobiernos Municipales y Demarcaciones Territoriales de la Ciudad de México (CNGMD)</t>
    </r>
    <r>
      <rPr>
        <sz val="9"/>
        <color theme="1"/>
        <rFont val="Arial"/>
        <family val="2"/>
      </rPr>
      <t>; de tal forma que se generen datos con una misma temporalidad que permitan conocer la implementación del Modelo Homologado de Justicia Cívica, Buen Gobierno y Cultura de la Legalidad para los Municipios de México.</t>
    </r>
  </si>
  <si>
    <r>
      <t xml:space="preserve">Así, se presenta el </t>
    </r>
    <r>
      <rPr>
        <i/>
        <sz val="9"/>
        <color theme="1"/>
        <rFont val="Arial"/>
        <family val="2"/>
      </rPr>
      <t>Censo Nacional de Gobiernos Estatales (CNGE) 2023</t>
    </r>
    <r>
      <rPr>
        <sz val="9"/>
        <color theme="1"/>
        <rFont val="Arial"/>
        <family val="2"/>
      </rPr>
      <t>, como el decimocuarto programa estadístico desarrollado por el INEGI en materia de gobierno en el ámbito estatal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t>
    </r>
  </si>
  <si>
    <t>El CNGE 2023 se conforma por los siguientes módulos:</t>
  </si>
  <si>
    <r>
      <rPr>
        <b/>
        <sz val="9"/>
        <color theme="1"/>
        <rFont val="Arial"/>
        <family val="2"/>
      </rPr>
      <t>Módulo 1.</t>
    </r>
    <r>
      <rPr>
        <sz val="9"/>
        <color theme="1"/>
        <rFont val="Arial"/>
        <family val="2"/>
      </rPr>
      <t xml:space="preserve"> Administración Pública de la entidad federativa
</t>
    </r>
    <r>
      <rPr>
        <b/>
        <sz val="9"/>
        <color theme="1"/>
        <rFont val="Arial"/>
        <family val="2"/>
      </rPr>
      <t>Módulo 2.</t>
    </r>
    <r>
      <rPr>
        <sz val="9"/>
        <color theme="1"/>
        <rFont val="Arial"/>
        <family val="2"/>
      </rPr>
      <t xml:space="preserve"> Protección civil
</t>
    </r>
    <r>
      <rPr>
        <b/>
        <sz val="9"/>
        <color theme="1"/>
        <rFont val="Arial"/>
        <family val="2"/>
      </rPr>
      <t>Módulo 3.</t>
    </r>
    <r>
      <rPr>
        <sz val="9"/>
        <color theme="1"/>
        <rFont val="Arial"/>
        <family val="2"/>
      </rPr>
      <t xml:space="preserve"> Servicios periciales
</t>
    </r>
    <r>
      <rPr>
        <b/>
        <sz val="9"/>
        <color theme="1"/>
        <rFont val="Arial"/>
        <family val="2"/>
      </rPr>
      <t>Módulo 4.</t>
    </r>
    <r>
      <rPr>
        <sz val="9"/>
        <color theme="1"/>
        <rFont val="Arial"/>
        <family val="2"/>
      </rPr>
      <t xml:space="preserve"> Defensoría pública
</t>
    </r>
    <r>
      <rPr>
        <b/>
        <sz val="9"/>
        <color theme="1"/>
        <rFont val="Arial"/>
        <family val="2"/>
      </rPr>
      <t>Módulo 5</t>
    </r>
    <r>
      <rPr>
        <sz val="9"/>
        <color theme="1"/>
        <rFont val="Arial"/>
        <family val="2"/>
      </rPr>
      <t xml:space="preserve">. Justicia cívica
</t>
    </r>
    <r>
      <rPr>
        <b/>
        <sz val="9"/>
        <color theme="1"/>
        <rFont val="Arial"/>
        <family val="2"/>
      </rPr>
      <t>Módulo 6.</t>
    </r>
    <r>
      <rPr>
        <sz val="9"/>
        <color theme="1"/>
        <rFont val="Arial"/>
        <family val="2"/>
      </rPr>
      <t xml:space="preserve"> Medio ambiente
</t>
    </r>
    <r>
      <rPr>
        <b/>
        <sz val="9"/>
        <color theme="1"/>
        <rFont val="Arial"/>
        <family val="2"/>
      </rPr>
      <t xml:space="preserve">Módulo 7. </t>
    </r>
    <r>
      <rPr>
        <sz val="9"/>
        <color theme="1"/>
        <rFont val="Arial"/>
        <family val="2"/>
      </rPr>
      <t>Catastro, registro y territorio</t>
    </r>
  </si>
  <si>
    <t>Cada uno de estos módulos está conformado, cuando menos, por los siguientes apartados:</t>
  </si>
  <si>
    <r>
      <rPr>
        <b/>
        <sz val="9"/>
        <rFont val="Arial"/>
        <family val="2"/>
      </rPr>
      <t>Presentación.</t>
    </r>
    <r>
      <rPr>
        <sz val="9"/>
        <rFont val="Arial"/>
        <family val="2"/>
      </rPr>
      <t xml:space="preserve"> Contiene la introducción general y antecedentes del censo, así como las instrucciones generales para la entrega formal del presente instrumento de captación.</t>
    </r>
  </si>
  <si>
    <r>
      <rPr>
        <b/>
        <sz val="9"/>
        <rFont val="Arial"/>
        <family val="2"/>
      </rPr>
      <t xml:space="preserve">Informantes. </t>
    </r>
    <r>
      <rPr>
        <sz val="9"/>
        <rFont val="Arial"/>
        <family val="2"/>
      </rPr>
      <t>En este apartado se recaba información sobre las personas servidoras públicas designadas por las Unidades del Estado como responsables de recopilar, integrar y entregar la información requerida en el cuestionario.</t>
    </r>
  </si>
  <si>
    <r>
      <rPr>
        <b/>
        <sz val="9"/>
        <rFont val="Arial"/>
        <family val="2"/>
      </rPr>
      <t xml:space="preserve">Participantes. </t>
    </r>
    <r>
      <rPr>
        <sz val="9"/>
        <rFont val="Arial"/>
        <family val="2"/>
      </rPr>
      <t xml:space="preserve">Presenta un espacio destinado a la identificación de las personas servidoras públicas que participaron en el llenado de cada módulo y/o sección, según corresponda. </t>
    </r>
  </si>
  <si>
    <r>
      <rPr>
        <b/>
        <sz val="9"/>
        <rFont val="Arial"/>
        <family val="2"/>
      </rPr>
      <t>Cuestionario.</t>
    </r>
    <r>
      <rPr>
        <sz val="9"/>
        <rFont val="Arial"/>
        <family val="2"/>
      </rPr>
      <t xml:space="preserve">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r>
  </si>
  <si>
    <r>
      <rPr>
        <b/>
        <sz val="9"/>
        <rFont val="Arial"/>
        <family val="2"/>
      </rPr>
      <t>Glosario.</t>
    </r>
    <r>
      <rPr>
        <sz val="9"/>
        <rFont val="Arial"/>
        <family val="2"/>
      </rPr>
      <t xml:space="preserve"> Contiene un listado de conceptos y definiciones que se consideran relevantes para el llenado del cuestionario.</t>
    </r>
  </si>
  <si>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anexos y adiciones.</t>
  </si>
  <si>
    <r>
      <t xml:space="preserve">Particularmente, en el </t>
    </r>
    <r>
      <rPr>
        <b/>
        <sz val="9"/>
        <color theme="1"/>
        <rFont val="Arial"/>
        <family val="2"/>
      </rPr>
      <t xml:space="preserve">módulo 1 </t>
    </r>
    <r>
      <rPr>
        <sz val="9"/>
        <color theme="1"/>
        <rFont val="Arial"/>
        <family val="2"/>
      </rPr>
      <t>se solicita, entre otra, información sobre la estructura organizacional de la Administración Pública de cada entidad federativa; la distribución de los recursos humanos, materiales y presupuestales con los que cuenta; la cantidad, tipos y características de acceso a los trámites y servicios prestados; así como los elementos y acciones institucionales que se llevan a cabo para la implementación y ejercicio de funciones específicas, como planeación, evaluación, actividades estadísticas y geográficas, transparencia, control interno, combate a la corrupción, contrataciones públicas, administración de archivos y gestión documental, entre otros.</t>
    </r>
  </si>
  <si>
    <r>
      <t xml:space="preserve">Para ello, este módulo contiene </t>
    </r>
    <r>
      <rPr>
        <b/>
        <sz val="9"/>
        <color theme="1"/>
        <rFont val="Arial"/>
        <family val="2"/>
      </rPr>
      <t>179 preguntas</t>
    </r>
    <r>
      <rPr>
        <sz val="9"/>
        <color theme="1"/>
        <rFont val="Arial"/>
        <family val="2"/>
      </rPr>
      <t xml:space="preserve"> agrupadas en las siguientes secciones:</t>
    </r>
  </si>
  <si>
    <t xml:space="preserve">Sección I. Estructura organizacional, recursos y ejercicio de funciones específicas
Sección II. Trámites y servicios
Sección III. Programas sociales 
Sección IV. Transparencia, acceso a la información pública y protección de datos personales
Sección V. Control interno y anticorrupción
Sección VI. Participación ciudadana
Sección VII. Contrataciones públicas
Sección VIII. Servicios postpenales y servicios para personas adolescentes egresadas y/o en tratamiento externo
Sección IX. Libertad condicionada
Sección X. Tránsito y vialidad
Sección XI. Alojamientos de asistencia social
Sección XII. Administración de archivos y gestión documental              </t>
  </si>
  <si>
    <r>
      <t xml:space="preserve">Considerando la relevancia y diversidad de la información solicitada a través del cuestionario, es necesario que los informantes responsables de su llenado sean personas funcionarias públicas que, por sus atribuciones y actividades cotidianas, cuenten con la información adecuada y necesaria. A efecto de facilitar la recolección de la información solicitada, las personas responsables del llenado del cuestionario pueden auxiliarse de las personas servidoras públicas que integran sus equipos de trabajo. Cuando esto suceda, se solicita que registren sus datos en el apartado </t>
    </r>
    <r>
      <rPr>
        <i/>
        <sz val="9"/>
        <rFont val="Arial"/>
        <family val="2"/>
      </rPr>
      <t>Participantes</t>
    </r>
    <r>
      <rPr>
        <sz val="9"/>
        <rFont val="Arial"/>
        <family val="2"/>
      </rPr>
      <t>.</t>
    </r>
  </si>
  <si>
    <t>Las personas servidoras públicas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 la o las personas servidoras públicas responsables y sello de la institución, será considerada como información oficial en términos de lo establecido en la Ley del SNIEG.</t>
  </si>
  <si>
    <t>El INEGI pondrá a disposición de la sociedad la información de este programa de forma gratuita a través del Servicio Público de Información, además de poder consultarse y descargarse de forma electrónica en el portal del Instituto.</t>
  </si>
  <si>
    <t>La entrega de información deberá hacerse a través del Departamento de Estadísticas de Gobierno de la Coordinación Estatal del INEGI en su entidad federativa, quien se acercará a los equipos de trabajo designados por la persona titular y/o servidora pública responsable para el llenado del cuestionario, con el objetivo de organizar los trabajos y recuperar la información requerida.</t>
  </si>
  <si>
    <r>
      <t xml:space="preserve">Una </t>
    </r>
    <r>
      <rPr>
        <b/>
        <sz val="9"/>
        <color theme="1"/>
        <rFont val="Arial"/>
        <family val="2"/>
      </rPr>
      <t>primera versión completa de la información</t>
    </r>
    <r>
      <rPr>
        <sz val="9"/>
        <color theme="1"/>
        <rFont val="Arial"/>
        <family val="2"/>
      </rPr>
      <t xml:space="preserve">, considerada como </t>
    </r>
    <r>
      <rPr>
        <b/>
        <sz val="9"/>
        <color theme="1"/>
        <rFont val="Arial"/>
        <family val="2"/>
      </rPr>
      <t>preliminar</t>
    </r>
    <r>
      <rPr>
        <sz val="9"/>
        <color theme="1"/>
        <rFont val="Arial"/>
        <family val="2"/>
      </rPr>
      <t>, tendrá un proceso de revisión y validación por parte del personal del INEGI en la Coordinación Estatal, con base en los criterios establecidos. Una vez concluida, el cuestionario será devuelto a la persona servidora pública responsable del llenado en la institución informante, a efecto de notificarle los resultados de la revisión y los ajustes o aclaraciones de información que, de ser procedentes, deberán atenderse. En caso de no presentar observaciones, será remitido a las Oficinas Centrales del INEGI para una verificación y revisión central.</t>
    </r>
  </si>
  <si>
    <r>
      <t xml:space="preserve">Si la verificación y revisión central arroja observaciones o solicitud de aclaración de información, el cuestionario será devuelto a la Coordinación Estatal para la atención o justificación de estas situaciones con la institución informante. En caso de que no existan observaciones o estas sean debidamente atendidas, se procederá con la </t>
    </r>
    <r>
      <rPr>
        <b/>
        <sz val="9"/>
        <color theme="1"/>
        <rFont val="Arial"/>
        <family val="2"/>
      </rPr>
      <t>liberación del cuestionario como versión definitiva</t>
    </r>
    <r>
      <rPr>
        <sz val="9"/>
        <color theme="1"/>
        <rFont val="Arial"/>
        <family val="2"/>
      </rPr>
      <t>, para que se proceda con la impresión y formalización de la información plasmada, mediante la firma y sello del instrumento físico por parte del informante básico e informantes complementarios.</t>
    </r>
  </si>
  <si>
    <r>
      <t xml:space="preserve">En este sentido, una vez completado el llenado de este instrumento, deberá enviarse en versión preliminar a la dirección electrónica de la Jefa o el Jefe de Departamento de Estadísticas de Gobierno (JDEG) de la Coordinación Estatal del INEGI: </t>
    </r>
    <r>
      <rPr>
        <b/>
        <sz val="9"/>
        <rFont val="Arial"/>
        <family val="2"/>
      </rPr>
      <t>xxxxxxxxx@inegi.org.mx</t>
    </r>
  </si>
  <si>
    <t>A efecto de llevar a cabo la revisión y validación del cuestionario, en la siguiente tabla se detallan los periodos en los que se realizarán las actividades en cada entidad federativa:</t>
  </si>
  <si>
    <t>Fecha</t>
  </si>
  <si>
    <t>Actividad</t>
  </si>
  <si>
    <t>XX de al XX de</t>
  </si>
  <si>
    <t>Integración de información por la institución. 
Entrega a la CE del INEGI para revisión.</t>
  </si>
  <si>
    <t>Revisión de información preliminar por parte de la CE del INEGI y aclaración o ajustes por parte del informante. 
Envío de información preliminar a OC para verificación central.</t>
  </si>
  <si>
    <t>Verificación de información preliminar por parte de OC y aclaración o ajustes de información.
Liberación de cuestionario como información definitiva.</t>
  </si>
  <si>
    <t>Recuperación de cuestionario físico con información completa y definitiva, con firma y sello.</t>
  </si>
  <si>
    <t>Una vez que el archivo electrónico esté impreso y firmado, se llevará a cabo la entrega de la versión definitiva del cuestionario vía electrónica y de manera física, para lo cual se tomará en cuenta lo siguiente:</t>
  </si>
  <si>
    <t>1) Entrega electrónica:</t>
  </si>
  <si>
    <r>
      <t xml:space="preserve">La versión definitiva del cuestionario en su versión electrónica deberá ser la misma que se entregue en versión física, de conformidad con las instrucciones correspondientes. Dicha entrega deberá realizarse en la dirección electrónica siguiente: </t>
    </r>
    <r>
      <rPr>
        <b/>
        <sz val="9"/>
        <rFont val="Arial"/>
        <family val="2"/>
      </rPr>
      <t>xxxxxxxxx@inegi.org.mx</t>
    </r>
  </si>
  <si>
    <t>2) Entrega física:</t>
  </si>
  <si>
    <t xml:space="preserve">La versión impresa, con las firmas correspondientes, deberá entregarse en la Coordinación Estatal del INEGI con los siguientes datos: 
</t>
  </si>
  <si>
    <t>Destinatario:</t>
  </si>
  <si>
    <t>Dirección:</t>
  </si>
  <si>
    <r>
      <t xml:space="preserve">En caso de </t>
    </r>
    <r>
      <rPr>
        <b/>
        <sz val="9"/>
        <rFont val="Arial"/>
        <family val="2"/>
      </rPr>
      <t>dudas o comentarios</t>
    </r>
    <r>
      <rPr>
        <sz val="9"/>
        <rFont val="Arial"/>
        <family val="2"/>
      </rPr>
      <t>, deberá hacerlos llegar al personal del Departamento de Estadísticas de Gobierno de la Coordinación Estatal del INEGI que haya sido designado para el seguimiento de este programa de información, quien tiene los siguientes datos de contacto:</t>
    </r>
  </si>
  <si>
    <t>Nombre:</t>
  </si>
  <si>
    <t>Área o unidad de adscripción:</t>
  </si>
  <si>
    <t>Cargo:</t>
  </si>
  <si>
    <t>Correo electrónico:</t>
  </si>
  <si>
    <t>Teléfono:</t>
  </si>
  <si>
    <t>Extensión:</t>
  </si>
  <si>
    <r>
      <t xml:space="preserve">Informantes
</t>
    </r>
    <r>
      <rPr>
        <i/>
        <sz val="8"/>
        <rFont val="Arial"/>
        <family val="2"/>
      </rPr>
      <t>(Responde: institución(es) o unidad(es) administrativa(s) encargada(s) o integradora(s) de la información sobre el ejercicio de las funciones de transparencia, acceso a la información pública y protección de datos personales de las instituciones que integran a la Administración Pública de la entidad federativa)</t>
    </r>
  </si>
  <si>
    <t>INFORMANTE BÁSICO</t>
  </si>
  <si>
    <t>FIRMA Y SELLO</t>
  </si>
  <si>
    <t>(Persona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</si>
  <si>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VoBo. a la información contenida en el presente cuestionario</t>
  </si>
  <si>
    <r>
      <t xml:space="preserve">Título </t>
    </r>
    <r>
      <rPr>
        <i/>
        <sz val="8"/>
        <rFont val="Arial"/>
        <family val="2"/>
      </rPr>
      <t>(Lic., Mtro(a)., Dr(a)., Ing., C., Sr(a)., etc.)</t>
    </r>
    <r>
      <rPr>
        <sz val="9"/>
        <rFont val="Arial"/>
        <family val="2"/>
      </rPr>
      <t>:</t>
    </r>
  </si>
  <si>
    <t>FIRMA</t>
  </si>
  <si>
    <t>Nombre(s):</t>
  </si>
  <si>
    <t>Primer apellido:</t>
  </si>
  <si>
    <t>Segundo apellido:</t>
  </si>
  <si>
    <t>Institución u órgano:</t>
  </si>
  <si>
    <t>INFORMANTE COMPLEMENTARIO 1</t>
  </si>
  <si>
    <t>(Persona servidora pública que, por las funciones que tiene asignadas dentro de la institución, es la principal productora y/o integradora de la información correspondiente a la presente sección y, cuando menos, se encuentra en el segundo o tercer nivel jerárquico de la misma. Nota: en caso de no requerir al "Informante Complementario 1" deje las siguientes celdas en blanco)</t>
  </si>
  <si>
    <t>INFORMANTE COMPLEMENTARIO 2</t>
  </si>
  <si>
    <t>(Persona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 Nota: en caso de no requerir al "Informante Complementario 2" deje las siguientes celdas en blanco)</t>
  </si>
  <si>
    <t>OBSERVACIONES:</t>
  </si>
  <si>
    <r>
      <t xml:space="preserve">Participantes
</t>
    </r>
    <r>
      <rPr>
        <i/>
        <sz val="8"/>
        <rFont val="Arial"/>
        <family val="2"/>
      </rPr>
      <t>(Registrar a las personas servidoras públicas y áreas que participaron en la integración de la información y/o en el llenado de los reactivos que se solicitan en la presente sección. En caso de que las personas servidoras públicas registradas como informantes básico y complementarios hayan integrado información, o llenado algunas preguntas, también deben registrarse en el presente apartado)</t>
    </r>
  </si>
  <si>
    <t>Personas servidoras públicas que participaron en el llenado de la sección</t>
  </si>
  <si>
    <t>Instrucciones de llenado:</t>
  </si>
  <si>
    <r>
      <rPr>
        <b/>
        <i/>
        <sz val="8"/>
        <rFont val="Arial"/>
        <family val="2"/>
      </rPr>
      <t>Título:</t>
    </r>
    <r>
      <rPr>
        <i/>
        <sz val="8"/>
        <rFont val="Arial"/>
        <family val="2"/>
      </rPr>
      <t xml:space="preserve"> anotar el grado escolar o el formalismo para referirse a la persona participante: Licenciado(a), Maestro(a), Doctor(a), Ingeniero(a), Ciudadano(a), Señor(a), etcétera.</t>
    </r>
  </si>
  <si>
    <r>
      <rPr>
        <b/>
        <i/>
        <sz val="8"/>
        <rFont val="Arial"/>
        <family val="2"/>
      </rPr>
      <t xml:space="preserve">Nombre, primer y segundo apellido: </t>
    </r>
    <r>
      <rPr>
        <i/>
        <sz val="8"/>
        <rFont val="Arial"/>
        <family val="2"/>
      </rPr>
      <t>escribir los datos completos, sin abreviaturas y con acentos.</t>
    </r>
  </si>
  <si>
    <r>
      <rPr>
        <b/>
        <i/>
        <sz val="8"/>
        <rFont val="Arial"/>
        <family val="2"/>
      </rPr>
      <t xml:space="preserve">Unidad administrativa de adscripción: </t>
    </r>
    <r>
      <rPr>
        <i/>
        <sz val="8"/>
        <rFont val="Arial"/>
        <family val="2"/>
      </rPr>
      <t>incluir el nombre completo de la unidad administrativa o área, tal como aparece en su estructura orgánica.</t>
    </r>
  </si>
  <si>
    <r>
      <rPr>
        <b/>
        <i/>
        <sz val="8"/>
        <rFont val="Arial"/>
        <family val="2"/>
      </rPr>
      <t xml:space="preserve">Cargo o puesto: </t>
    </r>
    <r>
      <rPr>
        <i/>
        <sz val="8"/>
        <rFont val="Arial"/>
        <family val="2"/>
      </rPr>
      <t>incluir el nombre completo del cargo o puesto desempeñado.</t>
    </r>
  </si>
  <si>
    <r>
      <rPr>
        <b/>
        <i/>
        <sz val="8"/>
        <rFont val="Arial"/>
        <family val="2"/>
      </rPr>
      <t xml:space="preserve">Correo electrónico: </t>
    </r>
    <r>
      <rPr>
        <i/>
        <sz val="8"/>
        <rFont val="Arial"/>
        <family val="2"/>
      </rPr>
      <t>registrar preferentemente el correo institucional de la persona participante, evitando cuentas genéricas o personales.</t>
    </r>
  </si>
  <si>
    <r>
      <rPr>
        <b/>
        <i/>
        <sz val="8"/>
        <rFont val="Arial"/>
        <family val="2"/>
      </rPr>
      <t>Sección y/o preguntas en las que participó:</t>
    </r>
    <r>
      <rPr>
        <i/>
        <sz val="8"/>
        <rFont val="Arial"/>
        <family val="2"/>
      </rPr>
      <t xml:space="preserve"> registrar la sección, subsección, apartado, subapartado y/o preguntas en las que participó, conforme a lo siguiente:</t>
    </r>
  </si>
  <si>
    <t>a) Para referirse a preguntas individuales, anotar el número de la pregunta anteponiendo la letra "P", separando con coma en caso de ser varias preguntas. Ejemplo: P1.1, P1.3, P1.8.
b) Si participó en el llenado de todo el cuestionario, anotar la palabra "Todas".
c) Si participó en el llenado de todas las preguntas de una sección, subsección, apartado y/o subapartado, anotar la nomenclatura correspondiente, separando con comas en caso de que sean dos o más. Ejemplo: I, I.2, I.3.1, I.4.1.1.
d) En caso de que su participación incluya secciones, subsecciones, apartados o subapartados completos, así como algunas preguntas específicas, anotar de forma combinada. Ejemplo: I, II.2, I.4.2, P1.25, P1.26.</t>
  </si>
  <si>
    <t>Principales fuentes de información utilizadas para la integración de información proporcionada:</t>
  </si>
  <si>
    <r>
      <t xml:space="preserve">- Por </t>
    </r>
    <r>
      <rPr>
        <b/>
        <i/>
        <sz val="8"/>
        <rFont val="Arial"/>
        <family val="2"/>
      </rPr>
      <t xml:space="preserve">fuente principal </t>
    </r>
    <r>
      <rPr>
        <i/>
        <sz val="8"/>
        <rFont val="Arial"/>
        <family val="2"/>
      </rPr>
      <t xml:space="preserve">debe considerarse la fuente con la cual se genera toda o la mayor cantidad de información proporcionada, mientras que por </t>
    </r>
    <r>
      <rPr>
        <b/>
        <i/>
        <sz val="8"/>
        <rFont val="Arial"/>
        <family val="2"/>
      </rPr>
      <t xml:space="preserve">fuentes secundarias </t>
    </r>
    <r>
      <rPr>
        <i/>
        <sz val="8"/>
        <rFont val="Arial"/>
        <family val="2"/>
      </rPr>
      <t>debe considerar aquellas de las cuales se obtiene el resto de información (cuando hay más de una fuente).</t>
    </r>
  </si>
  <si>
    <r>
      <t xml:space="preserve">- En la columna </t>
    </r>
    <r>
      <rPr>
        <b/>
        <i/>
        <sz val="8"/>
        <rFont val="Arial"/>
        <family val="2"/>
      </rPr>
      <t xml:space="preserve">Nombre de la fuente </t>
    </r>
    <r>
      <rPr>
        <i/>
        <sz val="8"/>
        <rFont val="Arial"/>
        <family val="2"/>
      </rPr>
      <t>debe</t>
    </r>
    <r>
      <rPr>
        <b/>
        <i/>
        <sz val="8"/>
        <rFont val="Arial"/>
        <family val="2"/>
      </rPr>
      <t xml:space="preserve"> </t>
    </r>
    <r>
      <rPr>
        <i/>
        <sz val="8"/>
        <rFont val="Arial"/>
        <family val="2"/>
      </rPr>
      <t xml:space="preserve">anotar el nombre o descripción de la fuente principal y, en su caso, de las secundarias a partir de la(s) cual(es) se obtiene la información requerida en el presente instrumento de captación, y que la persona participante proporcionó. </t>
    </r>
  </si>
  <si>
    <r>
      <t xml:space="preserve">- En la columna </t>
    </r>
    <r>
      <rPr>
        <b/>
        <i/>
        <sz val="8"/>
        <rFont val="Arial"/>
        <family val="2"/>
      </rPr>
      <t>Tipo de fuente</t>
    </r>
    <r>
      <rPr>
        <i/>
        <sz val="8"/>
        <rFont val="Arial"/>
        <family val="2"/>
      </rPr>
      <t xml:space="preserve"> debe clasificar esa fuente según los tipos establecidos en el catálogo siguiente, con base en las características que más se adapten a la fuente utilizada (seleccionar de la lista desplegable el tipo): </t>
    </r>
  </si>
  <si>
    <r>
      <rPr>
        <b/>
        <i/>
        <sz val="8"/>
        <rFont val="Arial"/>
        <family val="2"/>
      </rPr>
      <t>Sistema informático propio:</t>
    </r>
    <r>
      <rPr>
        <i/>
        <sz val="8"/>
        <rFont val="Arial"/>
        <family val="2"/>
      </rPr>
      <t xml:space="preserve"> corresponde a una solución informática que haya sido desarrollada de manera específica para los fines de la institución, ya sea de forma interna o por un tercero, y tenga el propósito de almacenar o procesar la información generada o utilizada por la institución.
</t>
    </r>
    <r>
      <rPr>
        <b/>
        <i/>
        <sz val="8"/>
        <rFont val="Arial"/>
        <family val="2"/>
      </rPr>
      <t>Software comercial especializado:</t>
    </r>
    <r>
      <rPr>
        <i/>
        <sz val="8"/>
        <rFont val="Arial"/>
        <family val="2"/>
      </rPr>
      <t xml:space="preserve"> se refiere a algún programa o plataforma comercial diseñada o gestionada por un tercero ajeno a la institución, que sirve para los fines de almacenamiento y procesamiento de su información, sin ser un desarrollo exclusivo para la misma.
</t>
    </r>
    <r>
      <rPr>
        <b/>
        <i/>
        <sz val="8"/>
        <rFont val="Arial"/>
        <family val="2"/>
      </rPr>
      <t>Base de datos u hojas de cálculo estructuradas y estandarizadas:</t>
    </r>
    <r>
      <rPr>
        <i/>
        <sz val="8"/>
        <rFont val="Arial"/>
        <family val="2"/>
      </rPr>
      <t xml:space="preserve"> se refiere a la existencia de bases de datos, tablas o conjunto de datos planos que se encuentran estructurados y estandarizados, permitiendo su explotación o consulta a través de softwares estadísticos o de bases de datos (incluye tablas dinámicas, programación de macros en VBA, formularios y BD en Access o similares).
</t>
    </r>
    <r>
      <rPr>
        <b/>
        <i/>
        <sz val="8"/>
        <rFont val="Arial"/>
        <family val="2"/>
      </rPr>
      <t>Hojas de cálculo no estructuradas o no estandarizadas:</t>
    </r>
    <r>
      <rPr>
        <i/>
        <sz val="8"/>
        <rFont val="Arial"/>
        <family val="2"/>
      </rPr>
      <t xml:space="preserve"> corresponde a que la fuente de información son libros u hojas de Excel que concentran información generada por la institución y es consultada de forma directa sin posibilidad de hacer consultas de forma masiva o de un conjunto de datos. 
</t>
    </r>
    <r>
      <rPr>
        <b/>
        <i/>
        <sz val="8"/>
        <rFont val="Arial"/>
        <family val="2"/>
      </rPr>
      <t>Libro de gobierno en formato electrónico:</t>
    </r>
    <r>
      <rPr>
        <i/>
        <sz val="8"/>
        <rFont val="Arial"/>
        <family val="2"/>
      </rPr>
      <t xml:space="preserve"> corresponde a los libros o documentos en formato electrónico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 xml:space="preserve">Libro de gobierno en papel: </t>
    </r>
    <r>
      <rPr>
        <i/>
        <sz val="8"/>
        <rFont val="Arial"/>
        <family val="2"/>
      </rPr>
      <t xml:space="preserve">corresponde a los libros o documentos físicos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Bitácora en documento de texto electrónico:</t>
    </r>
    <r>
      <rPr>
        <i/>
        <sz val="8"/>
        <rFont val="Arial"/>
        <family val="2"/>
      </rPr>
      <t xml:space="preserve"> se refiere al registro o fuente en la que la información contenida está registrada en documentos electrónicos sin la formalidad de un libro de gobierno y que se utiliza para las actividades cotidianas del área o institución que proporciona la información.
</t>
    </r>
    <r>
      <rPr>
        <b/>
        <i/>
        <sz val="8"/>
        <rFont val="Arial"/>
        <family val="2"/>
      </rPr>
      <t>Bitácora en documento de texto en papel:</t>
    </r>
    <r>
      <rPr>
        <i/>
        <sz val="8"/>
        <rFont val="Arial"/>
        <family val="2"/>
      </rPr>
      <t xml:space="preserve"> se refiere al registro o fuente en la que la información contenida está registrada en documentos físicos sin la formalidad de un libro de gobierno y que se utiliza para las actividades cotidianas del área o institución que proporciona la información.
</t>
    </r>
    <r>
      <rPr>
        <b/>
        <i/>
        <sz val="8"/>
        <rFont val="Arial"/>
        <family val="2"/>
      </rPr>
      <t>De palabra:</t>
    </r>
    <r>
      <rPr>
        <i/>
        <sz val="8"/>
        <rFont val="Arial"/>
        <family val="2"/>
      </rPr>
      <t xml:space="preserve"> corresponde a cuando no existe una documentación o registro físico o electrónico y la información se obtiene "de palabra", es decir, la información se obtiene directamente de las personas involucradas en las actividades (ellas son la fuente) y está supeditada a la memoria de las personas servidoras públicas, no existiendo evidencia documental de lo reportado.
</t>
    </r>
    <r>
      <rPr>
        <b/>
        <i/>
        <sz val="8"/>
        <rFont val="Arial"/>
        <family val="2"/>
      </rPr>
      <t>Otra:</t>
    </r>
    <r>
      <rPr>
        <i/>
        <sz val="8"/>
        <rFont val="Arial"/>
        <family val="2"/>
      </rPr>
      <t xml:space="preserve"> se debe seleccionar cuando ninguno de los tipos de fuente listados anteriormente responde a las características de la fuente o medio de registro que es utilizado por el área o institución participante para el registro de la información proporcionada en este instrumento de captación.</t>
    </r>
  </si>
  <si>
    <t>En caso de que seleccione en la categoría "Otra" en alguna de las columnas "Tipo de fuente", favor de especificar ese otro tipo de fuente(s) en la columna "Comentarios o especificaciones sobre el tipo de fuente".</t>
  </si>
  <si>
    <t xml:space="preserve">No. </t>
  </si>
  <si>
    <t>Título</t>
  </si>
  <si>
    <t>Nombre(s)</t>
  </si>
  <si>
    <t>Primer apellido</t>
  </si>
  <si>
    <t>Segundo apellido</t>
  </si>
  <si>
    <t xml:space="preserve">Unidad administrativa de adscripción </t>
  </si>
  <si>
    <t xml:space="preserve">Cargo o puesto </t>
  </si>
  <si>
    <t>Correo electrónico</t>
  </si>
  <si>
    <t>Sección y/o preguntas en las que participó</t>
  </si>
  <si>
    <t>Principales fuentes utilizadas para la integración de la información proporcionada</t>
  </si>
  <si>
    <t>Fuente principal</t>
  </si>
  <si>
    <t>Fuente secundaria 1</t>
  </si>
  <si>
    <t>Fuente secundaria 2</t>
  </si>
  <si>
    <t>Comentarios o especificaciones sobre el tipo de fuente</t>
  </si>
  <si>
    <t>Nombre de la fuente</t>
  </si>
  <si>
    <t>Tipo de fuente</t>
  </si>
  <si>
    <t>Ej.</t>
  </si>
  <si>
    <t>Licenciada</t>
  </si>
  <si>
    <t>Guadalupe</t>
  </si>
  <si>
    <t>Hernández</t>
  </si>
  <si>
    <t>García</t>
  </si>
  <si>
    <t>Dirección General de Administración</t>
  </si>
  <si>
    <t>Directora de Recursos Financieros</t>
  </si>
  <si>
    <t>hernandezg@dgsp.gob.mx</t>
  </si>
  <si>
    <t>I, II.2, I.4.2, P1.25, P1.26</t>
  </si>
  <si>
    <t>Control de nómina</t>
  </si>
  <si>
    <t>Base de datos u hojas de cálculo estructuradas y estandarizadas</t>
  </si>
  <si>
    <t>Sistema de control financiero</t>
  </si>
  <si>
    <t>Sistema Informático propio</t>
  </si>
  <si>
    <t>Hojas de cálculo  no estructuradas o no estandarizadas</t>
  </si>
  <si>
    <t>comp otra</t>
  </si>
  <si>
    <t>1.</t>
  </si>
  <si>
    <t>2.</t>
  </si>
  <si>
    <t>Software comercial especializado</t>
  </si>
  <si>
    <t>3.</t>
  </si>
  <si>
    <t>4.</t>
  </si>
  <si>
    <t>Hojas de cálculo no estructuradas o no estandarizadas</t>
  </si>
  <si>
    <t>5.</t>
  </si>
  <si>
    <t>Libro de gobierno en formato electrónico</t>
  </si>
  <si>
    <t>6.</t>
  </si>
  <si>
    <t>Libro de gobierno en papel</t>
  </si>
  <si>
    <t>7.</t>
  </si>
  <si>
    <t>Bitácora en documento de texto electrónico</t>
  </si>
  <si>
    <t>8.</t>
  </si>
  <si>
    <t>Bitácora en documento de texto en papel</t>
  </si>
  <si>
    <t>9.</t>
  </si>
  <si>
    <t>De palabra</t>
  </si>
  <si>
    <t>10.</t>
  </si>
  <si>
    <t>Otra</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</si>
  <si>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</si>
  <si>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</si>
  <si>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</si>
  <si>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</si>
  <si>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</si>
  <si>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</si>
  <si>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</si>
  <si>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</si>
  <si>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</si>
  <si>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</si>
  <si>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</si>
  <si>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</si>
  <si>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</si>
  <si>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</si>
  <si>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</si>
  <si>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</si>
  <si>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</si>
  <si>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</si>
  <si>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</si>
  <si>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</si>
  <si>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</si>
  <si>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</si>
  <si>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</si>
  <si>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</si>
  <si>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</si>
  <si>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X</t>
  </si>
  <si>
    <t>Instrucciones generales para las preguntas de la sección:</t>
  </si>
  <si>
    <r>
      <t xml:space="preserve">1.- Periodo de referencia de los datos:
</t>
    </r>
    <r>
      <rPr>
        <b/>
        <i/>
        <sz val="8"/>
        <rFont val="Arial"/>
        <family val="2"/>
      </rPr>
      <t>Durante el año:</t>
    </r>
    <r>
      <rPr>
        <i/>
        <sz val="8"/>
        <rFont val="Arial"/>
        <family val="2"/>
      </rPr>
      <t xml:space="preserve"> la información se refiere a lo existente del 1 de enero al 31 de diciembre de 2022.
</t>
    </r>
    <r>
      <rPr>
        <b/>
        <i/>
        <sz val="8"/>
        <rFont val="Arial"/>
        <family val="2"/>
      </rPr>
      <t>Al cierre del año:</t>
    </r>
    <r>
      <rPr>
        <i/>
        <sz val="8"/>
        <rFont val="Arial"/>
        <family val="2"/>
      </rPr>
      <t xml:space="preserve"> la información se refiere a lo existente al 31 de diciembre de 2022.
</t>
    </r>
    <r>
      <rPr>
        <b/>
        <i/>
        <sz val="8"/>
        <rFont val="Arial"/>
        <family val="2"/>
      </rPr>
      <t>Actualmente:</t>
    </r>
    <r>
      <rPr>
        <i/>
        <sz val="8"/>
        <rFont val="Arial"/>
        <family val="2"/>
      </rPr>
      <t xml:space="preserve"> la información se refiere a lo existente al momento del llenado del cuestionario.</t>
    </r>
  </si>
  <si>
    <t>2.- Los catálogos utilizados en el presente cuestionario corresponden a denominaciones estándar, de tal forma que si el nombre de alguna categoría no coincide exactamente con la utilizada en su institución, debe registrar los datos en aquella que sea homóloga.</t>
  </si>
  <si>
    <t>3.- Únicamente debe considerar la información de las instituciones de la Administración Pública de la entidad federativa listadas en la pregunta 1.1 de la sección I del módulo 1 de este censo.</t>
  </si>
  <si>
    <t>4.- Salvo aquellas preguntas que no requieran información por institución de la Administración Pública de la entidad federativa, el listado de instituciones que se despliega corresponde al que registró como respuesta en la pregunta 1.1 de la sección I del módulo 1 de este censo.</t>
  </si>
  <si>
    <t>5.- Con excepción de la existencia de instrucciones, variables y/o catálogos específicos que prevean alguna situación particular asociada a la información requerida, en caso de que determinada categoría no se encuentre prevista en su normatividad aplicable, anote "NA" (No aplica) en las celdas correspondientes.</t>
  </si>
  <si>
    <t>6.- Con excepción de la existencia de instrucciones, variables y/o catálogos específicos que prevean alguna situación particular asociada a la información requerida,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t>
  </si>
  <si>
    <t>7.- No deje celdas en blanco, salvo en los casos en que la instrucción así lo solicite.</t>
  </si>
  <si>
    <t>.</t>
  </si>
  <si>
    <t>IV.1 Comité de transparencia</t>
  </si>
  <si>
    <t>Instrucción general para las preguntas de la subsección:</t>
  </si>
  <si>
    <t>1.- En caso de que seleccione para todas las instituciones el código "2", "3" o "9" en la columna "¿Contaba con algún comité de transparencia?" de la pregunta 4.1, o que la suma de las cantidades que reporte como respuesta en la columna "Total" de la pregunta 4.1 no sea un dato numérico mayor a cero, pase a la pregunta 4.6.</t>
  </si>
  <si>
    <t>Glosario de la subsección:</t>
  </si>
  <si>
    <r>
      <t xml:space="preserve">1.- </t>
    </r>
    <r>
      <rPr>
        <b/>
        <i/>
        <sz val="8"/>
        <color theme="1"/>
        <rFont val="Arial"/>
        <family val="2"/>
      </rPr>
      <t>Ampliación del periodo de reserva:</t>
    </r>
    <r>
      <rPr>
        <i/>
        <sz val="8"/>
        <color theme="1"/>
        <rFont val="Arial"/>
        <family val="2"/>
      </rPr>
      <t xml:space="preserve"> se refiere a la resolución determinada por el comité de transparencia a efecto de señalar la extensión del periodo de reserva de la información clasificada como reservada hasta por un plazo de cinco años adicionales, siempre y cuando se justifique que subsisten las causas que dieron origen a su clasificación.</t>
    </r>
  </si>
  <si>
    <r>
      <t xml:space="preserve">2.- </t>
    </r>
    <r>
      <rPr>
        <b/>
        <i/>
        <sz val="8"/>
        <color theme="1"/>
        <rFont val="Arial"/>
        <family val="2"/>
      </rPr>
      <t>Ampliación del plazo de respuesta:</t>
    </r>
    <r>
      <rPr>
        <i/>
        <sz val="8"/>
        <color theme="1"/>
        <rFont val="Arial"/>
        <family val="2"/>
      </rPr>
      <t xml:space="preserve"> se refiere a la resolución determinada por el comité de transparencia a efecto de señalar la extensión del periodo para dar respuesta a una solicitud de acceso a la información o de protección de datos personales, conforme a lo establecido por la normatividad de la materia.</t>
    </r>
  </si>
  <si>
    <r>
      <t xml:space="preserve">3.- </t>
    </r>
    <r>
      <rPr>
        <b/>
        <i/>
        <sz val="8"/>
        <color theme="1"/>
        <rFont val="Arial"/>
        <family val="2"/>
      </rPr>
      <t>Clasificación de información:</t>
    </r>
    <r>
      <rPr>
        <i/>
        <sz val="8"/>
        <color theme="1"/>
        <rFont val="Arial"/>
        <family val="2"/>
      </rPr>
      <t xml:space="preserve"> se refiere a la resolución determinada por el comité de transparencia a efecto de señalar que la información en poder del sujeto obligado actualiza alguno de los supuestos de reserva o confidencialidad, de conformidad con lo dispuesto en la ley de la materia.</t>
    </r>
  </si>
  <si>
    <r>
      <t xml:space="preserve">4.- </t>
    </r>
    <r>
      <rPr>
        <b/>
        <i/>
        <sz val="8"/>
        <color theme="1"/>
        <rFont val="Arial"/>
        <family val="2"/>
      </rPr>
      <t>Comité de transparencia:</t>
    </r>
    <r>
      <rPr>
        <i/>
        <sz val="8"/>
        <color theme="1"/>
        <rFont val="Arial"/>
        <family val="2"/>
      </rPr>
      <t xml:space="preserve"> se refiere a la instancia colegiada encargada de supervisar las acciones necesarias para dar cumplimiento a las disposiciones aplicables en materia de transparencia, acceso a la información pública y protección de datos personales; tales como confirmar, modificar o revocar las determinaciones que, en materia de ampliación del plazo de respuesta, clasificación de la información y declaración de inexistencia o de incompetencia, realicen las personas titulares de las áreas de los sujetos obligados, así como las demás funciones que establezca la normatividad en la materia.</t>
    </r>
  </si>
  <si>
    <r>
      <t xml:space="preserve">5.- </t>
    </r>
    <r>
      <rPr>
        <b/>
        <i/>
        <sz val="8"/>
        <color theme="1"/>
        <rFont val="Arial"/>
        <family val="2"/>
      </rPr>
      <t>Declaración de inexistencia de datos personales:</t>
    </r>
    <r>
      <rPr>
        <i/>
        <sz val="8"/>
        <color theme="1"/>
        <rFont val="Arial"/>
        <family val="2"/>
      </rPr>
      <t xml:space="preserve"> se refiere a la declaración que hace el comité de transparencia con el propósito de confirmar, en su caso, la inexistencia de los datos personales solicitados. Las declaraciones de inexistencia de los comités deben contener los elementos suficientes para generar en las personas titulares o sus representantes la certeza del carácter exhaustivo de la búsqueda de los datos personales solicitados y de que su solicitud fue atendida debidamente; es decir, deben motivar o precisar las razones por las que se buscaron dichos datos en determinada(s) unidad(es) administrativa(s), los criterios de búsqueda utilizados y las demás circunstancias que fueron tomadas en cuenta.</t>
    </r>
  </si>
  <si>
    <r>
      <t xml:space="preserve">6.- </t>
    </r>
    <r>
      <rPr>
        <b/>
        <i/>
        <sz val="8"/>
        <color theme="1"/>
        <rFont val="Arial"/>
        <family val="2"/>
      </rPr>
      <t>Declaración de inexistencia de información:</t>
    </r>
    <r>
      <rPr>
        <i/>
        <sz val="8"/>
        <color theme="1"/>
        <rFont val="Arial"/>
        <family val="2"/>
      </rPr>
      <t xml:space="preserve"> se refiere a la declaración que hace el comité de transparencia con el propósito de confirmar, en su caso, la inexistencia de la información solicitada. Las declaraciones de inexistencia de los comités deben contener los elementos suficientes para generar en las personas solicitantes la certeza del carácter exhaustivo de la búsqueda de la información solicitada y de que su solicitud fue atendida debidamente; es decir, deben motivar o precisar las razones por las que se buscó la información en determinada(s) unidad(es) administrativa(s), los criterios de búsqueda utilizados y las demás circunstancias que fueron tomadas en cuenta.</t>
    </r>
  </si>
  <si>
    <r>
      <t xml:space="preserve">7.- </t>
    </r>
    <r>
      <rPr>
        <b/>
        <i/>
        <sz val="8"/>
        <color theme="1"/>
        <rFont val="Arial"/>
        <family val="2"/>
      </rPr>
      <t>Desclasificación de información:</t>
    </r>
    <r>
      <rPr>
        <i/>
        <sz val="8"/>
        <color theme="1"/>
        <rFont val="Arial"/>
        <family val="2"/>
      </rPr>
      <t xml:space="preserve"> se refiere a la resolución determinada por el comité de transparencia a efecto de señalar la pertinencia de que la información clasificada como reservada se considere pública.</t>
    </r>
  </si>
  <si>
    <r>
      <t xml:space="preserve">8.- </t>
    </r>
    <r>
      <rPr>
        <b/>
        <i/>
        <sz val="8"/>
        <color theme="1"/>
        <rFont val="Arial"/>
        <family val="2"/>
      </rPr>
      <t>Incompetencia:</t>
    </r>
    <r>
      <rPr>
        <i/>
        <sz val="8"/>
        <color theme="1"/>
        <rFont val="Arial"/>
        <family val="2"/>
      </rPr>
      <t xml:space="preserve"> se refiere a la resolución en la que el comité de transparencia determina que, de acuerdo con la normatividad aplicable, el sujeto obligado no cuenta con las facultades o atribuciones para poseer o generar la información solicitada.</t>
    </r>
  </si>
  <si>
    <r>
      <t xml:space="preserve">9.- </t>
    </r>
    <r>
      <rPr>
        <b/>
        <i/>
        <sz val="8"/>
        <color theme="1"/>
        <rFont val="Arial"/>
        <family val="2"/>
      </rPr>
      <t>Información confidencial:</t>
    </r>
    <r>
      <rPr>
        <i/>
        <sz val="8"/>
        <color theme="1"/>
        <rFont val="Arial"/>
        <family val="2"/>
      </rPr>
      <t xml:space="preserve"> se refiere a aquella información en poder de los sujetos obligados a la que no se puede tener acceso por contener datos personales concernientes a una persona identificada o identificable. También se refiere a aquella que contiene secreto bancario, fiduciario, industrial, comercial, fiscal, bursátil y postal; siempre y cuando la titularidad corresponda a particulares, sujetos de derecho internacional o sujetos obligados que no involucre el ejercicio de recursos públicos, así como los demás casos previstos por la normatividad de la materia.</t>
    </r>
  </si>
  <si>
    <r>
      <t xml:space="preserve">10.- </t>
    </r>
    <r>
      <rPr>
        <b/>
        <i/>
        <sz val="8"/>
        <color theme="1"/>
        <rFont val="Arial"/>
        <family val="2"/>
      </rPr>
      <t>Información reservada:</t>
    </r>
    <r>
      <rPr>
        <i/>
        <sz val="8"/>
        <color theme="1"/>
        <rFont val="Arial"/>
        <family val="2"/>
      </rPr>
      <t xml:space="preserve"> se refiere a aquella información pública cuyo acceso se encuentra temporalmente restringido porque está sujeta a alguna de las excepciones previstas en la normatividad de la materia.</t>
    </r>
  </si>
  <si>
    <r>
      <t xml:space="preserve">11.- </t>
    </r>
    <r>
      <rPr>
        <b/>
        <i/>
        <sz val="8"/>
        <color theme="1"/>
        <rFont val="Arial"/>
        <family val="2"/>
      </rPr>
      <t>Negativa de ejercicio de derechos ARCO:</t>
    </r>
    <r>
      <rPr>
        <i/>
        <sz val="8"/>
        <color theme="1"/>
        <rFont val="Arial"/>
        <family val="2"/>
      </rPr>
      <t xml:space="preserve"> se refiere a la resolución determinada por el comité de transparencia a efecto de confirmar, de ser el caso, que el sujeto obligado debe negar el ejercicio de derechos ARCO por actualizarse alguno de los supuestos de improcedencia previstos en la normatividad de la materia.</t>
    </r>
  </si>
  <si>
    <r>
      <t xml:space="preserve">12.- </t>
    </r>
    <r>
      <rPr>
        <b/>
        <i/>
        <sz val="8"/>
        <color theme="1"/>
        <rFont val="Arial"/>
        <family val="2"/>
      </rPr>
      <t>Periodo de reserva:</t>
    </r>
    <r>
      <rPr>
        <i/>
        <sz val="8"/>
        <color theme="1"/>
        <rFont val="Arial"/>
        <family val="2"/>
      </rPr>
      <t xml:space="preserve"> se refiere al plazo por el que determinada información se mantiene con el carácter de reservada por los sujetos obligados.</t>
    </r>
  </si>
  <si>
    <t>""</t>
  </si>
  <si>
    <t>4.1.-</t>
  </si>
  <si>
    <t>Indique, por cada una de las instituciones de la Administración Pública de su entidad federativa, si al cierre del año 2022 contaba con algún comité de transparencia. En caso afirmativo, anote la cantidad de resoluciones emitidas por el mismo durante el referido año, según tipo de modalidad.</t>
  </si>
  <si>
    <t>En caso de que determinada institución no haya contado con algún comité de transparencia, se haya encontrado en proceso de integración, o no cuente con información para determinarlo, indíquelo en la columna correspondiente conforme al catálogo respectivo y deje el resto de la fila en blanco.</t>
  </si>
  <si>
    <t>código</t>
  </si>
  <si>
    <t>cantidad</t>
  </si>
  <si>
    <t>En caso de que seleccione para todas las instituciones el código "3" o "9" en la columna "¿Contaba con algún comité de transparencia?", explique dicha situación en el recuadro que se encuentra en la parte inferior de la tabla de respuesta.</t>
  </si>
  <si>
    <t>comp</t>
  </si>
  <si>
    <t>Nombre de las instituciones</t>
  </si>
  <si>
    <r>
      <t xml:space="preserve">¿Contaba con algún comité de transparencia?
</t>
    </r>
    <r>
      <rPr>
        <i/>
        <sz val="8"/>
        <color theme="1"/>
        <rFont val="Arial"/>
        <family val="2"/>
      </rPr>
      <t>(1. Sí / 2. En proceso de integración / 3. No / 9. No identificado)</t>
    </r>
  </si>
  <si>
    <t>Resoluciones emitidas, según tipo de modalidad</t>
  </si>
  <si>
    <t>Total</t>
  </si>
  <si>
    <t>Medios presenciales</t>
  </si>
  <si>
    <t>Medios virtuales</t>
  </si>
  <si>
    <t>""comp</t>
  </si>
  <si>
    <t>t</t>
  </si>
  <si>
    <t>ns</t>
  </si>
  <si>
    <t>suma</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</si>
  <si>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</si>
  <si>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</si>
  <si>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</si>
  <si>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</si>
  <si>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</si>
  <si>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</si>
  <si>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</si>
  <si>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</si>
  <si>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</si>
  <si>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</si>
  <si>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</si>
  <si>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</si>
  <si>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</si>
  <si>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</si>
  <si>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</si>
  <si>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</si>
  <si>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</si>
  <si>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</si>
  <si>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</si>
  <si>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</si>
  <si>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</si>
  <si>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</si>
  <si>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</si>
  <si>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</si>
  <si>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</si>
  <si>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</si>
  <si>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</si>
  <si>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</si>
  <si>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</si>
  <si>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</si>
  <si>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</si>
  <si>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</si>
  <si>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</si>
  <si>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</si>
  <si>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</si>
  <si>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</si>
  <si>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</si>
  <si>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</si>
  <si>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</si>
  <si>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</si>
  <si>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</si>
  <si>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</si>
  <si>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</si>
  <si>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</si>
  <si>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</si>
  <si>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</si>
  <si>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</si>
  <si>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</si>
  <si>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</si>
  <si>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</si>
  <si>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</si>
  <si>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</si>
  <si>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</si>
  <si>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</si>
  <si>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</si>
  <si>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</si>
  <si>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</si>
  <si>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</si>
  <si>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</si>
  <si>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</si>
  <si>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</si>
  <si>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</si>
  <si>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</si>
  <si>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</si>
  <si>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</si>
  <si>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</si>
  <si>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</si>
  <si>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</si>
  <si>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</si>
  <si>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</si>
  <si>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</si>
  <si>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</si>
  <si>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</si>
  <si>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</si>
  <si>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</si>
  <si>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</si>
  <si>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</si>
  <si>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</si>
  <si>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</si>
  <si>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</si>
  <si>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</si>
  <si>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</si>
  <si>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</si>
  <si>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</si>
  <si>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</si>
  <si>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S</t>
  </si>
  <si>
    <t>En caso de tener algún comentario u observación al dato registrado en la respuesta de la presente pregunta, o los datos que derivan de la misma, favor de anotarlo en el siguiente espacio. De lo contrario, déjelo en blanco.</t>
  </si>
  <si>
    <t>4.2.-</t>
  </si>
  <si>
    <t>De acuerdo con el total de resoluciones emitidas que reportó como respuesta en la pregunta anterior, anote la cantidad de las mismas especificando el tipo de determinación y el sentido de la resolución.</t>
  </si>
  <si>
    <t>La suma de las cantidades registradas en la columna "Total" debe ser igual o mayor a la suma de las cantidades reportadas como respuesta en la columna "Total" de la pregunta anterior, toda vez que una resolución emitida pudo haber contenido más de un tipo de determinación.</t>
  </si>
  <si>
    <t>Comp</t>
  </si>
  <si>
    <t>La cantidad registrada en la columna "Total" de cada tipo de determinación debe ser igual o menor a la suma de las cantidades reportadas como respuesta en la columna "Total" de la pregunta anterior. En caso de que esta instrucción no le aplique, justifíquelo en el recuadro que se encuentra al final de la tabla de respuesta.</t>
  </si>
  <si>
    <t>En caso de que registre algún valor numérico mayor a cero en el numeral 9, debe anotar el nombre de dicho(s) tipo(s) de determinación en el recuadro destinado para tal efecto que se encuentra al final de la tabla de respuesta.</t>
  </si>
  <si>
    <t>Tipo de determinación</t>
  </si>
  <si>
    <t>Resoluciones emitidas, según sentido de la resolución</t>
  </si>
  <si>
    <t>Confirma</t>
  </si>
  <si>
    <t>Modifica</t>
  </si>
  <si>
    <t xml:space="preserve">Revoca </t>
  </si>
  <si>
    <t>p4.1</t>
  </si>
  <si>
    <t>p4.2</t>
  </si>
  <si>
    <t>Ampliación del plazo de respuesta</t>
  </si>
  <si>
    <t>2. Clasificación de información</t>
  </si>
  <si>
    <t>2.1</t>
  </si>
  <si>
    <t>Clasificación de información como confidencial</t>
  </si>
  <si>
    <t>2.2</t>
  </si>
  <si>
    <t>Clasificación de información como reservada</t>
  </si>
  <si>
    <t>Declaración de inexistencia de información</t>
  </si>
  <si>
    <t xml:space="preserve">4. </t>
  </si>
  <si>
    <t>Incompetencia</t>
  </si>
  <si>
    <t>Desclasificación de información</t>
  </si>
  <si>
    <t xml:space="preserve">6. </t>
  </si>
  <si>
    <t>Ampliación del periodo de reserva</t>
  </si>
  <si>
    <t>Declaración de inexistencia de datos personales</t>
  </si>
  <si>
    <t>Negativa de ejercicio de derechos ARCO</t>
  </si>
  <si>
    <r>
      <t xml:space="preserve">Otro tipo de determinación </t>
    </r>
    <r>
      <rPr>
        <i/>
        <sz val="8"/>
        <color theme="1"/>
        <rFont val="Arial"/>
        <family val="2"/>
      </rPr>
      <t>(especifique)</t>
    </r>
  </si>
  <si>
    <r>
      <t xml:space="preserve">Otro tipo de determinación: 
</t>
    </r>
    <r>
      <rPr>
        <i/>
        <sz val="8"/>
        <color theme="1"/>
        <rFont val="Arial"/>
        <family val="2"/>
      </rPr>
      <t>(especifique)</t>
    </r>
  </si>
  <si>
    <t>4.3.-</t>
  </si>
  <si>
    <t>De acuerdo con el total de resoluciones de clasificación de información como confidencial y de clasificación de información como reservada emitidas que reportó como respuesta en la pregunta anterior, anote la cantidad de las mismas especificando la causa de clasificación.</t>
  </si>
  <si>
    <t>Para cada tabla, en caso de que la suma de las cantidades reportadas como respuesta en las columnas "Confirma" y "Modifica" del respectivo numeral de la pregunta anterior no sea un dato numérico mayor a cero, no puede registrar información en el presente reactivo.</t>
  </si>
  <si>
    <t>Para cada tabla, la suma de las cantidades registradas debe ser igual o mayor a la suma de las cantidades reportadas como respuesta en las columnas "Confirma" y "Modifica" del respectivo numeral de la pregunta anterior, toda vez que en una resolución emitida se pudo haber actualizado más de una causa de clasificación.</t>
  </si>
  <si>
    <t>Para cada tabla, la cantidad registrada para cada causa de clasificación de información como confidencial y de clasificación de información como reservada, según corresponda, debe ser igual o menor a la suma de las cantidades reportadas como respuesta en las columnas "Confirma" y "Modifica" del respectivo numeral de la pregunta anterior. En caso de que esta instrucción no le aplique, justifíquelo en el recuadro que se encuentra al final de la tabla de respuesta.</t>
  </si>
  <si>
    <t>En caso de que registre algún valor numérico mayor a cero en los numerales 4 y/o 13 de las tablas I y II, respectivamente, debe anotar el nombre de dicha(s) causa(s) de clasificación en el recuadro destinado para tal efecto que se encuentra al final de cada una de las tablas de respuesta.</t>
  </si>
  <si>
    <t>I) Clasificación de información como confidencial</t>
  </si>
  <si>
    <t>Causas de clasificación de información como confidencial</t>
  </si>
  <si>
    <t>Resoluciones de clasificación de información como confidencial emitidas</t>
  </si>
  <si>
    <t>p4.3</t>
  </si>
  <si>
    <t>Contiene datos personales concernientes a una persona identificada o identificable</t>
  </si>
  <si>
    <t>Se refiere a los secretos bancario, fiduciario, industrial, comercial, fiscal, bursátil y postal, cuya titularidad corresponda a particulares, sujetos de derecho internacional o a sujetos obligados cuando no involucren el ejercicio de recursos públicos</t>
  </si>
  <si>
    <t>Información que presenten los particulares a los sujetos obligados, siempre que tengan el derecho a ello, de conformidad con lo dispuesto por las leyes o los tratados internacionales</t>
  </si>
  <si>
    <r>
      <t xml:space="preserve">Otra causa de clasificación </t>
    </r>
    <r>
      <rPr>
        <i/>
        <sz val="8"/>
        <color theme="1"/>
        <rFont val="Arial"/>
        <family val="2"/>
      </rPr>
      <t>(especifique)</t>
    </r>
  </si>
  <si>
    <r>
      <t xml:space="preserve">Otra causa de clasificación: 
</t>
    </r>
    <r>
      <rPr>
        <i/>
        <sz val="8"/>
        <color theme="1"/>
        <rFont val="Arial"/>
        <family val="2"/>
      </rPr>
      <t>(especifique)</t>
    </r>
  </si>
  <si>
    <t>II) Clasificación de información como reservada</t>
  </si>
  <si>
    <t>Causas de clasificación de información como reservada</t>
  </si>
  <si>
    <t>Resoluciones de clasificación de información como reservada emitidas</t>
  </si>
  <si>
    <t>Comprometa la seguridad nacional, la seguridad pública o la defensa nacional y cuente con un propósito genuino y un efecto demostrable</t>
  </si>
  <si>
    <t>Pueda menoscabar la conducción de las negociaciones y relaciones internacionales</t>
  </si>
  <si>
    <t>Se entregue al Estado mexicano expresamente con ese carácter o el de confidencial por otro u otros sujetos de derecho internacional, excepto cuando se trate de violaciones graves de derechos humanos o delitos de lesa humanidad de conformidad con el derecho internacional</t>
  </si>
  <si>
    <t>Pueda afectar la efectividad de las medidas adoptadas en relación con las políticas en materia monetaria, cambiaria o del sistema financiero del país; pueda poner en riesgo la estabilidad de las instituciones financieras susceptibles de ser consideradas de riesgo sistémico o del sistema financiero del país, pueda comprometer la seguridad en la provisión de moneda nacional al país, o pueda incrementar el costo de operaciones financieras que realicen los sujetos obligados del sector público</t>
  </si>
  <si>
    <t>Pueda poner en riesgo la vida, seguridad o salud de una persona física</t>
  </si>
  <si>
    <t>Obstruya las actividades de verificación, inspección y auditoría relativas al cumplimiento de las leyes o afecte la recaudación de contribuciones</t>
  </si>
  <si>
    <t>Obstruya la prevención o persecución de los delitos</t>
  </si>
  <si>
    <t>Contenga las opiniones, recomendaciones o puntos de vista que formen parte del proceso deliberativo de las personas servidoras públicas, hasta en tanto no sea adoptada la decisión definitiva, la cual deberá estar documentada</t>
  </si>
  <si>
    <t>Obstruya los procedimientos para fincar responsabilidad a las personas servidoras públicas, en tanto no se haya dictado la resolución administrativa</t>
  </si>
  <si>
    <t>Afecte los derechos del debido proceso</t>
  </si>
  <si>
    <t>Vulnere la conducción de los expedientes judiciales o de los procedimientos administrativos seguidos en forma de juicio, en tanto no hayan causado estado</t>
  </si>
  <si>
    <t>Se encuentre contenida dentro de las investigaciones de hechos que la ley señale como delitos y se tramiten ante el Ministerio Público</t>
  </si>
  <si>
    <t>4.4.-</t>
  </si>
  <si>
    <t>De acuerdo con el total de resoluciones de clasificación de información como reservada emitidas que reportó como respuesta en la pregunta 4.2, anote la cantidad de las mismas especificando el periodo de reserva.</t>
  </si>
  <si>
    <t>En caso de que la suma de las cantidades reportadas como respuesta en las columnas "Confirma" y "Modifica" del numeral 2.2 de la pregunta 4.2 no sea un dato numérico mayor a cero, no puede registrar información en el presente reactivo.</t>
  </si>
  <si>
    <t>La suma de las cantidades registradas debe ser igual o mayor a la suma de las cantidades reportadas como respuesta en las columnas "Confirma" y "Modifica" del numeral 2.2 de la pregunta 4.2, toda vez que una resolución de clasificación de información como reservada pudo haber contenido más de un periodo de reserva.</t>
  </si>
  <si>
    <t>La cantidad registrada para cada periodo de reserva debe ser igual o menor a la suma de las cantidades reportadas como respuesta en las columnas "Confirma" y "Modifica" del numeral 2.2 de la pregunta 4.2. En caso de que esta instrucción no le aplique, justifíquelo en el recuadro que se encuentra al final de la tabla de respuesta.</t>
  </si>
  <si>
    <t>Periodo de reserva</t>
  </si>
  <si>
    <t>Menos de 1 año</t>
  </si>
  <si>
    <t>De 1 año hasta menos de 2 años</t>
  </si>
  <si>
    <t>De 2 años hasta menos de 3 años</t>
  </si>
  <si>
    <t>De 3 años hasta menos de 4 años</t>
  </si>
  <si>
    <t>De 4 años hasta menos de 5 años</t>
  </si>
  <si>
    <t>5 años</t>
  </si>
  <si>
    <t>4.5.-</t>
  </si>
  <si>
    <t>De acuerdo con el total de resoluciones de clasificación de información como reservada emitidas que reportó como respuesta en las preguntas 4.3 y 4.4, anote la cantidad de las mismas especificando la causa de clasificación y el periodo de reserva.</t>
  </si>
  <si>
    <t>La suma de las cantidades registradas en la columna "Total" debe ser igual a la suma de las cantidades reportadas como respuesta en la tabla II de la pregunta 4.3, así como corresponder a su desagregación por causa de la clasificación de información como reservada.</t>
  </si>
  <si>
    <t>La suma de las cantidades registradas en la columna "Total" debe ser igual o mayor a la suma de las cantidades reportadas como respuesta en la pregunta anterior, así como corresponder a su desagregación por periodo de reserva; toda vez que en una resolución emitida con el mismo periodo de reserva se pudo haber actualizado más de una causal de clasificación. En caso de que esta instrucción no le aplique, justifíquelo en el recuadro que se encuentra al final de la tabla de respuesta.</t>
  </si>
  <si>
    <t>Resoluciones de clasificación de información como reservada emitidas, según periodo de reserva</t>
  </si>
  <si>
    <t>p4.5</t>
  </si>
  <si>
    <t>p4.4</t>
  </si>
  <si>
    <t>Otra causa de clasificación</t>
  </si>
  <si>
    <t>IV.2 Documentos o expedientes desclasificados</t>
  </si>
  <si>
    <t>4.6.-</t>
  </si>
  <si>
    <t>Anote la cantidad de documentos o expedientes desclasificados durante el año 2022 por la Administración Pública de su entidad federativa, según causa de desclasificación.</t>
  </si>
  <si>
    <t>En caso de que registre algún valor numérico mayor a cero en el numeral 3, debe anotar el nombre de dicha(s) autoridad(es) competente(s) en el recuadro destinado para tal efecto que se encuentra al final de la tabla de respuesta.</t>
  </si>
  <si>
    <t>En caso de que registre algún valor numérico mayor a cero en el numeral 5, debe anotar el nombre de dicha(s) causa(s) de desclasificación en el recuadro destinado para tal efecto que se encuentra al final de la tabla de respuesta.</t>
  </si>
  <si>
    <t>Causas de desclasificación de información reservada</t>
  </si>
  <si>
    <t>Documentos o expedientes desclasificados</t>
  </si>
  <si>
    <t>Se extingan las causas que dieron origen a su clasificación</t>
  </si>
  <si>
    <t>Expire el plazo de clasificación</t>
  </si>
  <si>
    <r>
      <t xml:space="preserve">Exista resolución de una autoridad competente que determine que existe una causa de interés público que prevalece sobre la reserva de la información </t>
    </r>
    <r>
      <rPr>
        <i/>
        <sz val="8"/>
        <color theme="1"/>
        <rFont val="Arial"/>
        <family val="2"/>
      </rPr>
      <t>(especifique)</t>
    </r>
  </si>
  <si>
    <t>Consideración de la pertinencia de la desclasificación por parte del comité de transparencia</t>
  </si>
  <si>
    <r>
      <t xml:space="preserve">Otra causa de desclasificación </t>
    </r>
    <r>
      <rPr>
        <i/>
        <sz val="8"/>
        <color theme="1"/>
        <rFont val="Arial"/>
        <family val="2"/>
      </rPr>
      <t>(especifique)</t>
    </r>
  </si>
  <si>
    <r>
      <t xml:space="preserve">Autoridad competente: 
</t>
    </r>
    <r>
      <rPr>
        <i/>
        <sz val="8"/>
        <color theme="1"/>
        <rFont val="Arial"/>
        <family val="2"/>
      </rPr>
      <t>(especifique)</t>
    </r>
  </si>
  <si>
    <r>
      <t xml:space="preserve">Otra causa de desclasificación: 
</t>
    </r>
    <r>
      <rPr>
        <i/>
        <sz val="8"/>
        <color theme="1"/>
        <rFont val="Arial"/>
        <family val="2"/>
      </rPr>
      <t>(especifique)</t>
    </r>
  </si>
  <si>
    <t>IV.3 Solicitudes de acceso a la información y de protección de datos personales</t>
  </si>
  <si>
    <r>
      <t xml:space="preserve">1.- </t>
    </r>
    <r>
      <rPr>
        <b/>
        <i/>
        <sz val="8"/>
        <rFont val="Arial"/>
        <family val="2"/>
      </rPr>
      <t>Solicitudes de acceso a la información:</t>
    </r>
    <r>
      <rPr>
        <i/>
        <sz val="8"/>
        <rFont val="Arial"/>
        <family val="2"/>
      </rPr>
      <t xml:space="preserve"> se refiere a las peticiones mediante las cuales las personas solicitantes pueden acceder a la documentación que generan, obtienen o conserven los sujetos obligados.</t>
    </r>
  </si>
  <si>
    <r>
      <t xml:space="preserve">2.- </t>
    </r>
    <r>
      <rPr>
        <b/>
        <i/>
        <sz val="8"/>
        <rFont val="Arial"/>
        <family val="2"/>
      </rPr>
      <t xml:space="preserve">Solicitudes de protección de datos personales: </t>
    </r>
    <r>
      <rPr>
        <i/>
        <sz val="8"/>
        <rFont val="Arial"/>
        <family val="2"/>
      </rPr>
      <t>se refiere a las peticiones mediante las cuales las personas solicitantes pueden acceder, rectificar, cancelar u oponerse al uso o tratamiento de sus datos personales que están en poder de los sujetos obligados; incluyendo, de ser el caso, la portabilidad de los mismos.</t>
    </r>
  </si>
  <si>
    <t>IV.3.1 Solicitudes de acceso a la información y de protección de datos personales recibidas</t>
  </si>
  <si>
    <t>Glosario del apartado:</t>
  </si>
  <si>
    <r>
      <t xml:space="preserve">1.- </t>
    </r>
    <r>
      <rPr>
        <b/>
        <i/>
        <sz val="8"/>
        <color theme="1"/>
        <rFont val="Arial"/>
        <family val="2"/>
      </rPr>
      <t>Portabilidad:</t>
    </r>
    <r>
      <rPr>
        <i/>
        <sz val="8"/>
        <color theme="1"/>
        <rFont val="Arial"/>
        <family val="2"/>
      </rPr>
      <t xml:space="preserve"> se refiere al derecho de las personas titulares de obtener y reutilizar sus datos personales para fines propios y en diferentes servicios. Este derecho busca facilitar la capacidad para obtener, copiar o transmitir fácilmente datos personales de un sistema de tratamiento automatizado a otro sistema en un formato electrónico estructurado y comúnmente utilizado.</t>
    </r>
  </si>
  <si>
    <t>4.7.-</t>
  </si>
  <si>
    <t>Indique, por cada una de las instituciones de la Administración Pública de su entidad federativa, si durante el año 2022 contó con medios de recepción para las solicitudes de acceso a la información y de protección de datos personales. En caso afirmativo, señale los medios de recepción con los que contó y anote la cantidad de solicitudes de acceso a la información y de protección de datos personales recibidas durante el referido año a través de cada uno de estos medios; utilizando para tal efecto el catálogo que se presenta en la parte inferior de la siguiente tabla.</t>
  </si>
  <si>
    <t>Para cada institución, en caso de que no haya contado con medios de recepción para solicitudes de acceso a la información y de protección de datos personales, o no cuente con información para determinarlo, indíquelo en la columna correspondiente conforme al catálogo respectivo y deje el resto de la fila en blanco.</t>
  </si>
  <si>
    <t>Para cada institución, en el apartado "Medios de recepción" seleccione con una "X" el o los códigos que correspondan.</t>
  </si>
  <si>
    <t>Para cada institución, no puede registrar información en el código "11" del apartado "Medios de recepción".</t>
  </si>
  <si>
    <t>Para cada institución, en los apartados "Solicitudes de acceso a la información recibidas" y "Solicitudes de protección de datos personales recibidas" anote, según el medio de recepción seleccionado con anterioridad, la cantidad de solicitudes de acceso a la información y de protección de datos personales recibidas, respectivamente. Por ejemplo: en caso de que haya recibido 100 solicitudes de acceso a la información a través de la Plataforma Nacional de Transparencia, en el numeral 3.1 del apartado "Solicitudes de acceso a la información recibidas" anote 100.</t>
  </si>
  <si>
    <t>Para cada institución, y con excepción del código "11", en caso de que en el apartado "Medios de recepción" no haya anotado una "X" para determinado medio de recepción, no puede registrar información para el mismo en el numeral correspondiente de los apartados "Solicitudes de acceso a la información recibidas" y "Solicitudes de protección de datos personales recibidas".</t>
  </si>
  <si>
    <t>En caso de que seleccione el código "3.3" y/o "10" en el apartado "Medios de recepción", debe anotar el nombre de dicho(s) medio(s) de recepción en los recuadros destinados para tal efecto que se encuentran al final de la tabla de respuesta.</t>
  </si>
  <si>
    <t>(1 de 2)</t>
  </si>
  <si>
    <r>
      <rPr>
        <b/>
        <sz val="9"/>
        <color theme="1"/>
        <rFont val="Arial"/>
        <family val="2"/>
      </rPr>
      <t>¿Contó con medios de recepción para solicitudes de acceso a la información y de protección de datos personales?</t>
    </r>
    <r>
      <rPr>
        <sz val="9"/>
        <color theme="1"/>
        <rFont val="Arial"/>
        <family val="2"/>
      </rPr>
      <t xml:space="preserve">
</t>
    </r>
    <r>
      <rPr>
        <i/>
        <sz val="8"/>
        <color theme="1"/>
        <rFont val="Arial"/>
        <family val="2"/>
      </rPr>
      <t>(1. Sí / 2. No / 9. No identificado)</t>
    </r>
  </si>
  <si>
    <r>
      <t xml:space="preserve">Medios de recepción 
</t>
    </r>
    <r>
      <rPr>
        <i/>
        <sz val="8"/>
        <color theme="1"/>
        <rFont val="Arial"/>
        <family val="2"/>
      </rPr>
      <t>(ver catálogo)</t>
    </r>
  </si>
  <si>
    <t>3.1</t>
  </si>
  <si>
    <t>3.2</t>
  </si>
  <si>
    <t>3.3</t>
  </si>
  <si>
    <t>(2 de 2)</t>
  </si>
  <si>
    <r>
      <t xml:space="preserve">Solicitudes de acceso a la información recibidas
</t>
    </r>
    <r>
      <rPr>
        <i/>
        <sz val="8"/>
        <color theme="1"/>
        <rFont val="Arial"/>
        <family val="2"/>
      </rPr>
      <t>(ver catálogo)</t>
    </r>
  </si>
  <si>
    <r>
      <t xml:space="preserve">Solicitudes de protección de datos personales recibidas
</t>
    </r>
    <r>
      <rPr>
        <i/>
        <sz val="8"/>
        <color theme="1"/>
        <rFont val="Arial"/>
        <family val="2"/>
      </rPr>
      <t>(ver catálogo)</t>
    </r>
  </si>
  <si>
    <r>
      <rPr>
        <sz val="9"/>
        <color theme="1"/>
        <rFont val="Arial"/>
        <family val="2"/>
      </rPr>
      <t>Otro sistema informático:</t>
    </r>
    <r>
      <rPr>
        <sz val="8"/>
        <color theme="1"/>
        <rFont val="Arial"/>
        <family val="2"/>
      </rPr>
      <t xml:space="preserve"> 
</t>
    </r>
    <r>
      <rPr>
        <i/>
        <sz val="8"/>
        <color theme="1"/>
        <rFont val="Arial"/>
        <family val="2"/>
      </rPr>
      <t>(especifique)</t>
    </r>
  </si>
  <si>
    <r>
      <rPr>
        <sz val="9"/>
        <color theme="1"/>
        <rFont val="Arial"/>
        <family val="2"/>
      </rPr>
      <t xml:space="preserve">Otro medio de recepción:
</t>
    </r>
    <r>
      <rPr>
        <i/>
        <sz val="8"/>
        <color theme="1"/>
        <rFont val="Arial"/>
        <family val="2"/>
      </rPr>
      <t>(especifique)</t>
    </r>
  </si>
  <si>
    <t>Catálogo de medios de recepción</t>
  </si>
  <si>
    <r>
      <t xml:space="preserve">Personalmente </t>
    </r>
    <r>
      <rPr>
        <i/>
        <sz val="8"/>
        <color theme="1"/>
        <rFont val="Arial"/>
        <family val="2"/>
      </rPr>
      <t>(presentadas ante la unidad de transparencia)</t>
    </r>
  </si>
  <si>
    <r>
      <t xml:space="preserve">Personalmente </t>
    </r>
    <r>
      <rPr>
        <i/>
        <sz val="8"/>
        <color theme="1"/>
        <rFont val="Arial"/>
        <family val="2"/>
      </rPr>
      <t>(presentadas ante alguna oficina designada para ello)</t>
    </r>
  </si>
  <si>
    <t>3. Sistemas informáticos</t>
  </si>
  <si>
    <t>Plataforma Nacional de Transparencia</t>
  </si>
  <si>
    <t>INFOMEX</t>
  </si>
  <si>
    <r>
      <t xml:space="preserve">Otro sistema informático </t>
    </r>
    <r>
      <rPr>
        <i/>
        <sz val="8"/>
        <color theme="1"/>
        <rFont val="Arial"/>
        <family val="2"/>
      </rPr>
      <t>(especifique)</t>
    </r>
  </si>
  <si>
    <r>
      <t xml:space="preserve">Servicio postal </t>
    </r>
    <r>
      <rPr>
        <i/>
        <sz val="8"/>
        <color theme="1"/>
        <rFont val="Arial"/>
        <family val="2"/>
      </rPr>
      <t>(paquetería y mensajería)</t>
    </r>
  </si>
  <si>
    <r>
      <t>Número telefónico</t>
    </r>
    <r>
      <rPr>
        <i/>
        <sz val="8"/>
        <color theme="1"/>
        <rFont val="Arial"/>
        <family val="2"/>
      </rPr>
      <t xml:space="preserve"> (llamadas telefónicas, mensajes SMS, etc.)</t>
    </r>
  </si>
  <si>
    <r>
      <t xml:space="preserve">Sitio web </t>
    </r>
    <r>
      <rPr>
        <i/>
        <sz val="8"/>
        <color theme="1"/>
        <rFont val="Arial"/>
        <family val="2"/>
      </rPr>
      <t>(página electrónica vía internet)</t>
    </r>
  </si>
  <si>
    <r>
      <t xml:space="preserve">Correo electrónico </t>
    </r>
    <r>
      <rPr>
        <i/>
        <sz val="8"/>
        <color theme="1"/>
        <rFont val="Arial"/>
        <family val="2"/>
      </rPr>
      <t>(institucional)</t>
    </r>
  </si>
  <si>
    <r>
      <t xml:space="preserve">Aplicación móvil </t>
    </r>
    <r>
      <rPr>
        <i/>
        <sz val="8"/>
        <color theme="1"/>
        <rFont val="Arial"/>
        <family val="2"/>
      </rPr>
      <t>(app)</t>
    </r>
  </si>
  <si>
    <r>
      <t xml:space="preserve">Redes sociales </t>
    </r>
    <r>
      <rPr>
        <i/>
        <sz val="8"/>
        <color theme="1"/>
        <rFont val="Arial"/>
        <family val="2"/>
      </rPr>
      <t>(WhatsApp, Facebook, Twitter, Telegram, etc.)</t>
    </r>
  </si>
  <si>
    <r>
      <t xml:space="preserve">Otro medio de recepción </t>
    </r>
    <r>
      <rPr>
        <i/>
        <sz val="8"/>
        <color theme="1"/>
        <rFont val="Arial"/>
        <family val="2"/>
      </rPr>
      <t>(especifique)</t>
    </r>
  </si>
  <si>
    <t>No identificado</t>
  </si>
  <si>
    <t>4.8.-</t>
  </si>
  <si>
    <t>De acuerdo con el total de solicitudes de protección de datos personales recibidas que reportó como respuesta en la pregunta anterior, anote la cantidad de las mismas especificando su tipo.</t>
  </si>
  <si>
    <t>En caso de que la suma de las cantidades reportadas como respuesta en las columnas del apartado "Solicitudes de protección de datos personales recibidas" de la pregunta anterior no sea un dato numérico mayor a cero, no puede registrar información en el presente reactivo.</t>
  </si>
  <si>
    <r>
      <rPr>
        <i/>
        <u/>
        <sz val="8"/>
        <rFont val="Arial"/>
        <family val="2"/>
      </rPr>
      <t>En el numeral 1 no debe considerar, de ser el caso, la información correspondiente a las solicitudes asociadas a la portabilidad</t>
    </r>
    <r>
      <rPr>
        <i/>
        <sz val="8"/>
        <rFont val="Arial"/>
        <family val="2"/>
      </rPr>
      <t>, toda vez que la misma se requiere de forma específica en el numeral 5.</t>
    </r>
  </si>
  <si>
    <t xml:space="preserve">La suma de las cantidades registradas debe ser igual o mayor a la suma de las cantidades reportadas como respuesta en las columnas del apartado "Solicitudes de protección de datos personales recibidas" de la pregunta anterior, toda vez que una solicitud de protección de datos personales pudo haber contenido más de un tipo de requerimiento. </t>
  </si>
  <si>
    <t>La cantidad registrada para cada tipo de solicitud de protección de datos personales debe ser igual o menor a la suma de las cantidades reportadas como respuesta en las columnas del apartado "Solicitudes de protección de datos personales recibidas" de la pregunta anterior. En caso de que esta instrucción no le aplique, justifíquelo en el recuadro que se encuentra al final de la tabla de respuesta.</t>
  </si>
  <si>
    <t>Tipo de solicitud de protección de datos personales</t>
  </si>
  <si>
    <t>Solicitudes de protección de datos personales recibidas</t>
  </si>
  <si>
    <t>Acceso</t>
  </si>
  <si>
    <t>Rectificación</t>
  </si>
  <si>
    <t>Cancelación</t>
  </si>
  <si>
    <t>Oposición</t>
  </si>
  <si>
    <t>Portabilidad</t>
  </si>
  <si>
    <t>4.9.-</t>
  </si>
  <si>
    <t>Anote la cantidad de personas solicitantes de acceso a la información y de protección de datos personales registradas en las solicitudes recibidas durante el año 2022 por la Administración Pública de su entidad federativa, según tipo y/o sexo.</t>
  </si>
  <si>
    <t>Para cada tabla, en caso de que la suma de las cantidades reportadas como respuesta en las columnas del respectivo apartado de la pregunta 4.7 no sea un dato numérico mayor a cero, no puede registrar información en el presente reactivo.</t>
  </si>
  <si>
    <t>Para cada tabla, la cantidad registrada en la columna "Total" debe ser igual a la suma de las cantidades reportadas como respuesta en las columnas del respectivo apartado de la pregunta 4.7. En caso de que esta instrucción no le aplique, justifíquelo en el recuadro que se encuentra al final de la tabla de respuesta.</t>
  </si>
  <si>
    <t>I) Personas solicitantes registradas en las solicitudes de acceso a la información</t>
  </si>
  <si>
    <t>Personas solicitantes registradas en las solicitudes de acceso a la información, según tipo</t>
  </si>
  <si>
    <t>Hombres</t>
  </si>
  <si>
    <t>Mujeres</t>
  </si>
  <si>
    <t>Persona moral</t>
  </si>
  <si>
    <t>II) Personas solicitantes registradas en las solicitudes de protección de datos personales</t>
  </si>
  <si>
    <t>Personas solicitantes registradas en las solicitudes de protección de datos personales, según sexo</t>
  </si>
  <si>
    <t>IV.3.2 Solicitudes de acceso a la información y de protección de datos personales que se tuvieron por no presentadas</t>
  </si>
  <si>
    <t>Instrucción general para la pregunta del apartado:</t>
  </si>
  <si>
    <t>1.- Debe considerar las solicitudes de acceso a la información y de protección de datos personales que se tuvieron por no presentadas durante el año a partir de la no atención, por parte de las personas solicitantes, de algún requerimiento de información adicional solicitado por los sujetos obligados, ya sea total o parcial; independientemente de que dichas solicitudes se hayan recibido durante el año o en ejercicios anteriores.</t>
  </si>
  <si>
    <t>4.10.-</t>
  </si>
  <si>
    <t>Anote la cantidad de solicitudes de acceso a la información y de protección de datos personales que se tuvieron por no presentadas durante el año 2022 en la Administración Pública de su entidad federativa, según temporalidad y tipo de requerimiento.</t>
  </si>
  <si>
    <t>Para cada materia, en caso de que la suma de las cantidades reportadas como respuesta en las columnas del respectivo apartado de la pregunta 4.7 no sea un dato numérico mayor a cero, no puede registrar información en el apartado "Solicitudes recibidas durante el año".</t>
  </si>
  <si>
    <t>Para cada materia, la cantidad registrada en la columna "Total" del apartado "Solicitudes recibidas durante el año" debe ser igual o menor a la suma de las cantidades reportadas como respuesta en las columnas del respectivo apartado de la pregunta 4.7.</t>
  </si>
  <si>
    <t>Materia</t>
  </si>
  <si>
    <t>Solicitudes que se tuvieron por no presentadas, según temporalidad y tipo de requerimiento</t>
  </si>
  <si>
    <t>Solicitudes recibidas durante el año</t>
  </si>
  <si>
    <t>Solicitudes recibidas en ejercicios anteriores</t>
  </si>
  <si>
    <t xml:space="preserve">Solicitudes que se tuvieron por no presentadas derivado de requerimientos totales no desahogados </t>
  </si>
  <si>
    <t xml:space="preserve">Solicitudes que se tuvieron por no presentadas derivado de requerimientos parciales no desahogados </t>
  </si>
  <si>
    <t>p4.9</t>
  </si>
  <si>
    <t>Acceso a la información</t>
  </si>
  <si>
    <t>Protección de datos personales</t>
  </si>
  <si>
    <t>IV.3.3 Solicitudes de acceso a la información y de protección de datos personales respondidas</t>
  </si>
  <si>
    <t>Instrucciones generales para las preguntas del apartado:</t>
  </si>
  <si>
    <t>1.- Debe considerar los plazos de respuesta establecidos en la disposición normativa local aplicable en la materia, por lo que no debe considerar como referencia los establecidos en la Ley General de Transparencia y Acceso a la Información Pública, así como en la Ley General de Protección de Datos Personales en Posesión de Sujetos Obligados, a menos que sean iguales a los considerados en la normatividad local.</t>
  </si>
  <si>
    <t>2.- En la clasificación "Dentro del plazo" debe considerar las solicitudes respondidas dentro del plazo ordinario establecido en la disposición normativa local aplicable en la materia para dar respuesta a la solicitud de acceso a la información y/o de protección de datos personales, el cual comienza a partir del día siguiente a la recepción de la solicitud.</t>
  </si>
  <si>
    <t>3.- En la clasificación "Con prórroga" debe considerar las solicitudes respondidas dentro de la ampliación del plazo ordinario establecido en la disposición normativa local aplicable en la materia para dar respuesta a la solicitud de acceso a la información y/o de protección de datos personales; ampliación que puede ser solicitada una sola vez cuando así lo justifiquen las circunstancias, debiendo ser notificada a la persona solicitante dentro del plazo de respuesta.</t>
  </si>
  <si>
    <t>4.- En la clasificación "Fuera del plazo legal" debe considerar las solicitudes respondidas fuera de la ampliación del plazo ordinario establecido en la disposición normativa local aplicable en la materia para dar respuesta a la solicitud de acceso a la información y/o de protección de datos personales.</t>
  </si>
  <si>
    <t>5.- Debe considerar las solicitudes de acceso a la información y de protección de datos personales respondidas durante el año, independientemente de que se hayan recibido durante el año o en ejercicios anteriores.</t>
  </si>
  <si>
    <t>4.11.-</t>
  </si>
  <si>
    <t>Anote, por cada una de las instituciones de la Administración Pública de su entidad federativa, la cantidad de solicitudes de acceso a la información y de protección de datos personales respondidas durante el año 2022, según plazo en que se otorgó la respuesta.</t>
  </si>
  <si>
    <t>Solicitudes de acceso a la información respondidas, según plazo en que se otorgó la respuesta</t>
  </si>
  <si>
    <t>Solicitudes de protección de datos personales respondidas, según plazo en que se otorgó la respuesta</t>
  </si>
  <si>
    <t>Dentro del plazo</t>
  </si>
  <si>
    <t>Con prórroga</t>
  </si>
  <si>
    <t>Fuera del plazo legal</t>
  </si>
  <si>
    <t>Tmax</t>
  </si>
  <si>
    <t>4.12.-</t>
  </si>
  <si>
    <t>De acuerdo con el total de solicitudes de acceso a la información y de protección de datos personales respondidas que reportó como respuesta en la pregunta anterior, anote la cantidad de las mismas especificando el tipo de respuesta otorgada.</t>
  </si>
  <si>
    <t>Para cada tabla, en caso de que la suma de las cantidades reportadas como respuesta en la columna "Total" del respectivo apartado de la pregunta anterior no sea un dato numérico mayor a cero, no puede registrar información en el presente reactivo.</t>
  </si>
  <si>
    <r>
      <t xml:space="preserve">Para la tabla II, </t>
    </r>
    <r>
      <rPr>
        <i/>
        <u/>
        <sz val="8"/>
        <rFont val="Arial"/>
        <family val="2"/>
      </rPr>
      <t>en el numeral 1.1 no debe considerar, de ser el caso, la información correspondiente a las solicitudes asociadas a la portabilidad</t>
    </r>
    <r>
      <rPr>
        <i/>
        <sz val="8"/>
        <rFont val="Arial"/>
        <family val="2"/>
      </rPr>
      <t>, toda vez que la misma se requiere de forma específica en el numeral 1.5.</t>
    </r>
  </si>
  <si>
    <r>
      <t xml:space="preserve">En el numeral 5 de las tablas I y II, respectivamente, </t>
    </r>
    <r>
      <rPr>
        <i/>
        <u/>
        <sz val="8"/>
        <rFont val="Arial"/>
        <family val="2"/>
      </rPr>
      <t>no debe considerar aquellas solicitudes que se tuvieron por no presentadas derivado de la no atención, por parte de las personas solicitantes, de algún requerimiento de información adicional solicitado por los sujetos obligados</t>
    </r>
    <r>
      <rPr>
        <i/>
        <sz val="8"/>
        <rFont val="Arial"/>
        <family val="2"/>
      </rPr>
      <t>; toda vez que dicha información se requiere en la pregunta 4.10.</t>
    </r>
  </si>
  <si>
    <t>Para cada tabla, la suma de las cantidades registradas debe ser igual o mayor a la suma de las cantidades reportadas como respuesta en la columna "Total" del respectivo apartado de la pregunta anterior, toda vez que a una solicitud respondida se le pudo haber otorgado más de un tipo de respuesta.</t>
  </si>
  <si>
    <t>Para cada tabla, la cantidad registrada para cada tipo de respuesta otorgada debe ser igual o menor a la suma de las cantidades reportadas como respuesta en la columna "Total" del respectivo apartado de la pregunta anterior. En caso de que esta instrucción no le aplique, justifíquelo en el recuadro que se encuentra al final de la tabla de respuesta.</t>
  </si>
  <si>
    <t>En caso de que registre algún valor numérico mayor a cero en el numeral 5 de las tablas I y II, respectivamente, debe anotar el nombre de dicho(s) tipo(s) de respuesta en el recuadro destinado para tal efecto que se encuentra al final de cada una de las tablas de respuesta.</t>
  </si>
  <si>
    <t>P4.11</t>
  </si>
  <si>
    <t>I) Solicitudes de acceso a la información respondidas</t>
  </si>
  <si>
    <t>Tipo de respuesta otorgada</t>
  </si>
  <si>
    <t>Solicitudes de acceso a la información respondidas</t>
  </si>
  <si>
    <t>p4.11</t>
  </si>
  <si>
    <t xml:space="preserve">Entrega de información </t>
  </si>
  <si>
    <t>2. Negada por clasificación</t>
  </si>
  <si>
    <t>Inexistencia de información</t>
  </si>
  <si>
    <r>
      <t xml:space="preserve">Otro tipo de respuesta </t>
    </r>
    <r>
      <rPr>
        <i/>
        <sz val="8"/>
        <rFont val="Arial"/>
        <family val="2"/>
      </rPr>
      <t>(especifique)</t>
    </r>
  </si>
  <si>
    <r>
      <t xml:space="preserve">Otro tipo de respuesta:
</t>
    </r>
    <r>
      <rPr>
        <i/>
        <sz val="8"/>
        <rFont val="Arial"/>
        <family val="2"/>
      </rPr>
      <t>(especifique)</t>
    </r>
  </si>
  <si>
    <t>II) Solicitudes de protección de datos respondidas</t>
  </si>
  <si>
    <t>Solicitudes de protección de datos personales respondidas</t>
  </si>
  <si>
    <t>1. Procedente</t>
  </si>
  <si>
    <t>1.1</t>
  </si>
  <si>
    <t>1.2</t>
  </si>
  <si>
    <t xml:space="preserve">Rectificación </t>
  </si>
  <si>
    <t>1.3</t>
  </si>
  <si>
    <t>1.4</t>
  </si>
  <si>
    <t>1.5</t>
  </si>
  <si>
    <t>Improcedencia</t>
  </si>
  <si>
    <t>Inexistencia de los datos personales</t>
  </si>
  <si>
    <t>4.13.-</t>
  </si>
  <si>
    <t>De acuerdo con el total de solicitudes de acceso a la información respondidas con inexistencia de información que reportó como respuesta en la tabla I de la pregunta anterior, anote la cantidad de las mismas especificando la causa de dicha inexistencia.</t>
  </si>
  <si>
    <t>En caso de que la cantidad reportada como respuesta en el numeral 3 de la tabla I de la pregunta anterior no sea un dato numérico mayor a cero, no puede registrar información en el presente reactivo.</t>
  </si>
  <si>
    <t>La cantidad registrada en la columna "Total" debe ser igual a la cantidad reportada como respuesta en el numeral 3 de la tabla I de la pregunta anterior.</t>
  </si>
  <si>
    <t>En caso de que registre algún valor numérico mayor a cero en la columna "Otra causa", debe anotar el nombre de dicha(s) causa(s) en el recuadro destinado para tal efecto que se encuentra al final de la tabla de respuesta.</t>
  </si>
  <si>
    <t>P4.12 (numeral 3)</t>
  </si>
  <si>
    <t>Solicitudes de acceso a la información respondidas con inexistencia de información, según causa</t>
  </si>
  <si>
    <t>Por información ilocalizable</t>
  </si>
  <si>
    <t>Por información siniestrada</t>
  </si>
  <si>
    <r>
      <t xml:space="preserve">Otra causa </t>
    </r>
    <r>
      <rPr>
        <i/>
        <sz val="8"/>
        <rFont val="Arial"/>
        <family val="2"/>
      </rPr>
      <t>(especifique)</t>
    </r>
  </si>
  <si>
    <t>p4.12</t>
  </si>
  <si>
    <r>
      <t xml:space="preserve">Otra causa:
</t>
    </r>
    <r>
      <rPr>
        <i/>
        <sz val="8"/>
        <color theme="1"/>
        <rFont val="Arial"/>
        <family val="2"/>
      </rPr>
      <t>(especifique)</t>
    </r>
  </si>
  <si>
    <t>4.14.-</t>
  </si>
  <si>
    <t>De acuerdo con el total de solicitudes de acceso a la información y de protección de datos personales respondidas que reportó como respuesta en la pregunta 4.11, anote la cantidad de las mismas en las que se requirió cubrir costos de reproducción, certificación y/o envío de la información, así como la cantidad de estas en las que dichos costos fueron cubiertos por la Administración Pública de su entidad federativa.</t>
  </si>
  <si>
    <t>Para cada materia, en caso de que la suma de las cantidades reportadas como respuesta en la columna "Total" del respectivo apartado de la pregunta 4.11 no sea un dato numérico mayor a cero, no puede registrar información en el presente reactivo.</t>
  </si>
  <si>
    <t>Para cada materia, la cantidad registrada en la columna "Solicitudes respondidas en las que se requirió cubrir costos de reproducción, certificación y/o envío de la información" debe ser igual o menor a la suma de las cantidades reportadas como respuesta en la columna "Total" del respectivo apartado de la pregunta 4.11.</t>
  </si>
  <si>
    <t>Para cada materia, la cantidad registrada en la columna "Solicitudes respondidas en las que la Administración Pública de la entidad federativa cubrió los costos de reproducción, certificación y/o envío de la información" debe ser igual o menor a la cantidad reportada como respuesta en la columna "Solicitudes respondidas en las que se requirió cubrir costos de reproducción, certificación y/o envío de la información".</t>
  </si>
  <si>
    <t xml:space="preserve">Materia </t>
  </si>
  <si>
    <t xml:space="preserve">Solicitudes respondidas en las que se requirió cubrir costos de reproducción, certificación y/o envío de la información </t>
  </si>
  <si>
    <t xml:space="preserve">Solicitudes respondidas en las que la Administración Pública de la entidad federativa cubrió los costos de reproducción, certificación y/o envío de la información </t>
  </si>
  <si>
    <t>Acceso a la Información</t>
  </si>
  <si>
    <t>IV.3.4 Solicitudes de acceso a la información y de protección de datos personales pendientes de concluir</t>
  </si>
  <si>
    <t>1.- Debe considerar las solicitudes de acceso a la información y de protección de datos personales pendientes de concluir al cierre del año, independientemente de que se hayan recibido durante el año o en ejercicios anteriores.</t>
  </si>
  <si>
    <t>4.15.-</t>
  </si>
  <si>
    <t>Anote, por cada una de las instituciones de la Administración Pública de su entidad federativa, la cantidad de solicitudes de acceso a la información y de protección de datos personales pendientes de concluir al cierre del año 2022.</t>
  </si>
  <si>
    <t>Solicitudes de acceso a la información pendientes de concluir</t>
  </si>
  <si>
    <t>Solicitudes de protección de datos personales pendientes de concluir</t>
  </si>
  <si>
    <t>IV.4 Gobierno abierto</t>
  </si>
  <si>
    <r>
      <t xml:space="preserve">1.- </t>
    </r>
    <r>
      <rPr>
        <b/>
        <i/>
        <sz val="8"/>
        <color theme="1"/>
        <rFont val="Arial"/>
        <family val="2"/>
      </rPr>
      <t xml:space="preserve">Datos abiertos: </t>
    </r>
    <r>
      <rPr>
        <i/>
        <sz val="8"/>
        <color theme="1"/>
        <rFont val="Arial"/>
        <family val="2"/>
      </rPr>
      <t>se refiere a los datos digitales de carácter público que son accesibles en línea y que pueden ser usados, reutilizados y redistribuidos por cualquier interesado. Tienen las siguientes características: accesibles, integrales, gratuitos, no discriminatorios, oportunos, permanentes, primarios, legibles por máquinas, en formatos abiertos y de libre uso.</t>
    </r>
  </si>
  <si>
    <r>
      <t xml:space="preserve">2.- </t>
    </r>
    <r>
      <rPr>
        <b/>
        <i/>
        <sz val="8"/>
        <color theme="1"/>
        <rFont val="Arial"/>
        <family val="2"/>
      </rPr>
      <t>Gobierno abierto:</t>
    </r>
    <r>
      <rPr>
        <i/>
        <sz val="8"/>
        <color theme="1"/>
        <rFont val="Arial"/>
        <family val="2"/>
      </rPr>
      <t xml:space="preserve"> se refiere al esquema de gestión y de producción de políticas públicas orientado a la atención y la solución colaborativa de los problemas públicos con base en colegiados plurales y, en cuyo trabajo, convergen la transparencia y la participación ciudadana como criterios básicos, buscando propiciar un ambiente de rendición de cuentas e innovación social.</t>
    </r>
  </si>
  <si>
    <t>4.16.-</t>
  </si>
  <si>
    <t xml:space="preserve">Indique si actualmente la Administración Pública de su entidad federativa cuenta con algún sitio electrónico donde ponga a disposición del público información en formato de datos abiertos. En caso afirmativo, especifique el lugar donde se encuentra disponible dicha información. </t>
  </si>
  <si>
    <t>En caso de que no cuente con algún sitio electrónico donde ponga a disposición del público información en formato de datos abiertos, se encuentre en proceso de integración, o no cuente con información para determinarlo, indíquelo en la columna correspondiente conforme al catálogo respectivo y deje el resto de la fila en blanco.</t>
  </si>
  <si>
    <t>En caso de que seleccione el código "3" o "9" en la columna "¿Cuenta con algún sitio electrónico donde ponga a disposición del público información en formato de datos abiertos?", explique dicha situación en el recuadro que se encuentra en la parte inferior de la tabla de respuesta.</t>
  </si>
  <si>
    <r>
      <t xml:space="preserve">¿Cuenta con algún sitio electrónico donde ponga a disposición del público información en formato de datos abiertos?
</t>
    </r>
    <r>
      <rPr>
        <i/>
        <sz val="8"/>
        <color theme="1"/>
        <rFont val="Arial"/>
        <family val="2"/>
      </rPr>
      <t>(1. Sí / 2. En proceso de integración / 3. No / 9. No identificado)</t>
    </r>
  </si>
  <si>
    <t>Sitio donde se encuentra disponible (URL)</t>
  </si>
  <si>
    <t xml:space="preserve">IV.5 Protección de datos personales </t>
  </si>
  <si>
    <r>
      <t xml:space="preserve">1.- </t>
    </r>
    <r>
      <rPr>
        <b/>
        <i/>
        <sz val="8"/>
        <color theme="1"/>
        <rFont val="Arial"/>
        <family val="2"/>
      </rPr>
      <t xml:space="preserve">Aviso de privacidad: </t>
    </r>
    <r>
      <rPr>
        <i/>
        <sz val="8"/>
        <color theme="1"/>
        <rFont val="Arial"/>
        <family val="2"/>
      </rPr>
      <t>se refiere al documento que se pone a disposición de la persona titular, de forma física, electrónica o en cualquier formato generado por el responsable, a partir del momento en el cual se recaben sus datos personales; con la finalidad de informar los propósitos del tratamiento de los mismos.</t>
    </r>
  </si>
  <si>
    <r>
      <t xml:space="preserve">2.- </t>
    </r>
    <r>
      <rPr>
        <b/>
        <i/>
        <sz val="8"/>
        <color theme="1"/>
        <rFont val="Arial"/>
        <family val="2"/>
      </rPr>
      <t xml:space="preserve">Documento de seguridad: </t>
    </r>
    <r>
      <rPr>
        <i/>
        <sz val="8"/>
        <color theme="1"/>
        <rFont val="Arial"/>
        <family val="2"/>
      </rPr>
      <t>se refiere al instrumento que describe y da cuenta de manera general sobre las medidas de seguridad técnicas, físicas y administrativas adoptadas por el responsable para garantizar la confidencialidad, integridad y disponibilidad de los datos personales que posee.</t>
    </r>
  </si>
  <si>
    <r>
      <t xml:space="preserve">3.- </t>
    </r>
    <r>
      <rPr>
        <b/>
        <i/>
        <sz val="8"/>
        <color theme="1"/>
        <rFont val="Arial"/>
        <family val="2"/>
      </rPr>
      <t xml:space="preserve">Medidas de seguridad: </t>
    </r>
    <r>
      <rPr>
        <i/>
        <sz val="8"/>
        <color theme="1"/>
        <rFont val="Arial"/>
        <family val="2"/>
      </rPr>
      <t>se refiere al conjunto de acciones, actividades, controles o mecanismos administrativos, técnicos y físicos que permitan proteger los datos personales. Para efectos del presente censo, son de particular interés las siguientes:</t>
    </r>
  </si>
  <si>
    <r>
      <rPr>
        <b/>
        <i/>
        <sz val="8"/>
        <color theme="1"/>
        <rFont val="Arial"/>
        <family val="2"/>
      </rPr>
      <t xml:space="preserve">Medidas de seguridad administrativas: </t>
    </r>
    <r>
      <rPr>
        <i/>
        <sz val="8"/>
        <color theme="1"/>
        <rFont val="Arial"/>
        <family val="2"/>
      </rPr>
      <t>se refiere a las políticas y procedimientos para la gestión, soporte y revisión de la seguridad de la información a nivel organizacional, la identificación, clasificación y borrado seguro de la información, así como la sensibilización y capacitación del personal, en materia de protección de datos personales.</t>
    </r>
  </si>
  <si>
    <r>
      <rPr>
        <b/>
        <i/>
        <sz val="8"/>
        <color theme="1"/>
        <rFont val="Arial"/>
        <family val="2"/>
      </rPr>
      <t xml:space="preserve">Medidas de seguridad físicas: </t>
    </r>
    <r>
      <rPr>
        <i/>
        <sz val="8"/>
        <color theme="1"/>
        <rFont val="Arial"/>
        <family val="2"/>
      </rPr>
      <t>se refiere al conjunto de acciones y mecanismos para proteger el entorno físico de los datos personales y de los recursos involucrados en su tratamiento.</t>
    </r>
  </si>
  <si>
    <r>
      <rPr>
        <b/>
        <i/>
        <sz val="8"/>
        <color theme="1"/>
        <rFont val="Arial"/>
        <family val="2"/>
      </rPr>
      <t xml:space="preserve">Medidas de seguridad técnicas: </t>
    </r>
    <r>
      <rPr>
        <i/>
        <sz val="8"/>
        <color theme="1"/>
        <rFont val="Arial"/>
        <family val="2"/>
      </rPr>
      <t>se refiere al conjunto de acciones y mecanismos que se valen de la tecnología relacionada con hardware y software para proteger el entorno digital de los datos personales y los recursos involucrados en su tratamiento.</t>
    </r>
  </si>
  <si>
    <t>4.17.-</t>
  </si>
  <si>
    <t xml:space="preserve">Indique si actualmente la Administración Pública de su entidad federativa cuenta con algún aviso de privacidad integral y con algún aviso de privacidad simplificado para informar a las personas titulares el propósito del tratamiento de los datos personales que recabe. En caso afirmativo, especifique el lugar donde se encuentran disponibles o, en su defecto, la no disponibilidad de los mismos. </t>
  </si>
  <si>
    <t>En caso de que no cuente con algún aviso de privacidad integral, se encuentre en proceso de integración, o no cuente con información para determinarlo, indíquelo en la columna correspondiente conforme al catálogo respectivo y deje el resto de la fila en blanco.</t>
  </si>
  <si>
    <t>En caso de que cuente con algún aviso de privacidad integral, pero este no se encuentre disponible en línea, en la columna "Sitio donde se encuentra disponible el aviso de privacidad integral (URL)" anote "NA" (No aplica).</t>
  </si>
  <si>
    <t>En caso de que no cuente con algún aviso de privacidad simplificado, se encuentre en proceso de integración, o no cuente con información para determinarlo, indíquelo en la columna correspondiente conforme al catálogo respectivo y deje la columna "Sitio donde se encuentra disponible el aviso de privacidad simplificado (URL)" en blanco.</t>
  </si>
  <si>
    <t>En caso de que cuente con algún aviso de privacidad simplificado, pero este no se encuentre disponible en línea, en la columna "Sitio donde se encuentra disponible el aviso de privacidad simplificado (URL)" anote "NA" (No aplica).</t>
  </si>
  <si>
    <t>En caso de que seleccione el código "3" o "9" en la columna "¿Cuenta con algún aviso de privacidad integral?", explique dicha situación en el recuadro que se encuentra en la parte inferior de la tabla de respuesta.</t>
  </si>
  <si>
    <r>
      <t xml:space="preserve">¿Cuenta con algún aviso de privacidad integral?
</t>
    </r>
    <r>
      <rPr>
        <i/>
        <sz val="8"/>
        <rFont val="Arial"/>
        <family val="2"/>
      </rPr>
      <t>(1. Sí / 2. En proceso de integración / 3. No / 9. No identificado)</t>
    </r>
  </si>
  <si>
    <t>Sitio donde se encuentra disponible el aviso de privacidad integral (URL)</t>
  </si>
  <si>
    <r>
      <t xml:space="preserve">¿Cuenta con algún aviso de privacidad simplificado?
</t>
    </r>
    <r>
      <rPr>
        <i/>
        <sz val="8"/>
        <rFont val="Arial"/>
        <family val="2"/>
      </rPr>
      <t>(1. Sí / 2. En proceso de integración / 3. No / 9. No identificado)</t>
    </r>
  </si>
  <si>
    <t>Sitio donde se encuentra disponible el aviso de privacidad simplificado (URL)</t>
  </si>
  <si>
    <t>4.18.-</t>
  </si>
  <si>
    <t xml:space="preserve">Indique si actualmente la Administración Pública de su entidad federativa cuenta con algún documento de seguridad para el tratamiento de datos personales. En caso afirmativo, especifique el lugar donde se encuentra disponible o, en su defecto, la no disponibilidad del mismo. Asimismo, señale los elementos que integran dicho documento. </t>
  </si>
  <si>
    <t>En caso de que no cuente con algún documento de seguridad, se encuentre en proceso de integración, o no cuente con información para determinarlo, indíquelo en la columna correspondiente conforme al catálogo respectivo y deje el resto de la fila en blanco.</t>
  </si>
  <si>
    <t>En caso de que cuente con algún documento de seguridad, pero este no se encuentre disponible en línea, en la columna "Sitio donde se encuentra disponible (URL)" anote "NA" (No aplica).</t>
  </si>
  <si>
    <t>En el apartado "Elementos que integran el documento de seguridad" seleccione con una "X" el o los códigos que correspondan.</t>
  </si>
  <si>
    <t>En caso de que seleccione el código "9" en el apartado "Elementos que integran el documento de seguridad", no puede seleccionar otro código en dicho apartado.</t>
  </si>
  <si>
    <t>En caso de que seleccione el código "8" en el apartado "Elementos que integran el documento de seguridad", debe anotar el nombre de dicho(s) elemento(s) en el recuadro destinado para tal efecto que se encuentra al final de la tabla de respuesta.</t>
  </si>
  <si>
    <t>En caso de que seleccione el código "3" o "9" en la columna "¿Cuenta con algún documento de seguridad?", explique dicha situación en el recuadro que se encuentra en la parte inferior de la tabla de respuesta.</t>
  </si>
  <si>
    <r>
      <t xml:space="preserve">¿Cuenta con algún documento de seguridad?
</t>
    </r>
    <r>
      <rPr>
        <i/>
        <sz val="8"/>
        <color theme="1"/>
        <rFont val="Arial"/>
        <family val="2"/>
      </rPr>
      <t>(1. Sí / 2. En proceso de integración / 3. No / 9. No identificado)</t>
    </r>
  </si>
  <si>
    <r>
      <t xml:space="preserve">Elementos que integran el documento de seguridad
</t>
    </r>
    <r>
      <rPr>
        <i/>
        <sz val="8"/>
        <color theme="1"/>
        <rFont val="Arial"/>
        <family val="2"/>
      </rPr>
      <t>(ver catálogo)</t>
    </r>
  </si>
  <si>
    <r>
      <t xml:space="preserve">Otro elemento:
</t>
    </r>
    <r>
      <rPr>
        <i/>
        <sz val="8"/>
        <rFont val="Arial"/>
        <family val="2"/>
      </rPr>
      <t>(especifique)</t>
    </r>
  </si>
  <si>
    <t>Catálogo de elementos que integran el documento de seguridad</t>
  </si>
  <si>
    <t>Inventario de datos personales y de los sistemas de tratamiento</t>
  </si>
  <si>
    <t>Funciones y obligaciones de las personas que traten datos personales</t>
  </si>
  <si>
    <t>Análisis de riesgos</t>
  </si>
  <si>
    <t>Análisis de brecha</t>
  </si>
  <si>
    <t>Plan de trabajo</t>
  </si>
  <si>
    <t>Mecanismos de monitoreo y revisión de medidas de seguridad</t>
  </si>
  <si>
    <t>Programa general de capacitación</t>
  </si>
  <si>
    <r>
      <t xml:space="preserve">Otro elemento </t>
    </r>
    <r>
      <rPr>
        <i/>
        <sz val="8"/>
        <rFont val="Arial"/>
        <family val="2"/>
      </rPr>
      <t>(especifique)</t>
    </r>
  </si>
  <si>
    <t>4.19.-</t>
  </si>
  <si>
    <t>Indique las medidas de seguridad para el tratamiento de datos personales con las que actualmente cuenta la Administración Pública de su entidad federativa.</t>
  </si>
  <si>
    <t>En caso de que haya seleccionado el código "2", "3" o "9" en la columna "¿Cuenta con algún documento de seguridad?" de la pregunta anterior, no puede registrar información en el presente reactivo.</t>
  </si>
  <si>
    <t>En caso de que seleccione para el numeral 1.4, 2.5 y/o 3.5 el código "1" en la columna "¿Cuenta con la medida de seguridad para el tratamiento de datos personales?", debe anotar el nombre de dicho(s) tipo(s) de medida(s) de seguridad en los recuadros destinados para tal efecto que se encuentran al final de la tabla de respuesta.</t>
  </si>
  <si>
    <t>Medidas de seguridad para el tratamiento de datos personales</t>
  </si>
  <si>
    <r>
      <t xml:space="preserve">¿Cuenta con la medida de seguridad para el tratamiento de datos personales?
</t>
    </r>
    <r>
      <rPr>
        <i/>
        <sz val="8"/>
        <color theme="1"/>
        <rFont val="Arial"/>
        <family val="2"/>
      </rPr>
      <t>(1. Sí / 2. En proceso de integración / 3. No / 9. No identificado)</t>
    </r>
  </si>
  <si>
    <t>1. Medidas de seguridad administrativas</t>
  </si>
  <si>
    <t>Políticas y procedimientos para la gestión, soporte y revisión de la seguridad de la información a nivel organizacional</t>
  </si>
  <si>
    <t>Identificación, clasificación y borrado seguro de la información</t>
  </si>
  <si>
    <t>Sensibilización y capacitación del personal en materia de protección de datos personales</t>
  </si>
  <si>
    <r>
      <t xml:space="preserve">Otra medida de seguridad administrativa </t>
    </r>
    <r>
      <rPr>
        <i/>
        <sz val="8"/>
        <rFont val="Arial"/>
        <family val="2"/>
      </rPr>
      <t>(especifique)</t>
    </r>
  </si>
  <si>
    <t>2. Medidas de seguridad físicas</t>
  </si>
  <si>
    <t>Prevenir el acceso no autorizado al perímetro de la institución, sus instalaciones físicas, áreas críticas, recursos e información</t>
  </si>
  <si>
    <t>Prevenir el daño o interferencia a las instalaciones físicas, áreas críticas de la institución, recursos e información</t>
  </si>
  <si>
    <t>2.3</t>
  </si>
  <si>
    <t>Proteger los recursos móviles, portátiles y cualquier soporte físico o electrónico que pueda salir de la institución</t>
  </si>
  <si>
    <t>2.4</t>
  </si>
  <si>
    <t>Proveer a los equipos que contienen o almacenan datos personales de un mantenimiento eficaz, que asegure su disponibilidad e integridad</t>
  </si>
  <si>
    <t>2.5</t>
  </si>
  <si>
    <r>
      <t xml:space="preserve">Otra medida de seguridad física </t>
    </r>
    <r>
      <rPr>
        <i/>
        <sz val="8"/>
        <rFont val="Arial"/>
        <family val="2"/>
      </rPr>
      <t>(especifique)</t>
    </r>
  </si>
  <si>
    <t>3. Medidas de seguridad técnicas</t>
  </si>
  <si>
    <t>Prevenir que el acceso a las bases de datos o a la información, así como a los recursos, sea por usuarios identificados y autorizados</t>
  </si>
  <si>
    <t>Generar un esquema de privilegios para que el usuario lleve a cabo las actividades que requiere con motivo de sus funciones</t>
  </si>
  <si>
    <t>Revisar la configuración de seguridad en la adquisición, operación, desarrollo y mantenimiento del software y hardware</t>
  </si>
  <si>
    <t>3.4</t>
  </si>
  <si>
    <t>Gestionar las comunicaciones, operaciones y medios de almacenamiento de los recursos informáticos en el tratamiento de datos personales</t>
  </si>
  <si>
    <t>3.5</t>
  </si>
  <si>
    <r>
      <t xml:space="preserve">Otra medida de seguridad técnica </t>
    </r>
    <r>
      <rPr>
        <i/>
        <sz val="8"/>
        <rFont val="Arial"/>
        <family val="2"/>
      </rPr>
      <t>(especifique)</t>
    </r>
  </si>
  <si>
    <r>
      <rPr>
        <sz val="9"/>
        <rFont val="Arial"/>
        <family val="2"/>
      </rPr>
      <t>Otra medida de seguridad administrativa:</t>
    </r>
    <r>
      <rPr>
        <sz val="8"/>
        <rFont val="Arial"/>
        <family val="2"/>
      </rPr>
      <t xml:space="preserve">
</t>
    </r>
    <r>
      <rPr>
        <i/>
        <sz val="8"/>
        <rFont val="Arial"/>
        <family val="2"/>
      </rPr>
      <t>(especifique)</t>
    </r>
  </si>
  <si>
    <r>
      <rPr>
        <sz val="9"/>
        <rFont val="Arial"/>
        <family val="2"/>
      </rPr>
      <t>Otra medida de seguridad física:</t>
    </r>
    <r>
      <rPr>
        <sz val="8"/>
        <rFont val="Arial"/>
        <family val="2"/>
      </rPr>
      <t xml:space="preserve">
</t>
    </r>
    <r>
      <rPr>
        <i/>
        <sz val="8"/>
        <rFont val="Arial"/>
        <family val="2"/>
      </rPr>
      <t>(especifique)</t>
    </r>
  </si>
  <si>
    <r>
      <rPr>
        <sz val="9"/>
        <rFont val="Arial"/>
        <family val="2"/>
      </rPr>
      <t>Otra medida de seguridad técnica:</t>
    </r>
    <r>
      <rPr>
        <sz val="8"/>
        <rFont val="Arial"/>
        <family val="2"/>
      </rPr>
      <t xml:space="preserve">
</t>
    </r>
    <r>
      <rPr>
        <i/>
        <sz val="8"/>
        <rFont val="Arial"/>
        <family val="2"/>
      </rPr>
      <t>(especifique)</t>
    </r>
  </si>
  <si>
    <t>Se refiere a la resolución determinada por el comité de transparencia a efecto de señalar la extensión del periodo de reserva de la información clasificada como reservada hasta por un plazo de cinco años adicionales, siempre y cuando se justifique que subsisten las causas que dieron origen a su clasificación.</t>
  </si>
  <si>
    <t>Se refiere a la resolución determinada por el comité de transparencia a efecto de señalar la extensión del periodo para dar respuesta a una solicitud de acceso a la información o de protección de datos personales, conforme a lo establecido por la normatividad de la materia.</t>
  </si>
  <si>
    <t>Aviso de privacidad</t>
  </si>
  <si>
    <t>Se refiere al documento que se pone a disposición de la persona titular, de forma física, electrónica o en cualquier formato generado por el responsable, a partir del momento en el cual se recaben sus datos personales; con la finalidad de informar los propósitos del tratamiento de los mismos.</t>
  </si>
  <si>
    <t>Clasificación de información</t>
  </si>
  <si>
    <t>Se refiere a la resolución determinada por el comité de transparencia a efecto de señalar que la información en poder del sujeto obligado actualiza alguno de los supuestos de reserva o confidencialidad, de conformidad con lo dispuesto en la ley de la materia.</t>
  </si>
  <si>
    <t>CNGE 2023</t>
  </si>
  <si>
    <t>Se refiere a las siglas con las que se identifica al Censo Nacional de Gobiernos Estatales 2023.</t>
  </si>
  <si>
    <t>Comité de transparencia</t>
  </si>
  <si>
    <t>Se refiere a la instancia colegiada encargada de supervisar las acciones necesarias para dar cumplimiento a las disposiciones aplicables en materia de transparencia, acceso a la información pública y protección de datos personales; tales como confirmar, modificar o revocar las determinaciones que, en materia de ampliación del plazo de respuesta, clasificación de la información y declaración de inexistencia o de incompetencia, realicen las personas titulares de las áreas de los sujetos obligados, así como las demás funciones que establezca la normatividad en la materia.</t>
  </si>
  <si>
    <t>Datos abiertos</t>
  </si>
  <si>
    <t>Se refiere a los datos digitales de carácter público que son accesibles en línea y que pueden ser usados, reutilizados y redistribuidos por cualquier interesado. Tienen las siguientes características: accesibles, integrales, gratuitos, no discriminatorios, oportunos, permanentes, primarios, legibles por máquinas, en formatos abiertos y de libre uso.</t>
  </si>
  <si>
    <t>Se refiere a la declaración que hace el comité de transparencia con el propósito de confirmar, en su caso, la inexistencia de los datos personales solicitados. Las declaraciones de inexistencia de los comités deben contener los elementos suficientes para generar en las personas titulares o sus representantes la certeza del carácter exhaustivo de la búsqueda de los datos personales solicitados y de que su solicitud fue atendida debidamente; es decir, deben motivar o precisar las razones por las que se buscaron dichos datos en determinada(s) unidad(es) administrativa(s), los criterios de búsqueda utilizados y las demás circunstancias que fueron tomadas en cuenta.</t>
  </si>
  <si>
    <t>Se refiere a la declaración que hace el comité de transparencia con el propósito de confirmar, en su caso, la inexistencia de la información solicitada. Las declaraciones de inexistencia de los comités deben contener los elementos suficientes para generar en las personas solicitantes la certeza del carácter exhaustivo de la búsqueda de la información solicitada y de que su solicitud fue atendida debidamente; es decir, deben motivar o precisar las razones por las que se buscó la información en determinada(s) unidad(es) administrativa(s), los criterios de búsqueda utilizados y las demás circunstancias que fueron tomadas en cuenta.</t>
  </si>
  <si>
    <t>Se refiere a la resolución determinada por el comité de transparencia a efecto de señalar la pertinencia de que la información clasificada como reservada se considere pública.</t>
  </si>
  <si>
    <t>Documento de seguridad</t>
  </si>
  <si>
    <t>Se refiere al instrumento que describe y da cuenta de manera general sobre las medidas de seguridad técnicas, físicas y administrativas adoptadas por el responsable para garantizar la confidencialidad, integridad y disponibilidad de los datos personales que posee.</t>
  </si>
  <si>
    <t>Gobierno abierto</t>
  </si>
  <si>
    <t>Se refiere al esquema de gestión y de producción de políticas públicas orientado a la atención y la solución colaborativa de los problemas públicos con base en colegiados plurales y, en cuyo trabajo, convergen la transparencia y la participación ciudadana como criterios básicos, buscando propiciar un ambiente de rendición de cuentas e innovación social.</t>
  </si>
  <si>
    <t xml:space="preserve">Se refiere a la resolución en la que el comité de transparencia determina que, de acuerdo con la normatividad aplicable, el sujeto obligado no cuenta con las facultades o atribuciones para poseer o generar la información solicitada. </t>
  </si>
  <si>
    <t>Información confidencial</t>
  </si>
  <si>
    <t>Se refiere a aquella información en poder de los sujetos obligados a la que no se puede tener acceso por contener datos personales concernientes a una persona identificada o identificable. También se refiere a aquella que contiene secreto bancario, fiduciario, industrial, comercial, fiscal, bursátil y postal; siempre y cuando la titularidad corresponda a particulares, sujetos de derecho internacional o sujetos obligados que no involucre el ejercicio de recursos públicos, así como los demás casos previstos por la normatividad de la materia.</t>
  </si>
  <si>
    <t>Información reservada</t>
  </si>
  <si>
    <t>Se refiere a aquella información pública cuyo acceso se encuentra temporalmente restringido porque está sujeta a alguna de las excepciones previstas en la normatividad de la materia.</t>
  </si>
  <si>
    <t>Informante básico</t>
  </si>
  <si>
    <t>Se refiere a la 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</si>
  <si>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Informante complementario 1</t>
  </si>
  <si>
    <t>Se refiere a la persona servidora pública que, por las funciones que tiene asignadas dentro de la institución, es la principal productora y/o integradora de la información correspondiente a la presente sección y, cuando menos, se encuentra en el segundo o tercer nivel jerárquico de la misma.</t>
  </si>
  <si>
    <t>Informante complementario 2</t>
  </si>
  <si>
    <t>Se refiere a la 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t>
  </si>
  <si>
    <t>Medidas de seguridad</t>
  </si>
  <si>
    <t>Se refiere al conjunto de acciones, actividades, controles o mecanismos administrativos, técnicos y físicos que permitan proteger los datos personales. Para efectos del presente censo, son de particular interés las siguientes:</t>
  </si>
  <si>
    <r>
      <rPr>
        <b/>
        <sz val="9"/>
        <color theme="1"/>
        <rFont val="Arial"/>
        <family val="2"/>
      </rPr>
      <t>Medidas de seguridad administrativas:</t>
    </r>
    <r>
      <rPr>
        <sz val="9"/>
        <color theme="1"/>
        <rFont val="Arial"/>
        <family val="2"/>
      </rPr>
      <t xml:space="preserve"> se refiere a las políticas y procedimientos para la gestión, soporte y revisión de la seguridad de la información a nivel organizacional, la identificación, clasificación y borrado seguro de la información, así como la sensibilización y capacitación del personal, en materia de protección de datos personales.</t>
    </r>
  </si>
  <si>
    <r>
      <rPr>
        <b/>
        <sz val="9"/>
        <color theme="1"/>
        <rFont val="Arial"/>
        <family val="2"/>
      </rPr>
      <t xml:space="preserve">Medidas de seguridad físicas: </t>
    </r>
    <r>
      <rPr>
        <sz val="9"/>
        <color theme="1"/>
        <rFont val="Arial"/>
        <family val="2"/>
      </rPr>
      <t>se refiere al conjunto de acciones y mecanismos para proteger el entorno físico de los datos personales y de los recursos involucrados en su tratamiento.</t>
    </r>
  </si>
  <si>
    <r>
      <rPr>
        <b/>
        <sz val="9"/>
        <color theme="1"/>
        <rFont val="Arial"/>
        <family val="2"/>
      </rPr>
      <t xml:space="preserve">Medidas de seguridad técnicas: </t>
    </r>
    <r>
      <rPr>
        <sz val="9"/>
        <color theme="1"/>
        <rFont val="Arial"/>
        <family val="2"/>
      </rPr>
      <t>se refiere al conjunto de acciones y mecanismos que se valen de la tecnología relacionada con hardware y software para proteger el entorno digital de los datos personales y los recursos involucrados en su tratamiento.</t>
    </r>
  </si>
  <si>
    <t>Se refiere a la resolución determinada por el comité de transparencia a efecto de confirmar, de ser el caso, que el sujeto obligado debe negar el ejercicio de derechos ARCO por actualizarse alguno de los supuestos de improcedencia previstos en la normatividad de la materia.</t>
  </si>
  <si>
    <t>Se refiere al plazo por el que determinada información se mantiene con el carácter de reservada por los sujetos obligados.</t>
  </si>
  <si>
    <t>Se refiere al derecho de las personas titulares de obtener y reutilizar sus datos personales para fines propios y en diferentes servicios. Este derecho busca facilitar la capacidad para obtener, copiar o transmitir fácilmente datos personales de un sistema de tratamiento automatizado a otro sistema en un formato electrónico estructurado y comúnmente utilizado.</t>
  </si>
  <si>
    <t>Solicitudes de acceso a la información</t>
  </si>
  <si>
    <t>Se refiere a las peticiones mediante las cuales las personas solicitantes pueden acceder a la documentación que generan, obtienen o conserven los sujetos obligados.</t>
  </si>
  <si>
    <t>Solicitudes de protección de datos personales</t>
  </si>
  <si>
    <t>Se refiere a las peticiones mediante las cuales las personas solicitantes pueden acceder, rectificar, cancelar u oponerse al uso o tratamiento de sus datos personales que están en poder de los sujetos obligados; incluyendo, de ser el caso, la portabilidad de los mismos.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</si>
</sst>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theme="1"/>
      <name val="Calibri"/>
      <family val="2"/>
      <scheme val="minor"/>
    </font>
    <font>
      <b/>
      <sz val="15"/>
      <color theme="1"/>
      <name val="Arial"/>
      <family val="2"/>
    </font>
    <font>
      <sz val="9"/>
      <color theme="1"/>
      <name val="Arial"/>
      <family val="2"/>
    </font>
    <font>
      <i/>
      <sz val="9"/>
      <color theme="1"/>
      <name val="Arial"/>
      <family val="2"/>
    </font>
    <font>
      <u/>
      <sz val="12"/>
      <color rgb="FF002060"/>
      <name val="Arial"/>
      <family val="2"/>
    </font>
    <font>
      <b/>
      <u/>
      <sz val="12"/>
      <color rgb="FF0070C0"/>
      <name val="Arial"/>
      <family val="2"/>
    </font>
    <font>
      <sz val="9"/>
      <color theme="0"/>
      <name val="Arial"/>
      <family val="2"/>
    </font>
    <font>
      <b/>
      <sz val="11"/>
      <color theme="0"/>
      <name val="Arial"/>
      <family val="2"/>
    </font>
    <font>
      <b/>
      <sz val="9"/>
      <color theme="0"/>
      <name val="Arial"/>
      <family val="2"/>
    </font>
    <font>
      <b/>
      <sz val="9"/>
      <color theme="1"/>
      <name val="Arial"/>
      <family val="2"/>
    </font>
    <font>
      <b/>
      <sz val="9"/>
      <name val="Arial"/>
      <family val="2"/>
    </font>
    <font>
      <sz val="9"/>
      <name val="Arial"/>
      <family val="2"/>
    </font>
    <font>
      <i/>
      <sz val="8"/>
      <color theme="1"/>
      <name val="Arial"/>
      <family val="2"/>
    </font>
    <font>
      <sz val="11"/>
      <color theme="1"/>
      <name val="Arial"/>
      <family val="2"/>
    </font>
    <font>
      <i/>
      <sz val="8"/>
      <name val="Arial"/>
      <family val="2"/>
    </font>
    <font>
      <u/>
      <sz val="11"/>
      <color theme="10"/>
      <name val="Calibri"/>
      <family val="2"/>
      <scheme val="minor"/>
    </font>
    <font>
      <u/>
      <sz val="9"/>
      <color theme="10"/>
      <name val="Arial"/>
      <family val="2"/>
    </font>
    <font>
      <sz val="9"/>
      <color theme="1"/>
      <name val="Arial "/>
    </font>
    <font>
      <b/>
      <i/>
      <sz val="8"/>
      <color theme="1"/>
      <name val="Arial"/>
      <family val="2"/>
    </font>
    <font>
      <b/>
      <sz val="11"/>
      <name val="Symbol"/>
      <family val="1"/>
      <charset val="2"/>
    </font>
    <font>
      <sz val="11"/>
      <color rgb="FFFF0000"/>
      <name val="Arial"/>
      <family val="2"/>
    </font>
    <font>
      <u/>
      <sz val="9"/>
      <color theme="1"/>
      <name val="Arial"/>
      <family val="2"/>
    </font>
    <font>
      <u/>
      <sz val="11"/>
      <color theme="1"/>
      <name val="Calibri"/>
      <family val="2"/>
      <scheme val="minor"/>
    </font>
    <font>
      <b/>
      <i/>
      <sz val="8"/>
      <name val="Arial"/>
      <family val="2"/>
    </font>
    <font>
      <sz val="11"/>
      <name val="Arial"/>
      <family val="2"/>
    </font>
    <font>
      <sz val="8"/>
      <color theme="1"/>
      <name val="Arial"/>
      <family val="2"/>
    </font>
    <font>
      <b/>
      <sz val="8"/>
      <name val="Arial"/>
      <family val="2"/>
    </font>
    <font>
      <b/>
      <sz val="11"/>
      <color theme="1"/>
      <name val="Symbol"/>
      <family val="1"/>
      <charset val="2"/>
    </font>
    <font>
      <i/>
      <u/>
      <sz val="8"/>
      <name val="Arial"/>
      <family val="2"/>
    </font>
    <font>
      <sz val="11"/>
      <name val="Calibri"/>
      <family val="2"/>
      <scheme val="minor"/>
    </font>
    <font>
      <sz val="8"/>
      <name val="Arial"/>
      <family val="2"/>
    </font>
    <font>
      <b/>
      <sz val="11"/>
      <color theme="0"/>
      <name val="Calibri"/>
      <family val="2"/>
      <scheme val="minor"/>
    </font>
    <font>
      <b/>
      <sz val="11"/>
      <color theme="1"/>
      <name val="Calibri"/>
      <family val="2"/>
      <scheme val="minor"/>
    </font>
    <font>
      <i/>
      <sz val="9"/>
      <name val="Arial"/>
      <family val="2"/>
    </font>
    <font>
      <b/>
      <sz val="15"/>
      <name val="Arial"/>
      <family val="2"/>
    </font>
    <font>
      <b/>
      <sz val="15"/>
      <color rgb="FF000000"/>
      <name val="Arial"/>
      <family val="2"/>
    </font>
    <font>
      <sz val="10"/>
      <color theme="1"/>
      <name val="Arial"/>
      <family val="2"/>
    </font>
    <font>
      <b/>
      <sz val="9"/>
      <color rgb="FFFF0000"/>
      <name val="Arial"/>
      <family val="2"/>
    </font>
    <font>
      <b/>
      <sz val="9"/>
      <color theme="7" tint="-0.249977111117893"/>
      <name val="Arial"/>
      <family val="2"/>
    </font>
    <font>
      <b/>
      <sz val="8"/>
      <color theme="1"/>
      <name val="Arial"/>
      <family val="2"/>
    </font>
    <font>
      <sz val="9"/>
      <color theme="1"/>
      <name val="Calibri"/>
      <family val="2"/>
    </font>
    <font>
      <b/>
      <sz val="9"/>
      <color rgb="FF0070C0"/>
      <name val="Arial"/>
      <family val="2"/>
    </font>
    <font>
      <sz val="8"/>
      <color theme="1"/>
      <name val="Calibri"/>
      <family val="2"/>
      <scheme val="minor"/>
    </font>
    <font>
      <sz val="9"/>
      <color theme="1"/>
      <name val="Calibri"/>
      <family val="2"/>
      <scheme val="minor"/>
    </font>
  </fonts>
  <fills count="11">
    <fill>
      <patternFill patternType="none"/>
    </fill>
    <fill>
      <patternFill patternType="gray125"/>
    </fill>
    <fill>
      <patternFill patternType="solid">
        <fgColor rgb="FF6F7070"/>
        <bgColor indexed="64"/>
      </patternFill>
    </fill>
    <fill>
      <patternFill patternType="solid">
        <fgColor rgb="FF003057"/>
        <bgColor indexed="64"/>
      </patternFill>
    </fill>
    <fill>
      <patternFill patternType="solid">
        <fgColor theme="0" tint="-4.9989318521683403E-2"/>
        <bgColor indexed="64"/>
      </patternFill>
    </fill>
    <fill>
      <patternFill patternType="solid">
        <fgColor rgb="FF0077C8"/>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79998168889431442"/>
        <bgColor indexed="64"/>
      </patternFill>
    </fill>
  </fills>
  <borders count="73">
    <border>
      <left/>
      <right/>
      <top/>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theme="1"/>
      </right>
      <top/>
      <bottom/>
      <diagonal/>
    </border>
    <border>
      <left/>
      <right style="thin">
        <color indexed="64"/>
      </right>
      <top/>
      <bottom/>
      <diagonal/>
    </border>
    <border>
      <left style="thin">
        <color indexed="64"/>
      </left>
      <right/>
      <top/>
      <bottom style="thin">
        <color indexed="64"/>
      </bottom>
      <diagonal/>
    </border>
    <border>
      <left style="medium">
        <color rgb="FFBFBFBF"/>
      </left>
      <right style="thin">
        <color rgb="FFBFBFBF"/>
      </right>
      <top style="medium">
        <color rgb="FFBFBFBF"/>
      </top>
      <bottom style="medium">
        <color rgb="FFBFBFBF"/>
      </bottom>
      <diagonal/>
    </border>
    <border>
      <left style="thin">
        <color rgb="FFBFBFBF"/>
      </left>
      <right style="thin">
        <color rgb="FFBFBFBF"/>
      </right>
      <top style="medium">
        <color rgb="FFBFBFBF"/>
      </top>
      <bottom style="medium">
        <color rgb="FFBFBFBF"/>
      </bottom>
      <diagonal/>
    </border>
    <border>
      <left style="thin">
        <color rgb="FFBFBFBF"/>
      </left>
      <right style="medium">
        <color rgb="FFBFBFBF"/>
      </right>
      <top style="medium">
        <color rgb="FFBFBFBF"/>
      </top>
      <bottom style="medium">
        <color rgb="FFBFBFBF"/>
      </bottom>
      <diagonal/>
    </border>
    <border>
      <left/>
      <right/>
      <top style="medium">
        <color rgb="FFBFBFBF"/>
      </top>
      <bottom/>
      <diagonal/>
    </border>
    <border>
      <left/>
      <right style="thin">
        <color indexed="64"/>
      </right>
      <top style="medium">
        <color rgb="FFBFBFBF"/>
      </top>
      <bottom/>
      <diagonal/>
    </border>
    <border>
      <left style="thin">
        <color theme="1"/>
      </left>
      <right/>
      <top/>
      <bottom style="thin">
        <color theme="1"/>
      </bottom>
      <diagonal/>
    </border>
    <border>
      <left/>
      <right style="thin">
        <color indexed="64"/>
      </right>
      <top/>
      <bottom style="thin">
        <color indexed="64"/>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indexed="64"/>
      </left>
      <right style="thin">
        <color indexed="64"/>
      </right>
      <top style="thin">
        <color indexed="64"/>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indexed="64"/>
      </left>
      <right/>
      <top style="medium">
        <color rgb="FFBFBFBF"/>
      </top>
      <bottom/>
      <diagonal/>
    </border>
    <border>
      <left style="thin">
        <color indexed="64"/>
      </left>
      <right style="thin">
        <color indexed="64"/>
      </right>
      <top/>
      <bottom style="thin">
        <color indexed="64"/>
      </bottom>
      <diagonal/>
    </border>
    <border>
      <left style="thin">
        <color indexed="64"/>
      </left>
      <right/>
      <top style="thin">
        <color theme="1"/>
      </top>
      <bottom/>
      <diagonal/>
    </border>
    <border>
      <left/>
      <right/>
      <top style="thin">
        <color theme="1"/>
      </top>
      <bottom/>
      <diagonal/>
    </border>
    <border>
      <left/>
      <right style="thin">
        <color indexed="64"/>
      </right>
      <top style="thin">
        <color theme="1"/>
      </top>
      <bottom/>
      <diagonal/>
    </border>
    <border>
      <left style="thin">
        <color indexed="64"/>
      </left>
      <right/>
      <top style="medium">
        <color theme="0" tint="-0.249977111117893"/>
      </top>
      <bottom/>
      <diagonal/>
    </border>
    <border>
      <left/>
      <right style="thin">
        <color indexed="64"/>
      </right>
      <top style="medium">
        <color theme="0" tint="-0.249977111117893"/>
      </top>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FBFBF"/>
      </right>
      <top style="thin">
        <color theme="0" tint="-0.24994659260841701"/>
      </top>
      <bottom style="thin">
        <color theme="0" tint="-0.24994659260841701"/>
      </bottom>
      <diagonal/>
    </border>
    <border>
      <left/>
      <right style="medium">
        <color rgb="FFBFBFBF"/>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medium">
        <color rgb="FFBFBFBF"/>
      </bottom>
      <diagonal/>
    </border>
    <border>
      <left style="thin">
        <color theme="0" tint="-0.24994659260841701"/>
      </left>
      <right style="thin">
        <color theme="0" tint="-0.24994659260841701"/>
      </right>
      <top style="thin">
        <color theme="0" tint="-0.24994659260841701"/>
      </top>
      <bottom style="medium">
        <color rgb="FFBFBFBF"/>
      </bottom>
      <diagonal/>
    </border>
    <border>
      <left style="thin">
        <color theme="0" tint="-0.24994659260841701"/>
      </left>
      <right style="medium">
        <color rgb="FFBFBFBF"/>
      </right>
      <top style="thin">
        <color theme="0" tint="-0.24994659260841701"/>
      </top>
      <bottom style="medium">
        <color rgb="FFBFBFBF"/>
      </bottom>
      <diagonal/>
    </border>
    <border>
      <left style="medium">
        <color theme="0" tint="-0.24994659260841701"/>
      </left>
      <right/>
      <top/>
      <bottom/>
      <diagonal/>
    </border>
    <border>
      <left/>
      <right style="medium">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1"/>
      </left>
      <right/>
      <top/>
      <bottom style="thin">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5" fillId="0" borderId="0" applyNumberFormat="0" applyFill="0" applyBorder="0" applyAlignment="0" applyProtection="0"/>
  </cellStyleXfs>
  <cellXfs count="385">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vertical="center"/>
    </xf>
    <xf numFmtId="0" fontId="2" fillId="6" borderId="0" xfId="0" applyFont="1" applyFill="1" applyAlignment="1">
      <alignment vertical="center"/>
    </xf>
    <xf numFmtId="0" fontId="36" fillId="0" borderId="0" xfId="0" applyFont="1"/>
    <xf numFmtId="0" fontId="13" fillId="0" borderId="0" xfId="0" applyFont="1"/>
    <xf numFmtId="0" fontId="6" fillId="2" borderId="4" xfId="0" applyFont="1" applyFill="1" applyBorder="1"/>
    <xf numFmtId="0" fontId="7" fillId="2" borderId="5" xfId="0" applyFont="1" applyFill="1" applyBorder="1"/>
    <xf numFmtId="0" fontId="6" fillId="2" borderId="5" xfId="0" applyFont="1" applyFill="1" applyBorder="1"/>
    <xf numFmtId="0" fontId="6" fillId="2" borderId="6" xfId="0" applyFont="1" applyFill="1" applyBorder="1"/>
    <xf numFmtId="0" fontId="2" fillId="2" borderId="4" xfId="0" applyFont="1" applyFill="1" applyBorder="1"/>
    <xf numFmtId="0" fontId="7" fillId="2" borderId="5" xfId="0" applyFont="1" applyFill="1" applyBorder="1" applyAlignment="1">
      <alignment vertical="center"/>
    </xf>
    <xf numFmtId="0" fontId="2" fillId="2" borderId="5" xfId="0" applyFont="1" applyFill="1" applyBorder="1"/>
    <xf numFmtId="0" fontId="2" fillId="2" borderId="6" xfId="0" applyFont="1" applyFill="1" applyBorder="1"/>
    <xf numFmtId="0" fontId="6" fillId="2" borderId="7" xfId="0" applyFont="1" applyFill="1" applyBorder="1"/>
    <xf numFmtId="0" fontId="6" fillId="2" borderId="9" xfId="0" applyFont="1" applyFill="1" applyBorder="1"/>
    <xf numFmtId="0" fontId="2" fillId="2" borderId="7" xfId="0" applyFont="1" applyFill="1" applyBorder="1"/>
    <xf numFmtId="0" fontId="2" fillId="2" borderId="9" xfId="0" applyFont="1" applyFill="1" applyBorder="1"/>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66" xfId="0" applyFont="1" applyBorder="1" applyAlignment="1">
      <alignment vertical="center"/>
    </xf>
    <xf numFmtId="0" fontId="2" fillId="0" borderId="67" xfId="0" applyFont="1" applyBorder="1" applyAlignment="1">
      <alignment vertical="center"/>
    </xf>
    <xf numFmtId="0" fontId="2" fillId="0" borderId="0" xfId="0" applyFont="1"/>
    <xf numFmtId="0" fontId="2" fillId="0" borderId="0" xfId="0" applyFont="1" applyAlignment="1">
      <alignment horizontal="justify" vertical="center" wrapText="1"/>
    </xf>
    <xf numFmtId="0" fontId="11" fillId="0" borderId="0" xfId="0" applyFont="1"/>
    <xf numFmtId="0" fontId="2" fillId="0" borderId="7" xfId="0" applyFont="1" applyBorder="1" applyAlignment="1">
      <alignment vertical="center"/>
    </xf>
    <xf numFmtId="0" fontId="2" fillId="0" borderId="8" xfId="0" applyFont="1" applyBorder="1" applyAlignment="1">
      <alignment horizontal="justify" vertical="center"/>
    </xf>
    <xf numFmtId="0" fontId="2" fillId="0" borderId="9" xfId="0" applyFont="1" applyBorder="1" applyAlignment="1">
      <alignment vertical="center"/>
    </xf>
    <xf numFmtId="0" fontId="2" fillId="0" borderId="5" xfId="0" applyFont="1" applyBorder="1" applyAlignment="1">
      <alignment horizontal="justify" vertical="center"/>
    </xf>
    <xf numFmtId="0" fontId="11" fillId="0" borderId="0" xfId="0" applyFont="1" applyAlignment="1">
      <alignment horizontal="justify" vertical="center" wrapText="1"/>
    </xf>
    <xf numFmtId="0" fontId="11" fillId="0" borderId="0" xfId="0" applyFont="1" applyAlignment="1">
      <alignment horizontal="left" vertical="center" wrapText="1"/>
    </xf>
    <xf numFmtId="0" fontId="10" fillId="0" borderId="0" xfId="0" applyFont="1" applyAlignment="1">
      <alignment vertical="center"/>
    </xf>
    <xf numFmtId="0" fontId="11" fillId="0" borderId="0" xfId="0" applyFont="1" applyAlignment="1">
      <alignment horizontal="justify" vertical="top" wrapText="1"/>
    </xf>
    <xf numFmtId="0" fontId="10" fillId="0" borderId="0" xfId="0" applyFont="1" applyAlignment="1">
      <alignment vertical="top" wrapText="1"/>
    </xf>
    <xf numFmtId="0" fontId="11" fillId="0" borderId="0" xfId="0" applyFont="1" applyAlignment="1">
      <alignment vertical="top" wrapText="1"/>
    </xf>
    <xf numFmtId="0" fontId="10" fillId="0" borderId="0" xfId="0"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vertical="center" wrapText="1"/>
    </xf>
    <xf numFmtId="0" fontId="11" fillId="0" borderId="0" xfId="0" applyFont="1" applyAlignment="1">
      <alignment vertical="center"/>
    </xf>
    <xf numFmtId="0" fontId="2" fillId="0" borderId="8" xfId="0" applyFont="1" applyBorder="1" applyAlignment="1">
      <alignment vertical="center"/>
    </xf>
    <xf numFmtId="0" fontId="2" fillId="0" borderId="0" xfId="0" applyFont="1" applyAlignment="1">
      <alignment horizontal="center" vertical="center" wrapText="1"/>
    </xf>
    <xf numFmtId="0" fontId="12" fillId="0" borderId="14" xfId="0" applyFont="1" applyBorder="1" applyAlignment="1">
      <alignment wrapText="1"/>
    </xf>
    <xf numFmtId="0" fontId="12" fillId="0" borderId="16" xfId="0" applyFont="1" applyBorder="1" applyAlignment="1">
      <alignment wrapText="1"/>
    </xf>
    <xf numFmtId="0" fontId="13" fillId="0" borderId="17" xfId="0" applyFont="1" applyBorder="1"/>
    <xf numFmtId="0" fontId="13" fillId="0" borderId="18" xfId="0" applyFont="1" applyBorder="1"/>
    <xf numFmtId="0" fontId="13" fillId="0" borderId="19" xfId="0" applyFont="1" applyBorder="1"/>
    <xf numFmtId="0" fontId="13" fillId="0" borderId="20" xfId="0" applyFont="1" applyBorder="1"/>
    <xf numFmtId="0" fontId="13" fillId="0" borderId="21" xfId="0" applyFont="1" applyBorder="1"/>
    <xf numFmtId="0" fontId="2" fillId="0" borderId="0" xfId="0" applyFont="1" applyAlignment="1">
      <alignment vertical="center" wrapText="1"/>
    </xf>
    <xf numFmtId="0" fontId="2" fillId="0" borderId="23" xfId="0" applyFont="1" applyBorder="1"/>
    <xf numFmtId="0" fontId="13" fillId="0" borderId="24" xfId="0" applyFont="1" applyBorder="1"/>
    <xf numFmtId="0" fontId="13" fillId="0" borderId="25" xfId="0" applyFont="1" applyBorder="1"/>
    <xf numFmtId="0" fontId="13" fillId="0" borderId="26" xfId="0" applyFont="1" applyBorder="1"/>
    <xf numFmtId="0" fontId="9" fillId="0" borderId="17" xfId="0" applyFont="1" applyBorder="1" applyAlignment="1">
      <alignment vertical="center"/>
    </xf>
    <xf numFmtId="0" fontId="9" fillId="0" borderId="18" xfId="0" applyFont="1" applyBorder="1" applyAlignment="1">
      <alignment vertical="center"/>
    </xf>
    <xf numFmtId="0" fontId="9" fillId="0" borderId="19" xfId="0" applyFont="1" applyBorder="1" applyAlignment="1">
      <alignment vertical="center"/>
    </xf>
    <xf numFmtId="0" fontId="10" fillId="0" borderId="24" xfId="0" applyFont="1" applyBorder="1" applyAlignment="1">
      <alignment vertical="center"/>
    </xf>
    <xf numFmtId="0" fontId="10" fillId="0" borderId="26" xfId="0" applyFont="1" applyBorder="1" applyAlignment="1">
      <alignment vertical="center"/>
    </xf>
    <xf numFmtId="0" fontId="13" fillId="0" borderId="0" xfId="0" applyFont="1" applyAlignment="1">
      <alignment wrapText="1"/>
    </xf>
    <xf numFmtId="0" fontId="13" fillId="0" borderId="0" xfId="0" applyFont="1" applyAlignment="1">
      <alignment vertical="center" wrapText="1"/>
    </xf>
    <xf numFmtId="0" fontId="29" fillId="0" borderId="0" xfId="0" applyFont="1"/>
    <xf numFmtId="0" fontId="33" fillId="0" borderId="0" xfId="0" applyFont="1" applyAlignment="1">
      <alignment vertical="center"/>
    </xf>
    <xf numFmtId="0" fontId="13" fillId="0" borderId="0" xfId="0" applyFont="1" applyAlignment="1">
      <alignment horizontal="center" vertical="center"/>
    </xf>
    <xf numFmtId="0" fontId="31" fillId="0" borderId="0" xfId="0" applyFont="1" applyAlignment="1">
      <alignment horizontal="center" vertical="center"/>
    </xf>
    <xf numFmtId="0" fontId="8" fillId="0" borderId="0" xfId="0" applyFont="1" applyAlignment="1">
      <alignment vertical="center" wrapText="1"/>
    </xf>
    <xf numFmtId="0" fontId="0" fillId="0" borderId="0" xfId="0" applyAlignment="1">
      <alignment vertical="top"/>
    </xf>
    <xf numFmtId="0" fontId="23" fillId="0" borderId="29" xfId="0" applyFont="1" applyBorder="1" applyAlignment="1">
      <alignment horizontal="left" vertical="center"/>
    </xf>
    <xf numFmtId="0" fontId="14" fillId="0" borderId="0" xfId="0" applyFont="1" applyAlignment="1">
      <alignment vertical="center" wrapText="1"/>
    </xf>
    <xf numFmtId="0" fontId="11" fillId="0" borderId="29" xfId="0" applyFont="1" applyBorder="1"/>
    <xf numFmtId="0" fontId="0" fillId="0" borderId="0" xfId="0" applyAlignment="1">
      <alignment horizontal="left" vertical="center" indent="4"/>
    </xf>
    <xf numFmtId="0" fontId="11" fillId="0" borderId="29" xfId="0" applyFont="1" applyBorder="1" applyAlignment="1">
      <alignment horizontal="left" vertical="center" indent="4"/>
    </xf>
    <xf numFmtId="0" fontId="11" fillId="0" borderId="32" xfId="0" applyFont="1" applyBorder="1"/>
    <xf numFmtId="0" fontId="0" fillId="0" borderId="0" xfId="0" applyAlignment="1">
      <alignment vertical="center"/>
    </xf>
    <xf numFmtId="0" fontId="32" fillId="0" borderId="0" xfId="0" applyFont="1" applyAlignment="1">
      <alignment vertical="center"/>
    </xf>
    <xf numFmtId="0" fontId="0" fillId="0" borderId="0" xfId="0" applyAlignment="1">
      <alignment vertical="center" wrapText="1"/>
    </xf>
    <xf numFmtId="0" fontId="3" fillId="4" borderId="56" xfId="0" applyFont="1" applyFill="1" applyBorder="1" applyAlignment="1">
      <alignment horizontal="center" vertical="center" wrapText="1"/>
    </xf>
    <xf numFmtId="0" fontId="0" fillId="0" borderId="0" xfId="0" applyAlignment="1">
      <alignment horizontal="center" vertical="center"/>
    </xf>
    <xf numFmtId="0" fontId="17" fillId="0" borderId="60" xfId="0" applyFont="1" applyBorder="1" applyAlignment="1">
      <alignment horizontal="center" vertical="center" wrapText="1"/>
    </xf>
    <xf numFmtId="0" fontId="17" fillId="0" borderId="63" xfId="0" applyFont="1" applyBorder="1" applyAlignment="1">
      <alignment horizontal="center" vertical="center" wrapText="1"/>
    </xf>
    <xf numFmtId="0" fontId="0" fillId="0" borderId="0" xfId="0" applyAlignment="1">
      <alignment horizontal="center"/>
    </xf>
    <xf numFmtId="0" fontId="2" fillId="0" borderId="0" xfId="0" applyFont="1" applyAlignment="1">
      <alignment horizontal="center" vertical="top" wrapText="1"/>
    </xf>
    <xf numFmtId="0" fontId="13" fillId="0" borderId="29" xfId="0" applyFont="1" applyBorder="1"/>
    <xf numFmtId="0" fontId="13" fillId="0" borderId="32" xfId="0" applyFont="1" applyBorder="1"/>
    <xf numFmtId="0" fontId="8" fillId="0" borderId="0" xfId="0" applyFont="1" applyAlignment="1">
      <alignment horizontal="center" vertical="top" wrapText="1"/>
    </xf>
    <xf numFmtId="0" fontId="18" fillId="0" borderId="69" xfId="0" applyFont="1" applyBorder="1" applyAlignment="1">
      <alignment horizontal="justify" vertical="center"/>
    </xf>
    <xf numFmtId="0" fontId="9" fillId="0" borderId="0" xfId="0" applyFont="1" applyAlignment="1">
      <alignment horizontal="center" vertical="top" wrapText="1"/>
    </xf>
    <xf numFmtId="0" fontId="2" fillId="0" borderId="0" xfId="0" applyFont="1" applyAlignment="1">
      <alignment vertical="top" wrapText="1"/>
    </xf>
    <xf numFmtId="0" fontId="0" fillId="0" borderId="0" xfId="0" applyAlignment="1">
      <alignment vertical="top" wrapText="1"/>
    </xf>
    <xf numFmtId="49" fontId="2" fillId="0" borderId="38" xfId="0" applyNumberFormat="1" applyFont="1" applyBorder="1" applyAlignment="1">
      <alignment horizontal="center" vertical="center" wrapText="1"/>
    </xf>
    <xf numFmtId="49" fontId="2" fillId="0" borderId="40" xfId="0" applyNumberFormat="1" applyFont="1" applyBorder="1" applyAlignment="1">
      <alignment horizontal="center" vertical="center" wrapText="1"/>
    </xf>
    <xf numFmtId="49" fontId="2" fillId="0" borderId="41" xfId="0" applyNumberFormat="1" applyFont="1" applyBorder="1" applyAlignment="1">
      <alignment horizontal="center" vertical="center" wrapText="1"/>
    </xf>
    <xf numFmtId="49" fontId="2" fillId="0" borderId="40" xfId="0" applyNumberFormat="1"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19" fillId="0" borderId="0" xfId="0" applyFont="1" applyAlignment="1">
      <alignment horizontal="right" vertical="center" wrapText="1"/>
    </xf>
    <xf numFmtId="0" fontId="20" fillId="0" borderId="0" xfId="0" applyFont="1"/>
    <xf numFmtId="0" fontId="21" fillId="0" borderId="0" xfId="0" applyFont="1" applyAlignment="1">
      <alignment vertical="top" wrapText="1"/>
    </xf>
    <xf numFmtId="0" fontId="22" fillId="0" borderId="0" xfId="0" applyFont="1"/>
    <xf numFmtId="0" fontId="2" fillId="0" borderId="22" xfId="0" quotePrefix="1" applyFont="1" applyBorder="1" applyAlignment="1">
      <alignment horizontal="center" vertical="center" wrapText="1"/>
    </xf>
    <xf numFmtId="0" fontId="19" fillId="0" borderId="0" xfId="0" applyFont="1" applyAlignment="1">
      <alignment horizontal="right" vertical="center"/>
    </xf>
    <xf numFmtId="49" fontId="11" fillId="0" borderId="42" xfId="0" applyNumberFormat="1" applyFont="1" applyBorder="1" applyAlignment="1">
      <alignment horizontal="center" vertical="center" wrapText="1"/>
    </xf>
    <xf numFmtId="49" fontId="11" fillId="0" borderId="22" xfId="0" applyNumberFormat="1" applyFont="1" applyBorder="1" applyAlignment="1">
      <alignment horizontal="center" vertical="center" wrapText="1"/>
    </xf>
    <xf numFmtId="49" fontId="2" fillId="0" borderId="47" xfId="0" quotePrefix="1" applyNumberFormat="1" applyFont="1" applyBorder="1" applyAlignment="1">
      <alignment horizontal="center" vertical="center" wrapText="1"/>
    </xf>
    <xf numFmtId="49" fontId="2" fillId="0" borderId="22" xfId="0" quotePrefix="1" applyNumberFormat="1" applyFont="1" applyBorder="1" applyAlignment="1">
      <alignment horizontal="center" vertical="center" wrapText="1"/>
    </xf>
    <xf numFmtId="0" fontId="8" fillId="0" borderId="0" xfId="0" applyFont="1" applyAlignment="1">
      <alignment horizontal="center" vertical="center" wrapText="1"/>
    </xf>
    <xf numFmtId="0" fontId="2" fillId="0" borderId="47" xfId="0" quotePrefix="1" applyFont="1" applyBorder="1" applyAlignment="1">
      <alignment horizontal="center" vertical="center" wrapText="1"/>
    </xf>
    <xf numFmtId="0" fontId="2" fillId="0" borderId="0" xfId="0" applyFont="1" applyAlignment="1">
      <alignment horizontal="justify" vertical="top" wrapText="1"/>
    </xf>
    <xf numFmtId="0" fontId="2" fillId="0" borderId="0" xfId="0" applyFont="1" applyAlignment="1">
      <alignment horizontal="justify"/>
    </xf>
    <xf numFmtId="0" fontId="2" fillId="0" borderId="32" xfId="0" applyFont="1" applyBorder="1"/>
    <xf numFmtId="0" fontId="8" fillId="0" borderId="0" xfId="0" applyFont="1" applyAlignment="1">
      <alignment horizontal="center" vertical="center"/>
    </xf>
    <xf numFmtId="0" fontId="24" fillId="0" borderId="32" xfId="0" applyFont="1" applyBorder="1"/>
    <xf numFmtId="0" fontId="24" fillId="0" borderId="0" xfId="0" applyFont="1"/>
    <xf numFmtId="49" fontId="2" fillId="0" borderId="40" xfId="0" applyNumberFormat="1" applyFont="1" applyBorder="1" applyAlignment="1">
      <alignment vertical="center"/>
    </xf>
    <xf numFmtId="0" fontId="2" fillId="0" borderId="22" xfId="0" applyFont="1" applyBorder="1" applyAlignment="1">
      <alignment vertical="center" wrapText="1"/>
    </xf>
    <xf numFmtId="49" fontId="2" fillId="0" borderId="0" xfId="0" applyNumberFormat="1" applyFont="1" applyAlignment="1">
      <alignment horizontal="center" vertical="center" wrapText="1"/>
    </xf>
    <xf numFmtId="0" fontId="9" fillId="0" borderId="0" xfId="0" applyFont="1" applyAlignment="1">
      <alignment vertical="center" wrapText="1"/>
    </xf>
    <xf numFmtId="0" fontId="19" fillId="0" borderId="31" xfId="0" applyFont="1" applyBorder="1" applyAlignment="1">
      <alignment horizontal="right" vertical="center" wrapText="1"/>
    </xf>
    <xf numFmtId="0" fontId="9" fillId="0" borderId="0" xfId="0" applyFont="1" applyAlignment="1">
      <alignment horizontal="left" vertical="top"/>
    </xf>
    <xf numFmtId="0" fontId="13" fillId="0" borderId="0" xfId="0" applyFont="1" applyAlignment="1">
      <alignment horizontal="center" vertical="top"/>
    </xf>
    <xf numFmtId="0" fontId="18" fillId="0" borderId="32" xfId="0" applyFont="1" applyBorder="1" applyAlignment="1">
      <alignment horizontal="justify" vertical="center"/>
    </xf>
    <xf numFmtId="0" fontId="23" fillId="0" borderId="29" xfId="0" applyFont="1" applyBorder="1" applyAlignment="1">
      <alignment horizontal="left" vertical="center" wrapText="1"/>
    </xf>
    <xf numFmtId="0" fontId="26" fillId="0" borderId="32" xfId="0" applyFont="1" applyBorder="1" applyAlignment="1">
      <alignment horizontal="left" vertical="center" wrapText="1"/>
    </xf>
    <xf numFmtId="0" fontId="2" fillId="0" borderId="0" xfId="0" applyFont="1" applyAlignment="1">
      <alignment horizontal="center" vertical="top"/>
    </xf>
    <xf numFmtId="49" fontId="2" fillId="0" borderId="0" xfId="0" applyNumberFormat="1" applyFont="1" applyAlignment="1">
      <alignment horizontal="center" vertical="center"/>
    </xf>
    <xf numFmtId="0" fontId="11" fillId="0" borderId="22" xfId="0" quotePrefix="1" applyFont="1" applyBorder="1" applyAlignment="1">
      <alignment horizontal="center" vertical="center" wrapText="1"/>
    </xf>
    <xf numFmtId="0" fontId="13" fillId="0" borderId="32" xfId="0" applyFont="1" applyBorder="1" applyAlignment="1">
      <alignment vertical="center"/>
    </xf>
    <xf numFmtId="0" fontId="27" fillId="0" borderId="0" xfId="0" applyFont="1" applyAlignment="1">
      <alignment horizontal="right" vertical="center" wrapText="1"/>
    </xf>
    <xf numFmtId="0" fontId="13" fillId="0" borderId="0" xfId="0" applyFont="1" applyAlignment="1">
      <alignment horizontal="center" vertical="top" wrapText="1"/>
    </xf>
    <xf numFmtId="0" fontId="29" fillId="0" borderId="0" xfId="0" applyFont="1" applyAlignment="1">
      <alignment vertical="center"/>
    </xf>
    <xf numFmtId="0" fontId="24" fillId="0" borderId="0" xfId="0" applyFont="1" applyAlignment="1">
      <alignment horizontal="left" vertical="center" wrapText="1"/>
    </xf>
    <xf numFmtId="0" fontId="13" fillId="0" borderId="0" xfId="0" applyFont="1" applyAlignment="1">
      <alignment vertical="top" wrapText="1"/>
    </xf>
    <xf numFmtId="49" fontId="11" fillId="0" borderId="47" xfId="0" applyNumberFormat="1" applyFont="1" applyBorder="1" applyAlignment="1">
      <alignment horizontal="center" vertical="center" wrapText="1"/>
    </xf>
    <xf numFmtId="0" fontId="2" fillId="0" borderId="0" xfId="0" applyFont="1" applyAlignment="1">
      <alignment horizontal="left" vertical="center"/>
    </xf>
    <xf numFmtId="0" fontId="11" fillId="0" borderId="22" xfId="0" applyFont="1" applyBorder="1" applyAlignment="1">
      <alignment horizontal="center" vertical="center" wrapText="1"/>
    </xf>
    <xf numFmtId="0" fontId="2" fillId="0" borderId="22" xfId="0" applyFont="1" applyBorder="1" applyAlignment="1" applyProtection="1">
      <alignment horizontal="center" vertical="center" wrapText="1"/>
      <protection locked="0"/>
    </xf>
    <xf numFmtId="0" fontId="2" fillId="0" borderId="22" xfId="0" applyFont="1" applyBorder="1" applyAlignment="1">
      <alignment horizontal="center" vertical="center" wrapText="1"/>
    </xf>
    <xf numFmtId="49" fontId="2" fillId="0" borderId="10" xfId="0" applyNumberFormat="1" applyFont="1" applyBorder="1" applyAlignment="1">
      <alignment horizontal="center" vertical="center" wrapText="1"/>
    </xf>
    <xf numFmtId="0" fontId="12" fillId="0" borderId="13" xfId="0" applyFont="1" applyBorder="1" applyAlignment="1">
      <alignment horizontal="justify" vertical="center" wrapText="1"/>
    </xf>
    <xf numFmtId="0" fontId="9" fillId="0" borderId="0" xfId="0" applyFont="1" applyAlignment="1">
      <alignment horizontal="justify" vertical="top" wrapText="1"/>
    </xf>
    <xf numFmtId="0" fontId="18" fillId="0" borderId="29" xfId="0" applyFont="1" applyBorder="1" applyAlignment="1">
      <alignment horizontal="justify" vertical="center"/>
    </xf>
    <xf numFmtId="0" fontId="12" fillId="0" borderId="0" xfId="0" applyFont="1" applyAlignment="1">
      <alignment horizontal="justify" vertical="center"/>
    </xf>
    <xf numFmtId="0" fontId="2" fillId="0" borderId="10" xfId="0" applyFont="1" applyBorder="1" applyAlignment="1">
      <alignment horizontal="center" vertical="center" wrapText="1"/>
    </xf>
    <xf numFmtId="0" fontId="10" fillId="0" borderId="0" xfId="0" applyFont="1" applyAlignment="1">
      <alignment horizontal="justify" vertical="top"/>
    </xf>
    <xf numFmtId="0" fontId="9" fillId="0" borderId="0" xfId="0" applyFont="1" applyAlignment="1">
      <alignment horizontal="justify" vertical="top"/>
    </xf>
    <xf numFmtId="49" fontId="2" fillId="0" borderId="22" xfId="0" applyNumberFormat="1" applyFont="1" applyBorder="1" applyAlignment="1">
      <alignment horizontal="center" vertical="center" wrapText="1"/>
    </xf>
    <xf numFmtId="0" fontId="39" fillId="0" borderId="22" xfId="0" applyFont="1" applyBorder="1" applyAlignment="1">
      <alignment horizontal="center" vertical="center" wrapText="1"/>
    </xf>
    <xf numFmtId="0" fontId="0" fillId="0" borderId="70" xfId="0" applyBorder="1" applyAlignment="1">
      <alignment horizontal="center"/>
    </xf>
    <xf numFmtId="0" fontId="0" fillId="0" borderId="71" xfId="0" applyBorder="1" applyAlignment="1">
      <alignment horizontal="center"/>
    </xf>
    <xf numFmtId="0" fontId="0" fillId="8" borderId="72" xfId="0" applyFill="1" applyBorder="1" applyAlignment="1">
      <alignment horizontal="center"/>
    </xf>
    <xf numFmtId="0" fontId="40" fillId="0" borderId="0" xfId="0" applyFont="1" applyAlignment="1">
      <alignment horizontal="center" vertical="center" wrapText="1"/>
    </xf>
    <xf numFmtId="0" fontId="42" fillId="0" borderId="0" xfId="0" applyFont="1" applyAlignment="1">
      <alignment horizontal="left" vertical="center"/>
    </xf>
    <xf numFmtId="0" fontId="42" fillId="0" borderId="0" xfId="0" applyFont="1" applyAlignment="1">
      <alignment horizontal="center" vertical="center"/>
    </xf>
    <xf numFmtId="0" fontId="0" fillId="9" borderId="71" xfId="0" applyFill="1" applyBorder="1" applyAlignment="1">
      <alignment horizontal="center"/>
    </xf>
    <xf numFmtId="0" fontId="42" fillId="0" borderId="0" xfId="0" applyFont="1"/>
    <xf numFmtId="0" fontId="43" fillId="0" borderId="0" xfId="0" applyFont="1" applyAlignment="1">
      <alignment horizontal="left" vertical="center" wrapText="1"/>
    </xf>
    <xf numFmtId="0" fontId="2" fillId="0" borderId="0" xfId="0" applyFont="1" applyAlignment="1">
      <alignment horizontal="left" vertical="center" wrapText="1"/>
    </xf>
    <xf numFmtId="0" fontId="37" fillId="7" borderId="0" xfId="0" applyFont="1" applyFill="1"/>
    <xf numFmtId="0" fontId="25" fillId="0" borderId="22" xfId="0" applyFont="1" applyBorder="1" applyAlignment="1" applyProtection="1">
      <alignment horizontal="center" vertical="center" wrapText="1"/>
      <protection locked="0"/>
    </xf>
    <xf numFmtId="0" fontId="11" fillId="0" borderId="22" xfId="0" applyFont="1" applyBorder="1" applyAlignment="1" applyProtection="1">
      <alignment horizontal="center" vertical="center" wrapText="1"/>
      <protection locked="0"/>
    </xf>
    <xf numFmtId="0" fontId="2" fillId="10" borderId="0" xfId="0" applyFont="1" applyFill="1" applyAlignment="1">
      <alignment horizontal="center" vertical="center" wrapText="1"/>
    </xf>
    <xf numFmtId="0" fontId="0" fillId="10" borderId="0" xfId="0" applyFill="1"/>
    <xf numFmtId="0" fontId="41" fillId="0" borderId="0" xfId="0" applyFont="1"/>
    <xf numFmtId="0" fontId="4" fillId="0" borderId="0" xfId="0" applyFont="1" applyAlignment="1" applyProtection="1">
      <alignment horizontal="justify" vertical="center" wrapText="1"/>
      <protection locked="0"/>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2" fillId="0" borderId="0" xfId="0" applyFont="1" applyAlignment="1">
      <alignment horizontal="justify" vertical="center" wrapText="1"/>
    </xf>
    <xf numFmtId="0" fontId="5" fillId="0" borderId="0" xfId="1" applyFont="1" applyFill="1" applyAlignment="1" applyProtection="1">
      <alignment horizontal="right" vertical="center" wrapText="1"/>
      <protection locked="0"/>
    </xf>
    <xf numFmtId="0" fontId="9"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6" fillId="2" borderId="8" xfId="0" applyFont="1" applyFill="1" applyBorder="1" applyAlignment="1">
      <alignment horizontal="justify" vertical="top" wrapText="1"/>
    </xf>
    <xf numFmtId="0" fontId="11" fillId="0" borderId="0" xfId="0" applyFont="1" applyAlignment="1">
      <alignment horizontal="justify"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2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13" xfId="0" applyFont="1" applyBorder="1" applyAlignment="1">
      <alignment horizontal="center" vertical="center" wrapText="1"/>
    </xf>
    <xf numFmtId="0" fontId="34" fillId="0" borderId="0" xfId="0" applyFont="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2" fillId="0" borderId="13"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12" fillId="0" borderId="15" xfId="0" applyFont="1" applyBorder="1" applyAlignment="1">
      <alignment horizontal="center" vertical="center" wrapText="1"/>
    </xf>
    <xf numFmtId="0" fontId="11" fillId="0" borderId="25" xfId="0" applyFont="1" applyBorder="1" applyAlignment="1" applyProtection="1">
      <alignment horizontal="justify" vertical="center" wrapText="1"/>
      <protection locked="0"/>
    </xf>
    <xf numFmtId="0" fontId="35" fillId="0" borderId="0" xfId="0" applyFont="1" applyAlignment="1">
      <alignment horizontal="center" vertical="center" wrapText="1"/>
    </xf>
    <xf numFmtId="0" fontId="14" fillId="0" borderId="0" xfId="0" applyFont="1" applyAlignment="1">
      <alignment horizontal="justify" vertical="center" wrapText="1"/>
    </xf>
    <xf numFmtId="0" fontId="14" fillId="0" borderId="31" xfId="0" applyFont="1" applyBorder="1" applyAlignment="1">
      <alignment horizontal="justify" vertical="center" wrapText="1"/>
    </xf>
    <xf numFmtId="0" fontId="23" fillId="0" borderId="0" xfId="0" applyFont="1" applyAlignment="1">
      <alignment horizontal="justify" vertical="center" wrapText="1"/>
    </xf>
    <xf numFmtId="0" fontId="23" fillId="0" borderId="31" xfId="0" applyFont="1" applyBorder="1" applyAlignment="1">
      <alignment horizontal="justify" vertical="center" wrapText="1"/>
    </xf>
    <xf numFmtId="0" fontId="14" fillId="0" borderId="0" xfId="0" quotePrefix="1" applyFont="1" applyAlignment="1">
      <alignment horizontal="justify" vertical="center" wrapText="1"/>
    </xf>
    <xf numFmtId="0" fontId="14" fillId="0" borderId="31" xfId="0" quotePrefix="1" applyFont="1" applyBorder="1" applyAlignment="1">
      <alignment horizontal="justify" vertical="center" wrapText="1"/>
    </xf>
    <xf numFmtId="0" fontId="23" fillId="0" borderId="51" xfId="0" applyFont="1" applyBorder="1" applyAlignment="1">
      <alignment vertical="center"/>
    </xf>
    <xf numFmtId="0" fontId="23" fillId="0" borderId="18" xfId="0" applyFont="1" applyBorder="1" applyAlignment="1">
      <alignment vertical="center"/>
    </xf>
    <xf numFmtId="0" fontId="23" fillId="0" borderId="52" xfId="0" applyFont="1" applyBorder="1" applyAlignment="1">
      <alignment vertical="center"/>
    </xf>
    <xf numFmtId="0" fontId="8" fillId="3" borderId="54"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4" fillId="0" borderId="13" xfId="0" applyFont="1" applyBorder="1" applyAlignment="1">
      <alignment horizontal="justify" vertical="center" wrapText="1"/>
    </xf>
    <xf numFmtId="0" fontId="14" fillId="0" borderId="39" xfId="0" applyFont="1" applyBorder="1" applyAlignment="1">
      <alignment horizontal="justify" vertical="center" wrapText="1"/>
    </xf>
    <xf numFmtId="0" fontId="8" fillId="3" borderId="53" xfId="0" applyFont="1" applyFill="1" applyBorder="1" applyAlignment="1">
      <alignment horizontal="center" vertical="center" wrapText="1"/>
    </xf>
    <xf numFmtId="0" fontId="8" fillId="3" borderId="56" xfId="0" applyFont="1" applyFill="1" applyBorder="1" applyAlignment="1">
      <alignment horizontal="center" vertical="center" wrapText="1"/>
    </xf>
    <xf numFmtId="0" fontId="8" fillId="3" borderId="55" xfId="0" applyFont="1" applyFill="1" applyBorder="1" applyAlignment="1">
      <alignment horizontal="center" vertical="center" wrapText="1"/>
    </xf>
    <xf numFmtId="0" fontId="8" fillId="3" borderId="68" xfId="0" applyFont="1" applyFill="1" applyBorder="1" applyAlignment="1">
      <alignment horizontal="center" vertical="center" wrapText="1"/>
    </xf>
    <xf numFmtId="0" fontId="2" fillId="4" borderId="57"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2" fillId="0" borderId="57" xfId="0" applyFont="1" applyBorder="1" applyAlignment="1" applyProtection="1">
      <alignment horizontal="center" vertical="center" wrapText="1"/>
      <protection locked="0"/>
    </xf>
    <xf numFmtId="0" fontId="33" fillId="4" borderId="57" xfId="0" applyFont="1" applyFill="1" applyBorder="1" applyAlignment="1">
      <alignment horizontal="center" vertical="center" wrapText="1"/>
    </xf>
    <xf numFmtId="0" fontId="15" fillId="4" borderId="57" xfId="1" applyNumberFormat="1" applyFill="1" applyBorder="1" applyAlignment="1" applyProtection="1">
      <alignment horizontal="center" vertical="center" wrapText="1"/>
    </xf>
    <xf numFmtId="0" fontId="16" fillId="4" borderId="57" xfId="1" applyNumberFormat="1" applyFont="1" applyFill="1" applyBorder="1" applyAlignment="1" applyProtection="1">
      <alignment horizontal="center" vertical="center" wrapText="1"/>
    </xf>
    <xf numFmtId="0" fontId="2" fillId="0" borderId="61" xfId="0" applyFont="1" applyBorder="1" applyAlignment="1" applyProtection="1">
      <alignment horizontal="center" vertical="center" wrapText="1"/>
      <protection locked="0"/>
    </xf>
    <xf numFmtId="0" fontId="2" fillId="0" borderId="58" xfId="0" applyFont="1" applyBorder="1" applyAlignment="1" applyProtection="1">
      <alignment horizontal="center" vertical="center" wrapText="1"/>
      <protection locked="0"/>
    </xf>
    <xf numFmtId="0" fontId="2" fillId="0" borderId="59" xfId="0" applyFont="1" applyBorder="1" applyAlignment="1" applyProtection="1">
      <alignment horizontal="center" vertical="center" wrapText="1"/>
      <protection locked="0"/>
    </xf>
    <xf numFmtId="0" fontId="2" fillId="0" borderId="62" xfId="0" applyFont="1" applyBorder="1" applyAlignment="1" applyProtection="1">
      <alignment horizontal="center" vertical="center" wrapText="1"/>
      <protection locked="0"/>
    </xf>
    <xf numFmtId="0" fontId="38" fillId="0" borderId="0" xfId="0" applyFont="1" applyAlignment="1">
      <alignment horizontal="center" vertical="center"/>
    </xf>
    <xf numFmtId="0" fontId="2" fillId="0" borderId="64" xfId="0" applyFont="1" applyBorder="1" applyAlignment="1" applyProtection="1">
      <alignment horizontal="center" vertical="center" wrapText="1"/>
      <protection locked="0"/>
    </xf>
    <xf numFmtId="0" fontId="2" fillId="0" borderId="65" xfId="0" applyFont="1" applyBorder="1" applyAlignment="1" applyProtection="1">
      <alignment horizontal="center" vertical="center" wrapText="1"/>
      <protection locked="0"/>
    </xf>
    <xf numFmtId="0" fontId="41" fillId="0" borderId="0" xfId="0" applyFont="1" applyAlignment="1">
      <alignment horizontal="center"/>
    </xf>
    <xf numFmtId="0" fontId="2" fillId="0" borderId="22" xfId="0" applyFont="1" applyBorder="1" applyAlignment="1">
      <alignment horizontal="justify" vertical="center" wrapText="1"/>
    </xf>
    <xf numFmtId="0" fontId="2" fillId="0" borderId="22"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49" fontId="2" fillId="0" borderId="22" xfId="0" applyNumberFormat="1" applyFont="1" applyBorder="1" applyAlignment="1">
      <alignment horizontal="center" vertical="center" wrapText="1"/>
    </xf>
    <xf numFmtId="0" fontId="30" fillId="0" borderId="0" xfId="0" applyFont="1" applyAlignment="1">
      <alignment horizontal="center" vertical="center" wrapText="1"/>
    </xf>
    <xf numFmtId="0" fontId="30" fillId="0" borderId="31" xfId="0" applyFont="1" applyBorder="1" applyAlignment="1">
      <alignment horizontal="center" vertical="center" wrapText="1"/>
    </xf>
    <xf numFmtId="0" fontId="11" fillId="0" borderId="10" xfId="0" applyFont="1" applyBorder="1" applyAlignment="1" applyProtection="1">
      <alignment horizontal="center" vertical="center" wrapText="1"/>
      <protection locked="0"/>
    </xf>
    <xf numFmtId="0" fontId="11" fillId="0" borderId="11" xfId="0" applyFont="1" applyBorder="1" applyAlignment="1" applyProtection="1">
      <alignment horizontal="center" vertical="center" wrapText="1"/>
      <protection locked="0"/>
    </xf>
    <xf numFmtId="0" fontId="11" fillId="0" borderId="12" xfId="0" applyFont="1" applyBorder="1" applyAlignment="1" applyProtection="1">
      <alignment horizontal="center" vertical="center" wrapText="1"/>
      <protection locked="0"/>
    </xf>
    <xf numFmtId="49" fontId="11" fillId="0" borderId="27" xfId="0" applyNumberFormat="1" applyFont="1" applyBorder="1" applyAlignment="1">
      <alignment horizontal="center" vertical="center" textRotation="90" wrapText="1"/>
    </xf>
    <xf numFmtId="49" fontId="11" fillId="0" borderId="28" xfId="0" applyNumberFormat="1" applyFont="1" applyBorder="1" applyAlignment="1">
      <alignment horizontal="center" vertical="center" textRotation="90" wrapText="1"/>
    </xf>
    <xf numFmtId="49" fontId="11" fillId="0" borderId="29" xfId="0" applyNumberFormat="1" applyFont="1" applyBorder="1" applyAlignment="1">
      <alignment horizontal="center" vertical="center" textRotation="90" wrapText="1"/>
    </xf>
    <xf numFmtId="49" fontId="11" fillId="0" borderId="31" xfId="0" applyNumberFormat="1" applyFont="1" applyBorder="1" applyAlignment="1">
      <alignment horizontal="center" vertical="center" textRotation="90" wrapText="1"/>
    </xf>
    <xf numFmtId="49" fontId="11" fillId="0" borderId="32" xfId="0" applyNumberFormat="1" applyFont="1" applyBorder="1" applyAlignment="1">
      <alignment horizontal="center" vertical="center" textRotation="90" wrapText="1"/>
    </xf>
    <xf numFmtId="49" fontId="11" fillId="0" borderId="39" xfId="0" applyNumberFormat="1" applyFont="1" applyBorder="1" applyAlignment="1">
      <alignment horizontal="center" vertical="center" textRotation="90" wrapText="1"/>
    </xf>
    <xf numFmtId="0" fontId="11" fillId="0" borderId="22" xfId="0" applyFont="1" applyBorder="1" applyAlignment="1">
      <alignment horizontal="justify" vertical="center" wrapText="1"/>
    </xf>
    <xf numFmtId="0" fontId="9" fillId="0" borderId="27"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9" fillId="0" borderId="0" xfId="0" applyFont="1" applyAlignment="1">
      <alignment horizontal="center" vertical="center" wrapText="1"/>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39"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0" xfId="0" applyFont="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9" fillId="0" borderId="22" xfId="0" applyFont="1" applyBorder="1" applyAlignment="1">
      <alignment horizontal="center" vertical="center" wrapText="1"/>
    </xf>
    <xf numFmtId="0" fontId="11" fillId="0" borderId="22" xfId="0" applyFont="1" applyBorder="1" applyAlignment="1" applyProtection="1">
      <alignment horizontal="center" vertical="center" wrapText="1"/>
      <protection locked="0"/>
    </xf>
    <xf numFmtId="0" fontId="9" fillId="0" borderId="0" xfId="0" applyFont="1" applyAlignment="1">
      <alignment horizontal="justify" vertical="top" wrapText="1"/>
    </xf>
    <xf numFmtId="0" fontId="12" fillId="0" borderId="13" xfId="0" applyFont="1" applyBorder="1" applyAlignment="1">
      <alignment horizontal="justify" vertical="center" wrapText="1"/>
    </xf>
    <xf numFmtId="0" fontId="11" fillId="0" borderId="22" xfId="0" applyFont="1" applyBorder="1" applyAlignment="1" applyProtection="1">
      <alignment horizontal="justify" vertical="center" wrapText="1"/>
      <protection locked="0"/>
    </xf>
    <xf numFmtId="0" fontId="11" fillId="0" borderId="0" xfId="0" applyFont="1" applyAlignment="1">
      <alignment horizontal="center" vertical="center" wrapText="1"/>
    </xf>
    <xf numFmtId="0" fontId="38" fillId="7" borderId="0" xfId="0" applyFont="1" applyFill="1" applyAlignment="1">
      <alignment horizontal="center"/>
    </xf>
    <xf numFmtId="0" fontId="2" fillId="0" borderId="10" xfId="0" applyFont="1" applyBorder="1" applyAlignment="1" applyProtection="1">
      <alignment horizontal="justify" vertical="center" wrapText="1"/>
      <protection locked="0"/>
    </xf>
    <xf numFmtId="0" fontId="2" fillId="0" borderId="11" xfId="0" applyFont="1" applyBorder="1" applyAlignment="1" applyProtection="1">
      <alignment horizontal="justify" vertical="center" wrapText="1"/>
      <protection locked="0"/>
    </xf>
    <xf numFmtId="0" fontId="2" fillId="0" borderId="12" xfId="0" applyFont="1" applyBorder="1" applyAlignment="1" applyProtection="1">
      <alignment horizontal="justify" vertical="center" wrapText="1"/>
      <protection locked="0"/>
    </xf>
    <xf numFmtId="0" fontId="2" fillId="0" borderId="10"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0" borderId="10"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2" xfId="0" applyFont="1" applyBorder="1" applyAlignment="1">
      <alignment horizontal="justify" vertical="center" wrapText="1"/>
    </xf>
    <xf numFmtId="0" fontId="8" fillId="5" borderId="43" xfId="0" applyFont="1" applyFill="1" applyBorder="1" applyAlignment="1">
      <alignment horizontal="center" vertical="center" wrapText="1"/>
    </xf>
    <xf numFmtId="0" fontId="8" fillId="5" borderId="44" xfId="0" applyFont="1" applyFill="1" applyBorder="1" applyAlignment="1">
      <alignment horizontal="center" vertical="center" wrapText="1"/>
    </xf>
    <xf numFmtId="0" fontId="8" fillId="5" borderId="45" xfId="0" applyFont="1" applyFill="1" applyBorder="1" applyAlignment="1">
      <alignment horizontal="center" vertical="center" wrapText="1"/>
    </xf>
    <xf numFmtId="0" fontId="10" fillId="0" borderId="0" xfId="0" applyFont="1" applyAlignment="1">
      <alignment horizontal="justify" vertical="top"/>
    </xf>
    <xf numFmtId="0" fontId="11" fillId="0" borderId="10"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2" xfId="0" applyFont="1" applyBorder="1" applyAlignment="1">
      <alignment horizontal="justify" vertical="center" wrapText="1"/>
    </xf>
    <xf numFmtId="0" fontId="23" fillId="0" borderId="27" xfId="0" applyFont="1" applyBorder="1" applyAlignment="1">
      <alignment horizontal="justify" vertical="center" wrapText="1"/>
    </xf>
    <xf numFmtId="0" fontId="23" fillId="0" borderId="23" xfId="0" applyFont="1" applyBorder="1" applyAlignment="1">
      <alignment horizontal="justify" vertical="center" wrapText="1"/>
    </xf>
    <xf numFmtId="0" fontId="23" fillId="0" borderId="28" xfId="0" applyFont="1" applyBorder="1" applyAlignment="1">
      <alignment horizontal="justify" vertical="center" wrapText="1"/>
    </xf>
    <xf numFmtId="0" fontId="37" fillId="7" borderId="0" xfId="0" applyFont="1" applyFill="1" applyAlignment="1">
      <alignment horizontal="center"/>
    </xf>
    <xf numFmtId="0" fontId="10" fillId="0" borderId="0" xfId="0" applyFont="1" applyAlignment="1">
      <alignment horizontal="justify" vertical="top" wrapText="1"/>
    </xf>
    <xf numFmtId="49" fontId="2" fillId="0" borderId="10" xfId="0" quotePrefix="1" applyNumberFormat="1" applyFont="1" applyBorder="1" applyAlignment="1">
      <alignment horizontal="center" vertical="center" wrapText="1"/>
    </xf>
    <xf numFmtId="49" fontId="2" fillId="0" borderId="11" xfId="0" quotePrefix="1" applyNumberFormat="1" applyFont="1" applyBorder="1" applyAlignment="1">
      <alignment horizontal="center" vertical="center" wrapText="1"/>
    </xf>
    <xf numFmtId="49" fontId="2" fillId="0" borderId="12" xfId="0" quotePrefix="1" applyNumberFormat="1" applyFont="1" applyBorder="1" applyAlignment="1">
      <alignment horizontal="center" vertical="center" wrapText="1"/>
    </xf>
    <xf numFmtId="0" fontId="2" fillId="0" borderId="22" xfId="0" applyFont="1" applyBorder="1" applyAlignment="1">
      <alignment horizontal="center" vertical="center" textRotation="90" wrapText="1"/>
    </xf>
    <xf numFmtId="0" fontId="14" fillId="0" borderId="13" xfId="0" applyFont="1" applyBorder="1" applyAlignment="1">
      <alignment horizontal="justify" vertical="center"/>
    </xf>
    <xf numFmtId="0" fontId="14" fillId="0" borderId="39" xfId="0" applyFont="1" applyBorder="1" applyAlignment="1">
      <alignment horizontal="justify"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2" xfId="0" applyFont="1" applyBorder="1" applyAlignment="1" applyProtection="1">
      <alignment horizontal="justify" vertical="center"/>
      <protection locked="0"/>
    </xf>
    <xf numFmtId="0" fontId="9" fillId="0" borderId="0" xfId="0" applyFont="1" applyAlignment="1">
      <alignment horizontal="justify" vertical="top"/>
    </xf>
    <xf numFmtId="0" fontId="12" fillId="0" borderId="0" xfId="0" applyFont="1" applyAlignment="1">
      <alignment horizontal="justify" vertical="center" wrapText="1"/>
    </xf>
    <xf numFmtId="0" fontId="14" fillId="0" borderId="0" xfId="0" applyFont="1" applyAlignment="1">
      <alignment horizontal="justify" vertical="center"/>
    </xf>
    <xf numFmtId="0" fontId="2" fillId="0" borderId="10" xfId="0" applyFont="1" applyBorder="1" applyAlignment="1">
      <alignment horizontal="justify" vertical="center"/>
    </xf>
    <xf numFmtId="0" fontId="2" fillId="0" borderId="11" xfId="0" applyFont="1" applyBorder="1" applyAlignment="1">
      <alignment horizontal="justify" vertical="center"/>
    </xf>
    <xf numFmtId="0" fontId="2" fillId="0" borderId="12" xfId="0" applyFont="1" applyBorder="1" applyAlignment="1">
      <alignment horizontal="justify" vertical="center"/>
    </xf>
    <xf numFmtId="0" fontId="2" fillId="0" borderId="27" xfId="0" applyFont="1" applyBorder="1" applyAlignment="1">
      <alignment horizontal="center" vertical="center" textRotation="90" wrapText="1"/>
    </xf>
    <xf numFmtId="0" fontId="2" fillId="0" borderId="28" xfId="0" applyFont="1" applyBorder="1" applyAlignment="1">
      <alignment horizontal="center" vertical="center" textRotation="90" wrapText="1"/>
    </xf>
    <xf numFmtId="0" fontId="2" fillId="0" borderId="29" xfId="0" applyFont="1" applyBorder="1" applyAlignment="1">
      <alignment horizontal="center" vertical="center" textRotation="90" wrapText="1"/>
    </xf>
    <xf numFmtId="0" fontId="2" fillId="0" borderId="31" xfId="0" applyFont="1" applyBorder="1" applyAlignment="1">
      <alignment horizontal="center" vertical="center" textRotation="90" wrapText="1"/>
    </xf>
    <xf numFmtId="0" fontId="2" fillId="0" borderId="32" xfId="0" applyFont="1" applyBorder="1" applyAlignment="1">
      <alignment horizontal="center" vertical="center" textRotation="90" wrapText="1"/>
    </xf>
    <xf numFmtId="0" fontId="2" fillId="0" borderId="39" xfId="0" applyFont="1" applyBorder="1" applyAlignment="1">
      <alignment horizontal="center" vertical="center" textRotation="90" wrapText="1"/>
    </xf>
    <xf numFmtId="0" fontId="25" fillId="0" borderId="0" xfId="0" applyFont="1" applyAlignment="1">
      <alignment horizontal="center" vertical="center" wrapText="1"/>
    </xf>
    <xf numFmtId="0" fontId="3" fillId="0" borderId="0" xfId="0" applyFont="1" applyAlignment="1">
      <alignment horizontal="right" vertical="center" wrapText="1"/>
    </xf>
    <xf numFmtId="0" fontId="9" fillId="0" borderId="27" xfId="0" applyFont="1" applyBorder="1" applyAlignment="1">
      <alignment horizontal="center" vertical="center" textRotation="90" wrapText="1"/>
    </xf>
    <xf numFmtId="0" fontId="9" fillId="0" borderId="28" xfId="0" applyFont="1" applyBorder="1" applyAlignment="1">
      <alignment horizontal="center" vertical="center" textRotation="90" wrapText="1"/>
    </xf>
    <xf numFmtId="0" fontId="9" fillId="0" borderId="29" xfId="0" applyFont="1" applyBorder="1" applyAlignment="1">
      <alignment horizontal="center" vertical="center" textRotation="90" wrapText="1"/>
    </xf>
    <xf numFmtId="0" fontId="9" fillId="0" borderId="31" xfId="0" applyFont="1" applyBorder="1" applyAlignment="1">
      <alignment horizontal="center" vertical="center" textRotation="90" wrapText="1"/>
    </xf>
    <xf numFmtId="0" fontId="9" fillId="0" borderId="32" xfId="0" applyFont="1" applyBorder="1" applyAlignment="1">
      <alignment horizontal="center" vertical="center" textRotation="90" wrapText="1"/>
    </xf>
    <xf numFmtId="0" fontId="9" fillId="0" borderId="39" xfId="0" applyFont="1" applyBorder="1" applyAlignment="1">
      <alignment horizontal="center" vertical="center" textRotation="90" wrapText="1"/>
    </xf>
    <xf numFmtId="0" fontId="3" fillId="0" borderId="13" xfId="0" applyFont="1" applyBorder="1" applyAlignment="1">
      <alignment horizontal="right" vertical="center" wrapText="1"/>
    </xf>
    <xf numFmtId="0" fontId="12" fillId="0" borderId="0" xfId="0" applyFont="1" applyAlignment="1">
      <alignment horizontal="justify" vertical="center"/>
    </xf>
    <xf numFmtId="0" fontId="8" fillId="3" borderId="43" xfId="0" applyFont="1" applyFill="1" applyBorder="1" applyAlignment="1">
      <alignment horizontal="center" vertical="center" wrapText="1"/>
    </xf>
    <xf numFmtId="0" fontId="8" fillId="3" borderId="44" xfId="0" applyFont="1" applyFill="1" applyBorder="1" applyAlignment="1">
      <alignment horizontal="center" vertical="center" wrapText="1"/>
    </xf>
    <xf numFmtId="0" fontId="8" fillId="3" borderId="45" xfId="0" applyFont="1" applyFill="1" applyBorder="1" applyAlignment="1">
      <alignment horizontal="center" vertical="center" wrapText="1"/>
    </xf>
    <xf numFmtId="0" fontId="18" fillId="0" borderId="46" xfId="0" applyFont="1" applyBorder="1" applyAlignment="1">
      <alignment horizontal="justify" vertical="center"/>
    </xf>
    <xf numFmtId="0" fontId="18" fillId="0" borderId="36" xfId="0" applyFont="1" applyBorder="1" applyAlignment="1">
      <alignment horizontal="justify" vertical="center"/>
    </xf>
    <xf numFmtId="0" fontId="18" fillId="0" borderId="37" xfId="0" applyFont="1" applyBorder="1" applyAlignment="1">
      <alignment horizontal="justify" vertical="center"/>
    </xf>
    <xf numFmtId="0" fontId="18" fillId="0" borderId="48" xfId="0" applyFont="1" applyBorder="1" applyAlignment="1">
      <alignment horizontal="justify" vertical="center" wrapText="1"/>
    </xf>
    <xf numFmtId="0" fontId="18" fillId="0" borderId="49" xfId="0" applyFont="1" applyBorder="1" applyAlignment="1">
      <alignment horizontal="justify" vertical="center" wrapText="1"/>
    </xf>
    <xf numFmtId="0" fontId="18" fillId="0" borderId="50" xfId="0" applyFont="1" applyBorder="1" applyAlignment="1">
      <alignment horizontal="justify" vertical="center" wrapText="1"/>
    </xf>
    <xf numFmtId="0" fontId="12" fillId="0" borderId="13" xfId="0" applyFont="1" applyBorder="1" applyAlignment="1">
      <alignment horizontal="justify" vertical="center"/>
    </xf>
    <xf numFmtId="0" fontId="12" fillId="0" borderId="39" xfId="0" applyFont="1" applyBorder="1" applyAlignment="1">
      <alignment horizontal="justify" vertical="center"/>
    </xf>
    <xf numFmtId="0" fontId="8" fillId="3" borderId="33"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37" fillId="7" borderId="0" xfId="0" applyFont="1" applyFill="1" applyAlignment="1">
      <alignment horizontal="center" vertical="center" wrapText="1"/>
    </xf>
    <xf numFmtId="0" fontId="11" fillId="0" borderId="22" xfId="0" applyFont="1" applyBorder="1" applyAlignment="1">
      <alignment horizontal="center" vertical="center" textRotation="90" wrapText="1"/>
    </xf>
    <xf numFmtId="0" fontId="38" fillId="7" borderId="0" xfId="0" applyFont="1" applyFill="1" applyAlignment="1">
      <alignment horizontal="center" wrapText="1"/>
    </xf>
    <xf numFmtId="0" fontId="11" fillId="0" borderId="10" xfId="0" applyFont="1" applyBorder="1" applyAlignment="1" applyProtection="1">
      <alignment horizontal="justify" vertical="center" wrapText="1"/>
      <protection locked="0"/>
    </xf>
    <xf numFmtId="0" fontId="11" fillId="0" borderId="11" xfId="0" applyFont="1" applyBorder="1" applyAlignment="1" applyProtection="1">
      <alignment horizontal="justify" vertical="center" wrapText="1"/>
      <protection locked="0"/>
    </xf>
    <xf numFmtId="0" fontId="11" fillId="0" borderId="12" xfId="0" applyFont="1" applyBorder="1" applyAlignment="1" applyProtection="1">
      <alignment horizontal="justify" vertical="center" wrapText="1"/>
      <protection locked="0"/>
    </xf>
    <xf numFmtId="0" fontId="37" fillId="7" borderId="0" xfId="0" applyFont="1" applyFill="1" applyAlignment="1">
      <alignment horizontal="center" wrapText="1"/>
    </xf>
    <xf numFmtId="0" fontId="2" fillId="0" borderId="10" xfId="0" applyFont="1" applyBorder="1" applyAlignment="1" applyProtection="1">
      <alignment horizontal="justify" vertical="center"/>
      <protection locked="0"/>
    </xf>
    <xf numFmtId="0" fontId="2" fillId="0" borderId="11" xfId="0" applyFont="1" applyBorder="1" applyAlignment="1" applyProtection="1">
      <alignment horizontal="justify" vertical="center"/>
      <protection locked="0"/>
    </xf>
    <xf numFmtId="0" fontId="2" fillId="0" borderId="12" xfId="0" applyFont="1" applyBorder="1" applyAlignment="1" applyProtection="1">
      <alignment horizontal="justify" vertical="center"/>
      <protection locked="0"/>
    </xf>
    <xf numFmtId="0" fontId="37" fillId="0" borderId="0" xfId="0" applyFont="1" applyAlignment="1">
      <alignment horizontal="center" vertical="center" wrapText="1"/>
    </xf>
    <xf numFmtId="0" fontId="37" fillId="0" borderId="0" xfId="0" applyFont="1" applyAlignment="1">
      <alignment horizontal="center"/>
    </xf>
    <xf numFmtId="0" fontId="2" fillId="0" borderId="10"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12" fillId="0" borderId="31" xfId="0" applyFont="1" applyBorder="1" applyAlignment="1">
      <alignment horizontal="justify" vertical="center"/>
    </xf>
    <xf numFmtId="0" fontId="12" fillId="0" borderId="31" xfId="0" applyFont="1" applyBorder="1" applyAlignment="1">
      <alignment horizontal="justify" vertical="center" wrapText="1"/>
    </xf>
    <xf numFmtId="0" fontId="8" fillId="3" borderId="34"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18" fillId="0" borderId="29" xfId="0" applyFont="1" applyBorder="1" applyAlignment="1">
      <alignment horizontal="justify" vertical="center" wrapText="1"/>
    </xf>
    <xf numFmtId="0" fontId="18" fillId="0" borderId="0" xfId="0" applyFont="1" applyAlignment="1">
      <alignment horizontal="justify" vertical="center" wrapText="1"/>
    </xf>
    <xf numFmtId="0" fontId="18" fillId="0" borderId="31" xfId="0" applyFont="1" applyBorder="1" applyAlignment="1">
      <alignment horizontal="justify" vertical="center" wrapText="1"/>
    </xf>
    <xf numFmtId="0" fontId="12" fillId="0" borderId="39" xfId="0" applyFont="1" applyBorder="1" applyAlignment="1">
      <alignment horizontal="justify" vertical="center" wrapText="1"/>
    </xf>
    <xf numFmtId="0" fontId="18" fillId="0" borderId="29" xfId="0" applyFont="1" applyBorder="1" applyAlignment="1">
      <alignment horizontal="justify" vertical="center"/>
    </xf>
    <xf numFmtId="0" fontId="18" fillId="0" borderId="0" xfId="0" applyFont="1" applyAlignment="1">
      <alignment horizontal="justify" vertical="center"/>
    </xf>
    <xf numFmtId="0" fontId="18" fillId="0" borderId="31" xfId="0" applyFont="1" applyBorder="1" applyAlignment="1">
      <alignment horizontal="justify" vertical="center"/>
    </xf>
    <xf numFmtId="0" fontId="18" fillId="0" borderId="27" xfId="0" applyFont="1" applyBorder="1" applyAlignment="1">
      <alignment horizontal="justify" vertical="center"/>
    </xf>
    <xf numFmtId="0" fontId="18" fillId="0" borderId="23" xfId="0" applyFont="1" applyBorder="1" applyAlignment="1">
      <alignment horizontal="justify" vertical="center"/>
    </xf>
    <xf numFmtId="0" fontId="18" fillId="0" borderId="28" xfId="0" applyFont="1" applyBorder="1" applyAlignment="1">
      <alignment horizontal="justify" vertical="center"/>
    </xf>
    <xf numFmtId="0" fontId="12" fillId="0" borderId="30" xfId="0" applyFont="1" applyBorder="1" applyAlignment="1">
      <alignment horizontal="justify" vertical="center"/>
    </xf>
    <xf numFmtId="0" fontId="5" fillId="0" borderId="0" xfId="0" applyFont="1" applyAlignment="1" applyProtection="1">
      <alignment horizontal="right" vertical="center" wrapText="1"/>
      <protection locked="0"/>
    </xf>
    <xf numFmtId="0" fontId="14" fillId="0" borderId="30" xfId="0" applyFont="1" applyBorder="1" applyAlignment="1">
      <alignment horizontal="justify" vertical="center"/>
    </xf>
    <xf numFmtId="0" fontId="23" fillId="0" borderId="46" xfId="0" applyFont="1" applyBorder="1" applyAlignment="1">
      <alignment horizontal="justify" vertical="center" wrapText="1"/>
    </xf>
    <xf numFmtId="0" fontId="23" fillId="0" borderId="36" xfId="0" applyFont="1" applyBorder="1" applyAlignment="1">
      <alignment horizontal="justify" vertical="center" wrapText="1"/>
    </xf>
    <xf numFmtId="0" fontId="23" fillId="0" borderId="37" xfId="0" applyFont="1" applyBorder="1" applyAlignment="1">
      <alignment horizontal="justify"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49" fontId="2" fillId="0" borderId="12" xfId="0" applyNumberFormat="1" applyFont="1" applyBorder="1" applyAlignment="1">
      <alignment horizontal="center" vertical="center" wrapText="1"/>
    </xf>
    <xf numFmtId="49" fontId="11" fillId="0" borderId="22" xfId="0" applyNumberFormat="1" applyFont="1" applyBorder="1" applyAlignment="1">
      <alignment horizontal="center" vertical="center" textRotation="90" wrapText="1"/>
    </xf>
    <xf numFmtId="0" fontId="38" fillId="7" borderId="0" xfId="0" applyFont="1" applyFill="1" applyAlignment="1">
      <alignment horizontal="center" vertical="center" wrapText="1"/>
    </xf>
    <xf numFmtId="0" fontId="37" fillId="0" borderId="0" xfId="0" applyFont="1" applyAlignment="1">
      <alignment horizontal="center" vertical="center"/>
    </xf>
    <xf numFmtId="0" fontId="2" fillId="0" borderId="0" xfId="0" applyFont="1" applyAlignment="1">
      <alignment horizontal="justify" vertical="center"/>
    </xf>
  </cellXfs>
  <cellStyles count="2">
    <cellStyle name="Hipervínculo" xfId="1" builtinId="8"/>
    <cellStyle name="Normal" xfId="0" builtinId="0"/>
  </cellStyles>
  <dxfs count="52">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mediumGray"/>
      </fill>
    </dxf>
    <dxf>
      <fill>
        <patternFill patternType="mediumGray"/>
      </fill>
    </dxf>
    <dxf>
      <fill>
        <patternFill patternType="mediumGray"/>
      </fill>
    </dxf>
    <dxf>
      <fill>
        <patternFill patternType="mediumGray"/>
      </fill>
    </dxf>
    <dxf>
      <fill>
        <patternFill>
          <bgColor rgb="FF00B0F0"/>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bgColor rgb="FF00B0F0"/>
        </patternFill>
      </fill>
    </dxf>
    <dxf>
      <fill>
        <patternFill patternType="mediumGray"/>
      </fill>
    </dxf>
    <dxf>
      <fill>
        <patternFill patternType="mediumGray"/>
      </fill>
    </dxf>
    <dxf>
      <fill>
        <patternFill patternType="mediumGray"/>
      </fill>
    </dxf>
    <dxf>
      <fill>
        <patternFill>
          <bgColor rgb="FF00B0F0"/>
        </patternFill>
      </fill>
    </dxf>
    <dxf>
      <fill>
        <patternFill patternType="mediumGray"/>
      </fill>
    </dxf>
    <dxf>
      <fill>
        <patternFill>
          <bgColor rgb="FF00B0F0"/>
        </patternFill>
      </fill>
    </dxf>
    <dxf>
      <fill>
        <patternFill>
          <bgColor rgb="FF00B0F0"/>
        </patternFill>
      </fill>
    </dxf>
    <dxf>
      <fill>
        <patternFill patternType="mediumGray"/>
      </fill>
    </dxf>
    <dxf>
      <fill>
        <patternFill patternType="mediumGray"/>
      </fill>
    </dxf>
    <dxf>
      <fill>
        <patternFill patternType="mediumGray"/>
      </fill>
    </dxf>
    <dxf>
      <fill>
        <patternFill>
          <bgColor rgb="FF00B0F0"/>
        </patternFill>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1" defaultTableStyle="TableStyleMedium2" defaultPivotStyle="PivotStyleLight16">
    <tableStyle name="Invisible" pivot="0" table="0" count="0" xr9:uid="{F590C952-4F0D-4CFB-BB55-F6C8DC061E55}"/>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0F60AA88-ED26-41D2-9373-95811A01C103}"/>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EFF98F9B-BE88-4EF2-B026-290781861CB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38122B42-D470-4F1F-8F7D-82A559E579C7}"/>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B6B4F40A-E018-40C2-8E5E-87E4C4365B1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8447A068-DB45-4F9C-801D-BB552EA2A02D}"/>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8577E032-2139-40E9-8801-E4477BC50F15}"/>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103800</xdr:colOff>
      <xdr:row>0</xdr:row>
      <xdr:rowOff>1011600</xdr:rowOff>
    </xdr:to>
    <xdr:pic>
      <xdr:nvPicPr>
        <xdr:cNvPr id="2" name="Imagen 1">
          <a:extLst>
            <a:ext uri="{FF2B5EF4-FFF2-40B4-BE49-F238E27FC236}">
              <a16:creationId xmlns:a16="http://schemas.microsoft.com/office/drawing/2014/main" id="{1D2FAC5A-C66E-4131-AE95-73D4DD2C76D0}"/>
            </a:ext>
          </a:extLst>
        </xdr:cNvPr>
        <xdr:cNvPicPr preferRelativeResize="0">
          <a:picLocks/>
        </xdr:cNvPicPr>
      </xdr:nvPicPr>
      <xdr:blipFill>
        <a:blip xmlns:r="http://schemas.openxmlformats.org/officeDocument/2006/relationships" r:embed="rId1"/>
        <a:stretch>
          <a:fillRect/>
        </a:stretch>
      </xdr:blipFill>
      <xdr:spPr>
        <a:xfrm>
          <a:off x="381000" y="0"/>
          <a:ext cx="1094400" cy="1011600"/>
        </a:xfrm>
        <a:prstGeom prst="rect">
          <a:avLst/>
        </a:prstGeom>
      </xdr:spPr>
    </xdr:pic>
    <xdr:clientData/>
  </xdr:twoCellAnchor>
  <xdr:twoCellAnchor editAs="oneCell">
    <xdr:from>
      <xdr:col>47</xdr:col>
      <xdr:colOff>209550</xdr:colOff>
      <xdr:row>0</xdr:row>
      <xdr:rowOff>0</xdr:rowOff>
    </xdr:from>
    <xdr:to>
      <xdr:col>57</xdr:col>
      <xdr:colOff>4650</xdr:colOff>
      <xdr:row>0</xdr:row>
      <xdr:rowOff>1137600</xdr:rowOff>
    </xdr:to>
    <xdr:pic>
      <xdr:nvPicPr>
        <xdr:cNvPr id="3" name="Imagen 2">
          <a:extLst>
            <a:ext uri="{FF2B5EF4-FFF2-40B4-BE49-F238E27FC236}">
              <a16:creationId xmlns:a16="http://schemas.microsoft.com/office/drawing/2014/main" id="{DE5D8121-B87F-4043-B303-51A4D8215913}"/>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030" t="12854" r="6675" b="13072"/>
        <a:stretch/>
      </xdr:blipFill>
      <xdr:spPr>
        <a:xfrm>
          <a:off x="11982450" y="0"/>
          <a:ext cx="2271600" cy="113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16A47C7A-10C8-44CC-98E9-9CD925D0CB4A}"/>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B017CFDA-A039-4149-9865-B808854653EB}"/>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0D035A19-2447-4697-A1BC-50A62F7FA1F9}"/>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EE3EB6FA-336B-4417-8A72-45B4C64E1DF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hernandezg@dgsp.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33C0-EB59-4E84-9ABD-535595DE926B}">
  <dimension ref="A1:AE25"/>
  <sheetViews>
    <sheetView showGridLines="0" zoomScaleNormal="100" workbookViewId="0">
      <selection activeCell="B11" sqref="B11:U11"/>
    </sheetView>
  </sheetViews>
  <sheetFormatPr defaultColWidth="0" defaultRowHeight="15" customHeight="1" zeroHeight="1"/>
  <cols>
    <col min="1" max="1" width="5.7109375" style="1" customWidth="1"/>
    <col min="2" max="30" width="3.7109375" style="1" customWidth="1"/>
    <col min="31" max="31" width="5.7109375" style="1" customWidth="1"/>
    <col min="32" max="16384" width="3.7109375" style="1" hidden="1"/>
  </cols>
  <sheetData>
    <row r="1" spans="1:30" ht="173.25" customHeight="1">
      <c r="B1" s="166"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row>
    <row r="2" spans="1:30" ht="15" customHeight="1"/>
    <row r="3" spans="1:30" ht="45" customHeight="1">
      <c r="B3" s="168" t="s">
        <v>1</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row>
    <row r="4" spans="1:30" ht="15" customHeight="1"/>
    <row r="5" spans="1:30" ht="45" customHeight="1">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row>
    <row r="6" spans="1:30" ht="15" customHeight="1"/>
    <row r="7" spans="1:30" ht="60" customHeight="1">
      <c r="B7" s="168" t="s">
        <v>3</v>
      </c>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row>
    <row r="8" spans="1:30" ht="15" customHeight="1" thickBot="1">
      <c r="B8" s="2" t="s">
        <v>4</v>
      </c>
      <c r="N8" s="2" t="s">
        <v>5</v>
      </c>
    </row>
    <row r="9" spans="1:30" ht="15" customHeight="1" thickBot="1">
      <c r="B9" s="170" t="str">
        <f>+IF(Presentación!B10="","",Presentación!B10)</f>
        <v/>
      </c>
      <c r="C9" s="171"/>
      <c r="D9" s="171"/>
      <c r="E9" s="171"/>
      <c r="F9" s="171"/>
      <c r="G9" s="171"/>
      <c r="H9" s="171"/>
      <c r="I9" s="171"/>
      <c r="J9" s="171"/>
      <c r="K9" s="171"/>
      <c r="L9" s="172"/>
      <c r="N9" s="170" t="str">
        <f>+IF(Presentación!N10="","",Presentación!N10)</f>
        <v/>
      </c>
      <c r="O9" s="172"/>
    </row>
    <row r="10" spans="1:30" ht="15" customHeight="1"/>
    <row r="11" spans="1:30" ht="15" customHeight="1">
      <c r="A11" s="3"/>
      <c r="B11" s="165" t="s">
        <v>6</v>
      </c>
      <c r="C11" s="165"/>
      <c r="D11" s="165"/>
      <c r="E11" s="165"/>
      <c r="F11" s="165"/>
      <c r="G11" s="165"/>
      <c r="H11" s="165"/>
      <c r="I11" s="165"/>
      <c r="J11" s="165"/>
      <c r="K11" s="165"/>
      <c r="L11" s="165"/>
      <c r="M11" s="165"/>
      <c r="N11" s="165"/>
      <c r="O11" s="165"/>
      <c r="P11" s="165"/>
      <c r="Q11" s="165"/>
      <c r="R11" s="165"/>
      <c r="S11" s="165"/>
      <c r="T11" s="165"/>
      <c r="U11" s="165"/>
      <c r="V11" s="3"/>
      <c r="W11" s="3"/>
      <c r="X11" s="3"/>
      <c r="Y11" s="3"/>
      <c r="Z11" s="3"/>
      <c r="AA11" s="3"/>
      <c r="AB11" s="3"/>
      <c r="AC11" s="3"/>
      <c r="AD11" s="3"/>
    </row>
    <row r="12" spans="1:30"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spans="1:30" ht="15" customHeight="1">
      <c r="A13" s="3"/>
      <c r="B13" s="165" t="s">
        <v>7</v>
      </c>
      <c r="C13" s="165"/>
      <c r="D13" s="165"/>
      <c r="E13" s="165"/>
      <c r="F13" s="165"/>
      <c r="G13" s="165"/>
      <c r="H13" s="165"/>
      <c r="I13" s="165"/>
      <c r="J13" s="165"/>
      <c r="K13" s="165"/>
      <c r="L13" s="165"/>
      <c r="M13" s="165"/>
      <c r="N13" s="165"/>
      <c r="O13" s="165"/>
      <c r="P13" s="165"/>
      <c r="Q13" s="165"/>
      <c r="R13" s="165"/>
      <c r="S13" s="165"/>
      <c r="T13" s="165"/>
      <c r="U13" s="165"/>
      <c r="V13" s="3"/>
      <c r="W13" s="3"/>
      <c r="X13" s="3"/>
      <c r="Y13" s="3"/>
      <c r="Z13" s="3"/>
      <c r="AA13" s="3"/>
      <c r="AB13" s="3"/>
      <c r="AC13" s="3"/>
      <c r="AD13" s="3"/>
    </row>
    <row r="14" spans="1:30"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ht="15" customHeight="1">
      <c r="A15" s="3"/>
      <c r="B15" s="165" t="s">
        <v>8</v>
      </c>
      <c r="C15" s="165"/>
      <c r="D15" s="165"/>
      <c r="E15" s="165"/>
      <c r="F15" s="165"/>
      <c r="G15" s="165"/>
      <c r="H15" s="165"/>
      <c r="I15" s="165"/>
      <c r="J15" s="165"/>
      <c r="K15" s="165"/>
      <c r="L15" s="165"/>
      <c r="M15" s="165"/>
      <c r="N15" s="165"/>
      <c r="O15" s="165"/>
      <c r="P15" s="165"/>
      <c r="Q15" s="165"/>
      <c r="R15" s="165"/>
      <c r="S15" s="165"/>
      <c r="T15" s="165"/>
      <c r="U15" s="165"/>
      <c r="V15" s="3"/>
      <c r="W15" s="3"/>
      <c r="X15" s="3"/>
      <c r="Y15" s="3"/>
      <c r="Z15" s="3"/>
      <c r="AA15" s="3"/>
      <c r="AB15" s="3"/>
      <c r="AC15" s="3"/>
      <c r="AD15" s="3"/>
    </row>
    <row r="16" spans="1:30"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ht="30" customHeight="1">
      <c r="A17" s="3"/>
      <c r="B17" s="165" t="s">
        <v>2</v>
      </c>
      <c r="C17" s="165"/>
      <c r="D17" s="165"/>
      <c r="E17" s="165"/>
      <c r="F17" s="165"/>
      <c r="G17" s="165"/>
      <c r="H17" s="165"/>
      <c r="I17" s="165"/>
      <c r="J17" s="165"/>
      <c r="K17" s="165"/>
      <c r="L17" s="165"/>
      <c r="M17" s="165"/>
      <c r="N17" s="165"/>
      <c r="O17" s="165"/>
      <c r="P17" s="165"/>
      <c r="Q17" s="165"/>
      <c r="R17" s="165"/>
      <c r="S17" s="165"/>
      <c r="T17" s="165"/>
      <c r="U17" s="165"/>
      <c r="V17" s="3"/>
      <c r="W17" s="3"/>
      <c r="X17" s="165" t="s">
        <v>9</v>
      </c>
      <c r="Y17" s="165"/>
      <c r="Z17" s="165"/>
      <c r="AA17" s="165"/>
      <c r="AB17" s="165"/>
      <c r="AC17" s="165"/>
      <c r="AD17" s="165"/>
    </row>
    <row r="18" spans="1:30"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ht="15" customHeight="1">
      <c r="A19" s="3"/>
      <c r="B19" s="165" t="s">
        <v>10</v>
      </c>
      <c r="C19" s="165"/>
      <c r="D19" s="165"/>
      <c r="E19" s="165"/>
      <c r="F19" s="165"/>
      <c r="G19" s="165"/>
      <c r="H19" s="165"/>
      <c r="I19" s="165"/>
      <c r="J19" s="165"/>
      <c r="K19" s="165"/>
      <c r="L19" s="165"/>
      <c r="M19" s="165"/>
      <c r="N19" s="165"/>
      <c r="O19" s="165"/>
      <c r="P19" s="165"/>
      <c r="Q19" s="165"/>
      <c r="R19" s="165"/>
      <c r="S19" s="165"/>
      <c r="T19" s="165"/>
      <c r="U19" s="165"/>
      <c r="V19" s="3"/>
      <c r="W19" s="3"/>
      <c r="X19" s="3"/>
      <c r="Y19" s="3"/>
      <c r="Z19" s="3"/>
      <c r="AA19" s="3"/>
      <c r="AB19" s="3"/>
      <c r="AC19" s="3"/>
      <c r="AD19" s="3"/>
    </row>
    <row r="20" spans="1:30" ht="1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ht="15" customHeight="1"/>
    <row r="22" spans="1:30" ht="15" customHeight="1"/>
    <row r="23" spans="1:30" ht="15" customHeight="1"/>
    <row r="24" spans="1:30" ht="15" customHeight="1"/>
    <row r="25" spans="1:30" ht="15" customHeight="1"/>
  </sheetData>
  <sheetProtection algorithmName="SHA-512" hashValue="vhfGaNXtk/4pEPu5F9Rfvk9E3Eyv154Zxp03Osq5c2/DdCPuQhxCuNMuLDPZ2VOz4DRs4zHIZSMneqigDiEgIw==" saltValue="MAVe+Stsq/2Yw7V16ahJhQ==" spinCount="100000" sheet="1" objects="1" scenarios="1"/>
  <mergeCells count="12">
    <mergeCell ref="B19:U19"/>
    <mergeCell ref="B1:AD1"/>
    <mergeCell ref="B3:AD3"/>
    <mergeCell ref="B5:AD5"/>
    <mergeCell ref="B7:AD7"/>
    <mergeCell ref="B9:L9"/>
    <mergeCell ref="N9:O9"/>
    <mergeCell ref="B11:U11"/>
    <mergeCell ref="B13:U13"/>
    <mergeCell ref="B15:U15"/>
    <mergeCell ref="B17:U17"/>
    <mergeCell ref="X17:AD17"/>
  </mergeCells>
  <hyperlinks>
    <hyperlink ref="B11:U11" location="Presentación!AA9" display="Presentación" xr:uid="{906CAD9E-F0D4-4AEB-8BE4-2731DE1DBE3E}"/>
    <hyperlink ref="B13:U13" location="Informantes!AA9" display="Informantes" xr:uid="{9B71A687-E1E9-42E1-851E-053D0394D342}"/>
    <hyperlink ref="B15:U15" location="Participantes!BB9" display="Participantes" xr:uid="{C3F05323-1172-4948-BBA6-BC5534EC2855}"/>
    <hyperlink ref="B17:U17" location="CNGE_2023_M1_Secc4!AA7" display="Sección IV. Transparencia, acceso a la información pública y protección de datos personales" xr:uid="{C4C65846-6199-4C8B-8952-E87741437D50}"/>
    <hyperlink ref="X17:AD17" location="CNGE_2023_M1_Secc4!AA7" display="Preguntas 4.1 a 4.19" xr:uid="{E03A1ADC-11FD-4A99-BB94-40A58F6E343B}"/>
    <hyperlink ref="B19:U19" location="Glosario!AA9" display="Glosario" xr:uid="{704843D9-EE76-4187-9041-87EC87B1805B}"/>
  </hyperlinks>
  <pageMargins left="0.70866141732283472" right="0.70866141732283472" top="0.74803149606299213" bottom="0.74803149606299213" header="0.31496062992125984" footer="0.31496062992125984"/>
  <pageSetup scale="75" orientation="portrait" r:id="rId1"/>
  <headerFooter>
    <oddHeader>&amp;CMódulo 1 Sección IV
Índice</oddHeader>
    <oddFooter>&amp;LCenso Nacional de Gobiernos Estatales 2023&amp;R&amp;P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9F4F-F181-4ED9-887C-95B215CAA944}">
  <dimension ref="A1:AK136"/>
  <sheetViews>
    <sheetView showGridLines="0" tabSelected="1" zoomScaleNormal="100" workbookViewId="0">
      <selection activeCell="B10" sqref="B10:L10"/>
    </sheetView>
  </sheetViews>
  <sheetFormatPr defaultColWidth="0" defaultRowHeight="0" customHeight="1" zeroHeight="1"/>
  <cols>
    <col min="1" max="1" width="5.7109375" style="4" customWidth="1"/>
    <col min="2" max="30" width="3.7109375" style="4" customWidth="1"/>
    <col min="31" max="31" width="5.7109375" style="4" customWidth="1"/>
    <col min="32" max="32" width="3.7109375" style="5" hidden="1" customWidth="1"/>
    <col min="33" max="16384" width="3.7109375" style="4" hidden="1"/>
  </cols>
  <sheetData>
    <row r="1" spans="2:37" ht="173.25" customHeight="1">
      <c r="B1" s="166"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row>
    <row r="2" spans="2:37"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7" ht="45" customHeight="1">
      <c r="B3" s="168" t="s">
        <v>1</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row>
    <row r="4" spans="2:37"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2:37" ht="45" customHeight="1">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row>
    <row r="6" spans="2:37"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2:37" ht="60" customHeight="1">
      <c r="B7" s="168" t="s">
        <v>6</v>
      </c>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row>
    <row r="8" spans="2:37"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c r="AH8"/>
      <c r="AI8"/>
      <c r="AJ8" s="51" t="s">
        <v>11</v>
      </c>
      <c r="AK8" s="51" t="s">
        <v>12</v>
      </c>
    </row>
    <row r="9" spans="2:37" ht="15" customHeight="1" thickBot="1">
      <c r="B9" s="2" t="s">
        <v>4</v>
      </c>
      <c r="C9" s="6"/>
      <c r="D9" s="6"/>
      <c r="E9" s="6"/>
      <c r="F9" s="6"/>
      <c r="G9" s="6"/>
      <c r="H9" s="6"/>
      <c r="I9" s="6"/>
      <c r="J9" s="6"/>
      <c r="K9" s="6"/>
      <c r="L9" s="6"/>
      <c r="M9" s="6"/>
      <c r="N9" s="2" t="s">
        <v>5</v>
      </c>
      <c r="O9" s="6"/>
      <c r="P9" s="1"/>
      <c r="Q9" s="1"/>
      <c r="R9" s="1"/>
      <c r="S9" s="1"/>
      <c r="T9" s="1"/>
      <c r="U9" s="1"/>
      <c r="V9" s="1"/>
      <c r="W9" s="1"/>
      <c r="X9" s="1"/>
      <c r="Y9" s="1"/>
      <c r="Z9" s="1"/>
      <c r="AA9" s="174" t="s">
        <v>3</v>
      </c>
      <c r="AB9" s="174"/>
      <c r="AC9" s="174"/>
      <c r="AD9" s="174"/>
      <c r="AH9"/>
      <c r="AI9"/>
      <c r="AJ9" s="51" t="s">
        <v>13</v>
      </c>
      <c r="AK9" s="51" t="s">
        <v>14</v>
      </c>
    </row>
    <row r="10" spans="2:37" ht="15" customHeight="1" thickBot="1">
      <c r="B10" s="175"/>
      <c r="C10" s="176"/>
      <c r="D10" s="176"/>
      <c r="E10" s="176"/>
      <c r="F10" s="176"/>
      <c r="G10" s="176"/>
      <c r="H10" s="176"/>
      <c r="I10" s="176"/>
      <c r="J10" s="176"/>
      <c r="K10" s="176"/>
      <c r="L10" s="177"/>
      <c r="M10" s="7"/>
      <c r="N10" s="170" t="str">
        <f>IFERROR(VLOOKUP(B10, AJ8:AK39, 2, FALSE), "")</f>
        <v/>
      </c>
      <c r="O10" s="172"/>
      <c r="AH10"/>
      <c r="AI10"/>
      <c r="AJ10" s="51" t="s">
        <v>15</v>
      </c>
      <c r="AK10" s="51" t="s">
        <v>16</v>
      </c>
    </row>
    <row r="11" spans="2:37" ht="15" customHeight="1" thickBot="1">
      <c r="AH11"/>
      <c r="AI11"/>
      <c r="AJ11" s="7" t="s">
        <v>17</v>
      </c>
      <c r="AK11" s="7" t="s">
        <v>18</v>
      </c>
    </row>
    <row r="12" spans="2:37" ht="15">
      <c r="B12" s="8"/>
      <c r="C12" s="9" t="s">
        <v>19</v>
      </c>
      <c r="D12" s="10"/>
      <c r="E12" s="10"/>
      <c r="F12" s="10"/>
      <c r="G12" s="10"/>
      <c r="H12" s="10"/>
      <c r="I12" s="10"/>
      <c r="J12" s="10"/>
      <c r="K12" s="10"/>
      <c r="L12" s="11"/>
      <c r="N12" s="12"/>
      <c r="O12" s="13" t="s">
        <v>20</v>
      </c>
      <c r="P12" s="14"/>
      <c r="Q12" s="14"/>
      <c r="R12" s="14"/>
      <c r="S12" s="14"/>
      <c r="T12" s="14"/>
      <c r="U12" s="14"/>
      <c r="V12" s="14"/>
      <c r="W12" s="14"/>
      <c r="X12" s="14"/>
      <c r="Y12" s="14"/>
      <c r="Z12" s="14"/>
      <c r="AA12" s="14"/>
      <c r="AB12" s="14"/>
      <c r="AC12" s="14"/>
      <c r="AD12" s="15"/>
      <c r="AH12"/>
      <c r="AI12"/>
      <c r="AJ12" s="7" t="s">
        <v>21</v>
      </c>
      <c r="AK12" s="7" t="s">
        <v>22</v>
      </c>
    </row>
    <row r="13" spans="2:37" ht="144" customHeight="1" thickBot="1">
      <c r="B13" s="16"/>
      <c r="C13" s="178" t="s">
        <v>23</v>
      </c>
      <c r="D13" s="178"/>
      <c r="E13" s="178"/>
      <c r="F13" s="178"/>
      <c r="G13" s="178"/>
      <c r="H13" s="178"/>
      <c r="I13" s="178"/>
      <c r="J13" s="178"/>
      <c r="K13" s="178"/>
      <c r="L13" s="17"/>
      <c r="N13" s="18"/>
      <c r="O13" s="178" t="s">
        <v>24</v>
      </c>
      <c r="P13" s="178"/>
      <c r="Q13" s="178"/>
      <c r="R13" s="178"/>
      <c r="S13" s="178"/>
      <c r="T13" s="178"/>
      <c r="U13" s="178"/>
      <c r="V13" s="178"/>
      <c r="W13" s="178"/>
      <c r="X13" s="178"/>
      <c r="Y13" s="178"/>
      <c r="Z13" s="178"/>
      <c r="AA13" s="178"/>
      <c r="AB13" s="178"/>
      <c r="AC13" s="178"/>
      <c r="AD13" s="19"/>
      <c r="AH13"/>
      <c r="AI13"/>
      <c r="AJ13" s="51" t="s">
        <v>25</v>
      </c>
      <c r="AK13" s="51" t="s">
        <v>26</v>
      </c>
    </row>
    <row r="14" spans="2:37" ht="15" customHeight="1" thickBot="1">
      <c r="AH14"/>
      <c r="AI14"/>
      <c r="AJ14" s="7" t="s">
        <v>27</v>
      </c>
      <c r="AK14" s="7" t="s">
        <v>28</v>
      </c>
    </row>
    <row r="15" spans="2:37" ht="15">
      <c r="B15" s="8"/>
      <c r="C15" s="9" t="s">
        <v>29</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5"/>
      <c r="AH15"/>
      <c r="AI15"/>
      <c r="AJ15" s="7" t="s">
        <v>30</v>
      </c>
      <c r="AK15" s="7" t="s">
        <v>31</v>
      </c>
    </row>
    <row r="16" spans="2:37" ht="36" customHeight="1" thickBot="1">
      <c r="B16" s="16"/>
      <c r="C16" s="178" t="s">
        <v>32</v>
      </c>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78"/>
      <c r="AD16" s="19"/>
      <c r="AH16"/>
      <c r="AI16"/>
      <c r="AJ16" s="51" t="s">
        <v>33</v>
      </c>
      <c r="AK16" s="51" t="s">
        <v>34</v>
      </c>
    </row>
    <row r="17" spans="2:37" ht="15" customHeight="1" thickBot="1">
      <c r="AH17"/>
      <c r="AI17"/>
      <c r="AJ17" s="7" t="s">
        <v>35</v>
      </c>
      <c r="AK17" s="7" t="s">
        <v>36</v>
      </c>
    </row>
    <row r="18" spans="2:37" ht="15" customHeight="1">
      <c r="B18" s="20"/>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2"/>
      <c r="AH18"/>
      <c r="AI18"/>
      <c r="AJ18" s="7" t="s">
        <v>37</v>
      </c>
      <c r="AK18" s="7" t="s">
        <v>38</v>
      </c>
    </row>
    <row r="19" spans="2:37" ht="48" customHeight="1">
      <c r="B19" s="23"/>
      <c r="C19" s="173" t="s">
        <v>39</v>
      </c>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24"/>
      <c r="AH19"/>
      <c r="AI19"/>
      <c r="AJ19" s="7" t="s">
        <v>40</v>
      </c>
      <c r="AK19" s="7" t="s">
        <v>41</v>
      </c>
    </row>
    <row r="20" spans="2:37" ht="6.75" customHeight="1">
      <c r="B20" s="23"/>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4"/>
      <c r="AH20"/>
      <c r="AI20"/>
      <c r="AJ20" s="7" t="s">
        <v>42</v>
      </c>
      <c r="AK20" s="7" t="s">
        <v>43</v>
      </c>
    </row>
    <row r="21" spans="2:37" ht="36" customHeight="1">
      <c r="B21" s="23"/>
      <c r="C21" s="173" t="s">
        <v>44</v>
      </c>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24"/>
      <c r="AH21"/>
      <c r="AI21"/>
      <c r="AJ21" s="7" t="s">
        <v>45</v>
      </c>
      <c r="AK21" s="7" t="s">
        <v>46</v>
      </c>
    </row>
    <row r="22" spans="2:37" ht="6.75" customHeight="1">
      <c r="B22" s="2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24"/>
      <c r="AH22"/>
      <c r="AI22"/>
      <c r="AJ22" s="7" t="s">
        <v>47</v>
      </c>
      <c r="AK22" s="7" t="s">
        <v>48</v>
      </c>
    </row>
    <row r="23" spans="2:37" ht="15" customHeight="1">
      <c r="B23" s="23"/>
      <c r="C23" s="173" t="s">
        <v>49</v>
      </c>
      <c r="D23" s="173"/>
      <c r="E23" s="173"/>
      <c r="F23" s="173"/>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24"/>
      <c r="AH23"/>
      <c r="AI23"/>
      <c r="AJ23" s="7" t="s">
        <v>50</v>
      </c>
      <c r="AK23" s="7" t="s">
        <v>51</v>
      </c>
    </row>
    <row r="24" spans="2:37" ht="6.75" customHeight="1">
      <c r="B24" s="2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24"/>
      <c r="AH24"/>
      <c r="AI24"/>
      <c r="AJ24" s="7" t="s">
        <v>52</v>
      </c>
      <c r="AK24" s="7" t="s">
        <v>53</v>
      </c>
    </row>
    <row r="25" spans="2:37" ht="48" customHeight="1">
      <c r="B25" s="23"/>
      <c r="C25" s="26"/>
      <c r="D25" s="173" t="s">
        <v>54</v>
      </c>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24"/>
      <c r="AH25"/>
      <c r="AI25"/>
      <c r="AJ25" s="7" t="s">
        <v>55</v>
      </c>
      <c r="AK25" s="7" t="s">
        <v>56</v>
      </c>
    </row>
    <row r="26" spans="2:37" ht="6.75" customHeight="1">
      <c r="B26" s="2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24"/>
      <c r="AH26"/>
      <c r="AI26"/>
      <c r="AJ26" s="7" t="s">
        <v>57</v>
      </c>
      <c r="AK26" s="7" t="s">
        <v>58</v>
      </c>
    </row>
    <row r="27" spans="2:37" ht="36" customHeight="1">
      <c r="B27" s="23"/>
      <c r="C27" s="179" t="s">
        <v>59</v>
      </c>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24"/>
      <c r="AH27"/>
      <c r="AI27"/>
      <c r="AJ27" s="7" t="s">
        <v>60</v>
      </c>
      <c r="AK27" s="7" t="s">
        <v>61</v>
      </c>
    </row>
    <row r="28" spans="2:37" ht="6.75" customHeight="1">
      <c r="B28" s="2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24"/>
      <c r="AH28"/>
      <c r="AI28"/>
      <c r="AJ28" s="7" t="s">
        <v>62</v>
      </c>
      <c r="AK28" s="7" t="s">
        <v>63</v>
      </c>
    </row>
    <row r="29" spans="2:37" ht="60" customHeight="1">
      <c r="B29" s="23"/>
      <c r="C29" s="173" t="s">
        <v>64</v>
      </c>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24"/>
      <c r="AH29"/>
      <c r="AI29"/>
      <c r="AJ29" s="7" t="s">
        <v>65</v>
      </c>
      <c r="AK29" s="7" t="s">
        <v>66</v>
      </c>
    </row>
    <row r="30" spans="2:37" ht="6.75" customHeight="1">
      <c r="B30" s="2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24"/>
      <c r="AH30"/>
      <c r="AI30"/>
      <c r="AJ30" s="7" t="s">
        <v>67</v>
      </c>
      <c r="AK30" s="7" t="s">
        <v>68</v>
      </c>
    </row>
    <row r="31" spans="2:37" ht="48" customHeight="1">
      <c r="B31" s="23"/>
      <c r="C31" s="173" t="s">
        <v>69</v>
      </c>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24"/>
      <c r="AH31"/>
      <c r="AI31"/>
      <c r="AJ31" s="7" t="s">
        <v>70</v>
      </c>
      <c r="AK31" s="7" t="s">
        <v>71</v>
      </c>
    </row>
    <row r="32" spans="2:37" ht="6.75" customHeight="1">
      <c r="B32" s="2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24"/>
      <c r="AH32"/>
      <c r="AI32"/>
      <c r="AJ32" s="7" t="s">
        <v>72</v>
      </c>
      <c r="AK32" s="7" t="s">
        <v>73</v>
      </c>
    </row>
    <row r="33" spans="2:37" ht="48" customHeight="1">
      <c r="B33" s="23"/>
      <c r="C33" s="179" t="s">
        <v>74</v>
      </c>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24"/>
      <c r="AH33"/>
      <c r="AI33"/>
      <c r="AJ33" s="7" t="s">
        <v>75</v>
      </c>
      <c r="AK33" s="7" t="s">
        <v>76</v>
      </c>
    </row>
    <row r="34" spans="2:37" ht="6.75" customHeight="1">
      <c r="B34" s="2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24"/>
      <c r="AH34"/>
      <c r="AI34"/>
      <c r="AJ34" t="s">
        <v>77</v>
      </c>
      <c r="AK34" t="s">
        <v>78</v>
      </c>
    </row>
    <row r="35" spans="2:37" ht="84" customHeight="1">
      <c r="B35" s="23"/>
      <c r="C35" s="179" t="s">
        <v>79</v>
      </c>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179"/>
      <c r="AC35" s="179"/>
      <c r="AD35" s="24"/>
      <c r="AH35"/>
      <c r="AI35"/>
      <c r="AJ35" t="s">
        <v>80</v>
      </c>
      <c r="AK35" t="s">
        <v>81</v>
      </c>
    </row>
    <row r="36" spans="2:37" ht="6.75" customHeight="1">
      <c r="B36" s="2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24"/>
      <c r="AH36"/>
      <c r="AI36"/>
      <c r="AJ36" t="s">
        <v>82</v>
      </c>
      <c r="AK36" t="s">
        <v>83</v>
      </c>
    </row>
    <row r="37" spans="2:37" ht="36" customHeight="1">
      <c r="B37" s="23"/>
      <c r="C37" s="179" t="s">
        <v>84</v>
      </c>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24"/>
      <c r="AH37"/>
      <c r="AI37"/>
      <c r="AJ37" t="s">
        <v>85</v>
      </c>
      <c r="AK37" t="s">
        <v>86</v>
      </c>
    </row>
    <row r="38" spans="2:37" ht="6.75" customHeight="1">
      <c r="B38" s="2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24"/>
      <c r="AH38"/>
      <c r="AI38"/>
      <c r="AJ38" t="s">
        <v>87</v>
      </c>
      <c r="AK38" t="s">
        <v>88</v>
      </c>
    </row>
    <row r="39" spans="2:37" ht="36" customHeight="1">
      <c r="B39" s="23"/>
      <c r="C39" s="3"/>
      <c r="D39" s="179" t="s">
        <v>89</v>
      </c>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24"/>
      <c r="AH39"/>
      <c r="AI39"/>
      <c r="AJ39" t="s">
        <v>90</v>
      </c>
      <c r="AK39" t="s">
        <v>91</v>
      </c>
    </row>
    <row r="40" spans="2:37" ht="6.75" customHeight="1">
      <c r="B40" s="2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24"/>
      <c r="AH40"/>
      <c r="AI40"/>
    </row>
    <row r="41" spans="2:37" ht="72" customHeight="1">
      <c r="B41" s="23"/>
      <c r="C41" s="179" t="s">
        <v>92</v>
      </c>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24"/>
      <c r="AH41"/>
      <c r="AI41"/>
    </row>
    <row r="42" spans="2:37" ht="6.75" customHeight="1">
      <c r="B42" s="2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24"/>
      <c r="AH42"/>
      <c r="AI42"/>
    </row>
    <row r="43" spans="2:37" ht="60" customHeight="1">
      <c r="B43" s="23"/>
      <c r="C43" s="179" t="s">
        <v>93</v>
      </c>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24"/>
    </row>
    <row r="44" spans="2:37" ht="6.75" customHeight="1">
      <c r="B44" s="2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24"/>
    </row>
    <row r="45" spans="2:37" ht="24" customHeight="1">
      <c r="B45" s="23"/>
      <c r="C45" s="173" t="s">
        <v>94</v>
      </c>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24"/>
    </row>
    <row r="46" spans="2:37" ht="6.75" customHeight="1">
      <c r="B46" s="2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24"/>
    </row>
    <row r="47" spans="2:37" ht="84" customHeight="1">
      <c r="B47" s="23"/>
      <c r="C47" s="173" t="s">
        <v>95</v>
      </c>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24"/>
    </row>
    <row r="48" spans="2:37" ht="6.75" customHeight="1">
      <c r="B48" s="2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24"/>
    </row>
    <row r="49" spans="2:30" ht="72" customHeight="1">
      <c r="B49" s="23"/>
      <c r="C49" s="173" t="s">
        <v>96</v>
      </c>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24"/>
    </row>
    <row r="50" spans="2:30" ht="6.75" customHeight="1">
      <c r="B50" s="2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24"/>
    </row>
    <row r="51" spans="2:30" ht="48" customHeight="1">
      <c r="B51" s="23"/>
      <c r="C51" s="173" t="s">
        <v>97</v>
      </c>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24"/>
    </row>
    <row r="52" spans="2:30" ht="6.75" customHeight="1">
      <c r="B52" s="2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24"/>
    </row>
    <row r="53" spans="2:30" ht="36" customHeight="1">
      <c r="B53" s="23"/>
      <c r="C53" s="173" t="s">
        <v>98</v>
      </c>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24"/>
    </row>
    <row r="54" spans="2:30" ht="6.75" customHeight="1">
      <c r="B54" s="2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24"/>
    </row>
    <row r="55" spans="2:30" ht="72" customHeight="1">
      <c r="B55" s="23"/>
      <c r="C55" s="173" t="s">
        <v>99</v>
      </c>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24"/>
    </row>
    <row r="56" spans="2:30" ht="6.75" customHeight="1">
      <c r="B56" s="2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24"/>
    </row>
    <row r="57" spans="2:30" ht="60" customHeight="1">
      <c r="B57" s="23"/>
      <c r="C57" s="173" t="s">
        <v>100</v>
      </c>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24"/>
    </row>
    <row r="58" spans="2:30" ht="6.75" customHeight="1">
      <c r="B58" s="23"/>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4"/>
    </row>
    <row r="59" spans="2:30" ht="15" customHeight="1">
      <c r="B59" s="23"/>
      <c r="C59" s="173" t="s">
        <v>101</v>
      </c>
      <c r="D59" s="173"/>
      <c r="E59" s="173"/>
      <c r="F59" s="173"/>
      <c r="G59" s="173"/>
      <c r="H59" s="173"/>
      <c r="I59" s="173"/>
      <c r="J59" s="173"/>
      <c r="K59" s="173"/>
      <c r="L59" s="173"/>
      <c r="M59" s="173"/>
      <c r="N59" s="173"/>
      <c r="O59" s="173"/>
      <c r="P59" s="173"/>
      <c r="Q59" s="173"/>
      <c r="R59" s="173"/>
      <c r="S59" s="173"/>
      <c r="T59" s="173"/>
      <c r="U59" s="173"/>
      <c r="V59" s="173"/>
      <c r="W59" s="173"/>
      <c r="X59" s="173"/>
      <c r="Y59" s="173"/>
      <c r="Z59" s="173"/>
      <c r="AA59" s="173"/>
      <c r="AB59" s="173"/>
      <c r="AC59" s="173"/>
      <c r="AD59" s="24"/>
    </row>
    <row r="60" spans="2:30" ht="6.75" customHeight="1">
      <c r="B60" s="2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24"/>
    </row>
    <row r="61" spans="2:30" ht="84" customHeight="1">
      <c r="B61" s="23"/>
      <c r="C61" s="3"/>
      <c r="D61" s="173" t="s">
        <v>102</v>
      </c>
      <c r="E61" s="173"/>
      <c r="F61" s="173"/>
      <c r="G61" s="173"/>
      <c r="H61" s="173"/>
      <c r="I61" s="173"/>
      <c r="J61" s="173"/>
      <c r="K61" s="173"/>
      <c r="L61" s="173"/>
      <c r="M61" s="173"/>
      <c r="N61" s="173"/>
      <c r="O61" s="173"/>
      <c r="P61" s="173"/>
      <c r="Q61" s="173"/>
      <c r="R61" s="173"/>
      <c r="S61" s="173"/>
      <c r="T61" s="173"/>
      <c r="U61" s="173"/>
      <c r="V61" s="173"/>
      <c r="W61" s="173"/>
      <c r="X61" s="173"/>
      <c r="Y61" s="173"/>
      <c r="Z61" s="173"/>
      <c r="AA61" s="173"/>
      <c r="AB61" s="173"/>
      <c r="AC61" s="173"/>
      <c r="AD61" s="24"/>
    </row>
    <row r="62" spans="2:30" ht="6.75" customHeight="1">
      <c r="B62" s="2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24"/>
    </row>
    <row r="63" spans="2:30" ht="15" customHeight="1">
      <c r="B63" s="23"/>
      <c r="C63" s="173" t="s">
        <v>103</v>
      </c>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24"/>
    </row>
    <row r="64" spans="2:30" ht="6.75" customHeight="1">
      <c r="B64" s="2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24"/>
    </row>
    <row r="65" spans="2:30" ht="24" customHeight="1">
      <c r="B65" s="23"/>
      <c r="C65" s="3"/>
      <c r="D65" s="179" t="s">
        <v>104</v>
      </c>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24"/>
    </row>
    <row r="66" spans="2:30" ht="6.75" customHeight="1">
      <c r="B66" s="23"/>
      <c r="C66" s="3"/>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4"/>
    </row>
    <row r="67" spans="2:30" ht="24" customHeight="1">
      <c r="B67" s="23"/>
      <c r="C67" s="3"/>
      <c r="D67" s="179" t="s">
        <v>105</v>
      </c>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24"/>
    </row>
    <row r="68" spans="2:30" ht="6.75" customHeight="1">
      <c r="B68" s="23"/>
      <c r="C68" s="3"/>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4"/>
    </row>
    <row r="69" spans="2:30" ht="24" customHeight="1">
      <c r="B69" s="23"/>
      <c r="C69" s="3"/>
      <c r="D69" s="179" t="s">
        <v>106</v>
      </c>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24"/>
    </row>
    <row r="70" spans="2:30" ht="6.75" customHeight="1">
      <c r="B70" s="23"/>
      <c r="C70" s="3"/>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4"/>
    </row>
    <row r="71" spans="2:30" ht="36" customHeight="1">
      <c r="B71" s="23"/>
      <c r="C71" s="3"/>
      <c r="D71" s="179" t="s">
        <v>107</v>
      </c>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24"/>
    </row>
    <row r="72" spans="2:30" ht="6.75" customHeight="1">
      <c r="B72" s="23"/>
      <c r="C72" s="3"/>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4"/>
    </row>
    <row r="73" spans="2:30" ht="15" customHeight="1">
      <c r="B73" s="23"/>
      <c r="C73" s="3"/>
      <c r="D73" s="179" t="s">
        <v>108</v>
      </c>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c r="AC73" s="179"/>
      <c r="AD73" s="24"/>
    </row>
    <row r="74" spans="2:30" ht="6.75" customHeight="1">
      <c r="B74" s="23"/>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4"/>
    </row>
    <row r="75" spans="2:30" ht="36" customHeight="1">
      <c r="B75" s="23"/>
      <c r="C75" s="179" t="s">
        <v>109</v>
      </c>
      <c r="D75" s="179"/>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24"/>
    </row>
    <row r="76" spans="2:30" ht="6.75" customHeight="1">
      <c r="B76" s="2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24"/>
    </row>
    <row r="77" spans="2:30" ht="72" customHeight="1">
      <c r="B77" s="23"/>
      <c r="C77" s="173" t="s">
        <v>110</v>
      </c>
      <c r="D77" s="173"/>
      <c r="E77" s="173"/>
      <c r="F77" s="173"/>
      <c r="G77" s="173"/>
      <c r="H77" s="173"/>
      <c r="I77" s="173"/>
      <c r="J77" s="173"/>
      <c r="K77" s="173"/>
      <c r="L77" s="173"/>
      <c r="M77" s="173"/>
      <c r="N77" s="173"/>
      <c r="O77" s="173"/>
      <c r="P77" s="173"/>
      <c r="Q77" s="173"/>
      <c r="R77" s="173"/>
      <c r="S77" s="173"/>
      <c r="T77" s="173"/>
      <c r="U77" s="173"/>
      <c r="V77" s="173"/>
      <c r="W77" s="173"/>
      <c r="X77" s="173"/>
      <c r="Y77" s="173"/>
      <c r="Z77" s="173"/>
      <c r="AA77" s="173"/>
      <c r="AB77" s="173"/>
      <c r="AC77" s="173"/>
      <c r="AD77" s="24"/>
    </row>
    <row r="78" spans="2:30" ht="6.75" customHeight="1">
      <c r="B78" s="2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24"/>
    </row>
    <row r="79" spans="2:30" ht="15" customHeight="1">
      <c r="B79" s="23"/>
      <c r="C79" s="173" t="s">
        <v>111</v>
      </c>
      <c r="D79" s="173"/>
      <c r="E79" s="173"/>
      <c r="F79" s="173"/>
      <c r="G79" s="173"/>
      <c r="H79" s="173"/>
      <c r="I79" s="173"/>
      <c r="J79" s="173"/>
      <c r="K79" s="173"/>
      <c r="L79" s="173"/>
      <c r="M79" s="173"/>
      <c r="N79" s="173"/>
      <c r="O79" s="173"/>
      <c r="P79" s="173"/>
      <c r="Q79" s="173"/>
      <c r="R79" s="173"/>
      <c r="S79" s="173"/>
      <c r="T79" s="173"/>
      <c r="U79" s="173"/>
      <c r="V79" s="173"/>
      <c r="W79" s="173"/>
      <c r="X79" s="173"/>
      <c r="Y79" s="173"/>
      <c r="Z79" s="173"/>
      <c r="AA79" s="173"/>
      <c r="AB79" s="173"/>
      <c r="AC79" s="173"/>
      <c r="AD79" s="24"/>
    </row>
    <row r="80" spans="2:30" ht="6.75" customHeight="1">
      <c r="B80" s="2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24"/>
    </row>
    <row r="81" spans="2:30" ht="146.1" customHeight="1">
      <c r="B81" s="23"/>
      <c r="C81" s="3"/>
      <c r="D81" s="173" t="s">
        <v>112</v>
      </c>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24"/>
    </row>
    <row r="82" spans="2:30" ht="6.75" customHeight="1">
      <c r="B82" s="2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24"/>
    </row>
    <row r="83" spans="2:30" ht="60" customHeight="1">
      <c r="B83" s="23"/>
      <c r="C83" s="179" t="s">
        <v>113</v>
      </c>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24"/>
    </row>
    <row r="84" spans="2:30" ht="6.75" customHeight="1">
      <c r="B84" s="23"/>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4"/>
    </row>
    <row r="85" spans="2:30" ht="60" customHeight="1">
      <c r="B85" s="23"/>
      <c r="C85" s="179" t="s">
        <v>114</v>
      </c>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24"/>
    </row>
    <row r="86" spans="2:30" ht="6.75" customHeight="1">
      <c r="B86" s="23"/>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4"/>
    </row>
    <row r="87" spans="2:30" ht="24" customHeight="1">
      <c r="B87" s="23"/>
      <c r="C87" s="179" t="s">
        <v>115</v>
      </c>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24"/>
    </row>
    <row r="88" spans="2:30" ht="15" customHeight="1" thickBot="1">
      <c r="B88" s="28"/>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30"/>
    </row>
    <row r="89" spans="2:30" ht="15" customHeight="1" thickBot="1">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2:30" ht="15" customHeight="1">
      <c r="B90" s="20"/>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22"/>
    </row>
    <row r="91" spans="2:30" ht="48" customHeight="1">
      <c r="B91" s="23"/>
      <c r="C91" s="179" t="s">
        <v>116</v>
      </c>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24"/>
    </row>
    <row r="92" spans="2:30" ht="6.75" customHeight="1">
      <c r="B92" s="23"/>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24"/>
    </row>
    <row r="93" spans="2:30" ht="72" customHeight="1">
      <c r="B93" s="23"/>
      <c r="C93" s="173" t="s">
        <v>117</v>
      </c>
      <c r="D93" s="173"/>
      <c r="E93" s="173"/>
      <c r="F93" s="173"/>
      <c r="G93" s="173"/>
      <c r="H93" s="173"/>
      <c r="I93" s="173"/>
      <c r="J93" s="173"/>
      <c r="K93" s="173"/>
      <c r="L93" s="173"/>
      <c r="M93" s="173"/>
      <c r="N93" s="173"/>
      <c r="O93" s="173"/>
      <c r="P93" s="173"/>
      <c r="Q93" s="173"/>
      <c r="R93" s="173"/>
      <c r="S93" s="173"/>
      <c r="T93" s="173"/>
      <c r="U93" s="173"/>
      <c r="V93" s="173"/>
      <c r="W93" s="173"/>
      <c r="X93" s="173"/>
      <c r="Y93" s="173"/>
      <c r="Z93" s="173"/>
      <c r="AA93" s="173"/>
      <c r="AB93" s="173"/>
      <c r="AC93" s="173"/>
      <c r="AD93" s="24"/>
    </row>
    <row r="94" spans="2:30" ht="6.75" customHeight="1">
      <c r="B94" s="23"/>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24"/>
    </row>
    <row r="95" spans="2:30" ht="60" customHeight="1">
      <c r="B95" s="23"/>
      <c r="C95" s="173" t="s">
        <v>118</v>
      </c>
      <c r="D95" s="173"/>
      <c r="E95" s="173"/>
      <c r="F95" s="173"/>
      <c r="G95" s="173"/>
      <c r="H95" s="173"/>
      <c r="I95" s="173"/>
      <c r="J95" s="173"/>
      <c r="K95" s="173"/>
      <c r="L95" s="173"/>
      <c r="M95" s="173"/>
      <c r="N95" s="173"/>
      <c r="O95" s="173"/>
      <c r="P95" s="173"/>
      <c r="Q95" s="173"/>
      <c r="R95" s="173"/>
      <c r="S95" s="173"/>
      <c r="T95" s="173"/>
      <c r="U95" s="173"/>
      <c r="V95" s="173"/>
      <c r="W95" s="173"/>
      <c r="X95" s="173"/>
      <c r="Y95" s="173"/>
      <c r="Z95" s="173"/>
      <c r="AA95" s="173"/>
      <c r="AB95" s="173"/>
      <c r="AC95" s="173"/>
      <c r="AD95" s="24"/>
    </row>
    <row r="96" spans="2:30" ht="6.75" customHeight="1">
      <c r="B96" s="23"/>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24"/>
    </row>
    <row r="97" spans="2:30" ht="36" customHeight="1">
      <c r="B97" s="23"/>
      <c r="C97" s="179" t="s">
        <v>119</v>
      </c>
      <c r="D97" s="179"/>
      <c r="E97" s="179"/>
      <c r="F97" s="179"/>
      <c r="G97" s="179"/>
      <c r="H97" s="179"/>
      <c r="I97" s="179"/>
      <c r="J97" s="179"/>
      <c r="K97" s="179"/>
      <c r="L97" s="179"/>
      <c r="M97" s="179"/>
      <c r="N97" s="179"/>
      <c r="O97" s="179"/>
      <c r="P97" s="179"/>
      <c r="Q97" s="179"/>
      <c r="R97" s="179"/>
      <c r="S97" s="179"/>
      <c r="T97" s="179"/>
      <c r="U97" s="179"/>
      <c r="V97" s="179"/>
      <c r="W97" s="179"/>
      <c r="X97" s="179"/>
      <c r="Y97" s="179"/>
      <c r="Z97" s="179"/>
      <c r="AA97" s="179"/>
      <c r="AB97" s="179"/>
      <c r="AC97" s="179"/>
      <c r="AD97" s="24"/>
    </row>
    <row r="98" spans="2:30" ht="6.75" customHeight="1">
      <c r="B98" s="2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24"/>
    </row>
    <row r="99" spans="2:30" ht="24" customHeight="1">
      <c r="B99" s="23"/>
      <c r="C99" s="179" t="s">
        <v>120</v>
      </c>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24"/>
    </row>
    <row r="100" spans="2:30" ht="6.75" customHeight="1">
      <c r="B100" s="2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24"/>
    </row>
    <row r="101" spans="2:30" ht="15" customHeight="1">
      <c r="B101" s="23"/>
      <c r="C101" s="3"/>
      <c r="D101" s="3"/>
      <c r="E101" s="3"/>
      <c r="F101" s="180" t="s">
        <v>121</v>
      </c>
      <c r="G101" s="181"/>
      <c r="H101" s="181"/>
      <c r="I101" s="181"/>
      <c r="J101" s="182"/>
      <c r="K101" s="183" t="s">
        <v>122</v>
      </c>
      <c r="L101" s="183"/>
      <c r="M101" s="183"/>
      <c r="N101" s="183"/>
      <c r="O101" s="183"/>
      <c r="P101" s="183"/>
      <c r="Q101" s="183"/>
      <c r="R101" s="183"/>
      <c r="S101" s="183"/>
      <c r="T101" s="183"/>
      <c r="U101" s="183"/>
      <c r="V101" s="183"/>
      <c r="W101" s="183"/>
      <c r="X101" s="183"/>
      <c r="Y101" s="183"/>
      <c r="Z101" s="183"/>
      <c r="AA101" s="3"/>
      <c r="AB101" s="3"/>
      <c r="AC101" s="3"/>
      <c r="AD101" s="24"/>
    </row>
    <row r="102" spans="2:30" ht="24" customHeight="1">
      <c r="B102" s="23"/>
      <c r="C102" s="3"/>
      <c r="D102" s="3"/>
      <c r="E102" s="3"/>
      <c r="F102" s="184" t="s">
        <v>123</v>
      </c>
      <c r="G102" s="185"/>
      <c r="H102" s="185"/>
      <c r="I102" s="185"/>
      <c r="J102" s="186"/>
      <c r="K102" s="187" t="s">
        <v>124</v>
      </c>
      <c r="L102" s="187"/>
      <c r="M102" s="187"/>
      <c r="N102" s="187"/>
      <c r="O102" s="187"/>
      <c r="P102" s="187"/>
      <c r="Q102" s="187"/>
      <c r="R102" s="187"/>
      <c r="S102" s="187"/>
      <c r="T102" s="187"/>
      <c r="U102" s="187"/>
      <c r="V102" s="187"/>
      <c r="W102" s="187"/>
      <c r="X102" s="187"/>
      <c r="Y102" s="187"/>
      <c r="Z102" s="187"/>
      <c r="AA102" s="3"/>
      <c r="AB102" s="3"/>
      <c r="AC102" s="3"/>
      <c r="AD102" s="24"/>
    </row>
    <row r="103" spans="2:30" ht="36" customHeight="1">
      <c r="B103" s="23"/>
      <c r="C103" s="3"/>
      <c r="D103" s="3"/>
      <c r="E103" s="3"/>
      <c r="F103" s="184" t="s">
        <v>123</v>
      </c>
      <c r="G103" s="185"/>
      <c r="H103" s="185"/>
      <c r="I103" s="185"/>
      <c r="J103" s="186"/>
      <c r="K103" s="187" t="s">
        <v>125</v>
      </c>
      <c r="L103" s="187"/>
      <c r="M103" s="187"/>
      <c r="N103" s="187"/>
      <c r="O103" s="187"/>
      <c r="P103" s="187"/>
      <c r="Q103" s="187"/>
      <c r="R103" s="187"/>
      <c r="S103" s="187"/>
      <c r="T103" s="187"/>
      <c r="U103" s="187"/>
      <c r="V103" s="187"/>
      <c r="W103" s="187"/>
      <c r="X103" s="187"/>
      <c r="Y103" s="187"/>
      <c r="Z103" s="187"/>
      <c r="AA103" s="3"/>
      <c r="AB103" s="3"/>
      <c r="AC103" s="3"/>
      <c r="AD103" s="24"/>
    </row>
    <row r="104" spans="2:30" ht="36" customHeight="1">
      <c r="B104" s="23"/>
      <c r="C104" s="3"/>
      <c r="D104" s="3"/>
      <c r="E104" s="3"/>
      <c r="F104" s="184" t="s">
        <v>123</v>
      </c>
      <c r="G104" s="185"/>
      <c r="H104" s="185"/>
      <c r="I104" s="185"/>
      <c r="J104" s="186"/>
      <c r="K104" s="187" t="s">
        <v>126</v>
      </c>
      <c r="L104" s="187"/>
      <c r="M104" s="187"/>
      <c r="N104" s="187"/>
      <c r="O104" s="187"/>
      <c r="P104" s="187"/>
      <c r="Q104" s="187"/>
      <c r="R104" s="187"/>
      <c r="S104" s="187"/>
      <c r="T104" s="187"/>
      <c r="U104" s="187"/>
      <c r="V104" s="187"/>
      <c r="W104" s="187"/>
      <c r="X104" s="187"/>
      <c r="Y104" s="187"/>
      <c r="Z104" s="187"/>
      <c r="AA104" s="3"/>
      <c r="AB104" s="3"/>
      <c r="AC104" s="3"/>
      <c r="AD104" s="24"/>
    </row>
    <row r="105" spans="2:30" ht="24" customHeight="1">
      <c r="B105" s="23"/>
      <c r="C105" s="3"/>
      <c r="D105" s="3"/>
      <c r="E105" s="3"/>
      <c r="F105" s="184" t="s">
        <v>123</v>
      </c>
      <c r="G105" s="185"/>
      <c r="H105" s="185"/>
      <c r="I105" s="185"/>
      <c r="J105" s="186"/>
      <c r="K105" s="187" t="s">
        <v>127</v>
      </c>
      <c r="L105" s="187"/>
      <c r="M105" s="187"/>
      <c r="N105" s="187"/>
      <c r="O105" s="187"/>
      <c r="P105" s="187"/>
      <c r="Q105" s="187"/>
      <c r="R105" s="187"/>
      <c r="S105" s="187"/>
      <c r="T105" s="187"/>
      <c r="U105" s="187"/>
      <c r="V105" s="187"/>
      <c r="W105" s="187"/>
      <c r="X105" s="187"/>
      <c r="Y105" s="187"/>
      <c r="Z105" s="187"/>
      <c r="AA105" s="3"/>
      <c r="AB105" s="3"/>
      <c r="AC105" s="3"/>
      <c r="AD105" s="24"/>
    </row>
    <row r="106" spans="2:30" ht="6.75" customHeight="1">
      <c r="B106" s="2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24"/>
    </row>
    <row r="107" spans="2:30" ht="24" customHeight="1">
      <c r="B107" s="23"/>
      <c r="C107" s="173" t="s">
        <v>128</v>
      </c>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c r="AA107" s="173"/>
      <c r="AB107" s="173"/>
      <c r="AC107" s="173"/>
      <c r="AD107" s="24"/>
    </row>
    <row r="108" spans="2:30" ht="6.75" customHeight="1">
      <c r="B108" s="23"/>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24"/>
    </row>
    <row r="109" spans="2:30" ht="15" customHeight="1">
      <c r="B109" s="23"/>
      <c r="C109" s="27"/>
      <c r="D109" s="34" t="s">
        <v>129</v>
      </c>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4"/>
    </row>
    <row r="110" spans="2:30" ht="6.75" customHeight="1">
      <c r="B110" s="23"/>
      <c r="C110" s="27"/>
      <c r="D110" s="34"/>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4"/>
    </row>
    <row r="111" spans="2:30" ht="36" customHeight="1">
      <c r="B111" s="23"/>
      <c r="C111" s="27"/>
      <c r="D111" s="179" t="s">
        <v>130</v>
      </c>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24"/>
    </row>
    <row r="112" spans="2:30" ht="6.75" customHeight="1">
      <c r="B112" s="23"/>
      <c r="C112" s="27"/>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24"/>
    </row>
    <row r="113" spans="2:30" ht="15" customHeight="1">
      <c r="B113" s="23"/>
      <c r="C113" s="27"/>
      <c r="D113" s="34" t="s">
        <v>131</v>
      </c>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4"/>
    </row>
    <row r="114" spans="2:30" ht="6.75" customHeight="1">
      <c r="B114" s="23"/>
      <c r="C114" s="27"/>
      <c r="D114" s="34"/>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4"/>
    </row>
    <row r="115" spans="2:30" ht="24" customHeight="1">
      <c r="B115" s="23"/>
      <c r="C115" s="27"/>
      <c r="D115" s="179" t="s">
        <v>132</v>
      </c>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c r="AA115" s="179"/>
      <c r="AB115" s="179"/>
      <c r="AC115" s="179"/>
      <c r="AD115" s="24"/>
    </row>
    <row r="116" spans="2:30" ht="6.75" customHeight="1">
      <c r="B116" s="23"/>
      <c r="C116" s="27"/>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24"/>
    </row>
    <row r="117" spans="2:30" ht="15" customHeight="1">
      <c r="B117" s="23"/>
      <c r="C117" s="27"/>
      <c r="D117" s="34" t="s">
        <v>133</v>
      </c>
      <c r="E117" s="36"/>
      <c r="F117" s="36"/>
      <c r="G117" s="37"/>
      <c r="H117" s="188"/>
      <c r="I117" s="188"/>
      <c r="J117" s="188"/>
      <c r="K117" s="188"/>
      <c r="L117" s="188"/>
      <c r="M117" s="188"/>
      <c r="N117" s="188"/>
      <c r="O117" s="188"/>
      <c r="P117" s="188"/>
      <c r="Q117" s="188"/>
      <c r="R117" s="188"/>
      <c r="S117" s="188"/>
      <c r="T117" s="188"/>
      <c r="U117" s="188"/>
      <c r="V117" s="188"/>
      <c r="W117" s="188"/>
      <c r="X117" s="188"/>
      <c r="Y117" s="188"/>
      <c r="Z117" s="188"/>
      <c r="AA117" s="188"/>
      <c r="AB117" s="188"/>
      <c r="AC117" s="188"/>
      <c r="AD117" s="24"/>
    </row>
    <row r="118" spans="2:30" ht="6.75" customHeight="1">
      <c r="B118" s="23"/>
      <c r="C118" s="27"/>
      <c r="D118" s="38"/>
      <c r="E118" s="38"/>
      <c r="F118" s="38"/>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24"/>
    </row>
    <row r="119" spans="2:30" ht="15" customHeight="1">
      <c r="B119" s="23"/>
      <c r="C119" s="27"/>
      <c r="D119" s="34" t="s">
        <v>134</v>
      </c>
      <c r="E119" s="34"/>
      <c r="F119" s="34"/>
      <c r="G119" s="40"/>
      <c r="H119" s="188"/>
      <c r="I119" s="188"/>
      <c r="J119" s="188"/>
      <c r="K119" s="188"/>
      <c r="L119" s="188"/>
      <c r="M119" s="188"/>
      <c r="N119" s="188"/>
      <c r="O119" s="188"/>
      <c r="P119" s="188"/>
      <c r="Q119" s="188"/>
      <c r="R119" s="188"/>
      <c r="S119" s="188"/>
      <c r="T119" s="188"/>
      <c r="U119" s="188"/>
      <c r="V119" s="188"/>
      <c r="W119" s="188"/>
      <c r="X119" s="188"/>
      <c r="Y119" s="188"/>
      <c r="Z119" s="188"/>
      <c r="AA119" s="188"/>
      <c r="AB119" s="188"/>
      <c r="AC119" s="188"/>
      <c r="AD119" s="24"/>
    </row>
    <row r="120" spans="2:30" ht="15" customHeight="1" thickBot="1">
      <c r="B120" s="28"/>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30"/>
    </row>
    <row r="121" spans="2:30" ht="15" customHeight="1" thickBot="1"/>
    <row r="122" spans="2:30" ht="15" customHeight="1">
      <c r="B122" s="20"/>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2"/>
    </row>
    <row r="123" spans="2:30" ht="36" customHeight="1">
      <c r="B123" s="23"/>
      <c r="C123" s="179" t="s">
        <v>135</v>
      </c>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c r="AA123" s="179"/>
      <c r="AB123" s="179"/>
      <c r="AC123" s="179"/>
      <c r="AD123" s="24"/>
    </row>
    <row r="124" spans="2:30" ht="6.75" customHeight="1">
      <c r="B124" s="23"/>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4"/>
    </row>
    <row r="125" spans="2:30" ht="15" customHeight="1">
      <c r="B125" s="23"/>
      <c r="C125" s="27"/>
      <c r="D125" s="41" t="s">
        <v>136</v>
      </c>
      <c r="E125" s="27"/>
      <c r="F125" s="27"/>
      <c r="G125" s="188"/>
      <c r="H125" s="188"/>
      <c r="I125" s="188"/>
      <c r="J125" s="188"/>
      <c r="K125" s="188"/>
      <c r="L125" s="188"/>
      <c r="M125" s="188"/>
      <c r="N125" s="188"/>
      <c r="O125" s="188"/>
      <c r="P125" s="188"/>
      <c r="Q125" s="188"/>
      <c r="R125" s="188"/>
      <c r="S125" s="188"/>
      <c r="T125" s="188"/>
      <c r="U125" s="188"/>
      <c r="V125" s="188"/>
      <c r="W125" s="188"/>
      <c r="X125" s="188"/>
      <c r="Y125" s="188"/>
      <c r="Z125" s="188"/>
      <c r="AA125" s="188"/>
      <c r="AB125" s="188"/>
      <c r="AC125" s="188"/>
      <c r="AD125" s="24"/>
    </row>
    <row r="126" spans="2:30" ht="15" customHeight="1">
      <c r="B126" s="23"/>
      <c r="C126" s="27"/>
      <c r="D126" s="41" t="s">
        <v>137</v>
      </c>
      <c r="E126" s="27"/>
      <c r="F126" s="27"/>
      <c r="G126" s="27"/>
      <c r="H126" s="27"/>
      <c r="I126" s="27"/>
      <c r="J126" s="27"/>
      <c r="K126" s="185"/>
      <c r="L126" s="185"/>
      <c r="M126" s="185"/>
      <c r="N126" s="185"/>
      <c r="O126" s="185"/>
      <c r="P126" s="185"/>
      <c r="Q126" s="185"/>
      <c r="R126" s="185"/>
      <c r="S126" s="185"/>
      <c r="T126" s="185"/>
      <c r="U126" s="185"/>
      <c r="V126" s="185"/>
      <c r="W126" s="185"/>
      <c r="X126" s="185"/>
      <c r="Y126" s="185"/>
      <c r="Z126" s="185"/>
      <c r="AA126" s="185"/>
      <c r="AB126" s="185"/>
      <c r="AC126" s="185"/>
      <c r="AD126" s="24"/>
    </row>
    <row r="127" spans="2:30" ht="15" customHeight="1">
      <c r="B127" s="23"/>
      <c r="C127" s="27"/>
      <c r="D127" s="41" t="s">
        <v>138</v>
      </c>
      <c r="E127" s="27"/>
      <c r="F127" s="27"/>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c r="AC127" s="188"/>
      <c r="AD127" s="24"/>
    </row>
    <row r="128" spans="2:30" ht="15" customHeight="1">
      <c r="B128" s="23"/>
      <c r="C128" s="27"/>
      <c r="D128" s="41" t="s">
        <v>139</v>
      </c>
      <c r="E128" s="27"/>
      <c r="F128" s="27"/>
      <c r="G128" s="27"/>
      <c r="H128" s="27"/>
      <c r="I128" s="185"/>
      <c r="J128" s="185"/>
      <c r="K128" s="185"/>
      <c r="L128" s="185"/>
      <c r="M128" s="185"/>
      <c r="N128" s="185"/>
      <c r="O128" s="185"/>
      <c r="P128" s="185"/>
      <c r="Q128" s="185"/>
      <c r="R128" s="185"/>
      <c r="S128" s="185"/>
      <c r="T128" s="185"/>
      <c r="U128" s="185"/>
      <c r="V128" s="185"/>
      <c r="W128" s="185"/>
      <c r="X128" s="185"/>
      <c r="Y128" s="185"/>
      <c r="Z128" s="185"/>
      <c r="AA128" s="185"/>
      <c r="AB128" s="185"/>
      <c r="AC128" s="185"/>
      <c r="AD128" s="24"/>
    </row>
    <row r="129" spans="2:30" ht="15" customHeight="1">
      <c r="B129" s="23"/>
      <c r="C129" s="27"/>
      <c r="D129" s="41" t="s">
        <v>140</v>
      </c>
      <c r="E129" s="27"/>
      <c r="F129" s="27"/>
      <c r="G129" s="188"/>
      <c r="H129" s="188"/>
      <c r="I129" s="188"/>
      <c r="J129" s="188"/>
      <c r="K129" s="188"/>
      <c r="L129" s="188"/>
      <c r="M129" s="188"/>
      <c r="N129" s="188"/>
      <c r="O129" s="188"/>
      <c r="P129" s="188"/>
      <c r="Q129" s="188"/>
      <c r="R129" s="41" t="s">
        <v>141</v>
      </c>
      <c r="S129" s="41"/>
      <c r="T129" s="41"/>
      <c r="U129" s="185"/>
      <c r="V129" s="185"/>
      <c r="W129" s="185"/>
      <c r="X129" s="185"/>
      <c r="Y129" s="185"/>
      <c r="Z129" s="185"/>
      <c r="AA129" s="185"/>
      <c r="AB129" s="185"/>
      <c r="AC129" s="185"/>
      <c r="AD129" s="24"/>
    </row>
    <row r="130" spans="2:30" ht="15" customHeight="1" thickBot="1">
      <c r="B130" s="28"/>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30"/>
    </row>
    <row r="131" spans="2:30" ht="15" customHeight="1"/>
    <row r="132" spans="2:30" ht="15" customHeight="1"/>
    <row r="133" spans="2:30" ht="15" customHeight="1"/>
    <row r="134" spans="2:30" ht="15" customHeight="1"/>
    <row r="135" spans="2:30" ht="15" customHeight="1"/>
    <row r="136" spans="2:30" ht="15" customHeight="1"/>
  </sheetData>
  <sheetProtection algorithmName="SHA-512" hashValue="oYK971s0KLZ4eRQeTT8bn5TbGGPbYvWrDPfiDQNBBs6SF+ceF7oCdW9mxJMS9TM0mOE58Tq9ZJt8FdS64J20HQ==" saltValue="VqUd5VsPOCki+J9XgrceSg==" spinCount="100000" sheet="1" objects="1" scenarios="1"/>
  <mergeCells count="72">
    <mergeCell ref="G127:AC127"/>
    <mergeCell ref="I128:AC128"/>
    <mergeCell ref="G129:Q129"/>
    <mergeCell ref="U129:AC129"/>
    <mergeCell ref="D115:AC115"/>
    <mergeCell ref="H117:AC117"/>
    <mergeCell ref="H119:AC119"/>
    <mergeCell ref="C123:AC123"/>
    <mergeCell ref="G125:AC125"/>
    <mergeCell ref="K126:AC126"/>
    <mergeCell ref="D111:AC111"/>
    <mergeCell ref="C99:AC99"/>
    <mergeCell ref="F101:J101"/>
    <mergeCell ref="K101:Z101"/>
    <mergeCell ref="F102:J102"/>
    <mergeCell ref="K102:Z102"/>
    <mergeCell ref="F103:J103"/>
    <mergeCell ref="K103:Z103"/>
    <mergeCell ref="F104:J104"/>
    <mergeCell ref="K104:Z104"/>
    <mergeCell ref="F105:J105"/>
    <mergeCell ref="K105:Z105"/>
    <mergeCell ref="C107:AC107"/>
    <mergeCell ref="C97:AC97"/>
    <mergeCell ref="D73:AC73"/>
    <mergeCell ref="C75:AC75"/>
    <mergeCell ref="C77:AC77"/>
    <mergeCell ref="C79:AC79"/>
    <mergeCell ref="D81:AC81"/>
    <mergeCell ref="C83:AC83"/>
    <mergeCell ref="C85:AC85"/>
    <mergeCell ref="C87:AC87"/>
    <mergeCell ref="C91:AC91"/>
    <mergeCell ref="C93:AC93"/>
    <mergeCell ref="C95:AC95"/>
    <mergeCell ref="D71:AC71"/>
    <mergeCell ref="C49:AC49"/>
    <mergeCell ref="C51:AC51"/>
    <mergeCell ref="C53:AC53"/>
    <mergeCell ref="C55:AC55"/>
    <mergeCell ref="C57:AC57"/>
    <mergeCell ref="C59:AC59"/>
    <mergeCell ref="D61:AC61"/>
    <mergeCell ref="C63:AC63"/>
    <mergeCell ref="D65:AC65"/>
    <mergeCell ref="D67:AC67"/>
    <mergeCell ref="D69:AC69"/>
    <mergeCell ref="C47:AC47"/>
    <mergeCell ref="D25:AC25"/>
    <mergeCell ref="C27:AC27"/>
    <mergeCell ref="C29:AC29"/>
    <mergeCell ref="C31:AC31"/>
    <mergeCell ref="C33:AC33"/>
    <mergeCell ref="C35:AC35"/>
    <mergeCell ref="C37:AC37"/>
    <mergeCell ref="D39:AC39"/>
    <mergeCell ref="C41:AC41"/>
    <mergeCell ref="C43:AC43"/>
    <mergeCell ref="C45:AC45"/>
    <mergeCell ref="C23:AC23"/>
    <mergeCell ref="B1:AD1"/>
    <mergeCell ref="B3:AD3"/>
    <mergeCell ref="B5:AD5"/>
    <mergeCell ref="B7:AD7"/>
    <mergeCell ref="AA9:AD9"/>
    <mergeCell ref="B10:L10"/>
    <mergeCell ref="N10:O10"/>
    <mergeCell ref="C13:K13"/>
    <mergeCell ref="O13:AC13"/>
    <mergeCell ref="C16:AC16"/>
    <mergeCell ref="C19:AC19"/>
    <mergeCell ref="C21:AC21"/>
  </mergeCells>
  <dataValidations count="1">
    <dataValidation type="list" allowBlank="1" showInputMessage="1" showErrorMessage="1" sqref="B10:L10" xr:uid="{8B6449F8-B5D3-4B23-A435-71288CDC7BD1}">
      <formula1>$AJ$7:$AJ$39</formula1>
    </dataValidation>
  </dataValidations>
  <hyperlinks>
    <hyperlink ref="AA9:AD9" location="Índice!B11" display="Índice" xr:uid="{0039CC38-9A2E-4793-BE6E-704911DFF795}"/>
  </hyperlinks>
  <pageMargins left="0.70866141732283472" right="0.70866141732283472" top="0.74803149606299213" bottom="0.74803149606299213" header="0.31496062992125984" footer="0.31496062992125984"/>
  <pageSetup scale="75" orientation="portrait" r:id="rId1"/>
  <headerFooter>
    <oddHeader>&amp;C Módulo 1 Sección IV
Presentación</oddHeader>
    <oddFooter>&amp;LCenso Nacional de Gobiernos Estatales 2023&amp;R&amp;P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9E5A-67C6-44D6-A06C-C409BBC5E3C6}">
  <dimension ref="A1:AE58"/>
  <sheetViews>
    <sheetView showGridLines="0" zoomScaleNormal="100" workbookViewId="0">
      <selection activeCell="AA9" sqref="AA9:AD9"/>
    </sheetView>
  </sheetViews>
  <sheetFormatPr defaultColWidth="0" defaultRowHeight="15" customHeight="1" zeroHeight="1"/>
  <cols>
    <col min="1" max="1" width="5.7109375" style="43" customWidth="1"/>
    <col min="2" max="30" width="3.7109375" style="43" customWidth="1"/>
    <col min="31" max="31" width="5.7109375" style="43" customWidth="1"/>
    <col min="32" max="16384" width="3.7109375" style="43" hidden="1"/>
  </cols>
  <sheetData>
    <row r="1" spans="2:30" ht="173.25" customHeight="1">
      <c r="B1" s="166"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row>
    <row r="2" spans="2:30"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0" ht="45" customHeight="1">
      <c r="B3" s="168" t="s">
        <v>1</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row>
    <row r="4" spans="2:30"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2:30" ht="45" customHeight="1">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row>
    <row r="6" spans="2:30"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2:30" ht="60" customHeight="1">
      <c r="B7" s="189" t="s">
        <v>142</v>
      </c>
      <c r="C7" s="189"/>
      <c r="D7" s="189"/>
      <c r="E7" s="189"/>
      <c r="F7" s="189"/>
      <c r="G7" s="189"/>
      <c r="H7" s="189"/>
      <c r="I7" s="189"/>
      <c r="J7" s="189"/>
      <c r="K7" s="189"/>
      <c r="L7" s="189"/>
      <c r="M7" s="189"/>
      <c r="N7" s="189"/>
      <c r="O7" s="189"/>
      <c r="P7" s="189"/>
      <c r="Q7" s="189"/>
      <c r="R7" s="189"/>
      <c r="S7" s="189"/>
      <c r="T7" s="189"/>
      <c r="U7" s="189"/>
      <c r="V7" s="189"/>
      <c r="W7" s="189"/>
      <c r="X7" s="189"/>
      <c r="Y7" s="189"/>
      <c r="Z7" s="189"/>
      <c r="AA7" s="189"/>
      <c r="AB7" s="189"/>
      <c r="AC7" s="189"/>
      <c r="AD7" s="189"/>
    </row>
    <row r="8" spans="2:30"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2:30" ht="15" customHeight="1" thickBot="1">
      <c r="B9" s="2" t="s">
        <v>4</v>
      </c>
      <c r="C9" s="6"/>
      <c r="D9" s="6"/>
      <c r="E9" s="6"/>
      <c r="F9" s="6"/>
      <c r="G9" s="6"/>
      <c r="H9" s="6"/>
      <c r="I9" s="6"/>
      <c r="J9" s="6"/>
      <c r="K9" s="6"/>
      <c r="L9" s="6"/>
      <c r="M9" s="6"/>
      <c r="N9" s="2" t="s">
        <v>5</v>
      </c>
      <c r="O9" s="6"/>
      <c r="P9" s="1"/>
      <c r="Q9" s="1"/>
      <c r="R9" s="1"/>
      <c r="S9" s="1"/>
      <c r="T9" s="1"/>
      <c r="U9" s="1"/>
      <c r="V9" s="1"/>
      <c r="W9" s="1"/>
      <c r="X9" s="1"/>
      <c r="Y9" s="1"/>
      <c r="Z9" s="1"/>
      <c r="AA9" s="174" t="s">
        <v>3</v>
      </c>
      <c r="AB9" s="174"/>
      <c r="AC9" s="174"/>
      <c r="AD9" s="174"/>
    </row>
    <row r="10" spans="2:30" ht="15" customHeight="1" thickBot="1">
      <c r="B10" s="170" t="str">
        <f>+IF(Presentación!B10="","",Presentación!B10)</f>
        <v/>
      </c>
      <c r="C10" s="171"/>
      <c r="D10" s="171"/>
      <c r="E10" s="171"/>
      <c r="F10" s="171"/>
      <c r="G10" s="171"/>
      <c r="H10" s="171"/>
      <c r="I10" s="171"/>
      <c r="J10" s="171"/>
      <c r="K10" s="171"/>
      <c r="L10" s="172"/>
      <c r="M10" s="7"/>
      <c r="N10" s="170" t="str">
        <f>+IF(Presentación!N10="","",Presentación!N10)</f>
        <v/>
      </c>
      <c r="O10" s="172"/>
      <c r="P10" s="4"/>
      <c r="Q10" s="4"/>
      <c r="R10" s="4"/>
      <c r="S10" s="4"/>
      <c r="T10" s="4"/>
      <c r="U10" s="4"/>
      <c r="V10" s="4"/>
      <c r="W10" s="4"/>
      <c r="X10" s="4"/>
      <c r="Y10" s="4"/>
      <c r="Z10" s="4"/>
      <c r="AA10" s="4"/>
      <c r="AB10" s="4"/>
      <c r="AC10" s="4"/>
      <c r="AD10" s="4"/>
    </row>
    <row r="11" spans="2:30" ht="15" customHeight="1" thickBot="1"/>
    <row r="12" spans="2:30" ht="15" customHeight="1" thickBot="1">
      <c r="B12" s="190" t="s">
        <v>143</v>
      </c>
      <c r="C12" s="191"/>
      <c r="D12" s="191"/>
      <c r="E12" s="191"/>
      <c r="F12" s="191"/>
      <c r="G12" s="191"/>
      <c r="H12" s="191"/>
      <c r="I12" s="191"/>
      <c r="J12" s="191"/>
      <c r="K12" s="191"/>
      <c r="L12" s="191"/>
      <c r="M12" s="191"/>
      <c r="N12" s="191"/>
      <c r="O12" s="191"/>
      <c r="P12" s="191"/>
      <c r="Q12" s="191"/>
      <c r="R12" s="192"/>
      <c r="S12" s="7"/>
      <c r="T12" s="190" t="s">
        <v>144</v>
      </c>
      <c r="U12" s="191"/>
      <c r="V12" s="191"/>
      <c r="W12" s="191"/>
      <c r="X12" s="191"/>
      <c r="Y12" s="191"/>
      <c r="Z12" s="191"/>
      <c r="AA12" s="191"/>
      <c r="AB12" s="191"/>
      <c r="AC12" s="191"/>
      <c r="AD12" s="192"/>
    </row>
    <row r="13" spans="2:30" ht="48" customHeight="1" thickBot="1">
      <c r="B13" s="44"/>
      <c r="C13" s="193" t="s">
        <v>145</v>
      </c>
      <c r="D13" s="193"/>
      <c r="E13" s="193"/>
      <c r="F13" s="193"/>
      <c r="G13" s="193"/>
      <c r="H13" s="193"/>
      <c r="I13" s="193"/>
      <c r="J13" s="193"/>
      <c r="K13" s="193"/>
      <c r="L13" s="193"/>
      <c r="M13" s="193"/>
      <c r="N13" s="193"/>
      <c r="O13" s="193"/>
      <c r="P13" s="193"/>
      <c r="Q13" s="193"/>
      <c r="R13" s="45"/>
      <c r="S13" s="7"/>
      <c r="T13" s="194" t="s">
        <v>146</v>
      </c>
      <c r="U13" s="195"/>
      <c r="V13" s="195"/>
      <c r="W13" s="195"/>
      <c r="X13" s="195"/>
      <c r="Y13" s="195"/>
      <c r="Z13" s="195"/>
      <c r="AA13" s="195"/>
      <c r="AB13" s="195"/>
      <c r="AC13" s="195"/>
      <c r="AD13" s="196"/>
    </row>
    <row r="14" spans="2:30" ht="15" customHeight="1">
      <c r="B14" s="46"/>
      <c r="C14" s="47"/>
      <c r="D14" s="47"/>
      <c r="E14" s="47"/>
      <c r="F14" s="47"/>
      <c r="G14" s="47"/>
      <c r="H14" s="47"/>
      <c r="I14" s="47"/>
      <c r="J14" s="47"/>
      <c r="K14" s="47"/>
      <c r="L14" s="47"/>
      <c r="M14" s="47"/>
      <c r="N14" s="47"/>
      <c r="O14" s="47"/>
      <c r="P14" s="47"/>
      <c r="Q14" s="47"/>
      <c r="R14" s="48"/>
      <c r="S14" s="7"/>
      <c r="T14" s="49"/>
      <c r="U14" s="7"/>
      <c r="V14" s="7"/>
      <c r="W14"/>
      <c r="X14"/>
      <c r="Y14"/>
      <c r="Z14"/>
      <c r="AA14"/>
      <c r="AB14" s="7"/>
      <c r="AC14" s="7"/>
      <c r="AD14" s="50"/>
    </row>
    <row r="15" spans="2:30" ht="15" customHeight="1">
      <c r="B15" s="49"/>
      <c r="C15" s="41" t="s">
        <v>147</v>
      </c>
      <c r="D15" s="25"/>
      <c r="E15" s="25"/>
      <c r="F15" s="25"/>
      <c r="G15" s="25"/>
      <c r="H15" s="51"/>
      <c r="I15" s="51"/>
      <c r="J15" s="51"/>
      <c r="K15" s="51"/>
      <c r="L15" s="51"/>
      <c r="M15" s="197"/>
      <c r="N15" s="197"/>
      <c r="O15" s="197"/>
      <c r="P15" s="197"/>
      <c r="Q15" s="197"/>
      <c r="R15" s="50"/>
      <c r="S15" s="7"/>
      <c r="T15" s="49"/>
      <c r="U15" s="184" t="s">
        <v>148</v>
      </c>
      <c r="V15" s="185"/>
      <c r="W15" s="185"/>
      <c r="X15" s="185"/>
      <c r="Y15" s="185"/>
      <c r="Z15" s="185"/>
      <c r="AA15" s="185"/>
      <c r="AB15" s="185"/>
      <c r="AC15" s="186"/>
      <c r="AD15" s="50"/>
    </row>
    <row r="16" spans="2:30" ht="15" customHeight="1">
      <c r="B16" s="49"/>
      <c r="C16" s="41" t="s">
        <v>149</v>
      </c>
      <c r="D16" s="25"/>
      <c r="E16" s="25"/>
      <c r="F16" s="197"/>
      <c r="G16" s="197"/>
      <c r="H16" s="197"/>
      <c r="I16" s="197"/>
      <c r="J16" s="197"/>
      <c r="K16" s="197"/>
      <c r="L16" s="197"/>
      <c r="M16" s="197"/>
      <c r="N16" s="197"/>
      <c r="O16" s="197"/>
      <c r="P16" s="197"/>
      <c r="Q16" s="197"/>
      <c r="R16" s="50"/>
      <c r="S16" s="7"/>
      <c r="T16" s="49"/>
      <c r="U16" s="198"/>
      <c r="V16" s="198"/>
      <c r="W16" s="198"/>
      <c r="X16" s="198"/>
      <c r="Y16" s="198"/>
      <c r="Z16" s="198"/>
      <c r="AA16" s="198"/>
      <c r="AB16" s="198"/>
      <c r="AC16" s="198"/>
      <c r="AD16" s="50"/>
    </row>
    <row r="17" spans="2:30" ht="15" customHeight="1">
      <c r="B17" s="49"/>
      <c r="C17" s="41" t="s">
        <v>150</v>
      </c>
      <c r="D17" s="25"/>
      <c r="E17" s="25"/>
      <c r="F17" s="25"/>
      <c r="G17" s="199"/>
      <c r="H17" s="199"/>
      <c r="I17" s="199"/>
      <c r="J17" s="199"/>
      <c r="K17" s="199"/>
      <c r="L17" s="199"/>
      <c r="M17" s="199"/>
      <c r="N17" s="199"/>
      <c r="O17" s="199"/>
      <c r="P17" s="199"/>
      <c r="Q17" s="199"/>
      <c r="R17" s="50"/>
      <c r="S17" s="7"/>
      <c r="T17" s="49"/>
      <c r="U17" s="198"/>
      <c r="V17" s="198"/>
      <c r="W17" s="198"/>
      <c r="X17" s="198"/>
      <c r="Y17" s="198"/>
      <c r="Z17" s="198"/>
      <c r="AA17" s="198"/>
      <c r="AB17" s="198"/>
      <c r="AC17" s="198"/>
      <c r="AD17" s="50"/>
    </row>
    <row r="18" spans="2:30" ht="15" customHeight="1">
      <c r="B18" s="49"/>
      <c r="C18" s="41" t="s">
        <v>151</v>
      </c>
      <c r="D18" s="25"/>
      <c r="E18" s="25"/>
      <c r="F18" s="25"/>
      <c r="G18" s="25"/>
      <c r="H18" s="199"/>
      <c r="I18" s="199"/>
      <c r="J18" s="199"/>
      <c r="K18" s="199"/>
      <c r="L18" s="199"/>
      <c r="M18" s="199"/>
      <c r="N18" s="199"/>
      <c r="O18" s="199"/>
      <c r="P18" s="199"/>
      <c r="Q18" s="199"/>
      <c r="R18" s="50"/>
      <c r="S18" s="7"/>
      <c r="T18" s="49"/>
      <c r="U18" s="198"/>
      <c r="V18" s="198"/>
      <c r="W18" s="198"/>
      <c r="X18" s="198"/>
      <c r="Y18" s="198"/>
      <c r="Z18" s="198"/>
      <c r="AA18" s="198"/>
      <c r="AB18" s="198"/>
      <c r="AC18" s="198"/>
      <c r="AD18" s="50"/>
    </row>
    <row r="19" spans="2:30" ht="15" customHeight="1">
      <c r="B19" s="49"/>
      <c r="C19" s="41" t="s">
        <v>152</v>
      </c>
      <c r="D19" s="25"/>
      <c r="E19" s="25"/>
      <c r="F19" s="25"/>
      <c r="G19" s="25"/>
      <c r="H19" s="199"/>
      <c r="I19" s="199"/>
      <c r="J19" s="199"/>
      <c r="K19" s="199"/>
      <c r="L19" s="199"/>
      <c r="M19" s="199"/>
      <c r="N19" s="199"/>
      <c r="O19" s="199"/>
      <c r="P19" s="199"/>
      <c r="Q19" s="199"/>
      <c r="R19" s="50"/>
      <c r="S19" s="7"/>
      <c r="T19" s="49"/>
      <c r="U19" s="198"/>
      <c r="V19" s="198"/>
      <c r="W19" s="198"/>
      <c r="X19" s="198"/>
      <c r="Y19" s="198"/>
      <c r="Z19" s="198"/>
      <c r="AA19" s="198"/>
      <c r="AB19" s="198"/>
      <c r="AC19" s="198"/>
      <c r="AD19" s="50"/>
    </row>
    <row r="20" spans="2:30" ht="15" customHeight="1">
      <c r="B20" s="49"/>
      <c r="C20" s="41" t="s">
        <v>138</v>
      </c>
      <c r="D20" s="25"/>
      <c r="E20" s="197"/>
      <c r="F20" s="197"/>
      <c r="G20" s="197"/>
      <c r="H20" s="197"/>
      <c r="I20" s="197"/>
      <c r="J20" s="197"/>
      <c r="K20" s="197"/>
      <c r="L20" s="197"/>
      <c r="M20" s="197"/>
      <c r="N20" s="197"/>
      <c r="O20" s="197"/>
      <c r="P20" s="197"/>
      <c r="Q20" s="197"/>
      <c r="R20" s="50"/>
      <c r="S20" s="7"/>
      <c r="T20" s="49"/>
      <c r="U20" s="198"/>
      <c r="V20" s="198"/>
      <c r="W20" s="198"/>
      <c r="X20" s="198"/>
      <c r="Y20" s="198"/>
      <c r="Z20" s="198"/>
      <c r="AA20" s="198"/>
      <c r="AB20" s="198"/>
      <c r="AC20" s="198"/>
      <c r="AD20" s="50"/>
    </row>
    <row r="21" spans="2:30" ht="15" customHeight="1">
      <c r="B21" s="49"/>
      <c r="C21" s="41" t="s">
        <v>140</v>
      </c>
      <c r="D21" s="25"/>
      <c r="E21" s="25"/>
      <c r="F21" s="199"/>
      <c r="G21" s="199"/>
      <c r="H21" s="199"/>
      <c r="I21" s="199"/>
      <c r="J21" s="199"/>
      <c r="K21" s="199"/>
      <c r="L21" s="199"/>
      <c r="M21" s="199"/>
      <c r="N21" s="199"/>
      <c r="O21" s="199"/>
      <c r="P21" s="199"/>
      <c r="Q21" s="199"/>
      <c r="R21" s="50"/>
      <c r="S21" s="7"/>
      <c r="T21" s="49"/>
      <c r="U21" s="198"/>
      <c r="V21" s="198"/>
      <c r="W21" s="198"/>
      <c r="X21" s="198"/>
      <c r="Y21" s="198"/>
      <c r="Z21" s="198"/>
      <c r="AA21" s="198"/>
      <c r="AB21" s="198"/>
      <c r="AC21" s="198"/>
      <c r="AD21" s="50"/>
    </row>
    <row r="22" spans="2:30" ht="15" customHeight="1">
      <c r="B22" s="49"/>
      <c r="C22" s="41" t="s">
        <v>139</v>
      </c>
      <c r="D22" s="25"/>
      <c r="E22" s="25"/>
      <c r="F22" s="52"/>
      <c r="G22" s="52"/>
      <c r="H22" s="199"/>
      <c r="I22" s="199"/>
      <c r="J22" s="199"/>
      <c r="K22" s="199"/>
      <c r="L22" s="199"/>
      <c r="M22" s="199"/>
      <c r="N22" s="199"/>
      <c r="O22" s="199"/>
      <c r="P22" s="199"/>
      <c r="Q22" s="199"/>
      <c r="R22" s="50"/>
      <c r="S22" s="7"/>
      <c r="T22" s="49"/>
      <c r="U22" s="198"/>
      <c r="V22" s="198"/>
      <c r="W22" s="198"/>
      <c r="X22" s="198"/>
      <c r="Y22" s="198"/>
      <c r="Z22" s="198"/>
      <c r="AA22" s="198"/>
      <c r="AB22" s="198"/>
      <c r="AC22" s="198"/>
      <c r="AD22" s="50"/>
    </row>
    <row r="23" spans="2:30" ht="15" customHeight="1" thickBot="1">
      <c r="B23" s="53"/>
      <c r="C23" s="54"/>
      <c r="D23" s="54"/>
      <c r="E23" s="54"/>
      <c r="F23" s="54"/>
      <c r="G23" s="54"/>
      <c r="H23" s="54"/>
      <c r="I23" s="54"/>
      <c r="J23" s="54"/>
      <c r="K23" s="54"/>
      <c r="L23" s="54"/>
      <c r="M23" s="54"/>
      <c r="N23" s="54"/>
      <c r="O23" s="54"/>
      <c r="P23" s="54"/>
      <c r="Q23" s="54"/>
      <c r="R23" s="55"/>
      <c r="S23" s="7"/>
      <c r="T23" s="53"/>
      <c r="U23" s="54"/>
      <c r="V23" s="54"/>
      <c r="W23" s="54"/>
      <c r="X23" s="54"/>
      <c r="Y23" s="54"/>
      <c r="Z23" s="54"/>
      <c r="AA23" s="54"/>
      <c r="AB23" s="54"/>
      <c r="AC23" s="54"/>
      <c r="AD23" s="55"/>
    </row>
    <row r="24" spans="2:30" ht="15" customHeight="1" thickBot="1">
      <c r="B24"/>
      <c r="C24"/>
      <c r="D24"/>
      <c r="E24"/>
      <c r="F24"/>
      <c r="G24"/>
      <c r="H24"/>
      <c r="I24"/>
      <c r="J24"/>
      <c r="K24"/>
      <c r="L24"/>
      <c r="M24"/>
      <c r="N24"/>
      <c r="O24"/>
      <c r="P24"/>
      <c r="Q24"/>
      <c r="R24"/>
      <c r="S24"/>
      <c r="T24"/>
      <c r="U24"/>
      <c r="V24"/>
      <c r="W24"/>
      <c r="X24"/>
      <c r="Y24"/>
      <c r="Z24"/>
      <c r="AA24"/>
      <c r="AB24"/>
      <c r="AC24"/>
      <c r="AD24"/>
    </row>
    <row r="25" spans="2:30" ht="15" customHeight="1" thickBot="1">
      <c r="B25" s="190" t="s">
        <v>153</v>
      </c>
      <c r="C25" s="191"/>
      <c r="D25" s="191"/>
      <c r="E25" s="191"/>
      <c r="F25" s="191"/>
      <c r="G25" s="191"/>
      <c r="H25" s="191"/>
      <c r="I25" s="191"/>
      <c r="J25" s="191"/>
      <c r="K25" s="191"/>
      <c r="L25" s="191"/>
      <c r="M25" s="191"/>
      <c r="N25" s="191"/>
      <c r="O25" s="191"/>
      <c r="P25" s="191"/>
      <c r="Q25" s="191"/>
      <c r="R25" s="192"/>
      <c r="S25" s="7"/>
      <c r="T25" s="190" t="s">
        <v>144</v>
      </c>
      <c r="U25" s="191"/>
      <c r="V25" s="191"/>
      <c r="W25" s="191"/>
      <c r="X25" s="191"/>
      <c r="Y25" s="191"/>
      <c r="Z25" s="191"/>
      <c r="AA25" s="191"/>
      <c r="AB25" s="191"/>
      <c r="AC25" s="191"/>
      <c r="AD25" s="192"/>
    </row>
    <row r="26" spans="2:30" ht="60" customHeight="1" thickBot="1">
      <c r="B26" s="44"/>
      <c r="C26" s="193" t="s">
        <v>154</v>
      </c>
      <c r="D26" s="193"/>
      <c r="E26" s="193"/>
      <c r="F26" s="193"/>
      <c r="G26" s="193"/>
      <c r="H26" s="193"/>
      <c r="I26" s="193"/>
      <c r="J26" s="193"/>
      <c r="K26" s="193"/>
      <c r="L26" s="193"/>
      <c r="M26" s="193"/>
      <c r="N26" s="193"/>
      <c r="O26" s="193"/>
      <c r="P26" s="193"/>
      <c r="Q26" s="193"/>
      <c r="R26" s="45"/>
      <c r="S26" s="7"/>
      <c r="T26" s="194" t="s">
        <v>146</v>
      </c>
      <c r="U26" s="195"/>
      <c r="V26" s="195"/>
      <c r="W26" s="195"/>
      <c r="X26" s="195"/>
      <c r="Y26" s="195"/>
      <c r="Z26" s="195"/>
      <c r="AA26" s="195"/>
      <c r="AB26" s="195"/>
      <c r="AC26" s="195"/>
      <c r="AD26" s="196"/>
    </row>
    <row r="27" spans="2:30" ht="15" customHeight="1">
      <c r="B27" s="46"/>
      <c r="C27" s="47"/>
      <c r="D27" s="47"/>
      <c r="E27" s="47"/>
      <c r="F27" s="47"/>
      <c r="G27" s="47"/>
      <c r="H27" s="47"/>
      <c r="I27" s="47"/>
      <c r="J27" s="47"/>
      <c r="K27" s="47"/>
      <c r="L27" s="47"/>
      <c r="M27" s="47"/>
      <c r="N27" s="47"/>
      <c r="O27" s="47"/>
      <c r="P27" s="47"/>
      <c r="Q27" s="47"/>
      <c r="R27" s="48"/>
      <c r="S27" s="7"/>
      <c r="T27" s="49"/>
      <c r="U27" s="7"/>
      <c r="V27" s="7"/>
      <c r="W27"/>
      <c r="X27"/>
      <c r="Y27"/>
      <c r="Z27"/>
      <c r="AA27"/>
      <c r="AB27" s="7"/>
      <c r="AC27" s="7"/>
      <c r="AD27" s="50"/>
    </row>
    <row r="28" spans="2:30" ht="15" customHeight="1">
      <c r="B28" s="49"/>
      <c r="C28" s="41" t="s">
        <v>147</v>
      </c>
      <c r="D28" s="25"/>
      <c r="E28" s="25"/>
      <c r="F28" s="25"/>
      <c r="G28" s="25"/>
      <c r="H28" s="51"/>
      <c r="I28" s="51"/>
      <c r="J28" s="51"/>
      <c r="K28" s="51"/>
      <c r="L28" s="51"/>
      <c r="M28" s="197"/>
      <c r="N28" s="197"/>
      <c r="O28" s="197"/>
      <c r="P28" s="197"/>
      <c r="Q28" s="197"/>
      <c r="R28" s="50"/>
      <c r="S28" s="7"/>
      <c r="T28" s="49"/>
      <c r="U28" s="184" t="s">
        <v>148</v>
      </c>
      <c r="V28" s="185"/>
      <c r="W28" s="185"/>
      <c r="X28" s="185"/>
      <c r="Y28" s="185"/>
      <c r="Z28" s="185"/>
      <c r="AA28" s="185"/>
      <c r="AB28" s="185"/>
      <c r="AC28" s="186"/>
      <c r="AD28" s="50"/>
    </row>
    <row r="29" spans="2:30" ht="15" customHeight="1">
      <c r="B29" s="49"/>
      <c r="C29" s="41" t="s">
        <v>149</v>
      </c>
      <c r="D29" s="25"/>
      <c r="E29" s="25"/>
      <c r="F29" s="197"/>
      <c r="G29" s="197"/>
      <c r="H29" s="197"/>
      <c r="I29" s="197"/>
      <c r="J29" s="197"/>
      <c r="K29" s="197"/>
      <c r="L29" s="197"/>
      <c r="M29" s="197"/>
      <c r="N29" s="197"/>
      <c r="O29" s="197"/>
      <c r="P29" s="197"/>
      <c r="Q29" s="197"/>
      <c r="R29" s="50"/>
      <c r="S29" s="7"/>
      <c r="T29" s="49"/>
      <c r="U29" s="198"/>
      <c r="V29" s="198"/>
      <c r="W29" s="198"/>
      <c r="X29" s="198"/>
      <c r="Y29" s="198"/>
      <c r="Z29" s="198"/>
      <c r="AA29" s="198"/>
      <c r="AB29" s="198"/>
      <c r="AC29" s="198"/>
      <c r="AD29" s="50"/>
    </row>
    <row r="30" spans="2:30" ht="15" customHeight="1">
      <c r="B30" s="49"/>
      <c r="C30" s="41" t="s">
        <v>150</v>
      </c>
      <c r="D30" s="25"/>
      <c r="E30" s="25"/>
      <c r="F30" s="25"/>
      <c r="G30" s="199"/>
      <c r="H30" s="199"/>
      <c r="I30" s="199"/>
      <c r="J30" s="199"/>
      <c r="K30" s="199"/>
      <c r="L30" s="199"/>
      <c r="M30" s="199"/>
      <c r="N30" s="199"/>
      <c r="O30" s="199"/>
      <c r="P30" s="199"/>
      <c r="Q30" s="199"/>
      <c r="R30" s="50"/>
      <c r="S30" s="7"/>
      <c r="T30" s="49"/>
      <c r="U30" s="198"/>
      <c r="V30" s="198"/>
      <c r="W30" s="198"/>
      <c r="X30" s="198"/>
      <c r="Y30" s="198"/>
      <c r="Z30" s="198"/>
      <c r="AA30" s="198"/>
      <c r="AB30" s="198"/>
      <c r="AC30" s="198"/>
      <c r="AD30" s="50"/>
    </row>
    <row r="31" spans="2:30" ht="15" customHeight="1">
      <c r="B31" s="49"/>
      <c r="C31" s="41" t="s">
        <v>151</v>
      </c>
      <c r="D31" s="25"/>
      <c r="E31" s="25"/>
      <c r="F31" s="25"/>
      <c r="G31" s="25"/>
      <c r="H31" s="199"/>
      <c r="I31" s="199"/>
      <c r="J31" s="199"/>
      <c r="K31" s="199"/>
      <c r="L31" s="199"/>
      <c r="M31" s="199"/>
      <c r="N31" s="199"/>
      <c r="O31" s="199"/>
      <c r="P31" s="199"/>
      <c r="Q31" s="199"/>
      <c r="R31" s="50"/>
      <c r="S31" s="7"/>
      <c r="T31" s="49"/>
      <c r="U31" s="198"/>
      <c r="V31" s="198"/>
      <c r="W31" s="198"/>
      <c r="X31" s="198"/>
      <c r="Y31" s="198"/>
      <c r="Z31" s="198"/>
      <c r="AA31" s="198"/>
      <c r="AB31" s="198"/>
      <c r="AC31" s="198"/>
      <c r="AD31" s="50"/>
    </row>
    <row r="32" spans="2:30" ht="15" customHeight="1">
      <c r="B32" s="49"/>
      <c r="C32" s="41" t="s">
        <v>152</v>
      </c>
      <c r="D32" s="25"/>
      <c r="E32" s="25"/>
      <c r="F32" s="25"/>
      <c r="G32" s="25"/>
      <c r="H32" s="199"/>
      <c r="I32" s="199"/>
      <c r="J32" s="199"/>
      <c r="K32" s="199"/>
      <c r="L32" s="199"/>
      <c r="M32" s="199"/>
      <c r="N32" s="199"/>
      <c r="O32" s="199"/>
      <c r="P32" s="199"/>
      <c r="Q32" s="199"/>
      <c r="R32" s="50"/>
      <c r="S32" s="7"/>
      <c r="T32" s="49"/>
      <c r="U32" s="198"/>
      <c r="V32" s="198"/>
      <c r="W32" s="198"/>
      <c r="X32" s="198"/>
      <c r="Y32" s="198"/>
      <c r="Z32" s="198"/>
      <c r="AA32" s="198"/>
      <c r="AB32" s="198"/>
      <c r="AC32" s="198"/>
      <c r="AD32" s="50"/>
    </row>
    <row r="33" spans="2:30" ht="15" customHeight="1">
      <c r="B33" s="49"/>
      <c r="C33" s="41" t="s">
        <v>138</v>
      </c>
      <c r="D33" s="25"/>
      <c r="E33" s="197"/>
      <c r="F33" s="197"/>
      <c r="G33" s="197"/>
      <c r="H33" s="197"/>
      <c r="I33" s="197"/>
      <c r="J33" s="197"/>
      <c r="K33" s="197"/>
      <c r="L33" s="197"/>
      <c r="M33" s="197"/>
      <c r="N33" s="197"/>
      <c r="O33" s="197"/>
      <c r="P33" s="197"/>
      <c r="Q33" s="197"/>
      <c r="R33" s="50"/>
      <c r="S33" s="7"/>
      <c r="T33" s="49"/>
      <c r="U33" s="198"/>
      <c r="V33" s="198"/>
      <c r="W33" s="198"/>
      <c r="X33" s="198"/>
      <c r="Y33" s="198"/>
      <c r="Z33" s="198"/>
      <c r="AA33" s="198"/>
      <c r="AB33" s="198"/>
      <c r="AC33" s="198"/>
      <c r="AD33" s="50"/>
    </row>
    <row r="34" spans="2:30" ht="15" customHeight="1">
      <c r="B34" s="49"/>
      <c r="C34" s="41" t="s">
        <v>140</v>
      </c>
      <c r="D34" s="25"/>
      <c r="E34" s="25"/>
      <c r="F34" s="199"/>
      <c r="G34" s="199"/>
      <c r="H34" s="199"/>
      <c r="I34" s="199"/>
      <c r="J34" s="199"/>
      <c r="K34" s="199"/>
      <c r="L34" s="199"/>
      <c r="M34" s="199"/>
      <c r="N34" s="199"/>
      <c r="O34" s="199"/>
      <c r="P34" s="199"/>
      <c r="Q34" s="199"/>
      <c r="R34" s="50"/>
      <c r="S34" s="7"/>
      <c r="T34" s="49"/>
      <c r="U34" s="198"/>
      <c r="V34" s="198"/>
      <c r="W34" s="198"/>
      <c r="X34" s="198"/>
      <c r="Y34" s="198"/>
      <c r="Z34" s="198"/>
      <c r="AA34" s="198"/>
      <c r="AB34" s="198"/>
      <c r="AC34" s="198"/>
      <c r="AD34" s="50"/>
    </row>
    <row r="35" spans="2:30" ht="15" customHeight="1">
      <c r="B35" s="49"/>
      <c r="C35" s="41" t="s">
        <v>139</v>
      </c>
      <c r="D35" s="25"/>
      <c r="E35" s="25"/>
      <c r="F35" s="52"/>
      <c r="G35" s="52"/>
      <c r="H35" s="199"/>
      <c r="I35" s="199"/>
      <c r="J35" s="199"/>
      <c r="K35" s="199"/>
      <c r="L35" s="199"/>
      <c r="M35" s="199"/>
      <c r="N35" s="199"/>
      <c r="O35" s="199"/>
      <c r="P35" s="199"/>
      <c r="Q35" s="199"/>
      <c r="R35" s="50"/>
      <c r="S35" s="7"/>
      <c r="T35" s="49"/>
      <c r="U35" s="198"/>
      <c r="V35" s="198"/>
      <c r="W35" s="198"/>
      <c r="X35" s="198"/>
      <c r="Y35" s="198"/>
      <c r="Z35" s="198"/>
      <c r="AA35" s="198"/>
      <c r="AB35" s="198"/>
      <c r="AC35" s="198"/>
      <c r="AD35" s="50"/>
    </row>
    <row r="36" spans="2:30" ht="15" customHeight="1" thickBot="1">
      <c r="B36" s="53"/>
      <c r="C36" s="54"/>
      <c r="D36" s="54"/>
      <c r="E36" s="54"/>
      <c r="F36" s="54"/>
      <c r="G36" s="54"/>
      <c r="H36" s="54"/>
      <c r="I36" s="54"/>
      <c r="J36" s="54"/>
      <c r="K36" s="54"/>
      <c r="L36" s="54"/>
      <c r="M36" s="54"/>
      <c r="N36" s="54"/>
      <c r="O36" s="54"/>
      <c r="P36" s="54"/>
      <c r="Q36" s="54"/>
      <c r="R36" s="55"/>
      <c r="S36" s="7"/>
      <c r="T36" s="53"/>
      <c r="U36" s="54"/>
      <c r="V36" s="54"/>
      <c r="W36" s="54"/>
      <c r="X36" s="54"/>
      <c r="Y36" s="54"/>
      <c r="Z36" s="54"/>
      <c r="AA36" s="54"/>
      <c r="AB36" s="54"/>
      <c r="AC36" s="54"/>
      <c r="AD36" s="55"/>
    </row>
    <row r="37" spans="2:30" ht="15" customHeight="1" thickBot="1">
      <c r="B37"/>
      <c r="C37"/>
      <c r="D37"/>
      <c r="E37"/>
      <c r="F37"/>
      <c r="G37"/>
      <c r="H37"/>
      <c r="I37"/>
      <c r="J37"/>
      <c r="K37"/>
      <c r="L37"/>
      <c r="M37"/>
      <c r="N37"/>
      <c r="O37"/>
      <c r="P37"/>
      <c r="Q37"/>
      <c r="R37"/>
      <c r="S37"/>
      <c r="T37"/>
      <c r="U37"/>
      <c r="V37"/>
      <c r="W37"/>
      <c r="X37"/>
      <c r="Y37"/>
      <c r="Z37"/>
      <c r="AA37"/>
      <c r="AB37"/>
      <c r="AC37"/>
      <c r="AD37"/>
    </row>
    <row r="38" spans="2:30" ht="15" customHeight="1" thickBot="1">
      <c r="B38" s="190" t="s">
        <v>155</v>
      </c>
      <c r="C38" s="191"/>
      <c r="D38" s="191"/>
      <c r="E38" s="191"/>
      <c r="F38" s="191"/>
      <c r="G38" s="191"/>
      <c r="H38" s="191"/>
      <c r="I38" s="191"/>
      <c r="J38" s="191"/>
      <c r="K38" s="191"/>
      <c r="L38" s="191"/>
      <c r="M38" s="191"/>
      <c r="N38" s="191"/>
      <c r="O38" s="191"/>
      <c r="P38" s="191"/>
      <c r="Q38" s="191"/>
      <c r="R38" s="192"/>
      <c r="S38" s="7"/>
      <c r="T38" s="190" t="s">
        <v>144</v>
      </c>
      <c r="U38" s="191"/>
      <c r="V38" s="191"/>
      <c r="W38" s="191"/>
      <c r="X38" s="191"/>
      <c r="Y38" s="191"/>
      <c r="Z38" s="191"/>
      <c r="AA38" s="191"/>
      <c r="AB38" s="191"/>
      <c r="AC38" s="191"/>
      <c r="AD38" s="192"/>
    </row>
    <row r="39" spans="2:30" ht="72" customHeight="1" thickBot="1">
      <c r="B39" s="44"/>
      <c r="C39" s="200" t="s">
        <v>156</v>
      </c>
      <c r="D39" s="200"/>
      <c r="E39" s="200"/>
      <c r="F39" s="200"/>
      <c r="G39" s="200"/>
      <c r="H39" s="200"/>
      <c r="I39" s="200"/>
      <c r="J39" s="200"/>
      <c r="K39" s="200"/>
      <c r="L39" s="200"/>
      <c r="M39" s="200"/>
      <c r="N39" s="200"/>
      <c r="O39" s="200"/>
      <c r="P39" s="200"/>
      <c r="Q39" s="200"/>
      <c r="R39" s="45"/>
      <c r="S39" s="7"/>
      <c r="T39" s="194" t="s">
        <v>146</v>
      </c>
      <c r="U39" s="195"/>
      <c r="V39" s="195"/>
      <c r="W39" s="195"/>
      <c r="X39" s="195"/>
      <c r="Y39" s="195"/>
      <c r="Z39" s="195"/>
      <c r="AA39" s="195"/>
      <c r="AB39" s="195"/>
      <c r="AC39" s="195"/>
      <c r="AD39" s="196"/>
    </row>
    <row r="40" spans="2:30" ht="15" customHeight="1">
      <c r="B40" s="46"/>
      <c r="C40" s="47"/>
      <c r="D40" s="47"/>
      <c r="E40" s="47"/>
      <c r="F40" s="47"/>
      <c r="G40" s="47"/>
      <c r="H40" s="47"/>
      <c r="I40" s="47"/>
      <c r="J40" s="47"/>
      <c r="K40" s="47"/>
      <c r="L40" s="47"/>
      <c r="M40" s="47"/>
      <c r="N40" s="47"/>
      <c r="O40" s="47"/>
      <c r="P40" s="47"/>
      <c r="Q40" s="47"/>
      <c r="R40" s="48"/>
      <c r="S40" s="7"/>
      <c r="T40" s="49"/>
      <c r="U40" s="7"/>
      <c r="V40" s="7"/>
      <c r="W40"/>
      <c r="X40"/>
      <c r="Y40"/>
      <c r="Z40"/>
      <c r="AA40"/>
      <c r="AB40" s="7"/>
      <c r="AC40" s="7"/>
      <c r="AD40" s="50"/>
    </row>
    <row r="41" spans="2:30" ht="15" customHeight="1">
      <c r="B41" s="49"/>
      <c r="C41" s="41" t="s">
        <v>147</v>
      </c>
      <c r="D41" s="25"/>
      <c r="E41" s="25"/>
      <c r="F41" s="25"/>
      <c r="G41" s="25"/>
      <c r="H41" s="51"/>
      <c r="I41" s="51"/>
      <c r="J41" s="51"/>
      <c r="K41" s="51"/>
      <c r="L41" s="51"/>
      <c r="M41" s="197"/>
      <c r="N41" s="197"/>
      <c r="O41" s="197"/>
      <c r="P41" s="197"/>
      <c r="Q41" s="197"/>
      <c r="R41" s="50"/>
      <c r="S41" s="7"/>
      <c r="T41" s="49"/>
      <c r="U41" s="184" t="s">
        <v>148</v>
      </c>
      <c r="V41" s="185"/>
      <c r="W41" s="185"/>
      <c r="X41" s="185"/>
      <c r="Y41" s="185"/>
      <c r="Z41" s="185"/>
      <c r="AA41" s="185"/>
      <c r="AB41" s="185"/>
      <c r="AC41" s="186"/>
      <c r="AD41" s="50"/>
    </row>
    <row r="42" spans="2:30" ht="15" customHeight="1">
      <c r="B42" s="49"/>
      <c r="C42" s="41" t="s">
        <v>149</v>
      </c>
      <c r="D42" s="25"/>
      <c r="E42" s="25"/>
      <c r="F42" s="197"/>
      <c r="G42" s="197"/>
      <c r="H42" s="197"/>
      <c r="I42" s="197"/>
      <c r="J42" s="197"/>
      <c r="K42" s="197"/>
      <c r="L42" s="197"/>
      <c r="M42" s="197"/>
      <c r="N42" s="197"/>
      <c r="O42" s="197"/>
      <c r="P42" s="197"/>
      <c r="Q42" s="197"/>
      <c r="R42" s="50"/>
      <c r="S42" s="7"/>
      <c r="T42" s="49"/>
      <c r="U42" s="198"/>
      <c r="V42" s="198"/>
      <c r="W42" s="198"/>
      <c r="X42" s="198"/>
      <c r="Y42" s="198"/>
      <c r="Z42" s="198"/>
      <c r="AA42" s="198"/>
      <c r="AB42" s="198"/>
      <c r="AC42" s="198"/>
      <c r="AD42" s="50"/>
    </row>
    <row r="43" spans="2:30" ht="15" customHeight="1">
      <c r="B43" s="49"/>
      <c r="C43" s="41" t="s">
        <v>150</v>
      </c>
      <c r="D43" s="25"/>
      <c r="E43" s="25"/>
      <c r="F43" s="25"/>
      <c r="G43" s="199"/>
      <c r="H43" s="199"/>
      <c r="I43" s="199"/>
      <c r="J43" s="199"/>
      <c r="K43" s="199"/>
      <c r="L43" s="199"/>
      <c r="M43" s="199"/>
      <c r="N43" s="199"/>
      <c r="O43" s="199"/>
      <c r="P43" s="199"/>
      <c r="Q43" s="199"/>
      <c r="R43" s="50"/>
      <c r="S43" s="7"/>
      <c r="T43" s="49"/>
      <c r="U43" s="198"/>
      <c r="V43" s="198"/>
      <c r="W43" s="198"/>
      <c r="X43" s="198"/>
      <c r="Y43" s="198"/>
      <c r="Z43" s="198"/>
      <c r="AA43" s="198"/>
      <c r="AB43" s="198"/>
      <c r="AC43" s="198"/>
      <c r="AD43" s="50"/>
    </row>
    <row r="44" spans="2:30" ht="15" customHeight="1">
      <c r="B44" s="49"/>
      <c r="C44" s="41" t="s">
        <v>151</v>
      </c>
      <c r="D44" s="25"/>
      <c r="E44" s="25"/>
      <c r="F44" s="25"/>
      <c r="G44" s="25"/>
      <c r="H44" s="199"/>
      <c r="I44" s="199"/>
      <c r="J44" s="199"/>
      <c r="K44" s="199"/>
      <c r="L44" s="199"/>
      <c r="M44" s="199"/>
      <c r="N44" s="199"/>
      <c r="O44" s="199"/>
      <c r="P44" s="199"/>
      <c r="Q44" s="199"/>
      <c r="R44" s="50"/>
      <c r="S44" s="7"/>
      <c r="T44" s="49"/>
      <c r="U44" s="198"/>
      <c r="V44" s="198"/>
      <c r="W44" s="198"/>
      <c r="X44" s="198"/>
      <c r="Y44" s="198"/>
      <c r="Z44" s="198"/>
      <c r="AA44" s="198"/>
      <c r="AB44" s="198"/>
      <c r="AC44" s="198"/>
      <c r="AD44" s="50"/>
    </row>
    <row r="45" spans="2:30" ht="15" customHeight="1">
      <c r="B45" s="49"/>
      <c r="C45" s="41" t="s">
        <v>152</v>
      </c>
      <c r="D45" s="25"/>
      <c r="E45" s="25"/>
      <c r="F45" s="25"/>
      <c r="G45" s="25"/>
      <c r="H45" s="199"/>
      <c r="I45" s="199"/>
      <c r="J45" s="199"/>
      <c r="K45" s="199"/>
      <c r="L45" s="199"/>
      <c r="M45" s="199"/>
      <c r="N45" s="199"/>
      <c r="O45" s="199"/>
      <c r="P45" s="199"/>
      <c r="Q45" s="199"/>
      <c r="R45" s="50"/>
      <c r="S45" s="7"/>
      <c r="T45" s="49"/>
      <c r="U45" s="198"/>
      <c r="V45" s="198"/>
      <c r="W45" s="198"/>
      <c r="X45" s="198"/>
      <c r="Y45" s="198"/>
      <c r="Z45" s="198"/>
      <c r="AA45" s="198"/>
      <c r="AB45" s="198"/>
      <c r="AC45" s="198"/>
      <c r="AD45" s="50"/>
    </row>
    <row r="46" spans="2:30" ht="15" customHeight="1">
      <c r="B46" s="49"/>
      <c r="C46" s="41" t="s">
        <v>138</v>
      </c>
      <c r="D46" s="25"/>
      <c r="E46" s="197"/>
      <c r="F46" s="197"/>
      <c r="G46" s="197"/>
      <c r="H46" s="197"/>
      <c r="I46" s="197"/>
      <c r="J46" s="197"/>
      <c r="K46" s="197"/>
      <c r="L46" s="197"/>
      <c r="M46" s="197"/>
      <c r="N46" s="197"/>
      <c r="O46" s="197"/>
      <c r="P46" s="197"/>
      <c r="Q46" s="197"/>
      <c r="R46" s="50"/>
      <c r="S46" s="7"/>
      <c r="T46" s="49"/>
      <c r="U46" s="198"/>
      <c r="V46" s="198"/>
      <c r="W46" s="198"/>
      <c r="X46" s="198"/>
      <c r="Y46" s="198"/>
      <c r="Z46" s="198"/>
      <c r="AA46" s="198"/>
      <c r="AB46" s="198"/>
      <c r="AC46" s="198"/>
      <c r="AD46" s="50"/>
    </row>
    <row r="47" spans="2:30" ht="15" customHeight="1">
      <c r="B47" s="49"/>
      <c r="C47" s="41" t="s">
        <v>140</v>
      </c>
      <c r="D47" s="25"/>
      <c r="E47" s="25"/>
      <c r="F47" s="199"/>
      <c r="G47" s="199"/>
      <c r="H47" s="199"/>
      <c r="I47" s="199"/>
      <c r="J47" s="199"/>
      <c r="K47" s="199"/>
      <c r="L47" s="199"/>
      <c r="M47" s="199"/>
      <c r="N47" s="199"/>
      <c r="O47" s="199"/>
      <c r="P47" s="199"/>
      <c r="Q47" s="199"/>
      <c r="R47" s="50"/>
      <c r="S47" s="7"/>
      <c r="T47" s="49"/>
      <c r="U47" s="198"/>
      <c r="V47" s="198"/>
      <c r="W47" s="198"/>
      <c r="X47" s="198"/>
      <c r="Y47" s="198"/>
      <c r="Z47" s="198"/>
      <c r="AA47" s="198"/>
      <c r="AB47" s="198"/>
      <c r="AC47" s="198"/>
      <c r="AD47" s="50"/>
    </row>
    <row r="48" spans="2:30" ht="15" customHeight="1">
      <c r="B48" s="49"/>
      <c r="C48" s="41" t="s">
        <v>139</v>
      </c>
      <c r="D48" s="25"/>
      <c r="E48" s="25"/>
      <c r="F48" s="52"/>
      <c r="G48" s="52"/>
      <c r="H48" s="199"/>
      <c r="I48" s="199"/>
      <c r="J48" s="199"/>
      <c r="K48" s="199"/>
      <c r="L48" s="199"/>
      <c r="M48" s="199"/>
      <c r="N48" s="199"/>
      <c r="O48" s="199"/>
      <c r="P48" s="199"/>
      <c r="Q48" s="199"/>
      <c r="R48" s="50"/>
      <c r="S48" s="7"/>
      <c r="T48" s="49"/>
      <c r="U48" s="198"/>
      <c r="V48" s="198"/>
      <c r="W48" s="198"/>
      <c r="X48" s="198"/>
      <c r="Y48" s="198"/>
      <c r="Z48" s="198"/>
      <c r="AA48" s="198"/>
      <c r="AB48" s="198"/>
      <c r="AC48" s="198"/>
      <c r="AD48" s="50"/>
    </row>
    <row r="49" spans="2:30" ht="15" customHeight="1" thickBot="1">
      <c r="B49" s="53"/>
      <c r="C49" s="54"/>
      <c r="D49" s="54"/>
      <c r="E49" s="54"/>
      <c r="F49" s="54"/>
      <c r="G49" s="54"/>
      <c r="H49" s="54"/>
      <c r="I49" s="54"/>
      <c r="J49" s="54"/>
      <c r="K49" s="54"/>
      <c r="L49" s="54"/>
      <c r="M49" s="54"/>
      <c r="N49" s="54"/>
      <c r="O49" s="54"/>
      <c r="P49" s="54"/>
      <c r="Q49" s="54"/>
      <c r="R49" s="55"/>
      <c r="S49" s="7"/>
      <c r="T49" s="53"/>
      <c r="U49" s="54"/>
      <c r="V49" s="54"/>
      <c r="W49" s="54"/>
      <c r="X49" s="54"/>
      <c r="Y49" s="54"/>
      <c r="Z49" s="54"/>
      <c r="AA49" s="54"/>
      <c r="AB49" s="54"/>
      <c r="AC49" s="54"/>
      <c r="AD49" s="55"/>
    </row>
    <row r="50" spans="2:30" ht="15" customHeight="1" thickBot="1">
      <c r="B50"/>
      <c r="C50"/>
      <c r="D50"/>
      <c r="E50"/>
      <c r="F50"/>
      <c r="G50"/>
      <c r="H50"/>
      <c r="I50"/>
      <c r="J50"/>
      <c r="K50"/>
      <c r="L50"/>
      <c r="M50"/>
      <c r="N50"/>
      <c r="O50"/>
      <c r="P50"/>
      <c r="Q50"/>
      <c r="R50"/>
      <c r="S50"/>
      <c r="T50"/>
      <c r="U50"/>
      <c r="V50"/>
      <c r="W50"/>
      <c r="X50"/>
      <c r="Y50"/>
      <c r="Z50"/>
      <c r="AA50"/>
      <c r="AB50"/>
      <c r="AC50"/>
      <c r="AD50"/>
    </row>
    <row r="51" spans="2:30" ht="15" customHeight="1">
      <c r="B51" s="56"/>
      <c r="C51" s="57" t="s">
        <v>157</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8"/>
    </row>
    <row r="52" spans="2:30" ht="72" customHeight="1" thickBot="1">
      <c r="B52" s="59"/>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60"/>
    </row>
    <row r="53" spans="2:30" ht="15" customHeight="1"/>
    <row r="54" spans="2:30" ht="15" customHeight="1"/>
    <row r="55" spans="2:30" ht="15" customHeight="1"/>
    <row r="56" spans="2:30" ht="15" customHeight="1"/>
    <row r="57" spans="2:30" ht="15" customHeight="1"/>
    <row r="58" spans="2:30" ht="15" customHeight="1"/>
  </sheetData>
  <sheetProtection algorithmName="SHA-512" hashValue="1N6e3p1J7IVTw2nuspU9IDX0B3O3oR89haugA+n9UoPwrJe18h+qPqxQQu/L5TvpZiL6uugAa/tlXGIYv2VVvg==" saltValue="45XMBluHTy5+bQrQ+Qi63w==" spinCount="100000" sheet="1" objects="1" scenarios="1"/>
  <mergeCells count="50">
    <mergeCell ref="C52:AC52"/>
    <mergeCell ref="F42:Q42"/>
    <mergeCell ref="U42:AC48"/>
    <mergeCell ref="G43:Q43"/>
    <mergeCell ref="H44:Q44"/>
    <mergeCell ref="H45:Q45"/>
    <mergeCell ref="E46:Q46"/>
    <mergeCell ref="F47:Q47"/>
    <mergeCell ref="H48:Q48"/>
    <mergeCell ref="B38:R38"/>
    <mergeCell ref="T38:AD38"/>
    <mergeCell ref="C39:Q39"/>
    <mergeCell ref="T39:AD39"/>
    <mergeCell ref="M41:Q41"/>
    <mergeCell ref="U41:AC41"/>
    <mergeCell ref="F29:Q29"/>
    <mergeCell ref="U29:AC35"/>
    <mergeCell ref="G30:Q30"/>
    <mergeCell ref="H31:Q31"/>
    <mergeCell ref="H32:Q32"/>
    <mergeCell ref="E33:Q33"/>
    <mergeCell ref="F34:Q34"/>
    <mergeCell ref="H35:Q35"/>
    <mergeCell ref="B25:R25"/>
    <mergeCell ref="T25:AD25"/>
    <mergeCell ref="C26:Q26"/>
    <mergeCell ref="T26:AD26"/>
    <mergeCell ref="M28:Q28"/>
    <mergeCell ref="U28:AC28"/>
    <mergeCell ref="F16:Q16"/>
    <mergeCell ref="U16:AC22"/>
    <mergeCell ref="G17:Q17"/>
    <mergeCell ref="H18:Q18"/>
    <mergeCell ref="H19:Q19"/>
    <mergeCell ref="E20:Q20"/>
    <mergeCell ref="F21:Q21"/>
    <mergeCell ref="H22:Q22"/>
    <mergeCell ref="B12:R12"/>
    <mergeCell ref="T12:AD12"/>
    <mergeCell ref="C13:Q13"/>
    <mergeCell ref="T13:AD13"/>
    <mergeCell ref="M15:Q15"/>
    <mergeCell ref="U15:AC15"/>
    <mergeCell ref="B10:L10"/>
    <mergeCell ref="N10:O10"/>
    <mergeCell ref="B1:AD1"/>
    <mergeCell ref="B3:AD3"/>
    <mergeCell ref="B5:AD5"/>
    <mergeCell ref="B7:AD7"/>
    <mergeCell ref="AA9:AD9"/>
  </mergeCells>
  <hyperlinks>
    <hyperlink ref="AA9:AD9" location="Índice!B13" display="Índice" xr:uid="{55F5601C-1831-47D5-986A-47CF78825F3E}"/>
  </hyperlinks>
  <pageMargins left="0.70866141732283472" right="0.70866141732283472" top="0.74803149606299213" bottom="0.74803149606299213" header="0.31496062992125984" footer="0.31496062992125984"/>
  <pageSetup scale="75" orientation="portrait" r:id="rId1"/>
  <headerFooter>
    <oddHeader>&amp;CMódulo 1 Sección IV
Informantes</oddHeader>
    <oddFooter>&amp;LCenso Nacional de Gobiernos Estatales 2023&amp;R&amp;P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E832-6E78-4C54-8EFB-3BA75E853DDD}">
  <dimension ref="A1:XFC72"/>
  <sheetViews>
    <sheetView showGridLines="0" zoomScaleNormal="100" workbookViewId="0">
      <selection activeCell="BB9" sqref="BB9:BE9"/>
    </sheetView>
  </sheetViews>
  <sheetFormatPr defaultColWidth="0" defaultRowHeight="15" customHeight="1" zeroHeight="1"/>
  <cols>
    <col min="1" max="1" width="5.7109375" customWidth="1"/>
    <col min="2" max="57" width="3.7109375" customWidth="1"/>
    <col min="58" max="58" width="5.7109375" customWidth="1"/>
    <col min="59" max="16383" width="11.42578125" hidden="1"/>
    <col min="16384" max="16384" width="8.7109375" hidden="1"/>
  </cols>
  <sheetData>
    <row r="1" spans="1:61" s="61" customFormat="1" ht="173.25" customHeight="1">
      <c r="B1" s="166" t="s">
        <v>0</v>
      </c>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row>
    <row r="2" spans="1:61" s="62" customFormat="1" ht="15" customHeight="1"/>
    <row r="3" spans="1:61" s="7" customFormat="1" ht="45" customHeight="1">
      <c r="B3" s="202" t="s">
        <v>1</v>
      </c>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row>
    <row r="4" spans="1:61" s="62" customFormat="1" ht="15" customHeight="1"/>
    <row r="5" spans="1:61" s="51" customFormat="1" ht="45" customHeight="1">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168"/>
      <c r="AZ5" s="168"/>
      <c r="BA5" s="168"/>
      <c r="BB5" s="168"/>
      <c r="BC5" s="168"/>
      <c r="BD5" s="168"/>
      <c r="BE5" s="168"/>
    </row>
    <row r="6" spans="1:61" s="51" customFormat="1"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61" s="7" customFormat="1" ht="60" customHeight="1">
      <c r="B7" s="189" t="s">
        <v>158</v>
      </c>
      <c r="C7" s="189"/>
      <c r="D7" s="189"/>
      <c r="E7" s="189"/>
      <c r="F7" s="189"/>
      <c r="G7" s="189"/>
      <c r="H7" s="189"/>
      <c r="I7" s="189"/>
      <c r="J7" s="189"/>
      <c r="K7" s="189"/>
      <c r="L7" s="189"/>
      <c r="M7" s="189"/>
      <c r="N7" s="189"/>
      <c r="O7" s="189"/>
      <c r="P7" s="189"/>
      <c r="Q7" s="189"/>
      <c r="R7" s="189"/>
      <c r="S7" s="189"/>
      <c r="T7" s="189"/>
      <c r="U7" s="189"/>
      <c r="V7" s="189"/>
      <c r="W7" s="189"/>
      <c r="X7" s="189"/>
      <c r="Y7" s="189"/>
      <c r="Z7" s="189"/>
      <c r="AA7" s="189"/>
      <c r="AB7" s="189"/>
      <c r="AC7" s="189"/>
      <c r="AD7" s="189"/>
      <c r="AE7" s="189"/>
      <c r="AF7" s="189"/>
      <c r="AG7" s="189"/>
      <c r="AH7" s="189"/>
      <c r="AI7" s="189"/>
      <c r="AJ7" s="189"/>
      <c r="AK7" s="189"/>
      <c r="AL7" s="189"/>
      <c r="AM7" s="189"/>
      <c r="AN7" s="189"/>
      <c r="AO7" s="189"/>
      <c r="AP7" s="189"/>
      <c r="AQ7" s="189"/>
      <c r="AR7" s="189"/>
      <c r="AS7" s="189"/>
      <c r="AT7" s="189"/>
      <c r="AU7" s="189"/>
      <c r="AV7" s="189"/>
      <c r="AW7" s="189"/>
      <c r="AX7" s="189"/>
      <c r="AY7" s="189"/>
      <c r="AZ7" s="189"/>
      <c r="BA7" s="189"/>
      <c r="BB7" s="189"/>
      <c r="BC7" s="189"/>
      <c r="BD7" s="189"/>
      <c r="BE7" s="189"/>
    </row>
    <row r="8" spans="1:61" s="62" customFormat="1" ht="15" customHeight="1"/>
    <row r="9" spans="1:61" s="63" customFormat="1" ht="15" customHeight="1" thickBot="1">
      <c r="B9" s="64" t="s">
        <v>4</v>
      </c>
      <c r="N9" s="64" t="s">
        <v>5</v>
      </c>
      <c r="AA9"/>
      <c r="AB9"/>
      <c r="AC9"/>
      <c r="AD9"/>
      <c r="AE9"/>
      <c r="AF9"/>
      <c r="AG9"/>
      <c r="AH9"/>
      <c r="AI9"/>
      <c r="AJ9"/>
      <c r="AK9"/>
      <c r="AL9"/>
      <c r="AM9"/>
      <c r="AN9"/>
      <c r="AO9"/>
      <c r="AP9"/>
      <c r="AQ9"/>
      <c r="AR9"/>
      <c r="AS9"/>
      <c r="AT9"/>
      <c r="AU9"/>
      <c r="AV9"/>
      <c r="AW9"/>
      <c r="AX9"/>
      <c r="AY9"/>
      <c r="AZ9"/>
      <c r="BA9"/>
      <c r="BB9" s="174" t="s">
        <v>3</v>
      </c>
      <c r="BC9" s="174"/>
      <c r="BD9" s="174"/>
      <c r="BE9" s="174"/>
    </row>
    <row r="10" spans="1:61" s="7" customFormat="1" ht="15" customHeight="1" thickBot="1">
      <c r="A10" s="65"/>
      <c r="B10" s="170" t="str">
        <f>+IF(Presentación!B10="","",Presentación!B10)</f>
        <v/>
      </c>
      <c r="C10" s="171"/>
      <c r="D10" s="171"/>
      <c r="E10" s="171"/>
      <c r="F10" s="171"/>
      <c r="G10" s="171"/>
      <c r="H10" s="171"/>
      <c r="I10" s="171"/>
      <c r="J10" s="171"/>
      <c r="K10" s="171"/>
      <c r="L10" s="172"/>
      <c r="M10" s="25"/>
      <c r="N10" s="170" t="str">
        <f>+IF(Presentación!N10="","",Presentación!N10)</f>
        <v/>
      </c>
      <c r="O10" s="172"/>
    </row>
    <row r="11" spans="1:61" ht="15.75" thickBot="1"/>
    <row r="12" spans="1:61" ht="15" customHeight="1" thickBot="1">
      <c r="A12" s="66"/>
      <c r="B12" s="190" t="s">
        <v>159</v>
      </c>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c r="BC12" s="191"/>
      <c r="BD12" s="191"/>
      <c r="BE12" s="191"/>
      <c r="BF12" s="67"/>
      <c r="BG12" s="67"/>
      <c r="BH12" s="67"/>
      <c r="BI12" s="67"/>
    </row>
    <row r="13" spans="1:61" ht="15" customHeight="1">
      <c r="A13" s="68"/>
      <c r="B13" s="209" t="s">
        <v>160</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10"/>
      <c r="AP13" s="210"/>
      <c r="AQ13" s="210"/>
      <c r="AR13" s="210"/>
      <c r="AS13" s="210"/>
      <c r="AT13" s="210"/>
      <c r="AU13" s="210"/>
      <c r="AV13" s="210"/>
      <c r="AW13" s="210"/>
      <c r="AX13" s="210"/>
      <c r="AY13" s="210"/>
      <c r="AZ13" s="210"/>
      <c r="BA13" s="210"/>
      <c r="BB13" s="210"/>
      <c r="BC13" s="210"/>
      <c r="BD13" s="210"/>
      <c r="BE13" s="211"/>
    </row>
    <row r="14" spans="1:61" ht="15" customHeight="1">
      <c r="A14" s="68"/>
      <c r="B14" s="69"/>
      <c r="C14" s="203" t="s">
        <v>161</v>
      </c>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c r="BB14" s="203"/>
      <c r="BC14" s="203"/>
      <c r="BD14" s="203"/>
      <c r="BE14" s="204"/>
      <c r="BF14" s="70"/>
    </row>
    <row r="15" spans="1:61" ht="15" customHeight="1">
      <c r="A15" s="68"/>
      <c r="B15" s="69"/>
      <c r="C15" s="203" t="s">
        <v>162</v>
      </c>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c r="BB15" s="203"/>
      <c r="BC15" s="203"/>
      <c r="BD15" s="203"/>
      <c r="BE15" s="204"/>
      <c r="BF15" s="70"/>
    </row>
    <row r="16" spans="1:61" ht="15" customHeight="1">
      <c r="A16" s="68"/>
      <c r="B16" s="69"/>
      <c r="C16" s="203" t="s">
        <v>163</v>
      </c>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c r="BB16" s="203"/>
      <c r="BC16" s="203"/>
      <c r="BD16" s="203"/>
      <c r="BE16" s="204"/>
      <c r="BF16" s="70"/>
    </row>
    <row r="17" spans="1:62" ht="15" customHeight="1">
      <c r="A17" s="68"/>
      <c r="B17" s="69"/>
      <c r="C17" s="203" t="s">
        <v>164</v>
      </c>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c r="BB17" s="203"/>
      <c r="BC17" s="203"/>
      <c r="BD17" s="203"/>
      <c r="BE17" s="204"/>
      <c r="BF17" s="70"/>
    </row>
    <row r="18" spans="1:62" ht="15" customHeight="1">
      <c r="A18" s="68"/>
      <c r="B18" s="71"/>
      <c r="C18" s="203" t="s">
        <v>165</v>
      </c>
      <c r="D18" s="203"/>
      <c r="E18" s="203"/>
      <c r="F18" s="203"/>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c r="BB18" s="203"/>
      <c r="BC18" s="203"/>
      <c r="BD18" s="203"/>
      <c r="BE18" s="204"/>
      <c r="BF18" s="70"/>
    </row>
    <row r="19" spans="1:62" ht="15" customHeight="1">
      <c r="A19" s="68"/>
      <c r="B19" s="71"/>
      <c r="C19" s="203" t="s">
        <v>166</v>
      </c>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03"/>
      <c r="BB19" s="203"/>
      <c r="BC19" s="203"/>
      <c r="BD19" s="203"/>
      <c r="BE19" s="204"/>
      <c r="BF19" s="70"/>
    </row>
    <row r="20" spans="1:62" ht="48" customHeight="1">
      <c r="A20" s="68"/>
      <c r="B20" s="71"/>
      <c r="C20" s="203" t="s">
        <v>167</v>
      </c>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03"/>
      <c r="BB20" s="203"/>
      <c r="BC20" s="203"/>
      <c r="BD20" s="203"/>
      <c r="BE20" s="204"/>
      <c r="BF20" s="70"/>
    </row>
    <row r="21" spans="1:62" ht="15" customHeight="1">
      <c r="A21" s="68"/>
      <c r="B21" s="71"/>
      <c r="C21" s="205" t="s">
        <v>168</v>
      </c>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6"/>
    </row>
    <row r="22" spans="1:62" ht="15" customHeight="1">
      <c r="A22" s="68"/>
      <c r="B22" s="71"/>
      <c r="D22" s="207" t="s">
        <v>169</v>
      </c>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8"/>
    </row>
    <row r="23" spans="1:62" ht="15" customHeight="1">
      <c r="A23" s="68"/>
      <c r="B23" s="71"/>
      <c r="D23" s="207" t="s">
        <v>170</v>
      </c>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8"/>
    </row>
    <row r="24" spans="1:62" ht="15" customHeight="1">
      <c r="A24" s="68"/>
      <c r="B24" s="71"/>
      <c r="D24" s="207" t="s">
        <v>171</v>
      </c>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8"/>
    </row>
    <row r="25" spans="1:62" s="72" customFormat="1" ht="216" customHeight="1">
      <c r="B25" s="73"/>
      <c r="E25" s="203" t="s">
        <v>172</v>
      </c>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4"/>
    </row>
    <row r="26" spans="1:62" ht="15" customHeight="1">
      <c r="A26" s="68"/>
      <c r="B26" s="74"/>
      <c r="C26" s="214" t="s">
        <v>173</v>
      </c>
      <c r="D26" s="214"/>
      <c r="E26" s="214"/>
      <c r="F26" s="214"/>
      <c r="G26" s="214"/>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5"/>
    </row>
    <row r="27" spans="1:62" ht="15" customHeight="1" thickBot="1">
      <c r="A27" s="68"/>
      <c r="B27" s="27"/>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row>
    <row r="28" spans="1:62" ht="15" customHeight="1">
      <c r="A28" s="75"/>
      <c r="B28" s="216" t="s">
        <v>174</v>
      </c>
      <c r="C28" s="212" t="s">
        <v>175</v>
      </c>
      <c r="D28" s="212"/>
      <c r="E28" s="212"/>
      <c r="F28" s="212" t="s">
        <v>176</v>
      </c>
      <c r="G28" s="212"/>
      <c r="H28" s="212"/>
      <c r="I28" s="212" t="s">
        <v>177</v>
      </c>
      <c r="J28" s="212"/>
      <c r="K28" s="212"/>
      <c r="L28" s="212" t="s">
        <v>178</v>
      </c>
      <c r="M28" s="212"/>
      <c r="N28" s="212"/>
      <c r="O28" s="212" t="s">
        <v>179</v>
      </c>
      <c r="P28" s="212"/>
      <c r="Q28" s="212"/>
      <c r="R28" s="212"/>
      <c r="S28" s="212" t="s">
        <v>180</v>
      </c>
      <c r="T28" s="212"/>
      <c r="U28" s="212"/>
      <c r="V28" s="212" t="s">
        <v>181</v>
      </c>
      <c r="W28" s="212"/>
      <c r="X28" s="212"/>
      <c r="Y28" s="212" t="s">
        <v>182</v>
      </c>
      <c r="Z28" s="212"/>
      <c r="AA28" s="212"/>
      <c r="AB28" s="212" t="s">
        <v>183</v>
      </c>
      <c r="AC28" s="212"/>
      <c r="AD28" s="212"/>
      <c r="AE28" s="212"/>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8"/>
      <c r="BF28" s="76"/>
      <c r="BG28" s="76"/>
      <c r="BH28" s="76"/>
      <c r="BI28" s="76"/>
    </row>
    <row r="29" spans="1:62" ht="15" customHeight="1">
      <c r="A29" s="75"/>
      <c r="B29" s="217"/>
      <c r="C29" s="213"/>
      <c r="D29" s="213"/>
      <c r="E29" s="213"/>
      <c r="F29" s="213"/>
      <c r="G29" s="213"/>
      <c r="H29" s="213"/>
      <c r="I29" s="213"/>
      <c r="J29" s="213"/>
      <c r="K29" s="213"/>
      <c r="L29" s="213"/>
      <c r="M29" s="213"/>
      <c r="N29" s="213"/>
      <c r="O29" s="213"/>
      <c r="P29" s="213"/>
      <c r="Q29" s="213"/>
      <c r="R29" s="213"/>
      <c r="S29" s="213"/>
      <c r="T29" s="213"/>
      <c r="U29" s="213"/>
      <c r="V29" s="213"/>
      <c r="W29" s="213"/>
      <c r="X29" s="213"/>
      <c r="Y29" s="213"/>
      <c r="Z29" s="213"/>
      <c r="AA29" s="213"/>
      <c r="AB29" s="213" t="s">
        <v>184</v>
      </c>
      <c r="AC29" s="213"/>
      <c r="AD29" s="213"/>
      <c r="AE29" s="213"/>
      <c r="AF29" s="213"/>
      <c r="AG29" s="213"/>
      <c r="AH29" s="213"/>
      <c r="AI29" s="213"/>
      <c r="AJ29" s="213" t="s">
        <v>185</v>
      </c>
      <c r="AK29" s="213"/>
      <c r="AL29" s="213"/>
      <c r="AM29" s="213"/>
      <c r="AN29" s="213"/>
      <c r="AO29" s="213"/>
      <c r="AP29" s="213"/>
      <c r="AQ29" s="213"/>
      <c r="AR29" s="213" t="s">
        <v>186</v>
      </c>
      <c r="AS29" s="213"/>
      <c r="AT29" s="213"/>
      <c r="AU29" s="213"/>
      <c r="AV29" s="213"/>
      <c r="AW29" s="213"/>
      <c r="AX29" s="213"/>
      <c r="AY29" s="213"/>
      <c r="AZ29" s="213" t="s">
        <v>187</v>
      </c>
      <c r="BA29" s="213"/>
      <c r="BB29" s="213"/>
      <c r="BC29" s="213"/>
      <c r="BD29" s="213"/>
      <c r="BE29" s="219"/>
      <c r="BF29" s="76"/>
      <c r="BG29" s="76"/>
      <c r="BH29" s="76"/>
      <c r="BI29" s="76"/>
    </row>
    <row r="30" spans="1:62" ht="24" customHeight="1">
      <c r="A30" s="75"/>
      <c r="B30" s="217"/>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t="s">
        <v>188</v>
      </c>
      <c r="AC30" s="213"/>
      <c r="AD30" s="213"/>
      <c r="AE30" s="213"/>
      <c r="AF30" s="213" t="s">
        <v>189</v>
      </c>
      <c r="AG30" s="213"/>
      <c r="AH30" s="213"/>
      <c r="AI30" s="213"/>
      <c r="AJ30" s="213" t="s">
        <v>188</v>
      </c>
      <c r="AK30" s="213"/>
      <c r="AL30" s="213"/>
      <c r="AM30" s="213"/>
      <c r="AN30" s="213" t="s">
        <v>189</v>
      </c>
      <c r="AO30" s="213"/>
      <c r="AP30" s="213"/>
      <c r="AQ30" s="213"/>
      <c r="AR30" s="213" t="s">
        <v>188</v>
      </c>
      <c r="AS30" s="213"/>
      <c r="AT30" s="213"/>
      <c r="AU30" s="213"/>
      <c r="AV30" s="213" t="s">
        <v>189</v>
      </c>
      <c r="AW30" s="213"/>
      <c r="AX30" s="213"/>
      <c r="AY30" s="213"/>
      <c r="AZ30" s="213"/>
      <c r="BA30" s="213"/>
      <c r="BB30" s="213"/>
      <c r="BC30" s="213"/>
      <c r="BD30" s="213"/>
      <c r="BE30" s="219"/>
      <c r="BF30" s="76"/>
      <c r="BG30" s="76"/>
      <c r="BH30" s="76"/>
      <c r="BI30" s="76"/>
    </row>
    <row r="31" spans="1:62" ht="48" customHeight="1">
      <c r="A31" s="77"/>
      <c r="B31" s="78" t="s">
        <v>190</v>
      </c>
      <c r="C31" s="223" t="s">
        <v>191</v>
      </c>
      <c r="D31" s="223"/>
      <c r="E31" s="223"/>
      <c r="F31" s="223" t="s">
        <v>192</v>
      </c>
      <c r="G31" s="223"/>
      <c r="H31" s="223"/>
      <c r="I31" s="223" t="s">
        <v>193</v>
      </c>
      <c r="J31" s="223"/>
      <c r="K31" s="223"/>
      <c r="L31" s="223" t="s">
        <v>194</v>
      </c>
      <c r="M31" s="223"/>
      <c r="N31" s="223"/>
      <c r="O31" s="223" t="s">
        <v>195</v>
      </c>
      <c r="P31" s="223"/>
      <c r="Q31" s="223"/>
      <c r="R31" s="223"/>
      <c r="S31" s="223" t="s">
        <v>196</v>
      </c>
      <c r="T31" s="223"/>
      <c r="U31" s="223"/>
      <c r="V31" s="224" t="s">
        <v>197</v>
      </c>
      <c r="W31" s="225"/>
      <c r="X31" s="225"/>
      <c r="Y31" s="223" t="s">
        <v>198</v>
      </c>
      <c r="Z31" s="223"/>
      <c r="AA31" s="223"/>
      <c r="AB31" s="220" t="s">
        <v>199</v>
      </c>
      <c r="AC31" s="220"/>
      <c r="AD31" s="220"/>
      <c r="AE31" s="220"/>
      <c r="AF31" s="220" t="s">
        <v>200</v>
      </c>
      <c r="AG31" s="220"/>
      <c r="AH31" s="220"/>
      <c r="AI31" s="220"/>
      <c r="AJ31" s="220" t="s">
        <v>201</v>
      </c>
      <c r="AK31" s="220"/>
      <c r="AL31" s="220"/>
      <c r="AM31" s="220"/>
      <c r="AN31" s="220" t="s">
        <v>202</v>
      </c>
      <c r="AO31" s="220"/>
      <c r="AP31" s="220"/>
      <c r="AQ31" s="220"/>
      <c r="AR31" s="220" t="s">
        <v>199</v>
      </c>
      <c r="AS31" s="220"/>
      <c r="AT31" s="220"/>
      <c r="AU31" s="220"/>
      <c r="AV31" s="220" t="s">
        <v>203</v>
      </c>
      <c r="AW31" s="220"/>
      <c r="AX31" s="220"/>
      <c r="AY31" s="220"/>
      <c r="AZ31" s="220"/>
      <c r="BA31" s="220"/>
      <c r="BB31" s="220"/>
      <c r="BC31" s="220"/>
      <c r="BD31" s="220"/>
      <c r="BE31" s="221"/>
      <c r="BF31" s="68"/>
      <c r="BG31" s="68"/>
      <c r="BH31" s="68"/>
      <c r="BI31" s="79" t="s">
        <v>204</v>
      </c>
    </row>
    <row r="32" spans="1:62" ht="15" customHeight="1">
      <c r="B32" s="80" t="s">
        <v>205</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6"/>
      <c r="BG32">
        <v>1</v>
      </c>
      <c r="BH32" t="s">
        <v>202</v>
      </c>
      <c r="BI32">
        <f>IF(OR(AF32="Otra",AN32="Otra",AV32="Otra"),1,0)</f>
        <v>0</v>
      </c>
      <c r="BJ32">
        <f>+IF(OR(AND(BI32=1,AZ32&lt;&gt;""),AND(BI32=0,AZ32="")),0,1)</f>
        <v>0</v>
      </c>
    </row>
    <row r="33" spans="2:62" ht="15" customHeight="1">
      <c r="B33" s="80" t="s">
        <v>206</v>
      </c>
      <c r="C33" s="222"/>
      <c r="D33" s="222"/>
      <c r="E33" s="222"/>
      <c r="F33" s="222"/>
      <c r="G33" s="222"/>
      <c r="H33" s="222"/>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6"/>
      <c r="BG33">
        <v>2</v>
      </c>
      <c r="BH33" t="s">
        <v>207</v>
      </c>
      <c r="BI33">
        <f t="shared" ref="BI33:BI66" si="0">IF(OR(AF33="Otra",AN33="Otra",AV33="Otra"),1,0)</f>
        <v>0</v>
      </c>
      <c r="BJ33">
        <f t="shared" ref="BJ33:BJ66" si="1">+IF(OR(AND(BI33=1,AZ33&lt;&gt;""),AND(BI33=0,AZ33="")),0,1)</f>
        <v>0</v>
      </c>
    </row>
    <row r="34" spans="2:62" ht="15" customHeight="1">
      <c r="B34" s="80" t="s">
        <v>208</v>
      </c>
      <c r="C34" s="222"/>
      <c r="D34" s="222"/>
      <c r="E34" s="222"/>
      <c r="F34" s="222"/>
      <c r="G34" s="222"/>
      <c r="H34" s="222"/>
      <c r="I34" s="222"/>
      <c r="J34" s="222"/>
      <c r="K34" s="222"/>
      <c r="L34" s="222"/>
      <c r="M34" s="222"/>
      <c r="N34" s="222"/>
      <c r="O34" s="222"/>
      <c r="P34" s="222"/>
      <c r="Q34" s="222"/>
      <c r="R34" s="222"/>
      <c r="S34" s="222"/>
      <c r="T34" s="222"/>
      <c r="U34" s="222"/>
      <c r="V34" s="222"/>
      <c r="W34" s="222"/>
      <c r="X34" s="222"/>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7"/>
      <c r="BA34" s="228"/>
      <c r="BB34" s="222"/>
      <c r="BC34" s="222"/>
      <c r="BD34" s="228"/>
      <c r="BE34" s="229"/>
      <c r="BG34">
        <v>3</v>
      </c>
      <c r="BH34" t="s">
        <v>200</v>
      </c>
      <c r="BI34">
        <f t="shared" si="0"/>
        <v>0</v>
      </c>
      <c r="BJ34">
        <f t="shared" si="1"/>
        <v>0</v>
      </c>
    </row>
    <row r="35" spans="2:62" ht="15" customHeight="1">
      <c r="B35" s="80" t="s">
        <v>209</v>
      </c>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6"/>
      <c r="BG35">
        <v>4</v>
      </c>
      <c r="BH35" t="s">
        <v>210</v>
      </c>
      <c r="BI35">
        <f t="shared" si="0"/>
        <v>0</v>
      </c>
      <c r="BJ35">
        <f t="shared" si="1"/>
        <v>0</v>
      </c>
    </row>
    <row r="36" spans="2:62" ht="15" customHeight="1">
      <c r="B36" s="80" t="s">
        <v>211</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6"/>
      <c r="BG36">
        <v>5</v>
      </c>
      <c r="BH36" t="s">
        <v>212</v>
      </c>
      <c r="BI36">
        <f t="shared" si="0"/>
        <v>0</v>
      </c>
      <c r="BJ36">
        <f t="shared" si="1"/>
        <v>0</v>
      </c>
    </row>
    <row r="37" spans="2:62" ht="15" customHeight="1">
      <c r="B37" s="80" t="s">
        <v>213</v>
      </c>
      <c r="C37" s="222"/>
      <c r="D37" s="222"/>
      <c r="E37" s="222"/>
      <c r="F37" s="222"/>
      <c r="G37" s="222"/>
      <c r="H37" s="222"/>
      <c r="I37" s="222"/>
      <c r="J37" s="222"/>
      <c r="K37" s="222"/>
      <c r="L37" s="222"/>
      <c r="M37" s="222"/>
      <c r="N37" s="222"/>
      <c r="O37" s="222"/>
      <c r="P37" s="222"/>
      <c r="Q37" s="222"/>
      <c r="R37" s="222"/>
      <c r="S37" s="222"/>
      <c r="T37" s="222"/>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6"/>
      <c r="BG37">
        <v>6</v>
      </c>
      <c r="BH37" t="s">
        <v>214</v>
      </c>
      <c r="BI37">
        <f t="shared" si="0"/>
        <v>0</v>
      </c>
      <c r="BJ37">
        <f t="shared" si="1"/>
        <v>0</v>
      </c>
    </row>
    <row r="38" spans="2:62" ht="15" customHeight="1">
      <c r="B38" s="80" t="s">
        <v>215</v>
      </c>
      <c r="C38" s="222"/>
      <c r="D38" s="222"/>
      <c r="E38" s="222"/>
      <c r="F38" s="222"/>
      <c r="G38" s="222"/>
      <c r="H38" s="222"/>
      <c r="I38" s="222"/>
      <c r="J38" s="222"/>
      <c r="K38" s="222"/>
      <c r="L38" s="222"/>
      <c r="M38" s="222"/>
      <c r="N38" s="222"/>
      <c r="O38" s="222"/>
      <c r="P38" s="222"/>
      <c r="Q38" s="222"/>
      <c r="R38" s="222"/>
      <c r="S38" s="222"/>
      <c r="T38" s="222"/>
      <c r="U38" s="222"/>
      <c r="V38" s="222"/>
      <c r="W38" s="222"/>
      <c r="X38" s="222"/>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6"/>
      <c r="BG38">
        <v>7</v>
      </c>
      <c r="BH38" t="s">
        <v>216</v>
      </c>
      <c r="BI38">
        <f t="shared" si="0"/>
        <v>0</v>
      </c>
      <c r="BJ38">
        <f t="shared" si="1"/>
        <v>0</v>
      </c>
    </row>
    <row r="39" spans="2:62" ht="15" customHeight="1">
      <c r="B39" s="80" t="s">
        <v>217</v>
      </c>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6"/>
      <c r="BG39">
        <v>8</v>
      </c>
      <c r="BH39" t="s">
        <v>218</v>
      </c>
      <c r="BI39">
        <f t="shared" si="0"/>
        <v>0</v>
      </c>
      <c r="BJ39">
        <f t="shared" si="1"/>
        <v>0</v>
      </c>
    </row>
    <row r="40" spans="2:62" ht="15" customHeight="1">
      <c r="B40" s="80" t="s">
        <v>219</v>
      </c>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6"/>
      <c r="BG40">
        <v>9</v>
      </c>
      <c r="BH40" t="s">
        <v>220</v>
      </c>
      <c r="BI40">
        <f t="shared" si="0"/>
        <v>0</v>
      </c>
      <c r="BJ40">
        <f t="shared" si="1"/>
        <v>0</v>
      </c>
    </row>
    <row r="41" spans="2:62" ht="15" customHeight="1">
      <c r="B41" s="80" t="s">
        <v>221</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6"/>
      <c r="BG41">
        <v>10</v>
      </c>
      <c r="BH41" t="s">
        <v>222</v>
      </c>
      <c r="BI41">
        <f t="shared" si="0"/>
        <v>0</v>
      </c>
      <c r="BJ41">
        <f t="shared" si="1"/>
        <v>0</v>
      </c>
    </row>
    <row r="42" spans="2:62" ht="15" customHeight="1">
      <c r="B42" s="80" t="s">
        <v>223</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6"/>
      <c r="BI42">
        <f t="shared" si="0"/>
        <v>0</v>
      </c>
      <c r="BJ42">
        <f t="shared" si="1"/>
        <v>0</v>
      </c>
    </row>
    <row r="43" spans="2:62" ht="15" customHeight="1">
      <c r="B43" s="80" t="s">
        <v>224</v>
      </c>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6"/>
      <c r="BI43">
        <f t="shared" si="0"/>
        <v>0</v>
      </c>
      <c r="BJ43">
        <f t="shared" si="1"/>
        <v>0</v>
      </c>
    </row>
    <row r="44" spans="2:62" ht="15" customHeight="1">
      <c r="B44" s="80" t="s">
        <v>225</v>
      </c>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6"/>
      <c r="BI44">
        <f t="shared" si="0"/>
        <v>0</v>
      </c>
      <c r="BJ44">
        <f t="shared" si="1"/>
        <v>0</v>
      </c>
    </row>
    <row r="45" spans="2:62" ht="15" customHeight="1">
      <c r="B45" s="80" t="s">
        <v>226</v>
      </c>
      <c r="C45" s="222"/>
      <c r="D45" s="222"/>
      <c r="E45" s="222"/>
      <c r="F45" s="222"/>
      <c r="G45" s="222"/>
      <c r="H45" s="222"/>
      <c r="I45" s="222"/>
      <c r="J45" s="222"/>
      <c r="K45" s="222"/>
      <c r="L45" s="222"/>
      <c r="M45" s="222"/>
      <c r="N45" s="222"/>
      <c r="O45" s="222"/>
      <c r="P45" s="222"/>
      <c r="Q45" s="222"/>
      <c r="R45" s="222"/>
      <c r="S45" s="222"/>
      <c r="T45" s="222"/>
      <c r="U45" s="222"/>
      <c r="V45" s="222"/>
      <c r="W45" s="222"/>
      <c r="X45" s="222"/>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c r="BE45" s="226"/>
      <c r="BI45">
        <f t="shared" si="0"/>
        <v>0</v>
      </c>
      <c r="BJ45">
        <f t="shared" si="1"/>
        <v>0</v>
      </c>
    </row>
    <row r="46" spans="2:62" ht="15" customHeight="1">
      <c r="B46" s="80" t="s">
        <v>227</v>
      </c>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6"/>
      <c r="BI46">
        <f t="shared" si="0"/>
        <v>0</v>
      </c>
      <c r="BJ46">
        <f t="shared" si="1"/>
        <v>0</v>
      </c>
    </row>
    <row r="47" spans="2:62" ht="15" customHeight="1">
      <c r="B47" s="80" t="s">
        <v>228</v>
      </c>
      <c r="C47" s="222"/>
      <c r="D47" s="222"/>
      <c r="E47" s="222"/>
      <c r="F47" s="222"/>
      <c r="G47" s="222"/>
      <c r="H47" s="222"/>
      <c r="I47" s="222"/>
      <c r="J47" s="222"/>
      <c r="K47" s="222"/>
      <c r="L47" s="222"/>
      <c r="M47" s="222"/>
      <c r="N47" s="222"/>
      <c r="O47" s="222"/>
      <c r="P47" s="222"/>
      <c r="Q47" s="222"/>
      <c r="R47" s="222"/>
      <c r="S47" s="222"/>
      <c r="T47" s="222"/>
      <c r="U47" s="222"/>
      <c r="V47" s="222"/>
      <c r="W47" s="222"/>
      <c r="X47" s="222"/>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6"/>
      <c r="BI47">
        <f t="shared" si="0"/>
        <v>0</v>
      </c>
      <c r="BJ47">
        <f t="shared" si="1"/>
        <v>0</v>
      </c>
    </row>
    <row r="48" spans="2:62" ht="15" customHeight="1">
      <c r="B48" s="80" t="s">
        <v>229</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6"/>
      <c r="BI48">
        <f t="shared" si="0"/>
        <v>0</v>
      </c>
      <c r="BJ48">
        <f t="shared" si="1"/>
        <v>0</v>
      </c>
    </row>
    <row r="49" spans="2:62" ht="15" customHeight="1">
      <c r="B49" s="80" t="s">
        <v>230</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6"/>
      <c r="BI49">
        <f t="shared" si="0"/>
        <v>0</v>
      </c>
      <c r="BJ49">
        <f t="shared" si="1"/>
        <v>0</v>
      </c>
    </row>
    <row r="50" spans="2:62" ht="15" customHeight="1">
      <c r="B50" s="80" t="s">
        <v>231</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6"/>
      <c r="BI50">
        <f t="shared" si="0"/>
        <v>0</v>
      </c>
      <c r="BJ50">
        <f t="shared" si="1"/>
        <v>0</v>
      </c>
    </row>
    <row r="51" spans="2:62" ht="15" customHeight="1">
      <c r="B51" s="80" t="s">
        <v>232</v>
      </c>
      <c r="C51" s="222"/>
      <c r="D51" s="222"/>
      <c r="E51" s="222"/>
      <c r="F51" s="222"/>
      <c r="G51" s="222"/>
      <c r="H51" s="222"/>
      <c r="I51" s="222"/>
      <c r="J51" s="222"/>
      <c r="K51" s="222"/>
      <c r="L51" s="222"/>
      <c r="M51" s="222"/>
      <c r="N51" s="222"/>
      <c r="O51" s="222"/>
      <c r="P51" s="222"/>
      <c r="Q51" s="222"/>
      <c r="R51" s="222"/>
      <c r="S51" s="222"/>
      <c r="T51" s="222"/>
      <c r="U51" s="222"/>
      <c r="V51" s="222"/>
      <c r="W51" s="222"/>
      <c r="X51" s="222"/>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6"/>
      <c r="BI51">
        <f t="shared" si="0"/>
        <v>0</v>
      </c>
      <c r="BJ51">
        <f t="shared" si="1"/>
        <v>0</v>
      </c>
    </row>
    <row r="52" spans="2:62" ht="15" customHeight="1">
      <c r="B52" s="80" t="s">
        <v>233</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6"/>
      <c r="BI52">
        <f t="shared" si="0"/>
        <v>0</v>
      </c>
      <c r="BJ52">
        <f t="shared" si="1"/>
        <v>0</v>
      </c>
    </row>
    <row r="53" spans="2:62" ht="15" customHeight="1">
      <c r="B53" s="80" t="s">
        <v>234</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6"/>
      <c r="BI53">
        <f t="shared" si="0"/>
        <v>0</v>
      </c>
      <c r="BJ53">
        <f t="shared" si="1"/>
        <v>0</v>
      </c>
    </row>
    <row r="54" spans="2:62" ht="15" customHeight="1">
      <c r="B54" s="80" t="s">
        <v>235</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6"/>
      <c r="BI54">
        <f t="shared" si="0"/>
        <v>0</v>
      </c>
      <c r="BJ54">
        <f t="shared" si="1"/>
        <v>0</v>
      </c>
    </row>
    <row r="55" spans="2:62" ht="15" customHeight="1">
      <c r="B55" s="80" t="s">
        <v>236</v>
      </c>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6"/>
      <c r="BI55">
        <f t="shared" si="0"/>
        <v>0</v>
      </c>
      <c r="BJ55">
        <f t="shared" si="1"/>
        <v>0</v>
      </c>
    </row>
    <row r="56" spans="2:62" ht="15" customHeight="1">
      <c r="B56" s="80" t="s">
        <v>237</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6"/>
      <c r="BI56">
        <f t="shared" si="0"/>
        <v>0</v>
      </c>
      <c r="BJ56">
        <f t="shared" si="1"/>
        <v>0</v>
      </c>
    </row>
    <row r="57" spans="2:62" ht="15" customHeight="1">
      <c r="B57" s="80" t="s">
        <v>238</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6"/>
      <c r="BI57">
        <f t="shared" si="0"/>
        <v>0</v>
      </c>
      <c r="BJ57">
        <f t="shared" si="1"/>
        <v>0</v>
      </c>
    </row>
    <row r="58" spans="2:62" ht="15" customHeight="1">
      <c r="B58" s="80" t="s">
        <v>239</v>
      </c>
      <c r="C58" s="222"/>
      <c r="D58" s="222"/>
      <c r="E58" s="222"/>
      <c r="F58" s="222"/>
      <c r="G58" s="222"/>
      <c r="H58" s="222"/>
      <c r="I58" s="222"/>
      <c r="J58" s="222"/>
      <c r="K58" s="222"/>
      <c r="L58" s="222"/>
      <c r="M58" s="222"/>
      <c r="N58" s="222"/>
      <c r="O58" s="222"/>
      <c r="P58" s="222"/>
      <c r="Q58" s="222"/>
      <c r="R58" s="222"/>
      <c r="S58" s="222"/>
      <c r="T58" s="222"/>
      <c r="U58" s="222"/>
      <c r="V58" s="222"/>
      <c r="W58" s="222"/>
      <c r="X58" s="222"/>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6"/>
      <c r="BI58">
        <f t="shared" si="0"/>
        <v>0</v>
      </c>
      <c r="BJ58">
        <f t="shared" si="1"/>
        <v>0</v>
      </c>
    </row>
    <row r="59" spans="2:62" ht="15" customHeight="1">
      <c r="B59" s="80" t="s">
        <v>240</v>
      </c>
      <c r="C59" s="222"/>
      <c r="D59" s="222"/>
      <c r="E59" s="222"/>
      <c r="F59" s="222"/>
      <c r="G59" s="222"/>
      <c r="H59" s="222"/>
      <c r="I59" s="222"/>
      <c r="J59" s="222"/>
      <c r="K59" s="222"/>
      <c r="L59" s="222"/>
      <c r="M59" s="222"/>
      <c r="N59" s="222"/>
      <c r="O59" s="222"/>
      <c r="P59" s="222"/>
      <c r="Q59" s="222"/>
      <c r="R59" s="222"/>
      <c r="S59" s="222"/>
      <c r="T59" s="222"/>
      <c r="U59" s="222"/>
      <c r="V59" s="222"/>
      <c r="W59" s="222"/>
      <c r="X59" s="222"/>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6"/>
      <c r="BI59">
        <f t="shared" si="0"/>
        <v>0</v>
      </c>
      <c r="BJ59">
        <f t="shared" si="1"/>
        <v>0</v>
      </c>
    </row>
    <row r="60" spans="2:62" ht="15" customHeight="1">
      <c r="B60" s="80" t="s">
        <v>241</v>
      </c>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6"/>
      <c r="BI60">
        <f t="shared" si="0"/>
        <v>0</v>
      </c>
      <c r="BJ60">
        <f t="shared" si="1"/>
        <v>0</v>
      </c>
    </row>
    <row r="61" spans="2:62" ht="15" customHeight="1">
      <c r="B61" s="80" t="s">
        <v>242</v>
      </c>
      <c r="C61" s="222"/>
      <c r="D61" s="222"/>
      <c r="E61" s="222"/>
      <c r="F61" s="222"/>
      <c r="G61" s="222"/>
      <c r="H61" s="222"/>
      <c r="I61" s="222"/>
      <c r="J61" s="222"/>
      <c r="K61" s="222"/>
      <c r="L61" s="222"/>
      <c r="M61" s="222"/>
      <c r="N61" s="222"/>
      <c r="O61" s="222"/>
      <c r="P61" s="222"/>
      <c r="Q61" s="222"/>
      <c r="R61" s="222"/>
      <c r="S61" s="222"/>
      <c r="T61" s="222"/>
      <c r="U61" s="222"/>
      <c r="V61" s="222"/>
      <c r="W61" s="222"/>
      <c r="X61" s="222"/>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6"/>
      <c r="BI61">
        <f t="shared" si="0"/>
        <v>0</v>
      </c>
      <c r="BJ61">
        <f t="shared" si="1"/>
        <v>0</v>
      </c>
    </row>
    <row r="62" spans="2:62" ht="15" customHeight="1">
      <c r="B62" s="80" t="s">
        <v>243</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6"/>
      <c r="BI62">
        <f t="shared" si="0"/>
        <v>0</v>
      </c>
      <c r="BJ62">
        <f t="shared" si="1"/>
        <v>0</v>
      </c>
    </row>
    <row r="63" spans="2:62" ht="15" customHeight="1">
      <c r="B63" s="80" t="s">
        <v>244</v>
      </c>
      <c r="C63" s="222"/>
      <c r="D63" s="222"/>
      <c r="E63" s="222"/>
      <c r="F63" s="222"/>
      <c r="G63" s="222"/>
      <c r="H63" s="222"/>
      <c r="I63" s="222"/>
      <c r="J63" s="222"/>
      <c r="K63" s="222"/>
      <c r="L63" s="222"/>
      <c r="M63" s="222"/>
      <c r="N63" s="222"/>
      <c r="O63" s="222"/>
      <c r="P63" s="222"/>
      <c r="Q63" s="222"/>
      <c r="R63" s="222"/>
      <c r="S63" s="222"/>
      <c r="T63" s="222"/>
      <c r="U63" s="222"/>
      <c r="V63" s="222"/>
      <c r="W63" s="222"/>
      <c r="X63" s="222"/>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6"/>
      <c r="BI63">
        <f t="shared" si="0"/>
        <v>0</v>
      </c>
      <c r="BJ63">
        <f t="shared" si="1"/>
        <v>0</v>
      </c>
    </row>
    <row r="64" spans="2:62" ht="15" customHeight="1">
      <c r="B64" s="80" t="s">
        <v>245</v>
      </c>
      <c r="C64" s="222"/>
      <c r="D64" s="222"/>
      <c r="E64" s="222"/>
      <c r="F64" s="222"/>
      <c r="G64" s="222"/>
      <c r="H64" s="222"/>
      <c r="I64" s="222"/>
      <c r="J64" s="222"/>
      <c r="K64" s="222"/>
      <c r="L64" s="222"/>
      <c r="M64" s="222"/>
      <c r="N64" s="222"/>
      <c r="O64" s="222"/>
      <c r="P64" s="222"/>
      <c r="Q64" s="222"/>
      <c r="R64" s="222"/>
      <c r="S64" s="222"/>
      <c r="T64" s="222"/>
      <c r="U64" s="222"/>
      <c r="V64" s="222"/>
      <c r="W64" s="222"/>
      <c r="X64" s="222"/>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6"/>
      <c r="BI64">
        <f t="shared" si="0"/>
        <v>0</v>
      </c>
      <c r="BJ64">
        <f t="shared" si="1"/>
        <v>0</v>
      </c>
    </row>
    <row r="65" spans="2:62" ht="15" customHeight="1">
      <c r="B65" s="80" t="s">
        <v>246</v>
      </c>
      <c r="C65" s="222"/>
      <c r="D65" s="222"/>
      <c r="E65" s="222"/>
      <c r="F65" s="222"/>
      <c r="G65" s="222"/>
      <c r="H65" s="222"/>
      <c r="I65" s="222"/>
      <c r="J65" s="222"/>
      <c r="K65" s="222"/>
      <c r="L65" s="222"/>
      <c r="M65" s="222"/>
      <c r="N65" s="222"/>
      <c r="O65" s="222"/>
      <c r="P65" s="222"/>
      <c r="Q65" s="222"/>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6"/>
      <c r="BI65">
        <f t="shared" si="0"/>
        <v>0</v>
      </c>
      <c r="BJ65">
        <f t="shared" si="1"/>
        <v>0</v>
      </c>
    </row>
    <row r="66" spans="2:62" ht="15" customHeight="1" thickBot="1">
      <c r="B66" s="81" t="s">
        <v>247</v>
      </c>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c r="AE66" s="231"/>
      <c r="AF66" s="231"/>
      <c r="AG66" s="231"/>
      <c r="AH66" s="231"/>
      <c r="AI66" s="231"/>
      <c r="AJ66" s="231"/>
      <c r="AK66" s="231"/>
      <c r="AL66" s="231"/>
      <c r="AM66" s="231"/>
      <c r="AN66" s="231"/>
      <c r="AO66" s="231"/>
      <c r="AP66" s="231"/>
      <c r="AQ66" s="231"/>
      <c r="AR66" s="231"/>
      <c r="AS66" s="231"/>
      <c r="AT66" s="231"/>
      <c r="AU66" s="231"/>
      <c r="AV66" s="231"/>
      <c r="AW66" s="231"/>
      <c r="AX66" s="231"/>
      <c r="AY66" s="231"/>
      <c r="AZ66" s="231"/>
      <c r="BA66" s="231"/>
      <c r="BB66" s="231"/>
      <c r="BC66" s="231"/>
      <c r="BD66" s="231"/>
      <c r="BE66" s="232"/>
      <c r="BI66">
        <f t="shared" si="0"/>
        <v>0</v>
      </c>
      <c r="BJ66">
        <f t="shared" si="1"/>
        <v>0</v>
      </c>
    </row>
    <row r="67" spans="2:6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c r="AZ67" s="82"/>
      <c r="BA67" s="82"/>
      <c r="BB67" s="82"/>
      <c r="BC67" s="82"/>
      <c r="BD67" s="82"/>
      <c r="BE67" s="82"/>
      <c r="BJ67">
        <f>+SUM(BJ32:BJ66)</f>
        <v>0</v>
      </c>
    </row>
    <row r="68" spans="2:62">
      <c r="B68" s="230" t="str">
        <f>IF(BJ67=0,"","Alerta: se selecciono OTRA en las columnas Tipo de fuente, favor de agregar su respectivo comentario (última columna).")</f>
        <v/>
      </c>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0"/>
      <c r="AR68" s="230"/>
      <c r="AS68" s="230"/>
      <c r="AT68" s="230"/>
      <c r="AU68" s="230"/>
      <c r="AV68" s="230"/>
      <c r="AW68" s="230"/>
      <c r="AX68" s="230"/>
      <c r="AY68" s="230"/>
      <c r="AZ68" s="230"/>
      <c r="BA68" s="230"/>
      <c r="BB68" s="230"/>
      <c r="BC68" s="230"/>
      <c r="BD68" s="230"/>
      <c r="BE68" s="230"/>
    </row>
    <row r="69" spans="2:6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row>
    <row r="70" spans="2:62"/>
    <row r="71" spans="2:62"/>
    <row r="72" spans="2:62"/>
  </sheetData>
  <sheetProtection algorithmName="SHA-512" hashValue="fMWLbZVpRb3JqlRRTcXGQVSRhRyjoUsL899oYA5H4tobu7S9+UjfLcc6IM5On1xJUaFyIp/0lwvcnpkdF7+DTA==" saltValue="0NI9z9sorxjGyg0P9B5ZSA==" spinCount="100000" sheet="1" objects="1" scenarios="1"/>
  <mergeCells count="583">
    <mergeCell ref="B68:BE68"/>
    <mergeCell ref="AR66:AU66"/>
    <mergeCell ref="AV66:AY66"/>
    <mergeCell ref="AZ66:BE66"/>
    <mergeCell ref="V66:X66"/>
    <mergeCell ref="Y66:AA66"/>
    <mergeCell ref="AB66:AE66"/>
    <mergeCell ref="AF66:AI66"/>
    <mergeCell ref="AJ66:AM66"/>
    <mergeCell ref="AN66:AQ66"/>
    <mergeCell ref="C66:E66"/>
    <mergeCell ref="F66:H66"/>
    <mergeCell ref="I66:K66"/>
    <mergeCell ref="L66:N66"/>
    <mergeCell ref="O66:R66"/>
    <mergeCell ref="S66:U66"/>
    <mergeCell ref="C65:E65"/>
    <mergeCell ref="F65:H65"/>
    <mergeCell ref="I65:K65"/>
    <mergeCell ref="L65:N65"/>
    <mergeCell ref="O65:R65"/>
    <mergeCell ref="S65:U65"/>
    <mergeCell ref="V65:X65"/>
    <mergeCell ref="Y65:AA65"/>
    <mergeCell ref="AB65:AE65"/>
    <mergeCell ref="AR65:AU65"/>
    <mergeCell ref="AV65:AY65"/>
    <mergeCell ref="AZ65:BE65"/>
    <mergeCell ref="AZ64:BE64"/>
    <mergeCell ref="AB64:AE64"/>
    <mergeCell ref="AF64:AI64"/>
    <mergeCell ref="AJ64:AM64"/>
    <mergeCell ref="AN64:AQ64"/>
    <mergeCell ref="AR64:AU64"/>
    <mergeCell ref="AV64:AY64"/>
    <mergeCell ref="AF65:AI65"/>
    <mergeCell ref="AJ65:AM65"/>
    <mergeCell ref="AN65:AQ65"/>
    <mergeCell ref="O62:R62"/>
    <mergeCell ref="S62:U62"/>
    <mergeCell ref="AV63:AY63"/>
    <mergeCell ref="AZ63:BE63"/>
    <mergeCell ref="C64:E64"/>
    <mergeCell ref="F64:H64"/>
    <mergeCell ref="I64:K64"/>
    <mergeCell ref="L64:N64"/>
    <mergeCell ref="O64:R64"/>
    <mergeCell ref="S64:U64"/>
    <mergeCell ref="V64:X64"/>
    <mergeCell ref="Y64:AA64"/>
    <mergeCell ref="Y63:AA63"/>
    <mergeCell ref="AB63:AE63"/>
    <mergeCell ref="AF63:AI63"/>
    <mergeCell ref="AJ63:AM63"/>
    <mergeCell ref="AN63:AQ63"/>
    <mergeCell ref="AR63:AU63"/>
    <mergeCell ref="I60:K60"/>
    <mergeCell ref="L60:N60"/>
    <mergeCell ref="O60:R60"/>
    <mergeCell ref="S60:U60"/>
    <mergeCell ref="AR62:AU62"/>
    <mergeCell ref="AV62:AY62"/>
    <mergeCell ref="AZ62:BE62"/>
    <mergeCell ref="C63:E63"/>
    <mergeCell ref="F63:H63"/>
    <mergeCell ref="I63:K63"/>
    <mergeCell ref="L63:N63"/>
    <mergeCell ref="O63:R63"/>
    <mergeCell ref="S63:U63"/>
    <mergeCell ref="V63:X63"/>
    <mergeCell ref="V62:X62"/>
    <mergeCell ref="Y62:AA62"/>
    <mergeCell ref="AB62:AE62"/>
    <mergeCell ref="AF62:AI62"/>
    <mergeCell ref="AJ62:AM62"/>
    <mergeCell ref="AN62:AQ62"/>
    <mergeCell ref="C62:E62"/>
    <mergeCell ref="F62:H62"/>
    <mergeCell ref="I62:K62"/>
    <mergeCell ref="L62:N62"/>
    <mergeCell ref="AF61:AI61"/>
    <mergeCell ref="AJ61:AM61"/>
    <mergeCell ref="AN61:AQ61"/>
    <mergeCell ref="AR61:AU61"/>
    <mergeCell ref="AV61:AY61"/>
    <mergeCell ref="AZ61:BE61"/>
    <mergeCell ref="AZ60:BE60"/>
    <mergeCell ref="C61:E61"/>
    <mergeCell ref="F61:H61"/>
    <mergeCell ref="I61:K61"/>
    <mergeCell ref="L61:N61"/>
    <mergeCell ref="O61:R61"/>
    <mergeCell ref="S61:U61"/>
    <mergeCell ref="V61:X61"/>
    <mergeCell ref="Y61:AA61"/>
    <mergeCell ref="AB61:AE61"/>
    <mergeCell ref="AB60:AE60"/>
    <mergeCell ref="AF60:AI60"/>
    <mergeCell ref="AJ60:AM60"/>
    <mergeCell ref="AN60:AQ60"/>
    <mergeCell ref="AR60:AU60"/>
    <mergeCell ref="AV60:AY60"/>
    <mergeCell ref="C60:E60"/>
    <mergeCell ref="F60:H60"/>
    <mergeCell ref="C58:E58"/>
    <mergeCell ref="F58:H58"/>
    <mergeCell ref="I58:K58"/>
    <mergeCell ref="L58:N58"/>
    <mergeCell ref="O58:R58"/>
    <mergeCell ref="AB59:AE59"/>
    <mergeCell ref="AF59:AI59"/>
    <mergeCell ref="AJ59:AM59"/>
    <mergeCell ref="AN59:AQ59"/>
    <mergeCell ref="AN56:AQ56"/>
    <mergeCell ref="AR56:AU56"/>
    <mergeCell ref="AV56:AY56"/>
    <mergeCell ref="C56:E56"/>
    <mergeCell ref="F56:H56"/>
    <mergeCell ref="I56:K56"/>
    <mergeCell ref="V60:X60"/>
    <mergeCell ref="Y60:AA60"/>
    <mergeCell ref="Y59:AA59"/>
    <mergeCell ref="AR58:AU58"/>
    <mergeCell ref="AV58:AY58"/>
    <mergeCell ref="C59:E59"/>
    <mergeCell ref="F59:H59"/>
    <mergeCell ref="I59:K59"/>
    <mergeCell ref="L59:N59"/>
    <mergeCell ref="O59:R59"/>
    <mergeCell ref="S59:U59"/>
    <mergeCell ref="V59:X59"/>
    <mergeCell ref="V58:X58"/>
    <mergeCell ref="Y58:AA58"/>
    <mergeCell ref="AB58:AE58"/>
    <mergeCell ref="AF58:AI58"/>
    <mergeCell ref="AJ58:AM58"/>
    <mergeCell ref="AN58:AQ58"/>
    <mergeCell ref="C57:E57"/>
    <mergeCell ref="F57:H57"/>
    <mergeCell ref="I57:K57"/>
    <mergeCell ref="L57:N57"/>
    <mergeCell ref="O57:R57"/>
    <mergeCell ref="S57:U57"/>
    <mergeCell ref="V57:X57"/>
    <mergeCell ref="Y57:AA57"/>
    <mergeCell ref="AB57:AE57"/>
    <mergeCell ref="AF57:AI57"/>
    <mergeCell ref="AJ57:AM57"/>
    <mergeCell ref="AN57:AQ57"/>
    <mergeCell ref="AR57:AU57"/>
    <mergeCell ref="S58:U58"/>
    <mergeCell ref="AV59:AY59"/>
    <mergeCell ref="AZ59:BE59"/>
    <mergeCell ref="AV57:AY57"/>
    <mergeCell ref="AZ57:BE57"/>
    <mergeCell ref="AZ58:BE58"/>
    <mergeCell ref="AR59:AU59"/>
    <mergeCell ref="L56:N56"/>
    <mergeCell ref="O56:R56"/>
    <mergeCell ref="S56:U56"/>
    <mergeCell ref="V56:X56"/>
    <mergeCell ref="Y56:AA56"/>
    <mergeCell ref="Y55:AA55"/>
    <mergeCell ref="AR54:AU54"/>
    <mergeCell ref="AV54:AY54"/>
    <mergeCell ref="AZ54:BE54"/>
    <mergeCell ref="AB54:AE54"/>
    <mergeCell ref="AF54:AI54"/>
    <mergeCell ref="AJ54:AM54"/>
    <mergeCell ref="AN54:AQ54"/>
    <mergeCell ref="AV55:AY55"/>
    <mergeCell ref="AZ55:BE55"/>
    <mergeCell ref="AB55:AE55"/>
    <mergeCell ref="AF55:AI55"/>
    <mergeCell ref="AJ55:AM55"/>
    <mergeCell ref="AN55:AQ55"/>
    <mergeCell ref="AR55:AU55"/>
    <mergeCell ref="AZ56:BE56"/>
    <mergeCell ref="AB56:AE56"/>
    <mergeCell ref="AF56:AI56"/>
    <mergeCell ref="AJ56:AM56"/>
    <mergeCell ref="V55:X55"/>
    <mergeCell ref="V54:X54"/>
    <mergeCell ref="Y54:AA54"/>
    <mergeCell ref="C54:E54"/>
    <mergeCell ref="F54:H54"/>
    <mergeCell ref="I54:K54"/>
    <mergeCell ref="L54:N54"/>
    <mergeCell ref="O54:R54"/>
    <mergeCell ref="S54:U54"/>
    <mergeCell ref="I52:K52"/>
    <mergeCell ref="L52:N52"/>
    <mergeCell ref="O52:R52"/>
    <mergeCell ref="S52:U52"/>
    <mergeCell ref="C55:E55"/>
    <mergeCell ref="F55:H55"/>
    <mergeCell ref="I55:K55"/>
    <mergeCell ref="L55:N55"/>
    <mergeCell ref="O55:R55"/>
    <mergeCell ref="S55:U55"/>
    <mergeCell ref="AF53:AI53"/>
    <mergeCell ref="AJ53:AM53"/>
    <mergeCell ref="AN53:AQ53"/>
    <mergeCell ref="AR53:AU53"/>
    <mergeCell ref="AV53:AY53"/>
    <mergeCell ref="AZ53:BE53"/>
    <mergeCell ref="AZ52:BE52"/>
    <mergeCell ref="C53:E53"/>
    <mergeCell ref="F53:H53"/>
    <mergeCell ref="I53:K53"/>
    <mergeCell ref="L53:N53"/>
    <mergeCell ref="O53:R53"/>
    <mergeCell ref="S53:U53"/>
    <mergeCell ref="V53:X53"/>
    <mergeCell ref="Y53:AA53"/>
    <mergeCell ref="AB53:AE53"/>
    <mergeCell ref="AB52:AE52"/>
    <mergeCell ref="AF52:AI52"/>
    <mergeCell ref="AJ52:AM52"/>
    <mergeCell ref="AN52:AQ52"/>
    <mergeCell ref="AR52:AU52"/>
    <mergeCell ref="AV52:AY52"/>
    <mergeCell ref="C52:E52"/>
    <mergeCell ref="F52:H52"/>
    <mergeCell ref="C50:E50"/>
    <mergeCell ref="F50:H50"/>
    <mergeCell ref="I50:K50"/>
    <mergeCell ref="L50:N50"/>
    <mergeCell ref="O50:R50"/>
    <mergeCell ref="AB51:AE51"/>
    <mergeCell ref="AF51:AI51"/>
    <mergeCell ref="AJ51:AM51"/>
    <mergeCell ref="AN51:AQ51"/>
    <mergeCell ref="AN48:AQ48"/>
    <mergeCell ref="AR48:AU48"/>
    <mergeCell ref="AV48:AY48"/>
    <mergeCell ref="C48:E48"/>
    <mergeCell ref="F48:H48"/>
    <mergeCell ref="I48:K48"/>
    <mergeCell ref="V52:X52"/>
    <mergeCell ref="Y52:AA52"/>
    <mergeCell ref="Y51:AA51"/>
    <mergeCell ref="AR50:AU50"/>
    <mergeCell ref="AV50:AY50"/>
    <mergeCell ref="C51:E51"/>
    <mergeCell ref="F51:H51"/>
    <mergeCell ref="I51:K51"/>
    <mergeCell ref="L51:N51"/>
    <mergeCell ref="O51:R51"/>
    <mergeCell ref="S51:U51"/>
    <mergeCell ref="V51:X51"/>
    <mergeCell ref="V50:X50"/>
    <mergeCell ref="Y50:AA50"/>
    <mergeCell ref="AB50:AE50"/>
    <mergeCell ref="AF50:AI50"/>
    <mergeCell ref="AJ50:AM50"/>
    <mergeCell ref="AN50:AQ50"/>
    <mergeCell ref="C49:E49"/>
    <mergeCell ref="F49:H49"/>
    <mergeCell ref="I49:K49"/>
    <mergeCell ref="L49:N49"/>
    <mergeCell ref="O49:R49"/>
    <mergeCell ref="S49:U49"/>
    <mergeCell ref="V49:X49"/>
    <mergeCell ref="Y49:AA49"/>
    <mergeCell ref="AB49:AE49"/>
    <mergeCell ref="AF49:AI49"/>
    <mergeCell ref="AJ49:AM49"/>
    <mergeCell ref="AN49:AQ49"/>
    <mergeCell ref="AR49:AU49"/>
    <mergeCell ref="S50:U50"/>
    <mergeCell ref="AV51:AY51"/>
    <mergeCell ref="AZ51:BE51"/>
    <mergeCell ref="AV49:AY49"/>
    <mergeCell ref="AZ49:BE49"/>
    <mergeCell ref="AZ50:BE50"/>
    <mergeCell ref="AR51:AU51"/>
    <mergeCell ref="L48:N48"/>
    <mergeCell ref="O48:R48"/>
    <mergeCell ref="S48:U48"/>
    <mergeCell ref="V48:X48"/>
    <mergeCell ref="Y48:AA48"/>
    <mergeCell ref="Y47:AA47"/>
    <mergeCell ref="AR46:AU46"/>
    <mergeCell ref="AV46:AY46"/>
    <mergeCell ref="AZ46:BE46"/>
    <mergeCell ref="AB46:AE46"/>
    <mergeCell ref="AF46:AI46"/>
    <mergeCell ref="AJ46:AM46"/>
    <mergeCell ref="AN46:AQ46"/>
    <mergeCell ref="AV47:AY47"/>
    <mergeCell ref="AZ47:BE47"/>
    <mergeCell ref="AB47:AE47"/>
    <mergeCell ref="AF47:AI47"/>
    <mergeCell ref="AJ47:AM47"/>
    <mergeCell ref="AN47:AQ47"/>
    <mergeCell ref="AR47:AU47"/>
    <mergeCell ref="AZ48:BE48"/>
    <mergeCell ref="AB48:AE48"/>
    <mergeCell ref="AF48:AI48"/>
    <mergeCell ref="AJ48:AM48"/>
    <mergeCell ref="V47:X47"/>
    <mergeCell ref="V46:X46"/>
    <mergeCell ref="Y46:AA46"/>
    <mergeCell ref="C46:E46"/>
    <mergeCell ref="F46:H46"/>
    <mergeCell ref="I46:K46"/>
    <mergeCell ref="L46:N46"/>
    <mergeCell ref="O46:R46"/>
    <mergeCell ref="S46:U46"/>
    <mergeCell ref="I44:K44"/>
    <mergeCell ref="L44:N44"/>
    <mergeCell ref="O44:R44"/>
    <mergeCell ref="S44:U44"/>
    <mergeCell ref="C47:E47"/>
    <mergeCell ref="F47:H47"/>
    <mergeCell ref="I47:K47"/>
    <mergeCell ref="L47:N47"/>
    <mergeCell ref="O47:R47"/>
    <mergeCell ref="S47:U47"/>
    <mergeCell ref="AF45:AI45"/>
    <mergeCell ref="AJ45:AM45"/>
    <mergeCell ref="AN45:AQ45"/>
    <mergeCell ref="AR45:AU45"/>
    <mergeCell ref="AV45:AY45"/>
    <mergeCell ref="AZ45:BE45"/>
    <mergeCell ref="AZ44:BE44"/>
    <mergeCell ref="C45:E45"/>
    <mergeCell ref="F45:H45"/>
    <mergeCell ref="I45:K45"/>
    <mergeCell ref="L45:N45"/>
    <mergeCell ref="O45:R45"/>
    <mergeCell ref="S45:U45"/>
    <mergeCell ref="V45:X45"/>
    <mergeCell ref="Y45:AA45"/>
    <mergeCell ref="AB45:AE45"/>
    <mergeCell ref="AB44:AE44"/>
    <mergeCell ref="AF44:AI44"/>
    <mergeCell ref="AJ44:AM44"/>
    <mergeCell ref="AN44:AQ44"/>
    <mergeCell ref="AR44:AU44"/>
    <mergeCell ref="AV44:AY44"/>
    <mergeCell ref="C44:E44"/>
    <mergeCell ref="F44:H44"/>
    <mergeCell ref="C42:E42"/>
    <mergeCell ref="F42:H42"/>
    <mergeCell ref="I42:K42"/>
    <mergeCell ref="L42:N42"/>
    <mergeCell ref="O42:R42"/>
    <mergeCell ref="AB43:AE43"/>
    <mergeCell ref="AF43:AI43"/>
    <mergeCell ref="AJ43:AM43"/>
    <mergeCell ref="AN43:AQ43"/>
    <mergeCell ref="AN40:AQ40"/>
    <mergeCell ref="AR40:AU40"/>
    <mergeCell ref="AV40:AY40"/>
    <mergeCell ref="C40:E40"/>
    <mergeCell ref="F40:H40"/>
    <mergeCell ref="I40:K40"/>
    <mergeCell ref="V44:X44"/>
    <mergeCell ref="Y44:AA44"/>
    <mergeCell ref="Y43:AA43"/>
    <mergeCell ref="AR42:AU42"/>
    <mergeCell ref="AV42:AY42"/>
    <mergeCell ref="C43:E43"/>
    <mergeCell ref="F43:H43"/>
    <mergeCell ref="I43:K43"/>
    <mergeCell ref="L43:N43"/>
    <mergeCell ref="O43:R43"/>
    <mergeCell ref="S43:U43"/>
    <mergeCell ref="V43:X43"/>
    <mergeCell ref="V42:X42"/>
    <mergeCell ref="Y42:AA42"/>
    <mergeCell ref="AB42:AE42"/>
    <mergeCell ref="AF42:AI42"/>
    <mergeCell ref="AJ42:AM42"/>
    <mergeCell ref="AN42:AQ42"/>
    <mergeCell ref="C41:E41"/>
    <mergeCell ref="F41:H41"/>
    <mergeCell ref="I41:K41"/>
    <mergeCell ref="L41:N41"/>
    <mergeCell ref="O41:R41"/>
    <mergeCell ref="S41:U41"/>
    <mergeCell ref="V41:X41"/>
    <mergeCell ref="Y41:AA41"/>
    <mergeCell ref="AB41:AE41"/>
    <mergeCell ref="AF41:AI41"/>
    <mergeCell ref="AJ41:AM41"/>
    <mergeCell ref="AN41:AQ41"/>
    <mergeCell ref="AR41:AU41"/>
    <mergeCell ref="S42:U42"/>
    <mergeCell ref="AV43:AY43"/>
    <mergeCell ref="AZ43:BE43"/>
    <mergeCell ref="AV41:AY41"/>
    <mergeCell ref="AZ41:BE41"/>
    <mergeCell ref="AZ42:BE42"/>
    <mergeCell ref="AR43:AU43"/>
    <mergeCell ref="L40:N40"/>
    <mergeCell ref="O40:R40"/>
    <mergeCell ref="S40:U40"/>
    <mergeCell ref="V40:X40"/>
    <mergeCell ref="Y40:AA40"/>
    <mergeCell ref="Y39:AA39"/>
    <mergeCell ref="AR38:AU38"/>
    <mergeCell ref="AV38:AY38"/>
    <mergeCell ref="AZ38:BE38"/>
    <mergeCell ref="AB38:AE38"/>
    <mergeCell ref="AF38:AI38"/>
    <mergeCell ref="AJ38:AM38"/>
    <mergeCell ref="AN38:AQ38"/>
    <mergeCell ref="AV39:AY39"/>
    <mergeCell ref="AZ39:BE39"/>
    <mergeCell ref="AB39:AE39"/>
    <mergeCell ref="AF39:AI39"/>
    <mergeCell ref="AJ39:AM39"/>
    <mergeCell ref="AN39:AQ39"/>
    <mergeCell ref="AR39:AU39"/>
    <mergeCell ref="AZ40:BE40"/>
    <mergeCell ref="AB40:AE40"/>
    <mergeCell ref="AF40:AI40"/>
    <mergeCell ref="AJ40:AM40"/>
    <mergeCell ref="V39:X39"/>
    <mergeCell ref="V38:X38"/>
    <mergeCell ref="Y38:AA38"/>
    <mergeCell ref="C38:E38"/>
    <mergeCell ref="F38:H38"/>
    <mergeCell ref="I38:K38"/>
    <mergeCell ref="L38:N38"/>
    <mergeCell ref="O38:R38"/>
    <mergeCell ref="S38:U38"/>
    <mergeCell ref="I36:K36"/>
    <mergeCell ref="L36:N36"/>
    <mergeCell ref="O36:R36"/>
    <mergeCell ref="S36:U36"/>
    <mergeCell ref="C39:E39"/>
    <mergeCell ref="F39:H39"/>
    <mergeCell ref="I39:K39"/>
    <mergeCell ref="L39:N39"/>
    <mergeCell ref="O39:R39"/>
    <mergeCell ref="S39:U39"/>
    <mergeCell ref="AF37:AI37"/>
    <mergeCell ref="AJ37:AM37"/>
    <mergeCell ref="AN37:AQ37"/>
    <mergeCell ref="AR37:AU37"/>
    <mergeCell ref="AV37:AY37"/>
    <mergeCell ref="AZ37:BE37"/>
    <mergeCell ref="AZ36:BE36"/>
    <mergeCell ref="C37:E37"/>
    <mergeCell ref="F37:H37"/>
    <mergeCell ref="I37:K37"/>
    <mergeCell ref="L37:N37"/>
    <mergeCell ref="O37:R37"/>
    <mergeCell ref="S37:U37"/>
    <mergeCell ref="V37:X37"/>
    <mergeCell ref="Y37:AA37"/>
    <mergeCell ref="AB37:AE37"/>
    <mergeCell ref="AB36:AE36"/>
    <mergeCell ref="AF36:AI36"/>
    <mergeCell ref="AJ36:AM36"/>
    <mergeCell ref="AN36:AQ36"/>
    <mergeCell ref="AR36:AU36"/>
    <mergeCell ref="AV36:AY36"/>
    <mergeCell ref="C36:E36"/>
    <mergeCell ref="F36:H36"/>
    <mergeCell ref="V36:X36"/>
    <mergeCell ref="Y36:AA36"/>
    <mergeCell ref="Y35:AA35"/>
    <mergeCell ref="AR34:AU34"/>
    <mergeCell ref="AV34:AY34"/>
    <mergeCell ref="AZ34:BE34"/>
    <mergeCell ref="C35:E35"/>
    <mergeCell ref="F35:H35"/>
    <mergeCell ref="I35:K35"/>
    <mergeCell ref="L35:N35"/>
    <mergeCell ref="O35:R35"/>
    <mergeCell ref="S35:U35"/>
    <mergeCell ref="V35:X35"/>
    <mergeCell ref="V34:X34"/>
    <mergeCell ref="Y34:AA34"/>
    <mergeCell ref="AB34:AE34"/>
    <mergeCell ref="AF34:AI34"/>
    <mergeCell ref="AJ34:AM34"/>
    <mergeCell ref="AN34:AQ34"/>
    <mergeCell ref="C34:E34"/>
    <mergeCell ref="F34:H34"/>
    <mergeCell ref="I34:K34"/>
    <mergeCell ref="L34:N34"/>
    <mergeCell ref="O34:R34"/>
    <mergeCell ref="AB32:AE32"/>
    <mergeCell ref="AF32:AI32"/>
    <mergeCell ref="AJ32:AM32"/>
    <mergeCell ref="AN32:AQ32"/>
    <mergeCell ref="AR32:AU32"/>
    <mergeCell ref="AV32:AY32"/>
    <mergeCell ref="S34:U34"/>
    <mergeCell ref="AV35:AY35"/>
    <mergeCell ref="AZ35:BE35"/>
    <mergeCell ref="AF33:AI33"/>
    <mergeCell ref="AJ33:AM33"/>
    <mergeCell ref="AN33:AQ33"/>
    <mergeCell ref="AR33:AU33"/>
    <mergeCell ref="AV33:AY33"/>
    <mergeCell ref="AZ33:BE33"/>
    <mergeCell ref="AB35:AE35"/>
    <mergeCell ref="AF35:AI35"/>
    <mergeCell ref="AJ35:AM35"/>
    <mergeCell ref="AN35:AQ35"/>
    <mergeCell ref="AR35:AU35"/>
    <mergeCell ref="C33:E33"/>
    <mergeCell ref="F33:H33"/>
    <mergeCell ref="I33:K33"/>
    <mergeCell ref="L33:N33"/>
    <mergeCell ref="O33:R33"/>
    <mergeCell ref="S33:U33"/>
    <mergeCell ref="V33:X33"/>
    <mergeCell ref="Y33:AA33"/>
    <mergeCell ref="AB33:AE33"/>
    <mergeCell ref="AV31:AY31"/>
    <mergeCell ref="AZ31:BE31"/>
    <mergeCell ref="C32:E32"/>
    <mergeCell ref="F32:H32"/>
    <mergeCell ref="I32:K32"/>
    <mergeCell ref="L32:N32"/>
    <mergeCell ref="O32:R32"/>
    <mergeCell ref="S32:U32"/>
    <mergeCell ref="V32:X32"/>
    <mergeCell ref="Y32:AA32"/>
    <mergeCell ref="Y31:AA31"/>
    <mergeCell ref="AB31:AE31"/>
    <mergeCell ref="AF31:AI31"/>
    <mergeCell ref="AJ31:AM31"/>
    <mergeCell ref="AN31:AQ31"/>
    <mergeCell ref="AR31:AU31"/>
    <mergeCell ref="C31:E31"/>
    <mergeCell ref="F31:H31"/>
    <mergeCell ref="I31:K31"/>
    <mergeCell ref="L31:N31"/>
    <mergeCell ref="O31:R31"/>
    <mergeCell ref="S31:U31"/>
    <mergeCell ref="V31:X31"/>
    <mergeCell ref="AZ32:BE32"/>
    <mergeCell ref="V28:X30"/>
    <mergeCell ref="Y28:AA30"/>
    <mergeCell ref="D24:BE24"/>
    <mergeCell ref="E25:BE25"/>
    <mergeCell ref="C26:BE26"/>
    <mergeCell ref="B28:B30"/>
    <mergeCell ref="C28:E30"/>
    <mergeCell ref="F28:H30"/>
    <mergeCell ref="I28:K30"/>
    <mergeCell ref="L28:N30"/>
    <mergeCell ref="O28:R30"/>
    <mergeCell ref="S28:U30"/>
    <mergeCell ref="AN30:AQ30"/>
    <mergeCell ref="AR30:AU30"/>
    <mergeCell ref="AV30:AY30"/>
    <mergeCell ref="AB28:BE28"/>
    <mergeCell ref="AB29:AI29"/>
    <mergeCell ref="AJ29:AQ29"/>
    <mergeCell ref="AR29:AY29"/>
    <mergeCell ref="AZ29:BE30"/>
    <mergeCell ref="AB30:AE30"/>
    <mergeCell ref="AF30:AI30"/>
    <mergeCell ref="AJ30:AM30"/>
    <mergeCell ref="C20:BE20"/>
    <mergeCell ref="C21:BE21"/>
    <mergeCell ref="D22:BE22"/>
    <mergeCell ref="D23:BE23"/>
    <mergeCell ref="B12:BE12"/>
    <mergeCell ref="B13:BE13"/>
    <mergeCell ref="C14:BE14"/>
    <mergeCell ref="C15:BE15"/>
    <mergeCell ref="C16:BE16"/>
    <mergeCell ref="C17:BE17"/>
    <mergeCell ref="B1:BE1"/>
    <mergeCell ref="B3:BE3"/>
    <mergeCell ref="B5:BE5"/>
    <mergeCell ref="B7:BE7"/>
    <mergeCell ref="BB9:BE9"/>
    <mergeCell ref="B10:L10"/>
    <mergeCell ref="N10:O10"/>
    <mergeCell ref="C18:BE18"/>
    <mergeCell ref="C19:BE19"/>
  </mergeCells>
  <dataValidations count="1">
    <dataValidation type="list" allowBlank="1" showInputMessage="1" showErrorMessage="1" sqref="AF31:AI66 AV31:AY66 AN31:AQ66" xr:uid="{284E35B0-4DA7-48CB-9BDA-A416ECC60D01}">
      <formula1>$BH$32:$BH$41</formula1>
    </dataValidation>
  </dataValidations>
  <hyperlinks>
    <hyperlink ref="BB9:BE9" location="Índice!B15" display="Índice" xr:uid="{0446AB54-0F13-4546-8F3F-FE839213DE0A}"/>
    <hyperlink ref="V31" r:id="rId1" xr:uid="{D8995036-397C-4837-9B3F-813C6DA3A08D}"/>
  </hyperlinks>
  <printOptions horizontalCentered="1" verticalCentered="1"/>
  <pageMargins left="0.70866141732283472" right="0.70866141732283472" top="0.74803149606299213" bottom="0.74803149606299213" header="0.31496062992125984" footer="0.31496062992125984"/>
  <pageSetup scale="75" orientation="portrait" r:id="rId2"/>
  <headerFooter>
    <oddHeader>&amp;CMódulo 1 Sección IV
Participantes</oddHeader>
    <oddFooter>&amp;LCenso Nacional de Gobiernos Estatales 2023&amp;R&amp;P de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7DEB-D61E-4330-84C5-594AA3113D9D}">
  <dimension ref="A1:CA1188"/>
  <sheetViews>
    <sheetView showGridLines="0" zoomScaleNormal="100" workbookViewId="0">
      <selection activeCell="AA7" sqref="AA7:AD7"/>
    </sheetView>
  </sheetViews>
  <sheetFormatPr defaultColWidth="0" defaultRowHeight="0" customHeight="1" zeroHeight="1"/>
  <cols>
    <col min="1" max="1" width="5.7109375" style="83" customWidth="1"/>
    <col min="2" max="30" width="3.7109375" style="43" customWidth="1"/>
    <col min="31" max="31" width="5.7109375" style="43" customWidth="1"/>
    <col min="32" max="32" width="3.7109375" style="162" hidden="1" customWidth="1"/>
    <col min="33" max="53" width="5.7109375" style="43" hidden="1" customWidth="1"/>
    <col min="54" max="16384" width="4.28515625" style="43" hidden="1"/>
  </cols>
  <sheetData>
    <row r="1" spans="2:35" ht="173.25" customHeight="1">
      <c r="B1" s="166"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row>
    <row r="2" spans="2:35"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c r="AG2" s="43">
        <v>1</v>
      </c>
      <c r="AH2" s="43">
        <v>1</v>
      </c>
      <c r="AI2" s="43" t="s">
        <v>248</v>
      </c>
    </row>
    <row r="3" spans="2:35" ht="45" customHeight="1">
      <c r="B3" s="168" t="s">
        <v>1</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G3" s="43">
        <v>2</v>
      </c>
      <c r="AH3" s="43">
        <v>2</v>
      </c>
    </row>
    <row r="4" spans="2:35"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G4" s="43">
        <v>3</v>
      </c>
      <c r="AH4" s="43">
        <v>9</v>
      </c>
    </row>
    <row r="5" spans="2:35" ht="45" customHeight="1">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G5" s="43">
        <v>9</v>
      </c>
    </row>
    <row r="6" spans="2:35" ht="15" customHeight="1">
      <c r="B6" s="2"/>
      <c r="C6" s="1"/>
      <c r="D6" s="1"/>
      <c r="E6" s="1"/>
      <c r="F6" s="1"/>
      <c r="G6" s="1"/>
      <c r="H6" s="1"/>
      <c r="I6" s="1"/>
      <c r="J6" s="1"/>
      <c r="K6" s="1"/>
      <c r="L6" s="1"/>
      <c r="M6" s="1"/>
      <c r="N6" s="2"/>
      <c r="O6" s="1"/>
      <c r="P6" s="1"/>
      <c r="Q6" s="1"/>
      <c r="R6" s="1"/>
      <c r="S6" s="1"/>
      <c r="T6" s="1"/>
      <c r="U6" s="1"/>
      <c r="V6" s="1"/>
      <c r="W6" s="1"/>
      <c r="X6" s="1"/>
      <c r="Y6" s="1"/>
      <c r="Z6" s="1"/>
      <c r="AA6" s="1"/>
      <c r="AB6" s="1"/>
      <c r="AC6" s="1"/>
      <c r="AD6" s="1"/>
    </row>
    <row r="7" spans="2:35" ht="15" customHeight="1" thickBot="1">
      <c r="B7" s="2" t="s">
        <v>4</v>
      </c>
      <c r="C7" s="1"/>
      <c r="D7" s="1"/>
      <c r="E7" s="1"/>
      <c r="F7" s="1"/>
      <c r="G7" s="1"/>
      <c r="H7" s="1"/>
      <c r="I7" s="1"/>
      <c r="J7" s="1"/>
      <c r="K7" s="1"/>
      <c r="L7" s="1"/>
      <c r="M7" s="1"/>
      <c r="N7" s="2" t="s">
        <v>5</v>
      </c>
      <c r="O7" s="1"/>
      <c r="P7" s="1"/>
      <c r="Q7" s="1"/>
      <c r="R7" s="1"/>
      <c r="S7" s="1"/>
      <c r="T7" s="1"/>
      <c r="U7" s="1"/>
      <c r="V7" s="1"/>
      <c r="W7" s="1"/>
      <c r="X7" s="1"/>
      <c r="Y7" s="1"/>
      <c r="Z7" s="1"/>
      <c r="AA7" s="373" t="s">
        <v>3</v>
      </c>
      <c r="AB7" s="373"/>
      <c r="AC7" s="373"/>
      <c r="AD7" s="373"/>
    </row>
    <row r="8" spans="2:35" ht="15" customHeight="1" thickBot="1">
      <c r="B8" s="170" t="str">
        <f>+IF(Presentación!B10="","",Presentación!B10)</f>
        <v/>
      </c>
      <c r="C8" s="171"/>
      <c r="D8" s="171"/>
      <c r="E8" s="171"/>
      <c r="F8" s="171"/>
      <c r="G8" s="171"/>
      <c r="H8" s="171"/>
      <c r="I8" s="171"/>
      <c r="J8" s="171"/>
      <c r="K8" s="171"/>
      <c r="L8" s="172"/>
      <c r="M8" s="1"/>
      <c r="N8" s="170" t="str">
        <f>+IF(Presentación!N10="","",Presentación!N10)</f>
        <v/>
      </c>
      <c r="O8" s="172"/>
      <c r="P8" s="4"/>
      <c r="Q8" s="4"/>
      <c r="R8" s="4"/>
      <c r="S8" s="4"/>
      <c r="T8" s="4"/>
      <c r="U8" s="4"/>
      <c r="V8" s="4"/>
      <c r="W8" s="4"/>
      <c r="X8" s="4"/>
      <c r="Y8" s="4"/>
      <c r="Z8" s="4"/>
      <c r="AA8" s="4"/>
      <c r="AB8" s="4"/>
      <c r="AC8" s="4"/>
      <c r="AD8" s="4"/>
    </row>
    <row r="9" spans="2:35" ht="15" customHeight="1"/>
    <row r="10" spans="2:35" ht="15" customHeight="1">
      <c r="B10" s="369" t="s">
        <v>249</v>
      </c>
      <c r="C10" s="370"/>
      <c r="D10" s="370"/>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1"/>
    </row>
    <row r="11" spans="2:35" ht="48" customHeight="1">
      <c r="B11" s="84"/>
      <c r="C11" s="203" t="s">
        <v>250</v>
      </c>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4"/>
    </row>
    <row r="12" spans="2:35" ht="24" customHeight="1">
      <c r="B12" s="84"/>
      <c r="C12" s="308" t="s">
        <v>251</v>
      </c>
      <c r="D12" s="328"/>
      <c r="E12" s="328"/>
      <c r="F12" s="328"/>
      <c r="G12" s="328"/>
      <c r="H12" s="328"/>
      <c r="I12" s="328"/>
      <c r="J12" s="328"/>
      <c r="K12" s="328"/>
      <c r="L12" s="328"/>
      <c r="M12" s="328"/>
      <c r="N12" s="328"/>
      <c r="O12" s="328"/>
      <c r="P12" s="328"/>
      <c r="Q12" s="328"/>
      <c r="R12" s="328"/>
      <c r="S12" s="328"/>
      <c r="T12" s="328"/>
      <c r="U12" s="328"/>
      <c r="V12" s="328"/>
      <c r="W12" s="328"/>
      <c r="X12" s="328"/>
      <c r="Y12" s="328"/>
      <c r="Z12" s="328"/>
      <c r="AA12" s="328"/>
      <c r="AB12" s="328"/>
      <c r="AC12" s="328"/>
      <c r="AD12" s="372"/>
    </row>
    <row r="13" spans="2:35" ht="24" customHeight="1">
      <c r="B13" s="84"/>
      <c r="C13" s="308" t="s">
        <v>252</v>
      </c>
      <c r="D13" s="308"/>
      <c r="E13" s="308"/>
      <c r="F13" s="308"/>
      <c r="G13" s="308"/>
      <c r="H13" s="308"/>
      <c r="I13" s="308"/>
      <c r="J13" s="308"/>
      <c r="K13" s="308"/>
      <c r="L13" s="308"/>
      <c r="M13" s="308"/>
      <c r="N13" s="308"/>
      <c r="O13" s="308"/>
      <c r="P13" s="308"/>
      <c r="Q13" s="308"/>
      <c r="R13" s="308"/>
      <c r="S13" s="308"/>
      <c r="T13" s="308"/>
      <c r="U13" s="308"/>
      <c r="V13" s="308"/>
      <c r="W13" s="308"/>
      <c r="X13" s="308"/>
      <c r="Y13" s="308"/>
      <c r="Z13" s="308"/>
      <c r="AA13" s="308"/>
      <c r="AB13" s="308"/>
      <c r="AC13" s="308"/>
      <c r="AD13" s="359"/>
    </row>
    <row r="14" spans="2:35" ht="24" customHeight="1">
      <c r="B14" s="84"/>
      <c r="C14" s="203" t="s">
        <v>253</v>
      </c>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74"/>
    </row>
    <row r="15" spans="2:35" ht="36" customHeight="1">
      <c r="B15" s="84"/>
      <c r="C15" s="203" t="s">
        <v>254</v>
      </c>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4"/>
    </row>
    <row r="16" spans="2:35" ht="48" customHeight="1">
      <c r="B16" s="84"/>
      <c r="C16" s="203" t="s">
        <v>255</v>
      </c>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4"/>
    </row>
    <row r="17" spans="1:30" ht="15" customHeight="1">
      <c r="B17" s="85"/>
      <c r="C17" s="214" t="s">
        <v>256</v>
      </c>
      <c r="D17" s="214"/>
      <c r="E17" s="214"/>
      <c r="F17" s="214"/>
      <c r="G17" s="214"/>
      <c r="H17" s="214"/>
      <c r="I17" s="214"/>
      <c r="J17" s="214"/>
      <c r="K17" s="214"/>
      <c r="L17" s="214"/>
      <c r="M17" s="214"/>
      <c r="N17" s="214"/>
      <c r="O17" s="214"/>
      <c r="P17" s="214"/>
      <c r="Q17" s="214"/>
      <c r="R17" s="214"/>
      <c r="S17" s="214"/>
      <c r="T17" s="214"/>
      <c r="U17" s="214"/>
      <c r="V17" s="214"/>
      <c r="W17" s="214"/>
      <c r="X17" s="214"/>
      <c r="Y17" s="214"/>
      <c r="Z17" s="214"/>
      <c r="AA17" s="214"/>
      <c r="AB17" s="214"/>
      <c r="AC17" s="214"/>
      <c r="AD17" s="215"/>
    </row>
    <row r="18" spans="1:30" ht="15" customHeight="1" thickBot="1">
      <c r="B18"/>
      <c r="C18"/>
      <c r="D18"/>
      <c r="E18"/>
      <c r="F18"/>
      <c r="G18"/>
      <c r="H18"/>
      <c r="I18"/>
      <c r="J18"/>
      <c r="K18"/>
      <c r="L18"/>
      <c r="M18"/>
      <c r="N18"/>
      <c r="O18"/>
      <c r="P18"/>
      <c r="Q18"/>
      <c r="R18"/>
      <c r="S18"/>
      <c r="T18"/>
      <c r="U18"/>
      <c r="V18"/>
      <c r="W18"/>
      <c r="X18"/>
      <c r="Y18"/>
      <c r="Z18"/>
      <c r="AA18"/>
      <c r="AB18"/>
      <c r="AC18"/>
      <c r="AD18"/>
    </row>
    <row r="19" spans="1:30" ht="15" customHeight="1" thickBot="1">
      <c r="A19" s="86" t="s">
        <v>257</v>
      </c>
      <c r="B19" s="340" t="s">
        <v>258</v>
      </c>
      <c r="C19" s="360"/>
      <c r="D19" s="360"/>
      <c r="E19" s="360"/>
      <c r="F19" s="360"/>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1"/>
    </row>
    <row r="20" spans="1:30" ht="15" customHeight="1">
      <c r="B20" s="362" t="s">
        <v>259</v>
      </c>
      <c r="C20" s="363"/>
      <c r="D20" s="363"/>
      <c r="E20" s="363"/>
      <c r="F20" s="363"/>
      <c r="G20" s="363"/>
      <c r="H20" s="363"/>
      <c r="I20" s="363"/>
      <c r="J20" s="363"/>
      <c r="K20" s="363"/>
      <c r="L20" s="363"/>
      <c r="M20" s="363"/>
      <c r="N20" s="363"/>
      <c r="O20" s="363"/>
      <c r="P20" s="363"/>
      <c r="Q20" s="363"/>
      <c r="R20" s="363"/>
      <c r="S20" s="363"/>
      <c r="T20" s="363"/>
      <c r="U20" s="363"/>
      <c r="V20" s="363"/>
      <c r="W20" s="363"/>
      <c r="X20" s="363"/>
      <c r="Y20" s="363"/>
      <c r="Z20" s="363"/>
      <c r="AA20" s="363"/>
      <c r="AB20" s="363"/>
      <c r="AC20" s="363"/>
      <c r="AD20" s="364"/>
    </row>
    <row r="21" spans="1:30" ht="36" customHeight="1">
      <c r="B21" s="87"/>
      <c r="C21" s="273" t="s">
        <v>260</v>
      </c>
      <c r="D21" s="273"/>
      <c r="E21" s="273"/>
      <c r="F21" s="273"/>
      <c r="G21" s="273"/>
      <c r="H21" s="273"/>
      <c r="I21" s="273"/>
      <c r="J21" s="273"/>
      <c r="K21" s="273"/>
      <c r="L21" s="273"/>
      <c r="M21" s="273"/>
      <c r="N21" s="273"/>
      <c r="O21" s="273"/>
      <c r="P21" s="273"/>
      <c r="Q21" s="273"/>
      <c r="R21" s="273"/>
      <c r="S21" s="273"/>
      <c r="T21" s="273"/>
      <c r="U21" s="273"/>
      <c r="V21" s="273"/>
      <c r="W21" s="273"/>
      <c r="X21" s="273"/>
      <c r="Y21" s="273"/>
      <c r="Z21" s="273"/>
      <c r="AA21" s="273"/>
      <c r="AB21" s="273"/>
      <c r="AC21" s="273"/>
      <c r="AD21" s="365"/>
    </row>
    <row r="22" spans="1:30" ht="15" customHeight="1">
      <c r="B22" s="366" t="s">
        <v>261</v>
      </c>
      <c r="C22" s="367"/>
      <c r="D22" s="367"/>
      <c r="E22" s="367"/>
      <c r="F22" s="367"/>
      <c r="G22" s="367"/>
      <c r="H22" s="367"/>
      <c r="I22" s="367"/>
      <c r="J22" s="367"/>
      <c r="K22" s="367"/>
      <c r="L22" s="367"/>
      <c r="M22" s="367"/>
      <c r="N22" s="367"/>
      <c r="O22" s="367"/>
      <c r="P22" s="367"/>
      <c r="Q22" s="367"/>
      <c r="R22" s="367"/>
      <c r="S22" s="367"/>
      <c r="T22" s="367"/>
      <c r="U22" s="367"/>
      <c r="V22" s="367"/>
      <c r="W22" s="367"/>
      <c r="X22" s="367"/>
      <c r="Y22" s="367"/>
      <c r="Z22" s="367"/>
      <c r="AA22" s="367"/>
      <c r="AB22" s="367"/>
      <c r="AC22" s="367"/>
      <c r="AD22" s="368"/>
    </row>
    <row r="23" spans="1:30" ht="36" customHeight="1">
      <c r="B23" s="142"/>
      <c r="C23" s="308" t="s">
        <v>262</v>
      </c>
      <c r="D23" s="328"/>
      <c r="E23" s="328"/>
      <c r="F23" s="328"/>
      <c r="G23" s="328"/>
      <c r="H23" s="328"/>
      <c r="I23" s="328"/>
      <c r="J23" s="328"/>
      <c r="K23" s="328"/>
      <c r="L23" s="328"/>
      <c r="M23" s="328"/>
      <c r="N23" s="328"/>
      <c r="O23" s="328"/>
      <c r="P23" s="328"/>
      <c r="Q23" s="328"/>
      <c r="R23" s="328"/>
      <c r="S23" s="328"/>
      <c r="T23" s="328"/>
      <c r="U23" s="328"/>
      <c r="V23" s="328"/>
      <c r="W23" s="328"/>
      <c r="X23" s="328"/>
      <c r="Y23" s="328"/>
      <c r="Z23" s="328"/>
      <c r="AA23" s="328"/>
      <c r="AB23" s="328"/>
      <c r="AC23" s="328"/>
      <c r="AD23" s="358"/>
    </row>
    <row r="24" spans="1:30" ht="36" customHeight="1">
      <c r="B24" s="84"/>
      <c r="C24" s="308" t="s">
        <v>263</v>
      </c>
      <c r="D24" s="328"/>
      <c r="E24" s="328"/>
      <c r="F24" s="328"/>
      <c r="G24" s="328"/>
      <c r="H24" s="328"/>
      <c r="I24" s="328"/>
      <c r="J24" s="328"/>
      <c r="K24" s="328"/>
      <c r="L24" s="328"/>
      <c r="M24" s="328"/>
      <c r="N24" s="328"/>
      <c r="O24" s="328"/>
      <c r="P24" s="328"/>
      <c r="Q24" s="328"/>
      <c r="R24" s="328"/>
      <c r="S24" s="328"/>
      <c r="T24" s="328"/>
      <c r="U24" s="328"/>
      <c r="V24" s="328"/>
      <c r="W24" s="328"/>
      <c r="X24" s="328"/>
      <c r="Y24" s="328"/>
      <c r="Z24" s="328"/>
      <c r="AA24" s="328"/>
      <c r="AB24" s="328"/>
      <c r="AC24" s="328"/>
      <c r="AD24" s="358"/>
    </row>
    <row r="25" spans="1:30" ht="36" customHeight="1">
      <c r="B25" s="84"/>
      <c r="C25" s="308" t="s">
        <v>264</v>
      </c>
      <c r="D25" s="308"/>
      <c r="E25" s="308"/>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8"/>
      <c r="AD25" s="359"/>
    </row>
    <row r="26" spans="1:30" ht="60" customHeight="1">
      <c r="B26" s="84"/>
      <c r="C26" s="308" t="s">
        <v>265</v>
      </c>
      <c r="D26" s="328"/>
      <c r="E26" s="328"/>
      <c r="F26" s="328"/>
      <c r="G26" s="328"/>
      <c r="H26" s="328"/>
      <c r="I26" s="328"/>
      <c r="J26" s="328"/>
      <c r="K26" s="328"/>
      <c r="L26" s="328"/>
      <c r="M26" s="328"/>
      <c r="N26" s="328"/>
      <c r="O26" s="328"/>
      <c r="P26" s="328"/>
      <c r="Q26" s="328"/>
      <c r="R26" s="328"/>
      <c r="S26" s="328"/>
      <c r="T26" s="328"/>
      <c r="U26" s="328"/>
      <c r="V26" s="328"/>
      <c r="W26" s="328"/>
      <c r="X26" s="328"/>
      <c r="Y26" s="328"/>
      <c r="Z26" s="328"/>
      <c r="AA26" s="328"/>
      <c r="AB26" s="328"/>
      <c r="AC26" s="328"/>
      <c r="AD26" s="358"/>
    </row>
    <row r="27" spans="1:30" ht="72" customHeight="1">
      <c r="B27" s="84"/>
      <c r="C27" s="308" t="s">
        <v>266</v>
      </c>
      <c r="D27" s="328"/>
      <c r="E27" s="328"/>
      <c r="F27" s="328"/>
      <c r="G27" s="328"/>
      <c r="H27" s="328"/>
      <c r="I27" s="328"/>
      <c r="J27" s="328"/>
      <c r="K27" s="328"/>
      <c r="L27" s="328"/>
      <c r="M27" s="328"/>
      <c r="N27" s="328"/>
      <c r="O27" s="328"/>
      <c r="P27" s="328"/>
      <c r="Q27" s="328"/>
      <c r="R27" s="328"/>
      <c r="S27" s="328"/>
      <c r="T27" s="328"/>
      <c r="U27" s="328"/>
      <c r="V27" s="328"/>
      <c r="W27" s="328"/>
      <c r="X27" s="328"/>
      <c r="Y27" s="328"/>
      <c r="Z27" s="328"/>
      <c r="AA27" s="328"/>
      <c r="AB27" s="328"/>
      <c r="AC27" s="328"/>
      <c r="AD27" s="358"/>
    </row>
    <row r="28" spans="1:30" ht="60" customHeight="1">
      <c r="B28" s="84"/>
      <c r="C28" s="308" t="s">
        <v>267</v>
      </c>
      <c r="D28" s="308"/>
      <c r="E28" s="308"/>
      <c r="F28" s="308"/>
      <c r="G28" s="308"/>
      <c r="H28" s="308"/>
      <c r="I28" s="308"/>
      <c r="J28" s="308"/>
      <c r="K28" s="308"/>
      <c r="L28" s="308"/>
      <c r="M28" s="308"/>
      <c r="N28" s="308"/>
      <c r="O28" s="308"/>
      <c r="P28" s="308"/>
      <c r="Q28" s="308"/>
      <c r="R28" s="308"/>
      <c r="S28" s="308"/>
      <c r="T28" s="308"/>
      <c r="U28" s="308"/>
      <c r="V28" s="308"/>
      <c r="W28" s="308"/>
      <c r="X28" s="308"/>
      <c r="Y28" s="308"/>
      <c r="Z28" s="308"/>
      <c r="AA28" s="308"/>
      <c r="AB28" s="308"/>
      <c r="AC28" s="308"/>
      <c r="AD28" s="359"/>
    </row>
    <row r="29" spans="1:30" ht="24" customHeight="1">
      <c r="B29" s="84"/>
      <c r="C29" s="308" t="s">
        <v>268</v>
      </c>
      <c r="D29" s="328"/>
      <c r="E29" s="328"/>
      <c r="F29" s="328"/>
      <c r="G29" s="328"/>
      <c r="H29" s="328"/>
      <c r="I29" s="328"/>
      <c r="J29" s="328"/>
      <c r="K29" s="328"/>
      <c r="L29" s="328"/>
      <c r="M29" s="328"/>
      <c r="N29" s="328"/>
      <c r="O29" s="328"/>
      <c r="P29" s="328"/>
      <c r="Q29" s="328"/>
      <c r="R29" s="328"/>
      <c r="S29" s="328"/>
      <c r="T29" s="328"/>
      <c r="U29" s="328"/>
      <c r="V29" s="328"/>
      <c r="W29" s="328"/>
      <c r="X29" s="328"/>
      <c r="Y29" s="328"/>
      <c r="Z29" s="328"/>
      <c r="AA29" s="328"/>
      <c r="AB29" s="328"/>
      <c r="AC29" s="328"/>
      <c r="AD29" s="358"/>
    </row>
    <row r="30" spans="1:30" ht="24" customHeight="1">
      <c r="B30" s="84"/>
      <c r="C30" s="308" t="s">
        <v>269</v>
      </c>
      <c r="D30" s="328"/>
      <c r="E30" s="328"/>
      <c r="F30" s="328"/>
      <c r="G30" s="328"/>
      <c r="H30" s="328"/>
      <c r="I30" s="328"/>
      <c r="J30" s="328"/>
      <c r="K30" s="328"/>
      <c r="L30" s="328"/>
      <c r="M30" s="328"/>
      <c r="N30" s="328"/>
      <c r="O30" s="328"/>
      <c r="P30" s="328"/>
      <c r="Q30" s="328"/>
      <c r="R30" s="328"/>
      <c r="S30" s="328"/>
      <c r="T30" s="328"/>
      <c r="U30" s="328"/>
      <c r="V30" s="328"/>
      <c r="W30" s="328"/>
      <c r="X30" s="328"/>
      <c r="Y30" s="328"/>
      <c r="Z30" s="328"/>
      <c r="AA30" s="328"/>
      <c r="AB30" s="328"/>
      <c r="AC30" s="328"/>
      <c r="AD30" s="358"/>
    </row>
    <row r="31" spans="1:30" ht="60" customHeight="1">
      <c r="B31" s="84"/>
      <c r="C31" s="308" t="s">
        <v>270</v>
      </c>
      <c r="D31" s="328"/>
      <c r="E31" s="328"/>
      <c r="F31" s="328"/>
      <c r="G31" s="328"/>
      <c r="H31" s="328"/>
      <c r="I31" s="328"/>
      <c r="J31" s="328"/>
      <c r="K31" s="328"/>
      <c r="L31" s="328"/>
      <c r="M31" s="328"/>
      <c r="N31" s="328"/>
      <c r="O31" s="328"/>
      <c r="P31" s="328"/>
      <c r="Q31" s="328"/>
      <c r="R31" s="328"/>
      <c r="S31" s="328"/>
      <c r="T31" s="328"/>
      <c r="U31" s="328"/>
      <c r="V31" s="328"/>
      <c r="W31" s="328"/>
      <c r="X31" s="328"/>
      <c r="Y31" s="328"/>
      <c r="Z31" s="328"/>
      <c r="AA31" s="328"/>
      <c r="AB31" s="328"/>
      <c r="AC31" s="328"/>
      <c r="AD31" s="358"/>
    </row>
    <row r="32" spans="1:30" ht="24" customHeight="1">
      <c r="B32" s="84"/>
      <c r="C32" s="308" t="s">
        <v>271</v>
      </c>
      <c r="D32" s="328"/>
      <c r="E32" s="328"/>
      <c r="F32" s="328"/>
      <c r="G32" s="328"/>
      <c r="H32" s="328"/>
      <c r="I32" s="328"/>
      <c r="J32" s="328"/>
      <c r="K32" s="328"/>
      <c r="L32" s="328"/>
      <c r="M32" s="328"/>
      <c r="N32" s="328"/>
      <c r="O32" s="328"/>
      <c r="P32" s="328"/>
      <c r="Q32" s="328"/>
      <c r="R32" s="328"/>
      <c r="S32" s="328"/>
      <c r="T32" s="328"/>
      <c r="U32" s="328"/>
      <c r="V32" s="328"/>
      <c r="W32" s="328"/>
      <c r="X32" s="328"/>
      <c r="Y32" s="328"/>
      <c r="Z32" s="328"/>
      <c r="AA32" s="328"/>
      <c r="AB32" s="328"/>
      <c r="AC32" s="328"/>
      <c r="AD32" s="358"/>
    </row>
    <row r="33" spans="1:79" ht="36" customHeight="1">
      <c r="B33" s="84"/>
      <c r="C33" s="308" t="s">
        <v>272</v>
      </c>
      <c r="D33" s="328"/>
      <c r="E33" s="328"/>
      <c r="F33" s="328"/>
      <c r="G33" s="328"/>
      <c r="H33" s="328"/>
      <c r="I33" s="328"/>
      <c r="J33" s="328"/>
      <c r="K33" s="328"/>
      <c r="L33" s="328"/>
      <c r="M33" s="328"/>
      <c r="N33" s="328"/>
      <c r="O33" s="328"/>
      <c r="P33" s="328"/>
      <c r="Q33" s="328"/>
      <c r="R33" s="328"/>
      <c r="S33" s="328"/>
      <c r="T33" s="328"/>
      <c r="U33" s="328"/>
      <c r="V33" s="328"/>
      <c r="W33" s="328"/>
      <c r="X33" s="328"/>
      <c r="Y33" s="328"/>
      <c r="Z33" s="328"/>
      <c r="AA33" s="328"/>
      <c r="AB33" s="328"/>
      <c r="AC33" s="328"/>
      <c r="AD33" s="358"/>
    </row>
    <row r="34" spans="1:79" ht="24" customHeight="1">
      <c r="B34" s="85"/>
      <c r="C34" s="273" t="s">
        <v>273</v>
      </c>
      <c r="D34" s="338"/>
      <c r="E34" s="338"/>
      <c r="F34" s="338"/>
      <c r="G34" s="338"/>
      <c r="H34" s="338"/>
      <c r="I34" s="338"/>
      <c r="J34" s="338"/>
      <c r="K34" s="338"/>
      <c r="L34" s="338"/>
      <c r="M34" s="338"/>
      <c r="N34" s="338"/>
      <c r="O34" s="338"/>
      <c r="P34" s="338"/>
      <c r="Q34" s="338"/>
      <c r="R34" s="338"/>
      <c r="S34" s="338"/>
      <c r="T34" s="338"/>
      <c r="U34" s="338"/>
      <c r="V34" s="338"/>
      <c r="W34" s="338"/>
      <c r="X34" s="338"/>
      <c r="Y34" s="338"/>
      <c r="Z34" s="338"/>
      <c r="AA34" s="338"/>
      <c r="AB34" s="338"/>
      <c r="AC34" s="338"/>
      <c r="AD34" s="339"/>
    </row>
    <row r="35" spans="1:79" ht="15" customHeight="1">
      <c r="AG35" s="43" t="s">
        <v>274</v>
      </c>
    </row>
    <row r="36" spans="1:79" ht="36" customHeight="1">
      <c r="A36" s="88" t="s">
        <v>275</v>
      </c>
      <c r="B36" s="307" t="s">
        <v>276</v>
      </c>
      <c r="C36" s="307"/>
      <c r="D36" s="307"/>
      <c r="E36" s="307"/>
      <c r="F36" s="307"/>
      <c r="G36" s="307"/>
      <c r="H36" s="307"/>
      <c r="I36" s="307"/>
      <c r="J36" s="307"/>
      <c r="K36" s="307"/>
      <c r="L36" s="307"/>
      <c r="M36" s="307"/>
      <c r="N36" s="307"/>
      <c r="O36" s="307"/>
      <c r="P36" s="307"/>
      <c r="Q36" s="307"/>
      <c r="R36" s="307"/>
      <c r="S36" s="307"/>
      <c r="T36" s="307"/>
      <c r="U36" s="307"/>
      <c r="V36" s="307"/>
      <c r="W36" s="307"/>
      <c r="X36" s="307"/>
      <c r="Y36" s="307"/>
      <c r="Z36" s="307"/>
      <c r="AA36" s="307"/>
      <c r="AB36" s="307"/>
      <c r="AC36" s="307"/>
      <c r="AD36" s="307"/>
      <c r="AG36" s="43">
        <f>+COUNTBLANK(D42:AD161)</f>
        <v>3240</v>
      </c>
      <c r="AH36" s="43">
        <v>3240</v>
      </c>
      <c r="CA36" s="43">
        <f>+COUNTIF(P42:AD161,"ns")</f>
        <v>0</v>
      </c>
    </row>
    <row r="37" spans="1:79" ht="36" customHeight="1">
      <c r="A37" s="89"/>
      <c r="B37" s="145"/>
      <c r="C37" s="328" t="s">
        <v>277</v>
      </c>
      <c r="D37" s="328"/>
      <c r="E37" s="328"/>
      <c r="F37" s="328"/>
      <c r="G37" s="328"/>
      <c r="H37" s="328"/>
      <c r="I37" s="328"/>
      <c r="J37" s="328"/>
      <c r="K37" s="328"/>
      <c r="L37" s="328"/>
      <c r="M37" s="328"/>
      <c r="N37" s="328"/>
      <c r="O37" s="328"/>
      <c r="P37" s="328"/>
      <c r="Q37" s="328"/>
      <c r="R37" s="328"/>
      <c r="S37" s="328"/>
      <c r="T37" s="328"/>
      <c r="U37" s="328"/>
      <c r="V37" s="328"/>
      <c r="W37" s="328"/>
      <c r="X37" s="328"/>
      <c r="Y37" s="328"/>
      <c r="Z37" s="328"/>
      <c r="AA37" s="328"/>
      <c r="AB37" s="328"/>
      <c r="AC37" s="328"/>
      <c r="AD37" s="328"/>
      <c r="AK37" s="43" t="s">
        <v>278</v>
      </c>
      <c r="AM37" s="43" t="s">
        <v>279</v>
      </c>
    </row>
    <row r="38" spans="1:79" customFormat="1" ht="24" customHeight="1">
      <c r="A38" s="90"/>
      <c r="B38" s="68"/>
      <c r="C38" s="308" t="s">
        <v>280</v>
      </c>
      <c r="D38" s="308"/>
      <c r="E38" s="308"/>
      <c r="F38" s="308"/>
      <c r="G38" s="308"/>
      <c r="H38" s="308"/>
      <c r="I38" s="308"/>
      <c r="J38" s="308"/>
      <c r="K38" s="308"/>
      <c r="L38" s="308"/>
      <c r="M38" s="308"/>
      <c r="N38" s="308"/>
      <c r="O38" s="308"/>
      <c r="P38" s="308"/>
      <c r="Q38" s="308"/>
      <c r="R38" s="308"/>
      <c r="S38" s="308"/>
      <c r="T38" s="308"/>
      <c r="U38" s="308"/>
      <c r="V38" s="308"/>
      <c r="W38" s="308"/>
      <c r="X38" s="308"/>
      <c r="Y38" s="308"/>
      <c r="Z38" s="308"/>
      <c r="AA38" s="308"/>
      <c r="AB38" s="308"/>
      <c r="AC38" s="308"/>
      <c r="AD38" s="308"/>
      <c r="AF38" s="163"/>
      <c r="AK38" t="s">
        <v>281</v>
      </c>
      <c r="AM38" t="s">
        <v>281</v>
      </c>
    </row>
    <row r="39" spans="1:79" ht="15" customHeight="1">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G39" s="43">
        <f>+COUNTA(D42:J161)</f>
        <v>0</v>
      </c>
      <c r="AH39" s="43">
        <f>+COUNTIF(K42:O161,2)</f>
        <v>0</v>
      </c>
      <c r="AI39" s="43">
        <f>+COUNTIF(K42:O161,3)</f>
        <v>0</v>
      </c>
      <c r="AJ39" s="43">
        <f>+COUNTIF(K42:O161,9)</f>
        <v>0</v>
      </c>
      <c r="AK39" s="43">
        <f>+IF(AG36=AH36,0,IF(SUM(AH39:AJ39)=AG39,1,0))</f>
        <v>0</v>
      </c>
      <c r="AM39" s="43">
        <f>IF(AG36=AH36,0,IF(OR(P162=0,P162="NS",P162="NA"),1,0))</f>
        <v>0</v>
      </c>
      <c r="AN39" s="43">
        <f>+SUM(AK39:AM39)</f>
        <v>0</v>
      </c>
    </row>
    <row r="40" spans="1:79" ht="60" customHeight="1">
      <c r="B40" s="25"/>
      <c r="C40" s="252" t="s">
        <v>282</v>
      </c>
      <c r="D40" s="253"/>
      <c r="E40" s="253"/>
      <c r="F40" s="253"/>
      <c r="G40" s="253"/>
      <c r="H40" s="253"/>
      <c r="I40" s="253"/>
      <c r="J40" s="254"/>
      <c r="K40" s="252" t="s">
        <v>283</v>
      </c>
      <c r="L40" s="253"/>
      <c r="M40" s="253"/>
      <c r="N40" s="253"/>
      <c r="O40" s="254"/>
      <c r="P40" s="236" t="s">
        <v>284</v>
      </c>
      <c r="Q40" s="237"/>
      <c r="R40" s="237"/>
      <c r="S40" s="237"/>
      <c r="T40" s="237"/>
      <c r="U40" s="237"/>
      <c r="V40" s="237"/>
      <c r="W40" s="237"/>
      <c r="X40" s="237"/>
      <c r="Y40" s="237"/>
      <c r="Z40" s="237"/>
      <c r="AA40" s="237"/>
      <c r="AB40" s="237"/>
      <c r="AC40" s="237"/>
      <c r="AD40" s="238"/>
    </row>
    <row r="41" spans="1:79" ht="15" customHeight="1" thickBot="1">
      <c r="B41" s="25"/>
      <c r="C41" s="258"/>
      <c r="D41" s="259"/>
      <c r="E41" s="259"/>
      <c r="F41" s="259"/>
      <c r="G41" s="259"/>
      <c r="H41" s="259"/>
      <c r="I41" s="259"/>
      <c r="J41" s="260"/>
      <c r="K41" s="258"/>
      <c r="L41" s="259"/>
      <c r="M41" s="259"/>
      <c r="N41" s="259"/>
      <c r="O41" s="260"/>
      <c r="P41" s="236" t="s">
        <v>285</v>
      </c>
      <c r="Q41" s="237"/>
      <c r="R41" s="237"/>
      <c r="S41" s="237"/>
      <c r="T41" s="238"/>
      <c r="U41" s="303" t="s">
        <v>286</v>
      </c>
      <c r="V41" s="304"/>
      <c r="W41" s="304"/>
      <c r="X41" s="304"/>
      <c r="Y41" s="305"/>
      <c r="Z41" s="303" t="s">
        <v>287</v>
      </c>
      <c r="AA41" s="304"/>
      <c r="AB41" s="304"/>
      <c r="AC41" s="304"/>
      <c r="AD41" s="305"/>
      <c r="AG41" s="43" t="s">
        <v>274</v>
      </c>
      <c r="AH41" s="43" t="s">
        <v>281</v>
      </c>
      <c r="AI41" s="1" t="s">
        <v>288</v>
      </c>
      <c r="AJ41" s="43">
        <v>3</v>
      </c>
      <c r="AK41" s="43">
        <v>9</v>
      </c>
      <c r="AL41" s="43" t="s">
        <v>281</v>
      </c>
      <c r="AN41" s="43" t="s">
        <v>289</v>
      </c>
      <c r="AO41" s="43" t="s">
        <v>290</v>
      </c>
      <c r="AP41" s="43" t="s">
        <v>291</v>
      </c>
      <c r="AQ41" s="43" t="s">
        <v>281</v>
      </c>
    </row>
    <row r="42" spans="1:79" ht="15" customHeight="1" thickBot="1">
      <c r="B42" s="7"/>
      <c r="C42" s="139" t="s">
        <v>205</v>
      </c>
      <c r="D42" s="355"/>
      <c r="E42" s="356"/>
      <c r="F42" s="356"/>
      <c r="G42" s="356"/>
      <c r="H42" s="356"/>
      <c r="I42" s="356"/>
      <c r="J42" s="357"/>
      <c r="K42" s="280"/>
      <c r="L42" s="199"/>
      <c r="M42" s="199"/>
      <c r="N42" s="199"/>
      <c r="O42" s="281"/>
      <c r="P42" s="280"/>
      <c r="Q42" s="199"/>
      <c r="R42" s="199"/>
      <c r="S42" s="199"/>
      <c r="T42" s="281"/>
      <c r="U42" s="280"/>
      <c r="V42" s="199"/>
      <c r="W42" s="199"/>
      <c r="X42" s="199"/>
      <c r="Y42" s="281"/>
      <c r="Z42" s="280"/>
      <c r="AA42" s="199"/>
      <c r="AB42" s="199"/>
      <c r="AC42" s="199"/>
      <c r="AD42" s="281"/>
      <c r="AG42" s="43">
        <f>+COUNTBLANK(K42:AD42)</f>
        <v>20</v>
      </c>
      <c r="AH42" s="43">
        <f>+IF($AG$36=$AH$36,0,IF(OR(AND(K42=1,AG42=16),AND(OR(K42=2,K42=3,K42=9),AG42=19),AND(D42="",AG42=20),AND(D42="",AG42=20)),0,1))</f>
        <v>0</v>
      </c>
      <c r="AI42" s="43">
        <f>+IF($AG$36=$AH$36,0,IF(OR(AND(D42="",AG42=20),AND(D42&lt;&gt;"",K42&lt;&gt;"",OR(AG42=16,AG42=19))),0,1))</f>
        <v>0</v>
      </c>
      <c r="AJ42" s="43">
        <f>+COUNTIF(K42:O161,3)</f>
        <v>0</v>
      </c>
      <c r="AK42" s="43">
        <f>+COUNTIF(K42:O161,9)</f>
        <v>0</v>
      </c>
      <c r="AL42" s="43">
        <f>+IF(AG36=AH36,0,IF(AND(AG39=SUM(AJ42:AK42)),1,0))</f>
        <v>0</v>
      </c>
      <c r="AN42" s="149">
        <f>P42</f>
        <v>0</v>
      </c>
      <c r="AO42" s="150">
        <f>COUNTIF(U42:AD42,"NS")</f>
        <v>0</v>
      </c>
      <c r="AP42" s="150">
        <f>SUM(U42:AD42)</f>
        <v>0</v>
      </c>
      <c r="AQ42" s="151">
        <f>IF($AG$36=$AH$36, 0, IF(OR(AND(AN42=0, AO42&gt;0), AND(AN42="ns", AP42&gt;0), AND(AN42="ns", AO42=0, AP42=0)), 1, IF(OR(AND(AN42&gt;0, AO42=2), AND(AN42="ns", AO42=2), AND(AN42="ns", AP42=0, AO42&gt;0), AN42=AP42, COUNTIF(P42:AD42, "NA")=COUNTA(P42:AD42)), 0, 1)))</f>
        <v>0</v>
      </c>
    </row>
    <row r="43" spans="1:79" ht="15" customHeight="1" thickBot="1">
      <c r="B43" s="7"/>
      <c r="C43" s="91" t="s">
        <v>206</v>
      </c>
      <c r="D43" s="355"/>
      <c r="E43" s="356"/>
      <c r="F43" s="356"/>
      <c r="G43" s="356"/>
      <c r="H43" s="356"/>
      <c r="I43" s="356"/>
      <c r="J43" s="357"/>
      <c r="K43" s="280"/>
      <c r="L43" s="199"/>
      <c r="M43" s="199"/>
      <c r="N43" s="199"/>
      <c r="O43" s="281"/>
      <c r="P43" s="280"/>
      <c r="Q43" s="199"/>
      <c r="R43" s="199"/>
      <c r="S43" s="199"/>
      <c r="T43" s="281"/>
      <c r="U43" s="280"/>
      <c r="V43" s="199"/>
      <c r="W43" s="199"/>
      <c r="X43" s="199"/>
      <c r="Y43" s="281"/>
      <c r="Z43" s="280"/>
      <c r="AA43" s="199"/>
      <c r="AB43" s="199"/>
      <c r="AC43" s="199"/>
      <c r="AD43" s="281"/>
      <c r="AG43" s="43">
        <f t="shared" ref="AG43:AG106" si="0">+COUNTBLANK(K43:AD43)</f>
        <v>20</v>
      </c>
      <c r="AH43" s="43">
        <f t="shared" ref="AH43:AH106" si="1">+IF($AG$36=$AH$36,0,IF(OR(AND(K43=1,AG43=16),AND(OR(K43=2,K43=3,K43=9),AG43=19),AND(D43="",AG43=20),AND(D43="",AG43=20)),0,1))</f>
        <v>0</v>
      </c>
      <c r="AI43" s="43">
        <f t="shared" ref="AI43:AI106" si="2">+IF($AG$36=$AH$36,0,IF(OR(AND(D43="",AG43=20),AND(D43&lt;&gt;"",K43&lt;&gt;"",OR(AG43=16,AG43=19))),0,1))</f>
        <v>0</v>
      </c>
      <c r="AN43" s="149">
        <f t="shared" ref="AN43:AN65" si="3">P43</f>
        <v>0</v>
      </c>
      <c r="AO43" s="150">
        <f t="shared" ref="AO43:AO65" si="4">COUNTIF(U43:AD43,"NS")</f>
        <v>0</v>
      </c>
      <c r="AP43" s="150">
        <f t="shared" ref="AP43:AP65" si="5">SUM(U43:AD43)</f>
        <v>0</v>
      </c>
      <c r="AQ43" s="151">
        <f t="shared" ref="AQ43:AQ65" si="6">IF($AG$36=$AH$36, 0, IF(OR(AND(AN43=0, AO43&gt;0), AND(AN43="ns", AP43&gt;0), AND(AN43="ns", AO43=0, AP43=0)), 1, IF(OR(AND(AN43&gt;0, AO43=2), AND(AN43="ns", AO43=2), AND(AN43="ns", AP43=0, AO43&gt;0), AN43=AP43, COUNTIF(P43:AD43, "NA")=COUNTA(P43:AD43)), 0, 1)))</f>
        <v>0</v>
      </c>
    </row>
    <row r="44" spans="1:79" ht="15" customHeight="1" thickBot="1">
      <c r="B44" s="7"/>
      <c r="C44" s="92" t="s">
        <v>208</v>
      </c>
      <c r="D44" s="355"/>
      <c r="E44" s="356"/>
      <c r="F44" s="356"/>
      <c r="G44" s="356"/>
      <c r="H44" s="356"/>
      <c r="I44" s="356"/>
      <c r="J44" s="357"/>
      <c r="K44" s="280"/>
      <c r="L44" s="199"/>
      <c r="M44" s="199"/>
      <c r="N44" s="199"/>
      <c r="O44" s="281"/>
      <c r="P44" s="280"/>
      <c r="Q44" s="199"/>
      <c r="R44" s="199"/>
      <c r="S44" s="199"/>
      <c r="T44" s="281"/>
      <c r="U44" s="280"/>
      <c r="V44" s="199"/>
      <c r="W44" s="199"/>
      <c r="X44" s="199"/>
      <c r="Y44" s="281"/>
      <c r="Z44" s="280"/>
      <c r="AA44" s="199"/>
      <c r="AB44" s="199"/>
      <c r="AC44" s="199"/>
      <c r="AD44" s="281"/>
      <c r="AG44" s="43">
        <f t="shared" si="0"/>
        <v>20</v>
      </c>
      <c r="AH44" s="43">
        <f t="shared" si="1"/>
        <v>0</v>
      </c>
      <c r="AI44" s="43">
        <f t="shared" si="2"/>
        <v>0</v>
      </c>
      <c r="AN44" s="149">
        <f t="shared" si="3"/>
        <v>0</v>
      </c>
      <c r="AO44" s="150">
        <f t="shared" si="4"/>
        <v>0</v>
      </c>
      <c r="AP44" s="150">
        <f t="shared" si="5"/>
        <v>0</v>
      </c>
      <c r="AQ44" s="151">
        <f t="shared" si="6"/>
        <v>0</v>
      </c>
    </row>
    <row r="45" spans="1:79" ht="15" customHeight="1" thickBot="1">
      <c r="B45" s="7"/>
      <c r="C45" s="92" t="s">
        <v>209</v>
      </c>
      <c r="D45" s="355"/>
      <c r="E45" s="356"/>
      <c r="F45" s="356"/>
      <c r="G45" s="356"/>
      <c r="H45" s="356"/>
      <c r="I45" s="356"/>
      <c r="J45" s="357"/>
      <c r="K45" s="280"/>
      <c r="L45" s="199"/>
      <c r="M45" s="199"/>
      <c r="N45" s="199"/>
      <c r="O45" s="281"/>
      <c r="P45" s="280"/>
      <c r="Q45" s="199"/>
      <c r="R45" s="199"/>
      <c r="S45" s="199"/>
      <c r="T45" s="281"/>
      <c r="U45" s="280"/>
      <c r="V45" s="199"/>
      <c r="W45" s="199"/>
      <c r="X45" s="199"/>
      <c r="Y45" s="281"/>
      <c r="Z45" s="280"/>
      <c r="AA45" s="199"/>
      <c r="AB45" s="199"/>
      <c r="AC45" s="199"/>
      <c r="AD45" s="281"/>
      <c r="AG45" s="43">
        <f t="shared" si="0"/>
        <v>20</v>
      </c>
      <c r="AH45" s="43">
        <f t="shared" si="1"/>
        <v>0</v>
      </c>
      <c r="AI45" s="43">
        <f t="shared" si="2"/>
        <v>0</v>
      </c>
      <c r="AN45" s="149">
        <f t="shared" si="3"/>
        <v>0</v>
      </c>
      <c r="AO45" s="150">
        <f t="shared" si="4"/>
        <v>0</v>
      </c>
      <c r="AP45" s="150">
        <f t="shared" si="5"/>
        <v>0</v>
      </c>
      <c r="AQ45" s="151">
        <f t="shared" si="6"/>
        <v>0</v>
      </c>
    </row>
    <row r="46" spans="1:79" ht="15" customHeight="1" thickBot="1">
      <c r="B46" s="7"/>
      <c r="C46" s="92" t="s">
        <v>211</v>
      </c>
      <c r="D46" s="355"/>
      <c r="E46" s="356"/>
      <c r="F46" s="356"/>
      <c r="G46" s="356"/>
      <c r="H46" s="356"/>
      <c r="I46" s="356"/>
      <c r="J46" s="357"/>
      <c r="K46" s="280"/>
      <c r="L46" s="199"/>
      <c r="M46" s="199"/>
      <c r="N46" s="199"/>
      <c r="O46" s="281"/>
      <c r="P46" s="280"/>
      <c r="Q46" s="199"/>
      <c r="R46" s="199"/>
      <c r="S46" s="199"/>
      <c r="T46" s="281"/>
      <c r="U46" s="280"/>
      <c r="V46" s="199"/>
      <c r="W46" s="199"/>
      <c r="X46" s="199"/>
      <c r="Y46" s="281"/>
      <c r="Z46" s="280"/>
      <c r="AA46" s="199"/>
      <c r="AB46" s="199"/>
      <c r="AC46" s="199"/>
      <c r="AD46" s="281"/>
      <c r="AG46" s="43">
        <f t="shared" si="0"/>
        <v>20</v>
      </c>
      <c r="AH46" s="43">
        <f t="shared" si="1"/>
        <v>0</v>
      </c>
      <c r="AI46" s="43">
        <f t="shared" si="2"/>
        <v>0</v>
      </c>
      <c r="AN46" s="149">
        <f t="shared" si="3"/>
        <v>0</v>
      </c>
      <c r="AO46" s="150">
        <f t="shared" si="4"/>
        <v>0</v>
      </c>
      <c r="AP46" s="150">
        <f t="shared" si="5"/>
        <v>0</v>
      </c>
      <c r="AQ46" s="151">
        <f t="shared" si="6"/>
        <v>0</v>
      </c>
    </row>
    <row r="47" spans="1:79" ht="15" customHeight="1" thickBot="1">
      <c r="B47" s="7"/>
      <c r="C47" s="92" t="s">
        <v>213</v>
      </c>
      <c r="D47" s="355"/>
      <c r="E47" s="356"/>
      <c r="F47" s="356"/>
      <c r="G47" s="356"/>
      <c r="H47" s="356"/>
      <c r="I47" s="356"/>
      <c r="J47" s="357"/>
      <c r="K47" s="280"/>
      <c r="L47" s="199"/>
      <c r="M47" s="199"/>
      <c r="N47" s="199"/>
      <c r="O47" s="281"/>
      <c r="P47" s="280"/>
      <c r="Q47" s="199"/>
      <c r="R47" s="199"/>
      <c r="S47" s="199"/>
      <c r="T47" s="281"/>
      <c r="U47" s="280"/>
      <c r="V47" s="199"/>
      <c r="W47" s="199"/>
      <c r="X47" s="199"/>
      <c r="Y47" s="281"/>
      <c r="Z47" s="280"/>
      <c r="AA47" s="199"/>
      <c r="AB47" s="199"/>
      <c r="AC47" s="199"/>
      <c r="AD47" s="281"/>
      <c r="AG47" s="43">
        <f t="shared" si="0"/>
        <v>20</v>
      </c>
      <c r="AH47" s="43">
        <f t="shared" si="1"/>
        <v>0</v>
      </c>
      <c r="AI47" s="43">
        <f t="shared" si="2"/>
        <v>0</v>
      </c>
      <c r="AN47" s="149">
        <f t="shared" si="3"/>
        <v>0</v>
      </c>
      <c r="AO47" s="150">
        <f t="shared" si="4"/>
        <v>0</v>
      </c>
      <c r="AP47" s="150">
        <f t="shared" si="5"/>
        <v>0</v>
      </c>
      <c r="AQ47" s="151">
        <f t="shared" si="6"/>
        <v>0</v>
      </c>
    </row>
    <row r="48" spans="1:79" ht="15" customHeight="1" thickBot="1">
      <c r="B48" s="7"/>
      <c r="C48" s="92" t="s">
        <v>215</v>
      </c>
      <c r="D48" s="355"/>
      <c r="E48" s="356"/>
      <c r="F48" s="356"/>
      <c r="G48" s="356"/>
      <c r="H48" s="356"/>
      <c r="I48" s="356"/>
      <c r="J48" s="357"/>
      <c r="K48" s="280"/>
      <c r="L48" s="199"/>
      <c r="M48" s="199"/>
      <c r="N48" s="199"/>
      <c r="O48" s="281"/>
      <c r="P48" s="280"/>
      <c r="Q48" s="199"/>
      <c r="R48" s="199"/>
      <c r="S48" s="199"/>
      <c r="T48" s="281"/>
      <c r="U48" s="280"/>
      <c r="V48" s="199"/>
      <c r="W48" s="199"/>
      <c r="X48" s="199"/>
      <c r="Y48" s="281"/>
      <c r="Z48" s="280"/>
      <c r="AA48" s="199"/>
      <c r="AB48" s="199"/>
      <c r="AC48" s="199"/>
      <c r="AD48" s="281"/>
      <c r="AG48" s="43">
        <f t="shared" si="0"/>
        <v>20</v>
      </c>
      <c r="AH48" s="43">
        <f t="shared" si="1"/>
        <v>0</v>
      </c>
      <c r="AI48" s="43">
        <f t="shared" si="2"/>
        <v>0</v>
      </c>
      <c r="AN48" s="149">
        <f t="shared" si="3"/>
        <v>0</v>
      </c>
      <c r="AO48" s="150">
        <f t="shared" si="4"/>
        <v>0</v>
      </c>
      <c r="AP48" s="150">
        <f t="shared" si="5"/>
        <v>0</v>
      </c>
      <c r="AQ48" s="151">
        <f t="shared" si="6"/>
        <v>0</v>
      </c>
    </row>
    <row r="49" spans="2:43" ht="15" customHeight="1" thickBot="1">
      <c r="B49" s="7"/>
      <c r="C49" s="92" t="s">
        <v>217</v>
      </c>
      <c r="D49" s="355"/>
      <c r="E49" s="356"/>
      <c r="F49" s="356"/>
      <c r="G49" s="356"/>
      <c r="H49" s="356"/>
      <c r="I49" s="356"/>
      <c r="J49" s="357"/>
      <c r="K49" s="280"/>
      <c r="L49" s="199"/>
      <c r="M49" s="199"/>
      <c r="N49" s="199"/>
      <c r="O49" s="281"/>
      <c r="P49" s="280"/>
      <c r="Q49" s="199"/>
      <c r="R49" s="199"/>
      <c r="S49" s="199"/>
      <c r="T49" s="281"/>
      <c r="U49" s="280"/>
      <c r="V49" s="199"/>
      <c r="W49" s="199"/>
      <c r="X49" s="199"/>
      <c r="Y49" s="281"/>
      <c r="Z49" s="280"/>
      <c r="AA49" s="199"/>
      <c r="AB49" s="199"/>
      <c r="AC49" s="199"/>
      <c r="AD49" s="281"/>
      <c r="AG49" s="43">
        <f t="shared" si="0"/>
        <v>20</v>
      </c>
      <c r="AH49" s="43">
        <f t="shared" si="1"/>
        <v>0</v>
      </c>
      <c r="AI49" s="43">
        <f t="shared" si="2"/>
        <v>0</v>
      </c>
      <c r="AN49" s="149">
        <f t="shared" si="3"/>
        <v>0</v>
      </c>
      <c r="AO49" s="150">
        <f t="shared" si="4"/>
        <v>0</v>
      </c>
      <c r="AP49" s="150">
        <f t="shared" si="5"/>
        <v>0</v>
      </c>
      <c r="AQ49" s="151">
        <f t="shared" si="6"/>
        <v>0</v>
      </c>
    </row>
    <row r="50" spans="2:43" ht="15" customHeight="1" thickBot="1">
      <c r="B50" s="7"/>
      <c r="C50" s="92" t="s">
        <v>219</v>
      </c>
      <c r="D50" s="355"/>
      <c r="E50" s="356"/>
      <c r="F50" s="356"/>
      <c r="G50" s="356"/>
      <c r="H50" s="356"/>
      <c r="I50" s="356"/>
      <c r="J50" s="357"/>
      <c r="K50" s="280"/>
      <c r="L50" s="199"/>
      <c r="M50" s="199"/>
      <c r="N50" s="199"/>
      <c r="O50" s="281"/>
      <c r="P50" s="280"/>
      <c r="Q50" s="199"/>
      <c r="R50" s="199"/>
      <c r="S50" s="199"/>
      <c r="T50" s="281"/>
      <c r="U50" s="280"/>
      <c r="V50" s="199"/>
      <c r="W50" s="199"/>
      <c r="X50" s="199"/>
      <c r="Y50" s="281"/>
      <c r="Z50" s="280"/>
      <c r="AA50" s="199"/>
      <c r="AB50" s="199"/>
      <c r="AC50" s="199"/>
      <c r="AD50" s="281"/>
      <c r="AG50" s="43">
        <f t="shared" si="0"/>
        <v>20</v>
      </c>
      <c r="AH50" s="43">
        <f t="shared" si="1"/>
        <v>0</v>
      </c>
      <c r="AI50" s="43">
        <f t="shared" si="2"/>
        <v>0</v>
      </c>
      <c r="AN50" s="149">
        <f t="shared" si="3"/>
        <v>0</v>
      </c>
      <c r="AO50" s="150">
        <f t="shared" si="4"/>
        <v>0</v>
      </c>
      <c r="AP50" s="150">
        <f t="shared" si="5"/>
        <v>0</v>
      </c>
      <c r="AQ50" s="151">
        <f t="shared" si="6"/>
        <v>0</v>
      </c>
    </row>
    <row r="51" spans="2:43" ht="15" customHeight="1" thickBot="1">
      <c r="B51" s="7"/>
      <c r="C51" s="92" t="s">
        <v>221</v>
      </c>
      <c r="D51" s="355"/>
      <c r="E51" s="356"/>
      <c r="F51" s="356"/>
      <c r="G51" s="356"/>
      <c r="H51" s="356"/>
      <c r="I51" s="356"/>
      <c r="J51" s="357"/>
      <c r="K51" s="280"/>
      <c r="L51" s="199"/>
      <c r="M51" s="199"/>
      <c r="N51" s="199"/>
      <c r="O51" s="281"/>
      <c r="P51" s="280"/>
      <c r="Q51" s="199"/>
      <c r="R51" s="199"/>
      <c r="S51" s="199"/>
      <c r="T51" s="281"/>
      <c r="U51" s="280"/>
      <c r="V51" s="199"/>
      <c r="W51" s="199"/>
      <c r="X51" s="199"/>
      <c r="Y51" s="281"/>
      <c r="Z51" s="280"/>
      <c r="AA51" s="199"/>
      <c r="AB51" s="199"/>
      <c r="AC51" s="199"/>
      <c r="AD51" s="281"/>
      <c r="AG51" s="43">
        <f t="shared" si="0"/>
        <v>20</v>
      </c>
      <c r="AH51" s="43">
        <f t="shared" si="1"/>
        <v>0</v>
      </c>
      <c r="AI51" s="43">
        <f t="shared" si="2"/>
        <v>0</v>
      </c>
      <c r="AN51" s="149">
        <f t="shared" si="3"/>
        <v>0</v>
      </c>
      <c r="AO51" s="150">
        <f t="shared" si="4"/>
        <v>0</v>
      </c>
      <c r="AP51" s="150">
        <f t="shared" si="5"/>
        <v>0</v>
      </c>
      <c r="AQ51" s="151">
        <f t="shared" si="6"/>
        <v>0</v>
      </c>
    </row>
    <row r="52" spans="2:43" ht="15" customHeight="1" thickBot="1">
      <c r="B52" s="7"/>
      <c r="C52" s="92" t="s">
        <v>223</v>
      </c>
      <c r="D52" s="355"/>
      <c r="E52" s="356"/>
      <c r="F52" s="356"/>
      <c r="G52" s="356"/>
      <c r="H52" s="356"/>
      <c r="I52" s="356"/>
      <c r="J52" s="357"/>
      <c r="K52" s="280"/>
      <c r="L52" s="199"/>
      <c r="M52" s="199"/>
      <c r="N52" s="199"/>
      <c r="O52" s="281"/>
      <c r="P52" s="280"/>
      <c r="Q52" s="199"/>
      <c r="R52" s="199"/>
      <c r="S52" s="199"/>
      <c r="T52" s="281"/>
      <c r="U52" s="280"/>
      <c r="V52" s="199"/>
      <c r="W52" s="199"/>
      <c r="X52" s="199"/>
      <c r="Y52" s="281"/>
      <c r="Z52" s="280"/>
      <c r="AA52" s="199"/>
      <c r="AB52" s="199"/>
      <c r="AC52" s="199"/>
      <c r="AD52" s="281"/>
      <c r="AG52" s="43">
        <f t="shared" si="0"/>
        <v>20</v>
      </c>
      <c r="AH52" s="43">
        <f t="shared" si="1"/>
        <v>0</v>
      </c>
      <c r="AI52" s="43">
        <f t="shared" si="2"/>
        <v>0</v>
      </c>
      <c r="AN52" s="149">
        <f t="shared" si="3"/>
        <v>0</v>
      </c>
      <c r="AO52" s="150">
        <f t="shared" si="4"/>
        <v>0</v>
      </c>
      <c r="AP52" s="150">
        <f t="shared" si="5"/>
        <v>0</v>
      </c>
      <c r="AQ52" s="151">
        <f t="shared" si="6"/>
        <v>0</v>
      </c>
    </row>
    <row r="53" spans="2:43" ht="15" customHeight="1" thickBot="1">
      <c r="B53" s="7"/>
      <c r="C53" s="92" t="s">
        <v>224</v>
      </c>
      <c r="D53" s="355"/>
      <c r="E53" s="356"/>
      <c r="F53" s="356"/>
      <c r="G53" s="356"/>
      <c r="H53" s="356"/>
      <c r="I53" s="356"/>
      <c r="J53" s="357"/>
      <c r="K53" s="280"/>
      <c r="L53" s="199"/>
      <c r="M53" s="199"/>
      <c r="N53" s="199"/>
      <c r="O53" s="281"/>
      <c r="P53" s="280"/>
      <c r="Q53" s="199"/>
      <c r="R53" s="199"/>
      <c r="S53" s="199"/>
      <c r="T53" s="281"/>
      <c r="U53" s="280"/>
      <c r="V53" s="199"/>
      <c r="W53" s="199"/>
      <c r="X53" s="199"/>
      <c r="Y53" s="281"/>
      <c r="Z53" s="280"/>
      <c r="AA53" s="199"/>
      <c r="AB53" s="199"/>
      <c r="AC53" s="199"/>
      <c r="AD53" s="281"/>
      <c r="AG53" s="43">
        <f t="shared" si="0"/>
        <v>20</v>
      </c>
      <c r="AH53" s="43">
        <f t="shared" si="1"/>
        <v>0</v>
      </c>
      <c r="AI53" s="43">
        <f t="shared" si="2"/>
        <v>0</v>
      </c>
      <c r="AN53" s="149">
        <f t="shared" si="3"/>
        <v>0</v>
      </c>
      <c r="AO53" s="150">
        <f t="shared" si="4"/>
        <v>0</v>
      </c>
      <c r="AP53" s="150">
        <f t="shared" si="5"/>
        <v>0</v>
      </c>
      <c r="AQ53" s="151">
        <f t="shared" si="6"/>
        <v>0</v>
      </c>
    </row>
    <row r="54" spans="2:43" ht="15" customHeight="1" thickBot="1">
      <c r="B54" s="7"/>
      <c r="C54" s="92" t="s">
        <v>225</v>
      </c>
      <c r="D54" s="355"/>
      <c r="E54" s="356"/>
      <c r="F54" s="356"/>
      <c r="G54" s="356"/>
      <c r="H54" s="356"/>
      <c r="I54" s="356"/>
      <c r="J54" s="357"/>
      <c r="K54" s="280"/>
      <c r="L54" s="199"/>
      <c r="M54" s="199"/>
      <c r="N54" s="199"/>
      <c r="O54" s="281"/>
      <c r="P54" s="280"/>
      <c r="Q54" s="199"/>
      <c r="R54" s="199"/>
      <c r="S54" s="199"/>
      <c r="T54" s="281"/>
      <c r="U54" s="280"/>
      <c r="V54" s="199"/>
      <c r="W54" s="199"/>
      <c r="X54" s="199"/>
      <c r="Y54" s="281"/>
      <c r="Z54" s="280"/>
      <c r="AA54" s="199"/>
      <c r="AB54" s="199"/>
      <c r="AC54" s="199"/>
      <c r="AD54" s="281"/>
      <c r="AG54" s="43">
        <f t="shared" si="0"/>
        <v>20</v>
      </c>
      <c r="AH54" s="43">
        <f t="shared" si="1"/>
        <v>0</v>
      </c>
      <c r="AI54" s="43">
        <f t="shared" si="2"/>
        <v>0</v>
      </c>
      <c r="AN54" s="149">
        <f t="shared" si="3"/>
        <v>0</v>
      </c>
      <c r="AO54" s="150">
        <f t="shared" si="4"/>
        <v>0</v>
      </c>
      <c r="AP54" s="150">
        <f t="shared" si="5"/>
        <v>0</v>
      </c>
      <c r="AQ54" s="151">
        <f t="shared" si="6"/>
        <v>0</v>
      </c>
    </row>
    <row r="55" spans="2:43" ht="15" customHeight="1" thickBot="1">
      <c r="B55" s="7"/>
      <c r="C55" s="92" t="s">
        <v>226</v>
      </c>
      <c r="D55" s="355"/>
      <c r="E55" s="356"/>
      <c r="F55" s="356"/>
      <c r="G55" s="356"/>
      <c r="H55" s="356"/>
      <c r="I55" s="356"/>
      <c r="J55" s="357"/>
      <c r="K55" s="280"/>
      <c r="L55" s="199"/>
      <c r="M55" s="199"/>
      <c r="N55" s="199"/>
      <c r="O55" s="281"/>
      <c r="P55" s="280"/>
      <c r="Q55" s="199"/>
      <c r="R55" s="199"/>
      <c r="S55" s="199"/>
      <c r="T55" s="281"/>
      <c r="U55" s="280"/>
      <c r="V55" s="199"/>
      <c r="W55" s="199"/>
      <c r="X55" s="199"/>
      <c r="Y55" s="281"/>
      <c r="Z55" s="280"/>
      <c r="AA55" s="199"/>
      <c r="AB55" s="199"/>
      <c r="AC55" s="199"/>
      <c r="AD55" s="281"/>
      <c r="AG55" s="43">
        <f t="shared" si="0"/>
        <v>20</v>
      </c>
      <c r="AH55" s="43">
        <f t="shared" si="1"/>
        <v>0</v>
      </c>
      <c r="AI55" s="43">
        <f t="shared" si="2"/>
        <v>0</v>
      </c>
      <c r="AN55" s="149">
        <f t="shared" si="3"/>
        <v>0</v>
      </c>
      <c r="AO55" s="150">
        <f t="shared" si="4"/>
        <v>0</v>
      </c>
      <c r="AP55" s="150">
        <f t="shared" si="5"/>
        <v>0</v>
      </c>
      <c r="AQ55" s="151">
        <f t="shared" si="6"/>
        <v>0</v>
      </c>
    </row>
    <row r="56" spans="2:43" ht="15" customHeight="1" thickBot="1">
      <c r="B56" s="7"/>
      <c r="C56" s="92" t="s">
        <v>227</v>
      </c>
      <c r="D56" s="355"/>
      <c r="E56" s="356"/>
      <c r="F56" s="356"/>
      <c r="G56" s="356"/>
      <c r="H56" s="356"/>
      <c r="I56" s="356"/>
      <c r="J56" s="357"/>
      <c r="K56" s="280"/>
      <c r="L56" s="199"/>
      <c r="M56" s="199"/>
      <c r="N56" s="199"/>
      <c r="O56" s="281"/>
      <c r="P56" s="280"/>
      <c r="Q56" s="199"/>
      <c r="R56" s="199"/>
      <c r="S56" s="199"/>
      <c r="T56" s="281"/>
      <c r="U56" s="280"/>
      <c r="V56" s="199"/>
      <c r="W56" s="199"/>
      <c r="X56" s="199"/>
      <c r="Y56" s="281"/>
      <c r="Z56" s="280"/>
      <c r="AA56" s="199"/>
      <c r="AB56" s="199"/>
      <c r="AC56" s="199"/>
      <c r="AD56" s="281"/>
      <c r="AG56" s="43">
        <f t="shared" si="0"/>
        <v>20</v>
      </c>
      <c r="AH56" s="43">
        <f t="shared" si="1"/>
        <v>0</v>
      </c>
      <c r="AI56" s="43">
        <f t="shared" si="2"/>
        <v>0</v>
      </c>
      <c r="AN56" s="149">
        <f t="shared" si="3"/>
        <v>0</v>
      </c>
      <c r="AO56" s="150">
        <f t="shared" si="4"/>
        <v>0</v>
      </c>
      <c r="AP56" s="150">
        <f t="shared" si="5"/>
        <v>0</v>
      </c>
      <c r="AQ56" s="151">
        <f t="shared" si="6"/>
        <v>0</v>
      </c>
    </row>
    <row r="57" spans="2:43" ht="15" customHeight="1" thickBot="1">
      <c r="B57" s="7"/>
      <c r="C57" s="92" t="s">
        <v>228</v>
      </c>
      <c r="D57" s="355"/>
      <c r="E57" s="356"/>
      <c r="F57" s="356"/>
      <c r="G57" s="356"/>
      <c r="H57" s="356"/>
      <c r="I57" s="356"/>
      <c r="J57" s="357"/>
      <c r="K57" s="280"/>
      <c r="L57" s="199"/>
      <c r="M57" s="199"/>
      <c r="N57" s="199"/>
      <c r="O57" s="281"/>
      <c r="P57" s="280"/>
      <c r="Q57" s="199"/>
      <c r="R57" s="199"/>
      <c r="S57" s="199"/>
      <c r="T57" s="281"/>
      <c r="U57" s="280"/>
      <c r="V57" s="199"/>
      <c r="W57" s="199"/>
      <c r="X57" s="199"/>
      <c r="Y57" s="281"/>
      <c r="Z57" s="280"/>
      <c r="AA57" s="199"/>
      <c r="AB57" s="199"/>
      <c r="AC57" s="199"/>
      <c r="AD57" s="281"/>
      <c r="AG57" s="43">
        <f t="shared" si="0"/>
        <v>20</v>
      </c>
      <c r="AH57" s="43">
        <f t="shared" si="1"/>
        <v>0</v>
      </c>
      <c r="AI57" s="43">
        <f t="shared" si="2"/>
        <v>0</v>
      </c>
      <c r="AN57" s="149">
        <f t="shared" si="3"/>
        <v>0</v>
      </c>
      <c r="AO57" s="150">
        <f t="shared" si="4"/>
        <v>0</v>
      </c>
      <c r="AP57" s="150">
        <f t="shared" si="5"/>
        <v>0</v>
      </c>
      <c r="AQ57" s="151">
        <f t="shared" si="6"/>
        <v>0</v>
      </c>
    </row>
    <row r="58" spans="2:43" ht="15" customHeight="1" thickBot="1">
      <c r="B58" s="7"/>
      <c r="C58" s="92" t="s">
        <v>229</v>
      </c>
      <c r="D58" s="355"/>
      <c r="E58" s="356"/>
      <c r="F58" s="356"/>
      <c r="G58" s="356"/>
      <c r="H58" s="356"/>
      <c r="I58" s="356"/>
      <c r="J58" s="357"/>
      <c r="K58" s="280"/>
      <c r="L58" s="199"/>
      <c r="M58" s="199"/>
      <c r="N58" s="199"/>
      <c r="O58" s="281"/>
      <c r="P58" s="280"/>
      <c r="Q58" s="199"/>
      <c r="R58" s="199"/>
      <c r="S58" s="199"/>
      <c r="T58" s="281"/>
      <c r="U58" s="280"/>
      <c r="V58" s="199"/>
      <c r="W58" s="199"/>
      <c r="X58" s="199"/>
      <c r="Y58" s="281"/>
      <c r="Z58" s="280"/>
      <c r="AA58" s="199"/>
      <c r="AB58" s="199"/>
      <c r="AC58" s="199"/>
      <c r="AD58" s="281"/>
      <c r="AG58" s="43">
        <f t="shared" si="0"/>
        <v>20</v>
      </c>
      <c r="AH58" s="43">
        <f t="shared" si="1"/>
        <v>0</v>
      </c>
      <c r="AI58" s="43">
        <f t="shared" si="2"/>
        <v>0</v>
      </c>
      <c r="AN58" s="149">
        <f t="shared" si="3"/>
        <v>0</v>
      </c>
      <c r="AO58" s="150">
        <f t="shared" si="4"/>
        <v>0</v>
      </c>
      <c r="AP58" s="150">
        <f t="shared" si="5"/>
        <v>0</v>
      </c>
      <c r="AQ58" s="151">
        <f t="shared" si="6"/>
        <v>0</v>
      </c>
    </row>
    <row r="59" spans="2:43" ht="15" customHeight="1" thickBot="1">
      <c r="B59" s="7"/>
      <c r="C59" s="92" t="s">
        <v>230</v>
      </c>
      <c r="D59" s="355"/>
      <c r="E59" s="356"/>
      <c r="F59" s="356"/>
      <c r="G59" s="356"/>
      <c r="H59" s="356"/>
      <c r="I59" s="356"/>
      <c r="J59" s="357"/>
      <c r="K59" s="280"/>
      <c r="L59" s="199"/>
      <c r="M59" s="199"/>
      <c r="N59" s="199"/>
      <c r="O59" s="281"/>
      <c r="P59" s="280"/>
      <c r="Q59" s="199"/>
      <c r="R59" s="199"/>
      <c r="S59" s="199"/>
      <c r="T59" s="281"/>
      <c r="U59" s="280"/>
      <c r="V59" s="199"/>
      <c r="W59" s="199"/>
      <c r="X59" s="199"/>
      <c r="Y59" s="281"/>
      <c r="Z59" s="280"/>
      <c r="AA59" s="199"/>
      <c r="AB59" s="199"/>
      <c r="AC59" s="199"/>
      <c r="AD59" s="281"/>
      <c r="AG59" s="43">
        <f t="shared" si="0"/>
        <v>20</v>
      </c>
      <c r="AH59" s="43">
        <f t="shared" si="1"/>
        <v>0</v>
      </c>
      <c r="AI59" s="43">
        <f t="shared" si="2"/>
        <v>0</v>
      </c>
      <c r="AN59" s="149">
        <f t="shared" si="3"/>
        <v>0</v>
      </c>
      <c r="AO59" s="150">
        <f t="shared" si="4"/>
        <v>0</v>
      </c>
      <c r="AP59" s="150">
        <f t="shared" si="5"/>
        <v>0</v>
      </c>
      <c r="AQ59" s="151">
        <f t="shared" si="6"/>
        <v>0</v>
      </c>
    </row>
    <row r="60" spans="2:43" ht="15" customHeight="1" thickBot="1">
      <c r="B60" s="7"/>
      <c r="C60" s="92" t="s">
        <v>231</v>
      </c>
      <c r="D60" s="355"/>
      <c r="E60" s="356"/>
      <c r="F60" s="356"/>
      <c r="G60" s="356"/>
      <c r="H60" s="356"/>
      <c r="I60" s="356"/>
      <c r="J60" s="357"/>
      <c r="K60" s="280"/>
      <c r="L60" s="199"/>
      <c r="M60" s="199"/>
      <c r="N60" s="199"/>
      <c r="O60" s="281"/>
      <c r="P60" s="280"/>
      <c r="Q60" s="199"/>
      <c r="R60" s="199"/>
      <c r="S60" s="199"/>
      <c r="T60" s="281"/>
      <c r="U60" s="280"/>
      <c r="V60" s="199"/>
      <c r="W60" s="199"/>
      <c r="X60" s="199"/>
      <c r="Y60" s="281"/>
      <c r="Z60" s="280"/>
      <c r="AA60" s="199"/>
      <c r="AB60" s="199"/>
      <c r="AC60" s="199"/>
      <c r="AD60" s="281"/>
      <c r="AG60" s="43">
        <f t="shared" si="0"/>
        <v>20</v>
      </c>
      <c r="AH60" s="43">
        <f t="shared" si="1"/>
        <v>0</v>
      </c>
      <c r="AI60" s="43">
        <f t="shared" si="2"/>
        <v>0</v>
      </c>
      <c r="AN60" s="149">
        <f t="shared" si="3"/>
        <v>0</v>
      </c>
      <c r="AO60" s="150">
        <f t="shared" si="4"/>
        <v>0</v>
      </c>
      <c r="AP60" s="150">
        <f t="shared" si="5"/>
        <v>0</v>
      </c>
      <c r="AQ60" s="151">
        <f t="shared" si="6"/>
        <v>0</v>
      </c>
    </row>
    <row r="61" spans="2:43" ht="15" customHeight="1" thickBot="1">
      <c r="B61" s="7"/>
      <c r="C61" s="92" t="s">
        <v>232</v>
      </c>
      <c r="D61" s="355"/>
      <c r="E61" s="356"/>
      <c r="F61" s="356"/>
      <c r="G61" s="356"/>
      <c r="H61" s="356"/>
      <c r="I61" s="356"/>
      <c r="J61" s="357"/>
      <c r="K61" s="280"/>
      <c r="L61" s="199"/>
      <c r="M61" s="199"/>
      <c r="N61" s="199"/>
      <c r="O61" s="281"/>
      <c r="P61" s="280"/>
      <c r="Q61" s="199"/>
      <c r="R61" s="199"/>
      <c r="S61" s="199"/>
      <c r="T61" s="281"/>
      <c r="U61" s="280"/>
      <c r="V61" s="199"/>
      <c r="W61" s="199"/>
      <c r="X61" s="199"/>
      <c r="Y61" s="281"/>
      <c r="Z61" s="280"/>
      <c r="AA61" s="199"/>
      <c r="AB61" s="199"/>
      <c r="AC61" s="199"/>
      <c r="AD61" s="281"/>
      <c r="AG61" s="43">
        <f t="shared" si="0"/>
        <v>20</v>
      </c>
      <c r="AH61" s="43">
        <f t="shared" si="1"/>
        <v>0</v>
      </c>
      <c r="AI61" s="43">
        <f t="shared" si="2"/>
        <v>0</v>
      </c>
      <c r="AN61" s="149">
        <f t="shared" si="3"/>
        <v>0</v>
      </c>
      <c r="AO61" s="150">
        <f t="shared" si="4"/>
        <v>0</v>
      </c>
      <c r="AP61" s="150">
        <f t="shared" si="5"/>
        <v>0</v>
      </c>
      <c r="AQ61" s="151">
        <f t="shared" si="6"/>
        <v>0</v>
      </c>
    </row>
    <row r="62" spans="2:43" ht="15" customHeight="1" thickBot="1">
      <c r="B62" s="7"/>
      <c r="C62" s="92" t="s">
        <v>233</v>
      </c>
      <c r="D62" s="355"/>
      <c r="E62" s="356"/>
      <c r="F62" s="356"/>
      <c r="G62" s="356"/>
      <c r="H62" s="356"/>
      <c r="I62" s="356"/>
      <c r="J62" s="357"/>
      <c r="K62" s="280"/>
      <c r="L62" s="199"/>
      <c r="M62" s="199"/>
      <c r="N62" s="199"/>
      <c r="O62" s="281"/>
      <c r="P62" s="280"/>
      <c r="Q62" s="199"/>
      <c r="R62" s="199"/>
      <c r="S62" s="199"/>
      <c r="T62" s="281"/>
      <c r="U62" s="280"/>
      <c r="V62" s="199"/>
      <c r="W62" s="199"/>
      <c r="X62" s="199"/>
      <c r="Y62" s="281"/>
      <c r="Z62" s="280"/>
      <c r="AA62" s="199"/>
      <c r="AB62" s="199"/>
      <c r="AC62" s="199"/>
      <c r="AD62" s="281"/>
      <c r="AG62" s="43">
        <f t="shared" si="0"/>
        <v>20</v>
      </c>
      <c r="AH62" s="43">
        <f t="shared" si="1"/>
        <v>0</v>
      </c>
      <c r="AI62" s="43">
        <f t="shared" si="2"/>
        <v>0</v>
      </c>
      <c r="AN62" s="149">
        <f t="shared" si="3"/>
        <v>0</v>
      </c>
      <c r="AO62" s="150">
        <f t="shared" si="4"/>
        <v>0</v>
      </c>
      <c r="AP62" s="150">
        <f t="shared" si="5"/>
        <v>0</v>
      </c>
      <c r="AQ62" s="151">
        <f t="shared" si="6"/>
        <v>0</v>
      </c>
    </row>
    <row r="63" spans="2:43" ht="15" customHeight="1" thickBot="1">
      <c r="B63" s="7"/>
      <c r="C63" s="92" t="s">
        <v>234</v>
      </c>
      <c r="D63" s="355"/>
      <c r="E63" s="356"/>
      <c r="F63" s="356"/>
      <c r="G63" s="356"/>
      <c r="H63" s="356"/>
      <c r="I63" s="356"/>
      <c r="J63" s="357"/>
      <c r="K63" s="280"/>
      <c r="L63" s="199"/>
      <c r="M63" s="199"/>
      <c r="N63" s="199"/>
      <c r="O63" s="281"/>
      <c r="P63" s="280"/>
      <c r="Q63" s="199"/>
      <c r="R63" s="199"/>
      <c r="S63" s="199"/>
      <c r="T63" s="281"/>
      <c r="U63" s="280"/>
      <c r="V63" s="199"/>
      <c r="W63" s="199"/>
      <c r="X63" s="199"/>
      <c r="Y63" s="281"/>
      <c r="Z63" s="280"/>
      <c r="AA63" s="199"/>
      <c r="AB63" s="199"/>
      <c r="AC63" s="199"/>
      <c r="AD63" s="281"/>
      <c r="AG63" s="43">
        <f t="shared" si="0"/>
        <v>20</v>
      </c>
      <c r="AH63" s="43">
        <f t="shared" si="1"/>
        <v>0</v>
      </c>
      <c r="AI63" s="43">
        <f t="shared" si="2"/>
        <v>0</v>
      </c>
      <c r="AN63" s="149">
        <f t="shared" si="3"/>
        <v>0</v>
      </c>
      <c r="AO63" s="150">
        <f t="shared" si="4"/>
        <v>0</v>
      </c>
      <c r="AP63" s="150">
        <f t="shared" si="5"/>
        <v>0</v>
      </c>
      <c r="AQ63" s="151">
        <f t="shared" si="6"/>
        <v>0</v>
      </c>
    </row>
    <row r="64" spans="2:43" ht="15" customHeight="1" thickBot="1">
      <c r="B64" s="7"/>
      <c r="C64" s="92" t="s">
        <v>235</v>
      </c>
      <c r="D64" s="355"/>
      <c r="E64" s="356"/>
      <c r="F64" s="356"/>
      <c r="G64" s="356"/>
      <c r="H64" s="356"/>
      <c r="I64" s="356"/>
      <c r="J64" s="357"/>
      <c r="K64" s="280"/>
      <c r="L64" s="199"/>
      <c r="M64" s="199"/>
      <c r="N64" s="199"/>
      <c r="O64" s="281"/>
      <c r="P64" s="280"/>
      <c r="Q64" s="199"/>
      <c r="R64" s="199"/>
      <c r="S64" s="199"/>
      <c r="T64" s="281"/>
      <c r="U64" s="280"/>
      <c r="V64" s="199"/>
      <c r="W64" s="199"/>
      <c r="X64" s="199"/>
      <c r="Y64" s="281"/>
      <c r="Z64" s="280"/>
      <c r="AA64" s="199"/>
      <c r="AB64" s="199"/>
      <c r="AC64" s="199"/>
      <c r="AD64" s="281"/>
      <c r="AG64" s="43">
        <f t="shared" si="0"/>
        <v>20</v>
      </c>
      <c r="AH64" s="43">
        <f t="shared" si="1"/>
        <v>0</v>
      </c>
      <c r="AI64" s="43">
        <f t="shared" si="2"/>
        <v>0</v>
      </c>
      <c r="AN64" s="149">
        <f t="shared" si="3"/>
        <v>0</v>
      </c>
      <c r="AO64" s="150">
        <f t="shared" si="4"/>
        <v>0</v>
      </c>
      <c r="AP64" s="150">
        <f t="shared" si="5"/>
        <v>0</v>
      </c>
      <c r="AQ64" s="151">
        <f t="shared" si="6"/>
        <v>0</v>
      </c>
    </row>
    <row r="65" spans="2:43" ht="15" customHeight="1" thickBot="1">
      <c r="B65" s="7"/>
      <c r="C65" s="92" t="s">
        <v>236</v>
      </c>
      <c r="D65" s="355"/>
      <c r="E65" s="356"/>
      <c r="F65" s="356"/>
      <c r="G65" s="356"/>
      <c r="H65" s="356"/>
      <c r="I65" s="356"/>
      <c r="J65" s="357"/>
      <c r="K65" s="280"/>
      <c r="L65" s="199"/>
      <c r="M65" s="199"/>
      <c r="N65" s="199"/>
      <c r="O65" s="281"/>
      <c r="P65" s="280"/>
      <c r="Q65" s="199"/>
      <c r="R65" s="199"/>
      <c r="S65" s="199"/>
      <c r="T65" s="281"/>
      <c r="U65" s="280"/>
      <c r="V65" s="199"/>
      <c r="W65" s="199"/>
      <c r="X65" s="199"/>
      <c r="Y65" s="281"/>
      <c r="Z65" s="280"/>
      <c r="AA65" s="199"/>
      <c r="AB65" s="199"/>
      <c r="AC65" s="199"/>
      <c r="AD65" s="281"/>
      <c r="AG65" s="43">
        <f t="shared" si="0"/>
        <v>20</v>
      </c>
      <c r="AH65" s="43">
        <f t="shared" si="1"/>
        <v>0</v>
      </c>
      <c r="AI65" s="43">
        <f t="shared" si="2"/>
        <v>0</v>
      </c>
      <c r="AN65" s="149">
        <f t="shared" si="3"/>
        <v>0</v>
      </c>
      <c r="AO65" s="150">
        <f t="shared" si="4"/>
        <v>0</v>
      </c>
      <c r="AP65" s="150">
        <f t="shared" si="5"/>
        <v>0</v>
      </c>
      <c r="AQ65" s="151">
        <f t="shared" si="6"/>
        <v>0</v>
      </c>
    </row>
    <row r="66" spans="2:43" ht="15" customHeight="1" thickBot="1">
      <c r="B66" s="7"/>
      <c r="C66" s="92" t="s">
        <v>237</v>
      </c>
      <c r="D66" s="355"/>
      <c r="E66" s="356"/>
      <c r="F66" s="356"/>
      <c r="G66" s="356"/>
      <c r="H66" s="356"/>
      <c r="I66" s="356"/>
      <c r="J66" s="357"/>
      <c r="K66" s="280"/>
      <c r="L66" s="199"/>
      <c r="M66" s="199"/>
      <c r="N66" s="199"/>
      <c r="O66" s="281"/>
      <c r="P66" s="280"/>
      <c r="Q66" s="199"/>
      <c r="R66" s="199"/>
      <c r="S66" s="199"/>
      <c r="T66" s="281"/>
      <c r="U66" s="280"/>
      <c r="V66" s="199"/>
      <c r="W66" s="199"/>
      <c r="X66" s="199"/>
      <c r="Y66" s="281"/>
      <c r="Z66" s="280"/>
      <c r="AA66" s="199"/>
      <c r="AB66" s="199"/>
      <c r="AC66" s="199"/>
      <c r="AD66" s="281"/>
      <c r="AG66" s="43">
        <f t="shared" si="0"/>
        <v>20</v>
      </c>
      <c r="AH66" s="43">
        <f t="shared" si="1"/>
        <v>0</v>
      </c>
      <c r="AI66" s="43">
        <f t="shared" si="2"/>
        <v>0</v>
      </c>
      <c r="AN66" s="149">
        <f>P66</f>
        <v>0</v>
      </c>
      <c r="AO66" s="150">
        <f>COUNTIF(U66:AD66,"NS")</f>
        <v>0</v>
      </c>
      <c r="AP66" s="150">
        <f>SUM(U66:AD66)</f>
        <v>0</v>
      </c>
      <c r="AQ66" s="151">
        <f>IF($AG$36=$AH$36, 0, IF(OR(AND(AN66=0, AO66&gt;0), AND(AN66="ns", AP66&gt;0), AND(AN66="ns", AO66=0, AP66=0)), 1, IF(OR(AND(AN66&gt;0, AO66=2), AND(AN66="ns", AO66=2), AND(AN66="ns", AP66=0, AO66&gt;0), AN66=AP66, COUNTIF(P66:AD66, "NA")=COUNTA(P66:AD66)), 0, 1)))</f>
        <v>0</v>
      </c>
    </row>
    <row r="67" spans="2:43" ht="15" customHeight="1" thickBot="1">
      <c r="B67" s="7"/>
      <c r="C67" s="92" t="s">
        <v>238</v>
      </c>
      <c r="D67" s="355"/>
      <c r="E67" s="356"/>
      <c r="F67" s="356"/>
      <c r="G67" s="356"/>
      <c r="H67" s="356"/>
      <c r="I67" s="356"/>
      <c r="J67" s="357"/>
      <c r="K67" s="280"/>
      <c r="L67" s="199"/>
      <c r="M67" s="199"/>
      <c r="N67" s="199"/>
      <c r="O67" s="281"/>
      <c r="P67" s="280"/>
      <c r="Q67" s="199"/>
      <c r="R67" s="199"/>
      <c r="S67" s="199"/>
      <c r="T67" s="281"/>
      <c r="U67" s="280"/>
      <c r="V67" s="199"/>
      <c r="W67" s="199"/>
      <c r="X67" s="199"/>
      <c r="Y67" s="281"/>
      <c r="Z67" s="280"/>
      <c r="AA67" s="199"/>
      <c r="AB67" s="199"/>
      <c r="AC67" s="199"/>
      <c r="AD67" s="281"/>
      <c r="AG67" s="43">
        <f t="shared" si="0"/>
        <v>20</v>
      </c>
      <c r="AH67" s="43">
        <f t="shared" si="1"/>
        <v>0</v>
      </c>
      <c r="AI67" s="43">
        <f t="shared" si="2"/>
        <v>0</v>
      </c>
      <c r="AN67" s="149">
        <f t="shared" ref="AN67:AN109" si="7">P67</f>
        <v>0</v>
      </c>
      <c r="AO67" s="150">
        <f t="shared" ref="AO67:AO109" si="8">COUNTIF(U67:AD67,"NS")</f>
        <v>0</v>
      </c>
      <c r="AP67" s="150">
        <f t="shared" ref="AP67:AP109" si="9">SUM(U67:AD67)</f>
        <v>0</v>
      </c>
      <c r="AQ67" s="151">
        <f t="shared" ref="AQ67:AQ109" si="10">IF($AG$36=$AH$36, 0, IF(OR(AND(AN67=0, AO67&gt;0), AND(AN67="ns", AP67&gt;0), AND(AN67="ns", AO67=0, AP67=0)), 1, IF(OR(AND(AN67&gt;0, AO67=2), AND(AN67="ns", AO67=2), AND(AN67="ns", AP67=0, AO67&gt;0), AN67=AP67, COUNTIF(P67:AD67, "NA")=COUNTA(P67:AD67)), 0, 1)))</f>
        <v>0</v>
      </c>
    </row>
    <row r="68" spans="2:43" ht="15" customHeight="1" thickBot="1">
      <c r="B68" s="7"/>
      <c r="C68" s="92" t="s">
        <v>239</v>
      </c>
      <c r="D68" s="355"/>
      <c r="E68" s="356"/>
      <c r="F68" s="356"/>
      <c r="G68" s="356"/>
      <c r="H68" s="356"/>
      <c r="I68" s="356"/>
      <c r="J68" s="357"/>
      <c r="K68" s="280"/>
      <c r="L68" s="199"/>
      <c r="M68" s="199"/>
      <c r="N68" s="199"/>
      <c r="O68" s="281"/>
      <c r="P68" s="280"/>
      <c r="Q68" s="199"/>
      <c r="R68" s="199"/>
      <c r="S68" s="199"/>
      <c r="T68" s="281"/>
      <c r="U68" s="280"/>
      <c r="V68" s="199"/>
      <c r="W68" s="199"/>
      <c r="X68" s="199"/>
      <c r="Y68" s="281"/>
      <c r="Z68" s="280"/>
      <c r="AA68" s="199"/>
      <c r="AB68" s="199"/>
      <c r="AC68" s="199"/>
      <c r="AD68" s="281"/>
      <c r="AG68" s="43">
        <f t="shared" si="0"/>
        <v>20</v>
      </c>
      <c r="AH68" s="43">
        <f t="shared" si="1"/>
        <v>0</v>
      </c>
      <c r="AI68" s="43">
        <f t="shared" si="2"/>
        <v>0</v>
      </c>
      <c r="AN68" s="149">
        <f t="shared" si="7"/>
        <v>0</v>
      </c>
      <c r="AO68" s="150">
        <f t="shared" si="8"/>
        <v>0</v>
      </c>
      <c r="AP68" s="150">
        <f t="shared" si="9"/>
        <v>0</v>
      </c>
      <c r="AQ68" s="151">
        <f t="shared" si="10"/>
        <v>0</v>
      </c>
    </row>
    <row r="69" spans="2:43" ht="15" customHeight="1" thickBot="1">
      <c r="B69" s="7"/>
      <c r="C69" s="92" t="s">
        <v>240</v>
      </c>
      <c r="D69" s="355"/>
      <c r="E69" s="356"/>
      <c r="F69" s="356"/>
      <c r="G69" s="356"/>
      <c r="H69" s="356"/>
      <c r="I69" s="356"/>
      <c r="J69" s="357"/>
      <c r="K69" s="280"/>
      <c r="L69" s="199"/>
      <c r="M69" s="199"/>
      <c r="N69" s="199"/>
      <c r="O69" s="281"/>
      <c r="P69" s="280"/>
      <c r="Q69" s="199"/>
      <c r="R69" s="199"/>
      <c r="S69" s="199"/>
      <c r="T69" s="281"/>
      <c r="U69" s="280"/>
      <c r="V69" s="199"/>
      <c r="W69" s="199"/>
      <c r="X69" s="199"/>
      <c r="Y69" s="281"/>
      <c r="Z69" s="280"/>
      <c r="AA69" s="199"/>
      <c r="AB69" s="199"/>
      <c r="AC69" s="199"/>
      <c r="AD69" s="281"/>
      <c r="AG69" s="43">
        <f t="shared" si="0"/>
        <v>20</v>
      </c>
      <c r="AH69" s="43">
        <f t="shared" si="1"/>
        <v>0</v>
      </c>
      <c r="AI69" s="43">
        <f t="shared" si="2"/>
        <v>0</v>
      </c>
      <c r="AN69" s="149">
        <f t="shared" si="7"/>
        <v>0</v>
      </c>
      <c r="AO69" s="150">
        <f t="shared" si="8"/>
        <v>0</v>
      </c>
      <c r="AP69" s="150">
        <f t="shared" si="9"/>
        <v>0</v>
      </c>
      <c r="AQ69" s="151">
        <f t="shared" si="10"/>
        <v>0</v>
      </c>
    </row>
    <row r="70" spans="2:43" ht="15" customHeight="1" thickBot="1">
      <c r="B70" s="7"/>
      <c r="C70" s="92" t="s">
        <v>241</v>
      </c>
      <c r="D70" s="355"/>
      <c r="E70" s="356"/>
      <c r="F70" s="356"/>
      <c r="G70" s="356"/>
      <c r="H70" s="356"/>
      <c r="I70" s="356"/>
      <c r="J70" s="357"/>
      <c r="K70" s="280"/>
      <c r="L70" s="199"/>
      <c r="M70" s="199"/>
      <c r="N70" s="199"/>
      <c r="O70" s="281"/>
      <c r="P70" s="280"/>
      <c r="Q70" s="199"/>
      <c r="R70" s="199"/>
      <c r="S70" s="199"/>
      <c r="T70" s="281"/>
      <c r="U70" s="280"/>
      <c r="V70" s="199"/>
      <c r="W70" s="199"/>
      <c r="X70" s="199"/>
      <c r="Y70" s="281"/>
      <c r="Z70" s="280"/>
      <c r="AA70" s="199"/>
      <c r="AB70" s="199"/>
      <c r="AC70" s="199"/>
      <c r="AD70" s="281"/>
      <c r="AG70" s="43">
        <f t="shared" si="0"/>
        <v>20</v>
      </c>
      <c r="AH70" s="43">
        <f t="shared" si="1"/>
        <v>0</v>
      </c>
      <c r="AI70" s="43">
        <f t="shared" si="2"/>
        <v>0</v>
      </c>
      <c r="AN70" s="149">
        <f t="shared" si="7"/>
        <v>0</v>
      </c>
      <c r="AO70" s="150">
        <f t="shared" si="8"/>
        <v>0</v>
      </c>
      <c r="AP70" s="150">
        <f t="shared" si="9"/>
        <v>0</v>
      </c>
      <c r="AQ70" s="151">
        <f t="shared" si="10"/>
        <v>0</v>
      </c>
    </row>
    <row r="71" spans="2:43" ht="15" customHeight="1" thickBot="1">
      <c r="B71" s="7"/>
      <c r="C71" s="92" t="s">
        <v>242</v>
      </c>
      <c r="D71" s="355"/>
      <c r="E71" s="356"/>
      <c r="F71" s="356"/>
      <c r="G71" s="356"/>
      <c r="H71" s="356"/>
      <c r="I71" s="356"/>
      <c r="J71" s="357"/>
      <c r="K71" s="280"/>
      <c r="L71" s="199"/>
      <c r="M71" s="199"/>
      <c r="N71" s="199"/>
      <c r="O71" s="281"/>
      <c r="P71" s="280"/>
      <c r="Q71" s="199"/>
      <c r="R71" s="199"/>
      <c r="S71" s="199"/>
      <c r="T71" s="281"/>
      <c r="U71" s="280"/>
      <c r="V71" s="199"/>
      <c r="W71" s="199"/>
      <c r="X71" s="199"/>
      <c r="Y71" s="281"/>
      <c r="Z71" s="280"/>
      <c r="AA71" s="199"/>
      <c r="AB71" s="199"/>
      <c r="AC71" s="199"/>
      <c r="AD71" s="281"/>
      <c r="AG71" s="43">
        <f t="shared" si="0"/>
        <v>20</v>
      </c>
      <c r="AH71" s="43">
        <f t="shared" si="1"/>
        <v>0</v>
      </c>
      <c r="AI71" s="43">
        <f t="shared" si="2"/>
        <v>0</v>
      </c>
      <c r="AN71" s="149">
        <f t="shared" si="7"/>
        <v>0</v>
      </c>
      <c r="AO71" s="150">
        <f t="shared" si="8"/>
        <v>0</v>
      </c>
      <c r="AP71" s="150">
        <f t="shared" si="9"/>
        <v>0</v>
      </c>
      <c r="AQ71" s="151">
        <f t="shared" si="10"/>
        <v>0</v>
      </c>
    </row>
    <row r="72" spans="2:43" ht="15" customHeight="1" thickBot="1">
      <c r="B72" s="7"/>
      <c r="C72" s="92" t="s">
        <v>243</v>
      </c>
      <c r="D72" s="355"/>
      <c r="E72" s="356"/>
      <c r="F72" s="356"/>
      <c r="G72" s="356"/>
      <c r="H72" s="356"/>
      <c r="I72" s="356"/>
      <c r="J72" s="357"/>
      <c r="K72" s="280"/>
      <c r="L72" s="199"/>
      <c r="M72" s="199"/>
      <c r="N72" s="199"/>
      <c r="O72" s="281"/>
      <c r="P72" s="280"/>
      <c r="Q72" s="199"/>
      <c r="R72" s="199"/>
      <c r="S72" s="199"/>
      <c r="T72" s="281"/>
      <c r="U72" s="280"/>
      <c r="V72" s="199"/>
      <c r="W72" s="199"/>
      <c r="X72" s="199"/>
      <c r="Y72" s="281"/>
      <c r="Z72" s="280"/>
      <c r="AA72" s="199"/>
      <c r="AB72" s="199"/>
      <c r="AC72" s="199"/>
      <c r="AD72" s="281"/>
      <c r="AG72" s="43">
        <f t="shared" si="0"/>
        <v>20</v>
      </c>
      <c r="AH72" s="43">
        <f t="shared" si="1"/>
        <v>0</v>
      </c>
      <c r="AI72" s="43">
        <f t="shared" si="2"/>
        <v>0</v>
      </c>
      <c r="AN72" s="149">
        <f t="shared" si="7"/>
        <v>0</v>
      </c>
      <c r="AO72" s="150">
        <f t="shared" si="8"/>
        <v>0</v>
      </c>
      <c r="AP72" s="150">
        <f t="shared" si="9"/>
        <v>0</v>
      </c>
      <c r="AQ72" s="151">
        <f t="shared" si="10"/>
        <v>0</v>
      </c>
    </row>
    <row r="73" spans="2:43" ht="15" customHeight="1" thickBot="1">
      <c r="B73" s="7"/>
      <c r="C73" s="92" t="s">
        <v>244</v>
      </c>
      <c r="D73" s="355"/>
      <c r="E73" s="356"/>
      <c r="F73" s="356"/>
      <c r="G73" s="356"/>
      <c r="H73" s="356"/>
      <c r="I73" s="356"/>
      <c r="J73" s="357"/>
      <c r="K73" s="280"/>
      <c r="L73" s="199"/>
      <c r="M73" s="199"/>
      <c r="N73" s="199"/>
      <c r="O73" s="281"/>
      <c r="P73" s="280"/>
      <c r="Q73" s="199"/>
      <c r="R73" s="199"/>
      <c r="S73" s="199"/>
      <c r="T73" s="281"/>
      <c r="U73" s="280"/>
      <c r="V73" s="199"/>
      <c r="W73" s="199"/>
      <c r="X73" s="199"/>
      <c r="Y73" s="281"/>
      <c r="Z73" s="280"/>
      <c r="AA73" s="199"/>
      <c r="AB73" s="199"/>
      <c r="AC73" s="199"/>
      <c r="AD73" s="281"/>
      <c r="AG73" s="43">
        <f t="shared" si="0"/>
        <v>20</v>
      </c>
      <c r="AH73" s="43">
        <f t="shared" si="1"/>
        <v>0</v>
      </c>
      <c r="AI73" s="43">
        <f t="shared" si="2"/>
        <v>0</v>
      </c>
      <c r="AN73" s="149">
        <f t="shared" si="7"/>
        <v>0</v>
      </c>
      <c r="AO73" s="150">
        <f t="shared" si="8"/>
        <v>0</v>
      </c>
      <c r="AP73" s="150">
        <f t="shared" si="9"/>
        <v>0</v>
      </c>
      <c r="AQ73" s="151">
        <f t="shared" si="10"/>
        <v>0</v>
      </c>
    </row>
    <row r="74" spans="2:43" ht="15" customHeight="1" thickBot="1">
      <c r="B74" s="7"/>
      <c r="C74" s="92" t="s">
        <v>245</v>
      </c>
      <c r="D74" s="355"/>
      <c r="E74" s="356"/>
      <c r="F74" s="356"/>
      <c r="G74" s="356"/>
      <c r="H74" s="356"/>
      <c r="I74" s="356"/>
      <c r="J74" s="357"/>
      <c r="K74" s="280"/>
      <c r="L74" s="199"/>
      <c r="M74" s="199"/>
      <c r="N74" s="199"/>
      <c r="O74" s="281"/>
      <c r="P74" s="280"/>
      <c r="Q74" s="199"/>
      <c r="R74" s="199"/>
      <c r="S74" s="199"/>
      <c r="T74" s="281"/>
      <c r="U74" s="280"/>
      <c r="V74" s="199"/>
      <c r="W74" s="199"/>
      <c r="X74" s="199"/>
      <c r="Y74" s="281"/>
      <c r="Z74" s="280"/>
      <c r="AA74" s="199"/>
      <c r="AB74" s="199"/>
      <c r="AC74" s="199"/>
      <c r="AD74" s="281"/>
      <c r="AG74" s="43">
        <f t="shared" si="0"/>
        <v>20</v>
      </c>
      <c r="AH74" s="43">
        <f t="shared" si="1"/>
        <v>0</v>
      </c>
      <c r="AI74" s="43">
        <f t="shared" si="2"/>
        <v>0</v>
      </c>
      <c r="AN74" s="149">
        <f t="shared" si="7"/>
        <v>0</v>
      </c>
      <c r="AO74" s="150">
        <f t="shared" si="8"/>
        <v>0</v>
      </c>
      <c r="AP74" s="150">
        <f t="shared" si="9"/>
        <v>0</v>
      </c>
      <c r="AQ74" s="151">
        <f t="shared" si="10"/>
        <v>0</v>
      </c>
    </row>
    <row r="75" spans="2:43" ht="15" customHeight="1" thickBot="1">
      <c r="B75" s="7"/>
      <c r="C75" s="92" t="s">
        <v>246</v>
      </c>
      <c r="D75" s="355"/>
      <c r="E75" s="356"/>
      <c r="F75" s="356"/>
      <c r="G75" s="356"/>
      <c r="H75" s="356"/>
      <c r="I75" s="356"/>
      <c r="J75" s="357"/>
      <c r="K75" s="280"/>
      <c r="L75" s="199"/>
      <c r="M75" s="199"/>
      <c r="N75" s="199"/>
      <c r="O75" s="281"/>
      <c r="P75" s="280"/>
      <c r="Q75" s="199"/>
      <c r="R75" s="199"/>
      <c r="S75" s="199"/>
      <c r="T75" s="281"/>
      <c r="U75" s="280"/>
      <c r="V75" s="199"/>
      <c r="W75" s="199"/>
      <c r="X75" s="199"/>
      <c r="Y75" s="281"/>
      <c r="Z75" s="280"/>
      <c r="AA75" s="199"/>
      <c r="AB75" s="199"/>
      <c r="AC75" s="199"/>
      <c r="AD75" s="281"/>
      <c r="AG75" s="43">
        <f t="shared" si="0"/>
        <v>20</v>
      </c>
      <c r="AH75" s="43">
        <f t="shared" si="1"/>
        <v>0</v>
      </c>
      <c r="AI75" s="43">
        <f t="shared" si="2"/>
        <v>0</v>
      </c>
      <c r="AN75" s="149">
        <f t="shared" si="7"/>
        <v>0</v>
      </c>
      <c r="AO75" s="150">
        <f t="shared" si="8"/>
        <v>0</v>
      </c>
      <c r="AP75" s="150">
        <f t="shared" si="9"/>
        <v>0</v>
      </c>
      <c r="AQ75" s="151">
        <f t="shared" si="10"/>
        <v>0</v>
      </c>
    </row>
    <row r="76" spans="2:43" ht="15" customHeight="1" thickBot="1">
      <c r="B76" s="7"/>
      <c r="C76" s="92" t="s">
        <v>247</v>
      </c>
      <c r="D76" s="355"/>
      <c r="E76" s="356"/>
      <c r="F76" s="356"/>
      <c r="G76" s="356"/>
      <c r="H76" s="356"/>
      <c r="I76" s="356"/>
      <c r="J76" s="357"/>
      <c r="K76" s="280"/>
      <c r="L76" s="199"/>
      <c r="M76" s="199"/>
      <c r="N76" s="199"/>
      <c r="O76" s="281"/>
      <c r="P76" s="280"/>
      <c r="Q76" s="199"/>
      <c r="R76" s="199"/>
      <c r="S76" s="199"/>
      <c r="T76" s="281"/>
      <c r="U76" s="280"/>
      <c r="V76" s="199"/>
      <c r="W76" s="199"/>
      <c r="X76" s="199"/>
      <c r="Y76" s="281"/>
      <c r="Z76" s="280"/>
      <c r="AA76" s="199"/>
      <c r="AB76" s="199"/>
      <c r="AC76" s="199"/>
      <c r="AD76" s="281"/>
      <c r="AG76" s="43">
        <f t="shared" si="0"/>
        <v>20</v>
      </c>
      <c r="AH76" s="43">
        <f t="shared" si="1"/>
        <v>0</v>
      </c>
      <c r="AI76" s="43">
        <f t="shared" si="2"/>
        <v>0</v>
      </c>
      <c r="AN76" s="149">
        <f t="shared" si="7"/>
        <v>0</v>
      </c>
      <c r="AO76" s="150">
        <f t="shared" si="8"/>
        <v>0</v>
      </c>
      <c r="AP76" s="150">
        <f t="shared" si="9"/>
        <v>0</v>
      </c>
      <c r="AQ76" s="151">
        <f t="shared" si="10"/>
        <v>0</v>
      </c>
    </row>
    <row r="77" spans="2:43" ht="15" customHeight="1" thickBot="1">
      <c r="B77" s="7"/>
      <c r="C77" s="92" t="s">
        <v>292</v>
      </c>
      <c r="D77" s="355"/>
      <c r="E77" s="356"/>
      <c r="F77" s="356"/>
      <c r="G77" s="356"/>
      <c r="H77" s="356"/>
      <c r="I77" s="356"/>
      <c r="J77" s="357"/>
      <c r="K77" s="280"/>
      <c r="L77" s="199"/>
      <c r="M77" s="199"/>
      <c r="N77" s="199"/>
      <c r="O77" s="281"/>
      <c r="P77" s="280"/>
      <c r="Q77" s="199"/>
      <c r="R77" s="199"/>
      <c r="S77" s="199"/>
      <c r="T77" s="281"/>
      <c r="U77" s="280"/>
      <c r="V77" s="199"/>
      <c r="W77" s="199"/>
      <c r="X77" s="199"/>
      <c r="Y77" s="281"/>
      <c r="Z77" s="280"/>
      <c r="AA77" s="199"/>
      <c r="AB77" s="199"/>
      <c r="AC77" s="199"/>
      <c r="AD77" s="281"/>
      <c r="AG77" s="43">
        <f t="shared" si="0"/>
        <v>20</v>
      </c>
      <c r="AH77" s="43">
        <f t="shared" si="1"/>
        <v>0</v>
      </c>
      <c r="AI77" s="43">
        <f t="shared" si="2"/>
        <v>0</v>
      </c>
      <c r="AN77" s="149">
        <f t="shared" si="7"/>
        <v>0</v>
      </c>
      <c r="AO77" s="150">
        <f t="shared" si="8"/>
        <v>0</v>
      </c>
      <c r="AP77" s="150">
        <f t="shared" si="9"/>
        <v>0</v>
      </c>
      <c r="AQ77" s="151">
        <f t="shared" si="10"/>
        <v>0</v>
      </c>
    </row>
    <row r="78" spans="2:43" ht="15" customHeight="1" thickBot="1">
      <c r="B78" s="7"/>
      <c r="C78" s="92" t="s">
        <v>293</v>
      </c>
      <c r="D78" s="355"/>
      <c r="E78" s="356"/>
      <c r="F78" s="356"/>
      <c r="G78" s="356"/>
      <c r="H78" s="356"/>
      <c r="I78" s="356"/>
      <c r="J78" s="357"/>
      <c r="K78" s="280"/>
      <c r="L78" s="199"/>
      <c r="M78" s="199"/>
      <c r="N78" s="199"/>
      <c r="O78" s="281"/>
      <c r="P78" s="280"/>
      <c r="Q78" s="199"/>
      <c r="R78" s="199"/>
      <c r="S78" s="199"/>
      <c r="T78" s="281"/>
      <c r="U78" s="280"/>
      <c r="V78" s="199"/>
      <c r="W78" s="199"/>
      <c r="X78" s="199"/>
      <c r="Y78" s="281"/>
      <c r="Z78" s="280"/>
      <c r="AA78" s="199"/>
      <c r="AB78" s="199"/>
      <c r="AC78" s="199"/>
      <c r="AD78" s="281"/>
      <c r="AG78" s="43">
        <f t="shared" si="0"/>
        <v>20</v>
      </c>
      <c r="AH78" s="43">
        <f t="shared" si="1"/>
        <v>0</v>
      </c>
      <c r="AI78" s="43">
        <f t="shared" si="2"/>
        <v>0</v>
      </c>
      <c r="AN78" s="149">
        <f t="shared" si="7"/>
        <v>0</v>
      </c>
      <c r="AO78" s="150">
        <f t="shared" si="8"/>
        <v>0</v>
      </c>
      <c r="AP78" s="150">
        <f t="shared" si="9"/>
        <v>0</v>
      </c>
      <c r="AQ78" s="151">
        <f t="shared" si="10"/>
        <v>0</v>
      </c>
    </row>
    <row r="79" spans="2:43" ht="15" customHeight="1" thickBot="1">
      <c r="B79" s="7"/>
      <c r="C79" s="92" t="s">
        <v>294</v>
      </c>
      <c r="D79" s="355"/>
      <c r="E79" s="356"/>
      <c r="F79" s="356"/>
      <c r="G79" s="356"/>
      <c r="H79" s="356"/>
      <c r="I79" s="356"/>
      <c r="J79" s="357"/>
      <c r="K79" s="280"/>
      <c r="L79" s="199"/>
      <c r="M79" s="199"/>
      <c r="N79" s="199"/>
      <c r="O79" s="281"/>
      <c r="P79" s="280"/>
      <c r="Q79" s="199"/>
      <c r="R79" s="199"/>
      <c r="S79" s="199"/>
      <c r="T79" s="281"/>
      <c r="U79" s="280"/>
      <c r="V79" s="199"/>
      <c r="W79" s="199"/>
      <c r="X79" s="199"/>
      <c r="Y79" s="281"/>
      <c r="Z79" s="280"/>
      <c r="AA79" s="199"/>
      <c r="AB79" s="199"/>
      <c r="AC79" s="199"/>
      <c r="AD79" s="281"/>
      <c r="AG79" s="43">
        <f t="shared" si="0"/>
        <v>20</v>
      </c>
      <c r="AH79" s="43">
        <f t="shared" si="1"/>
        <v>0</v>
      </c>
      <c r="AI79" s="43">
        <f t="shared" si="2"/>
        <v>0</v>
      </c>
      <c r="AN79" s="149">
        <f t="shared" si="7"/>
        <v>0</v>
      </c>
      <c r="AO79" s="150">
        <f t="shared" si="8"/>
        <v>0</v>
      </c>
      <c r="AP79" s="150">
        <f t="shared" si="9"/>
        <v>0</v>
      </c>
      <c r="AQ79" s="151">
        <f t="shared" si="10"/>
        <v>0</v>
      </c>
    </row>
    <row r="80" spans="2:43" ht="15" customHeight="1" thickBot="1">
      <c r="B80" s="7"/>
      <c r="C80" s="92" t="s">
        <v>295</v>
      </c>
      <c r="D80" s="355"/>
      <c r="E80" s="356"/>
      <c r="F80" s="356"/>
      <c r="G80" s="356"/>
      <c r="H80" s="356"/>
      <c r="I80" s="356"/>
      <c r="J80" s="357"/>
      <c r="K80" s="280"/>
      <c r="L80" s="199"/>
      <c r="M80" s="199"/>
      <c r="N80" s="199"/>
      <c r="O80" s="281"/>
      <c r="P80" s="280"/>
      <c r="Q80" s="199"/>
      <c r="R80" s="199"/>
      <c r="S80" s="199"/>
      <c r="T80" s="281"/>
      <c r="U80" s="280"/>
      <c r="V80" s="199"/>
      <c r="W80" s="199"/>
      <c r="X80" s="199"/>
      <c r="Y80" s="281"/>
      <c r="Z80" s="280"/>
      <c r="AA80" s="199"/>
      <c r="AB80" s="199"/>
      <c r="AC80" s="199"/>
      <c r="AD80" s="281"/>
      <c r="AG80" s="43">
        <f t="shared" si="0"/>
        <v>20</v>
      </c>
      <c r="AH80" s="43">
        <f t="shared" si="1"/>
        <v>0</v>
      </c>
      <c r="AI80" s="43">
        <f t="shared" si="2"/>
        <v>0</v>
      </c>
      <c r="AN80" s="149">
        <f t="shared" si="7"/>
        <v>0</v>
      </c>
      <c r="AO80" s="150">
        <f t="shared" si="8"/>
        <v>0</v>
      </c>
      <c r="AP80" s="150">
        <f t="shared" si="9"/>
        <v>0</v>
      </c>
      <c r="AQ80" s="151">
        <f t="shared" si="10"/>
        <v>0</v>
      </c>
    </row>
    <row r="81" spans="2:43" ht="15" customHeight="1" thickBot="1">
      <c r="B81" s="7"/>
      <c r="C81" s="92" t="s">
        <v>296</v>
      </c>
      <c r="D81" s="355"/>
      <c r="E81" s="356"/>
      <c r="F81" s="356"/>
      <c r="G81" s="356"/>
      <c r="H81" s="356"/>
      <c r="I81" s="356"/>
      <c r="J81" s="357"/>
      <c r="K81" s="280"/>
      <c r="L81" s="199"/>
      <c r="M81" s="199"/>
      <c r="N81" s="199"/>
      <c r="O81" s="281"/>
      <c r="P81" s="280"/>
      <c r="Q81" s="199"/>
      <c r="R81" s="199"/>
      <c r="S81" s="199"/>
      <c r="T81" s="281"/>
      <c r="U81" s="280"/>
      <c r="V81" s="199"/>
      <c r="W81" s="199"/>
      <c r="X81" s="199"/>
      <c r="Y81" s="281"/>
      <c r="Z81" s="280"/>
      <c r="AA81" s="199"/>
      <c r="AB81" s="199"/>
      <c r="AC81" s="199"/>
      <c r="AD81" s="281"/>
      <c r="AG81" s="43">
        <f t="shared" si="0"/>
        <v>20</v>
      </c>
      <c r="AH81" s="43">
        <f t="shared" si="1"/>
        <v>0</v>
      </c>
      <c r="AI81" s="43">
        <f t="shared" si="2"/>
        <v>0</v>
      </c>
      <c r="AN81" s="149">
        <f t="shared" si="7"/>
        <v>0</v>
      </c>
      <c r="AO81" s="150">
        <f t="shared" si="8"/>
        <v>0</v>
      </c>
      <c r="AP81" s="150">
        <f t="shared" si="9"/>
        <v>0</v>
      </c>
      <c r="AQ81" s="151">
        <f t="shared" si="10"/>
        <v>0</v>
      </c>
    </row>
    <row r="82" spans="2:43" ht="15" customHeight="1" thickBot="1">
      <c r="B82" s="7"/>
      <c r="C82" s="92" t="s">
        <v>297</v>
      </c>
      <c r="D82" s="355"/>
      <c r="E82" s="356"/>
      <c r="F82" s="356"/>
      <c r="G82" s="356"/>
      <c r="H82" s="356"/>
      <c r="I82" s="356"/>
      <c r="J82" s="357"/>
      <c r="K82" s="280"/>
      <c r="L82" s="199"/>
      <c r="M82" s="199"/>
      <c r="N82" s="199"/>
      <c r="O82" s="281"/>
      <c r="P82" s="280"/>
      <c r="Q82" s="199"/>
      <c r="R82" s="199"/>
      <c r="S82" s="199"/>
      <c r="T82" s="281"/>
      <c r="U82" s="280"/>
      <c r="V82" s="199"/>
      <c r="W82" s="199"/>
      <c r="X82" s="199"/>
      <c r="Y82" s="281"/>
      <c r="Z82" s="280"/>
      <c r="AA82" s="199"/>
      <c r="AB82" s="199"/>
      <c r="AC82" s="199"/>
      <c r="AD82" s="281"/>
      <c r="AG82" s="43">
        <f t="shared" si="0"/>
        <v>20</v>
      </c>
      <c r="AH82" s="43">
        <f t="shared" si="1"/>
        <v>0</v>
      </c>
      <c r="AI82" s="43">
        <f t="shared" si="2"/>
        <v>0</v>
      </c>
      <c r="AN82" s="149">
        <f t="shared" si="7"/>
        <v>0</v>
      </c>
      <c r="AO82" s="150">
        <f t="shared" si="8"/>
        <v>0</v>
      </c>
      <c r="AP82" s="150">
        <f t="shared" si="9"/>
        <v>0</v>
      </c>
      <c r="AQ82" s="151">
        <f t="shared" si="10"/>
        <v>0</v>
      </c>
    </row>
    <row r="83" spans="2:43" ht="15" customHeight="1" thickBot="1">
      <c r="B83" s="7"/>
      <c r="C83" s="92" t="s">
        <v>298</v>
      </c>
      <c r="D83" s="355"/>
      <c r="E83" s="356"/>
      <c r="F83" s="356"/>
      <c r="G83" s="356"/>
      <c r="H83" s="356"/>
      <c r="I83" s="356"/>
      <c r="J83" s="357"/>
      <c r="K83" s="280"/>
      <c r="L83" s="199"/>
      <c r="M83" s="199"/>
      <c r="N83" s="199"/>
      <c r="O83" s="281"/>
      <c r="P83" s="280"/>
      <c r="Q83" s="199"/>
      <c r="R83" s="199"/>
      <c r="S83" s="199"/>
      <c r="T83" s="281"/>
      <c r="U83" s="280"/>
      <c r="V83" s="199"/>
      <c r="W83" s="199"/>
      <c r="X83" s="199"/>
      <c r="Y83" s="281"/>
      <c r="Z83" s="280"/>
      <c r="AA83" s="199"/>
      <c r="AB83" s="199"/>
      <c r="AC83" s="199"/>
      <c r="AD83" s="281"/>
      <c r="AG83" s="43">
        <f t="shared" si="0"/>
        <v>20</v>
      </c>
      <c r="AH83" s="43">
        <f t="shared" si="1"/>
        <v>0</v>
      </c>
      <c r="AI83" s="43">
        <f t="shared" si="2"/>
        <v>0</v>
      </c>
      <c r="AN83" s="149">
        <f t="shared" si="7"/>
        <v>0</v>
      </c>
      <c r="AO83" s="150">
        <f t="shared" si="8"/>
        <v>0</v>
      </c>
      <c r="AP83" s="150">
        <f t="shared" si="9"/>
        <v>0</v>
      </c>
      <c r="AQ83" s="151">
        <f t="shared" si="10"/>
        <v>0</v>
      </c>
    </row>
    <row r="84" spans="2:43" ht="15" customHeight="1" thickBot="1">
      <c r="B84" s="7"/>
      <c r="C84" s="92" t="s">
        <v>299</v>
      </c>
      <c r="D84" s="355"/>
      <c r="E84" s="356"/>
      <c r="F84" s="356"/>
      <c r="G84" s="356"/>
      <c r="H84" s="356"/>
      <c r="I84" s="356"/>
      <c r="J84" s="357"/>
      <c r="K84" s="280"/>
      <c r="L84" s="199"/>
      <c r="M84" s="199"/>
      <c r="N84" s="199"/>
      <c r="O84" s="281"/>
      <c r="P84" s="280"/>
      <c r="Q84" s="199"/>
      <c r="R84" s="199"/>
      <c r="S84" s="199"/>
      <c r="T84" s="281"/>
      <c r="U84" s="280"/>
      <c r="V84" s="199"/>
      <c r="W84" s="199"/>
      <c r="X84" s="199"/>
      <c r="Y84" s="281"/>
      <c r="Z84" s="280"/>
      <c r="AA84" s="199"/>
      <c r="AB84" s="199"/>
      <c r="AC84" s="199"/>
      <c r="AD84" s="281"/>
      <c r="AG84" s="43">
        <f t="shared" si="0"/>
        <v>20</v>
      </c>
      <c r="AH84" s="43">
        <f t="shared" si="1"/>
        <v>0</v>
      </c>
      <c r="AI84" s="43">
        <f t="shared" si="2"/>
        <v>0</v>
      </c>
      <c r="AN84" s="149">
        <f t="shared" si="7"/>
        <v>0</v>
      </c>
      <c r="AO84" s="150">
        <f t="shared" si="8"/>
        <v>0</v>
      </c>
      <c r="AP84" s="150">
        <f t="shared" si="9"/>
        <v>0</v>
      </c>
      <c r="AQ84" s="151">
        <f t="shared" si="10"/>
        <v>0</v>
      </c>
    </row>
    <row r="85" spans="2:43" ht="15" customHeight="1" thickBot="1">
      <c r="B85" s="7"/>
      <c r="C85" s="92" t="s">
        <v>300</v>
      </c>
      <c r="D85" s="355"/>
      <c r="E85" s="356"/>
      <c r="F85" s="356"/>
      <c r="G85" s="356"/>
      <c r="H85" s="356"/>
      <c r="I85" s="356"/>
      <c r="J85" s="357"/>
      <c r="K85" s="280"/>
      <c r="L85" s="199"/>
      <c r="M85" s="199"/>
      <c r="N85" s="199"/>
      <c r="O85" s="281"/>
      <c r="P85" s="280"/>
      <c r="Q85" s="199"/>
      <c r="R85" s="199"/>
      <c r="S85" s="199"/>
      <c r="T85" s="281"/>
      <c r="U85" s="280"/>
      <c r="V85" s="199"/>
      <c r="W85" s="199"/>
      <c r="X85" s="199"/>
      <c r="Y85" s="281"/>
      <c r="Z85" s="280"/>
      <c r="AA85" s="199"/>
      <c r="AB85" s="199"/>
      <c r="AC85" s="199"/>
      <c r="AD85" s="281"/>
      <c r="AG85" s="43">
        <f t="shared" si="0"/>
        <v>20</v>
      </c>
      <c r="AH85" s="43">
        <f t="shared" si="1"/>
        <v>0</v>
      </c>
      <c r="AI85" s="43">
        <f t="shared" si="2"/>
        <v>0</v>
      </c>
      <c r="AN85" s="149">
        <f t="shared" si="7"/>
        <v>0</v>
      </c>
      <c r="AO85" s="150">
        <f t="shared" si="8"/>
        <v>0</v>
      </c>
      <c r="AP85" s="150">
        <f t="shared" si="9"/>
        <v>0</v>
      </c>
      <c r="AQ85" s="151">
        <f t="shared" si="10"/>
        <v>0</v>
      </c>
    </row>
    <row r="86" spans="2:43" ht="15" customHeight="1" thickBot="1">
      <c r="B86" s="7"/>
      <c r="C86" s="92" t="s">
        <v>301</v>
      </c>
      <c r="D86" s="355"/>
      <c r="E86" s="356"/>
      <c r="F86" s="356"/>
      <c r="G86" s="356"/>
      <c r="H86" s="356"/>
      <c r="I86" s="356"/>
      <c r="J86" s="357"/>
      <c r="K86" s="280"/>
      <c r="L86" s="199"/>
      <c r="M86" s="199"/>
      <c r="N86" s="199"/>
      <c r="O86" s="281"/>
      <c r="P86" s="280"/>
      <c r="Q86" s="199"/>
      <c r="R86" s="199"/>
      <c r="S86" s="199"/>
      <c r="T86" s="281"/>
      <c r="U86" s="280"/>
      <c r="V86" s="199"/>
      <c r="W86" s="199"/>
      <c r="X86" s="199"/>
      <c r="Y86" s="281"/>
      <c r="Z86" s="280"/>
      <c r="AA86" s="199"/>
      <c r="AB86" s="199"/>
      <c r="AC86" s="199"/>
      <c r="AD86" s="281"/>
      <c r="AG86" s="43">
        <f t="shared" si="0"/>
        <v>20</v>
      </c>
      <c r="AH86" s="43">
        <f t="shared" si="1"/>
        <v>0</v>
      </c>
      <c r="AI86" s="43">
        <f t="shared" si="2"/>
        <v>0</v>
      </c>
      <c r="AN86" s="149">
        <f t="shared" si="7"/>
        <v>0</v>
      </c>
      <c r="AO86" s="150">
        <f t="shared" si="8"/>
        <v>0</v>
      </c>
      <c r="AP86" s="150">
        <f t="shared" si="9"/>
        <v>0</v>
      </c>
      <c r="AQ86" s="151">
        <f t="shared" si="10"/>
        <v>0</v>
      </c>
    </row>
    <row r="87" spans="2:43" ht="15" customHeight="1" thickBot="1">
      <c r="B87" s="7"/>
      <c r="C87" s="92" t="s">
        <v>302</v>
      </c>
      <c r="D87" s="355"/>
      <c r="E87" s="356"/>
      <c r="F87" s="356"/>
      <c r="G87" s="356"/>
      <c r="H87" s="356"/>
      <c r="I87" s="356"/>
      <c r="J87" s="357"/>
      <c r="K87" s="280"/>
      <c r="L87" s="199"/>
      <c r="M87" s="199"/>
      <c r="N87" s="199"/>
      <c r="O87" s="281"/>
      <c r="P87" s="280"/>
      <c r="Q87" s="199"/>
      <c r="R87" s="199"/>
      <c r="S87" s="199"/>
      <c r="T87" s="281"/>
      <c r="U87" s="280"/>
      <c r="V87" s="199"/>
      <c r="W87" s="199"/>
      <c r="X87" s="199"/>
      <c r="Y87" s="281"/>
      <c r="Z87" s="280"/>
      <c r="AA87" s="199"/>
      <c r="AB87" s="199"/>
      <c r="AC87" s="199"/>
      <c r="AD87" s="281"/>
      <c r="AG87" s="43">
        <f t="shared" si="0"/>
        <v>20</v>
      </c>
      <c r="AH87" s="43">
        <f t="shared" si="1"/>
        <v>0</v>
      </c>
      <c r="AI87" s="43">
        <f t="shared" si="2"/>
        <v>0</v>
      </c>
      <c r="AN87" s="149">
        <f t="shared" si="7"/>
        <v>0</v>
      </c>
      <c r="AO87" s="150">
        <f t="shared" si="8"/>
        <v>0</v>
      </c>
      <c r="AP87" s="150">
        <f t="shared" si="9"/>
        <v>0</v>
      </c>
      <c r="AQ87" s="151">
        <f t="shared" si="10"/>
        <v>0</v>
      </c>
    </row>
    <row r="88" spans="2:43" ht="15" customHeight="1" thickBot="1">
      <c r="B88" s="7"/>
      <c r="C88" s="92" t="s">
        <v>303</v>
      </c>
      <c r="D88" s="355"/>
      <c r="E88" s="356"/>
      <c r="F88" s="356"/>
      <c r="G88" s="356"/>
      <c r="H88" s="356"/>
      <c r="I88" s="356"/>
      <c r="J88" s="357"/>
      <c r="K88" s="280"/>
      <c r="L88" s="199"/>
      <c r="M88" s="199"/>
      <c r="N88" s="199"/>
      <c r="O88" s="281"/>
      <c r="P88" s="280"/>
      <c r="Q88" s="199"/>
      <c r="R88" s="199"/>
      <c r="S88" s="199"/>
      <c r="T88" s="281"/>
      <c r="U88" s="280"/>
      <c r="V88" s="199"/>
      <c r="W88" s="199"/>
      <c r="X88" s="199"/>
      <c r="Y88" s="281"/>
      <c r="Z88" s="280"/>
      <c r="AA88" s="199"/>
      <c r="AB88" s="199"/>
      <c r="AC88" s="199"/>
      <c r="AD88" s="281"/>
      <c r="AG88" s="43">
        <f t="shared" si="0"/>
        <v>20</v>
      </c>
      <c r="AH88" s="43">
        <f t="shared" si="1"/>
        <v>0</v>
      </c>
      <c r="AI88" s="43">
        <f t="shared" si="2"/>
        <v>0</v>
      </c>
      <c r="AN88" s="149">
        <f t="shared" si="7"/>
        <v>0</v>
      </c>
      <c r="AO88" s="150">
        <f t="shared" si="8"/>
        <v>0</v>
      </c>
      <c r="AP88" s="150">
        <f t="shared" si="9"/>
        <v>0</v>
      </c>
      <c r="AQ88" s="151">
        <f t="shared" si="10"/>
        <v>0</v>
      </c>
    </row>
    <row r="89" spans="2:43" ht="15" customHeight="1" thickBot="1">
      <c r="B89" s="7"/>
      <c r="C89" s="92" t="s">
        <v>304</v>
      </c>
      <c r="D89" s="355"/>
      <c r="E89" s="356"/>
      <c r="F89" s="356"/>
      <c r="G89" s="356"/>
      <c r="H89" s="356"/>
      <c r="I89" s="356"/>
      <c r="J89" s="357"/>
      <c r="K89" s="280"/>
      <c r="L89" s="199"/>
      <c r="M89" s="199"/>
      <c r="N89" s="199"/>
      <c r="O89" s="281"/>
      <c r="P89" s="280"/>
      <c r="Q89" s="199"/>
      <c r="R89" s="199"/>
      <c r="S89" s="199"/>
      <c r="T89" s="281"/>
      <c r="U89" s="280"/>
      <c r="V89" s="199"/>
      <c r="W89" s="199"/>
      <c r="X89" s="199"/>
      <c r="Y89" s="281"/>
      <c r="Z89" s="280"/>
      <c r="AA89" s="199"/>
      <c r="AB89" s="199"/>
      <c r="AC89" s="199"/>
      <c r="AD89" s="281"/>
      <c r="AG89" s="43">
        <f t="shared" si="0"/>
        <v>20</v>
      </c>
      <c r="AH89" s="43">
        <f t="shared" si="1"/>
        <v>0</v>
      </c>
      <c r="AI89" s="43">
        <f t="shared" si="2"/>
        <v>0</v>
      </c>
      <c r="AN89" s="149">
        <f t="shared" si="7"/>
        <v>0</v>
      </c>
      <c r="AO89" s="150">
        <f t="shared" si="8"/>
        <v>0</v>
      </c>
      <c r="AP89" s="150">
        <f t="shared" si="9"/>
        <v>0</v>
      </c>
      <c r="AQ89" s="151">
        <f t="shared" si="10"/>
        <v>0</v>
      </c>
    </row>
    <row r="90" spans="2:43" ht="15" customHeight="1" thickBot="1">
      <c r="B90" s="7"/>
      <c r="C90" s="92" t="s">
        <v>305</v>
      </c>
      <c r="D90" s="355"/>
      <c r="E90" s="356"/>
      <c r="F90" s="356"/>
      <c r="G90" s="356"/>
      <c r="H90" s="356"/>
      <c r="I90" s="356"/>
      <c r="J90" s="357"/>
      <c r="K90" s="280"/>
      <c r="L90" s="199"/>
      <c r="M90" s="199"/>
      <c r="N90" s="199"/>
      <c r="O90" s="281"/>
      <c r="P90" s="280"/>
      <c r="Q90" s="199"/>
      <c r="R90" s="199"/>
      <c r="S90" s="199"/>
      <c r="T90" s="281"/>
      <c r="U90" s="280"/>
      <c r="V90" s="199"/>
      <c r="W90" s="199"/>
      <c r="X90" s="199"/>
      <c r="Y90" s="281"/>
      <c r="Z90" s="280"/>
      <c r="AA90" s="199"/>
      <c r="AB90" s="199"/>
      <c r="AC90" s="199"/>
      <c r="AD90" s="281"/>
      <c r="AG90" s="43">
        <f t="shared" si="0"/>
        <v>20</v>
      </c>
      <c r="AH90" s="43">
        <f t="shared" si="1"/>
        <v>0</v>
      </c>
      <c r="AI90" s="43">
        <f t="shared" si="2"/>
        <v>0</v>
      </c>
      <c r="AN90" s="149">
        <f t="shared" si="7"/>
        <v>0</v>
      </c>
      <c r="AO90" s="150">
        <f t="shared" si="8"/>
        <v>0</v>
      </c>
      <c r="AP90" s="150">
        <f t="shared" si="9"/>
        <v>0</v>
      </c>
      <c r="AQ90" s="151">
        <f t="shared" si="10"/>
        <v>0</v>
      </c>
    </row>
    <row r="91" spans="2:43" ht="15" customHeight="1" thickBot="1">
      <c r="B91" s="7"/>
      <c r="C91" s="92" t="s">
        <v>306</v>
      </c>
      <c r="D91" s="355"/>
      <c r="E91" s="356"/>
      <c r="F91" s="356"/>
      <c r="G91" s="356"/>
      <c r="H91" s="356"/>
      <c r="I91" s="356"/>
      <c r="J91" s="357"/>
      <c r="K91" s="280"/>
      <c r="L91" s="199"/>
      <c r="M91" s="199"/>
      <c r="N91" s="199"/>
      <c r="O91" s="281"/>
      <c r="P91" s="280"/>
      <c r="Q91" s="199"/>
      <c r="R91" s="199"/>
      <c r="S91" s="199"/>
      <c r="T91" s="281"/>
      <c r="U91" s="280"/>
      <c r="V91" s="199"/>
      <c r="W91" s="199"/>
      <c r="X91" s="199"/>
      <c r="Y91" s="281"/>
      <c r="Z91" s="280"/>
      <c r="AA91" s="199"/>
      <c r="AB91" s="199"/>
      <c r="AC91" s="199"/>
      <c r="AD91" s="281"/>
      <c r="AG91" s="43">
        <f t="shared" si="0"/>
        <v>20</v>
      </c>
      <c r="AH91" s="43">
        <f t="shared" si="1"/>
        <v>0</v>
      </c>
      <c r="AI91" s="43">
        <f t="shared" si="2"/>
        <v>0</v>
      </c>
      <c r="AN91" s="149">
        <f t="shared" si="7"/>
        <v>0</v>
      </c>
      <c r="AO91" s="150">
        <f t="shared" si="8"/>
        <v>0</v>
      </c>
      <c r="AP91" s="150">
        <f t="shared" si="9"/>
        <v>0</v>
      </c>
      <c r="AQ91" s="151">
        <f t="shared" si="10"/>
        <v>0</v>
      </c>
    </row>
    <row r="92" spans="2:43" ht="15" customHeight="1" thickBot="1">
      <c r="B92" s="7"/>
      <c r="C92" s="92" t="s">
        <v>307</v>
      </c>
      <c r="D92" s="355"/>
      <c r="E92" s="356"/>
      <c r="F92" s="356"/>
      <c r="G92" s="356"/>
      <c r="H92" s="356"/>
      <c r="I92" s="356"/>
      <c r="J92" s="357"/>
      <c r="K92" s="280"/>
      <c r="L92" s="199"/>
      <c r="M92" s="199"/>
      <c r="N92" s="199"/>
      <c r="O92" s="281"/>
      <c r="P92" s="280"/>
      <c r="Q92" s="199"/>
      <c r="R92" s="199"/>
      <c r="S92" s="199"/>
      <c r="T92" s="281"/>
      <c r="U92" s="280"/>
      <c r="V92" s="199"/>
      <c r="W92" s="199"/>
      <c r="X92" s="199"/>
      <c r="Y92" s="281"/>
      <c r="Z92" s="280"/>
      <c r="AA92" s="199"/>
      <c r="AB92" s="199"/>
      <c r="AC92" s="199"/>
      <c r="AD92" s="281"/>
      <c r="AG92" s="43">
        <f t="shared" si="0"/>
        <v>20</v>
      </c>
      <c r="AH92" s="43">
        <f t="shared" si="1"/>
        <v>0</v>
      </c>
      <c r="AI92" s="43">
        <f t="shared" si="2"/>
        <v>0</v>
      </c>
      <c r="AN92" s="149">
        <f t="shared" si="7"/>
        <v>0</v>
      </c>
      <c r="AO92" s="150">
        <f t="shared" si="8"/>
        <v>0</v>
      </c>
      <c r="AP92" s="150">
        <f t="shared" si="9"/>
        <v>0</v>
      </c>
      <c r="AQ92" s="151">
        <f t="shared" si="10"/>
        <v>0</v>
      </c>
    </row>
    <row r="93" spans="2:43" ht="15" customHeight="1" thickBot="1">
      <c r="B93" s="7"/>
      <c r="C93" s="92" t="s">
        <v>308</v>
      </c>
      <c r="D93" s="355"/>
      <c r="E93" s="356"/>
      <c r="F93" s="356"/>
      <c r="G93" s="356"/>
      <c r="H93" s="356"/>
      <c r="I93" s="356"/>
      <c r="J93" s="357"/>
      <c r="K93" s="280"/>
      <c r="L93" s="199"/>
      <c r="M93" s="199"/>
      <c r="N93" s="199"/>
      <c r="O93" s="281"/>
      <c r="P93" s="280"/>
      <c r="Q93" s="199"/>
      <c r="R93" s="199"/>
      <c r="S93" s="199"/>
      <c r="T93" s="281"/>
      <c r="U93" s="280"/>
      <c r="V93" s="199"/>
      <c r="W93" s="199"/>
      <c r="X93" s="199"/>
      <c r="Y93" s="281"/>
      <c r="Z93" s="280"/>
      <c r="AA93" s="199"/>
      <c r="AB93" s="199"/>
      <c r="AC93" s="199"/>
      <c r="AD93" s="281"/>
      <c r="AG93" s="43">
        <f t="shared" si="0"/>
        <v>20</v>
      </c>
      <c r="AH93" s="43">
        <f t="shared" si="1"/>
        <v>0</v>
      </c>
      <c r="AI93" s="43">
        <f t="shared" si="2"/>
        <v>0</v>
      </c>
      <c r="AN93" s="149">
        <f t="shared" si="7"/>
        <v>0</v>
      </c>
      <c r="AO93" s="150">
        <f t="shared" si="8"/>
        <v>0</v>
      </c>
      <c r="AP93" s="150">
        <f t="shared" si="9"/>
        <v>0</v>
      </c>
      <c r="AQ93" s="151">
        <f t="shared" si="10"/>
        <v>0</v>
      </c>
    </row>
    <row r="94" spans="2:43" ht="15" customHeight="1" thickBot="1">
      <c r="B94" s="7"/>
      <c r="C94" s="92" t="s">
        <v>309</v>
      </c>
      <c r="D94" s="355"/>
      <c r="E94" s="356"/>
      <c r="F94" s="356"/>
      <c r="G94" s="356"/>
      <c r="H94" s="356"/>
      <c r="I94" s="356"/>
      <c r="J94" s="357"/>
      <c r="K94" s="280"/>
      <c r="L94" s="199"/>
      <c r="M94" s="199"/>
      <c r="N94" s="199"/>
      <c r="O94" s="281"/>
      <c r="P94" s="280"/>
      <c r="Q94" s="199"/>
      <c r="R94" s="199"/>
      <c r="S94" s="199"/>
      <c r="T94" s="281"/>
      <c r="U94" s="280"/>
      <c r="V94" s="199"/>
      <c r="W94" s="199"/>
      <c r="X94" s="199"/>
      <c r="Y94" s="281"/>
      <c r="Z94" s="280"/>
      <c r="AA94" s="199"/>
      <c r="AB94" s="199"/>
      <c r="AC94" s="199"/>
      <c r="AD94" s="281"/>
      <c r="AG94" s="43">
        <f t="shared" si="0"/>
        <v>20</v>
      </c>
      <c r="AH94" s="43">
        <f t="shared" si="1"/>
        <v>0</v>
      </c>
      <c r="AI94" s="43">
        <f t="shared" si="2"/>
        <v>0</v>
      </c>
      <c r="AN94" s="149">
        <f t="shared" si="7"/>
        <v>0</v>
      </c>
      <c r="AO94" s="150">
        <f t="shared" si="8"/>
        <v>0</v>
      </c>
      <c r="AP94" s="150">
        <f t="shared" si="9"/>
        <v>0</v>
      </c>
      <c r="AQ94" s="151">
        <f t="shared" si="10"/>
        <v>0</v>
      </c>
    </row>
    <row r="95" spans="2:43" ht="15" customHeight="1" thickBot="1">
      <c r="B95" s="7"/>
      <c r="C95" s="92" t="s">
        <v>310</v>
      </c>
      <c r="D95" s="355"/>
      <c r="E95" s="356"/>
      <c r="F95" s="356"/>
      <c r="G95" s="356"/>
      <c r="H95" s="356"/>
      <c r="I95" s="356"/>
      <c r="J95" s="357"/>
      <c r="K95" s="280"/>
      <c r="L95" s="199"/>
      <c r="M95" s="199"/>
      <c r="N95" s="199"/>
      <c r="O95" s="281"/>
      <c r="P95" s="280"/>
      <c r="Q95" s="199"/>
      <c r="R95" s="199"/>
      <c r="S95" s="199"/>
      <c r="T95" s="281"/>
      <c r="U95" s="280"/>
      <c r="V95" s="199"/>
      <c r="W95" s="199"/>
      <c r="X95" s="199"/>
      <c r="Y95" s="281"/>
      <c r="Z95" s="280"/>
      <c r="AA95" s="199"/>
      <c r="AB95" s="199"/>
      <c r="AC95" s="199"/>
      <c r="AD95" s="281"/>
      <c r="AG95" s="43">
        <f t="shared" si="0"/>
        <v>20</v>
      </c>
      <c r="AH95" s="43">
        <f t="shared" si="1"/>
        <v>0</v>
      </c>
      <c r="AI95" s="43">
        <f t="shared" si="2"/>
        <v>0</v>
      </c>
      <c r="AN95" s="149">
        <f t="shared" si="7"/>
        <v>0</v>
      </c>
      <c r="AO95" s="150">
        <f t="shared" si="8"/>
        <v>0</v>
      </c>
      <c r="AP95" s="150">
        <f t="shared" si="9"/>
        <v>0</v>
      </c>
      <c r="AQ95" s="151">
        <f t="shared" si="10"/>
        <v>0</v>
      </c>
    </row>
    <row r="96" spans="2:43" ht="15" customHeight="1" thickBot="1">
      <c r="B96" s="7"/>
      <c r="C96" s="92" t="s">
        <v>311</v>
      </c>
      <c r="D96" s="355"/>
      <c r="E96" s="356"/>
      <c r="F96" s="356"/>
      <c r="G96" s="356"/>
      <c r="H96" s="356"/>
      <c r="I96" s="356"/>
      <c r="J96" s="357"/>
      <c r="K96" s="280"/>
      <c r="L96" s="199"/>
      <c r="M96" s="199"/>
      <c r="N96" s="199"/>
      <c r="O96" s="281"/>
      <c r="P96" s="280"/>
      <c r="Q96" s="199"/>
      <c r="R96" s="199"/>
      <c r="S96" s="199"/>
      <c r="T96" s="281"/>
      <c r="U96" s="280"/>
      <c r="V96" s="199"/>
      <c r="W96" s="199"/>
      <c r="X96" s="199"/>
      <c r="Y96" s="281"/>
      <c r="Z96" s="280"/>
      <c r="AA96" s="199"/>
      <c r="AB96" s="199"/>
      <c r="AC96" s="199"/>
      <c r="AD96" s="281"/>
      <c r="AG96" s="43">
        <f t="shared" si="0"/>
        <v>20</v>
      </c>
      <c r="AH96" s="43">
        <f t="shared" si="1"/>
        <v>0</v>
      </c>
      <c r="AI96" s="43">
        <f t="shared" si="2"/>
        <v>0</v>
      </c>
      <c r="AN96" s="149">
        <f t="shared" si="7"/>
        <v>0</v>
      </c>
      <c r="AO96" s="150">
        <f t="shared" si="8"/>
        <v>0</v>
      </c>
      <c r="AP96" s="150">
        <f t="shared" si="9"/>
        <v>0</v>
      </c>
      <c r="AQ96" s="151">
        <f t="shared" si="10"/>
        <v>0</v>
      </c>
    </row>
    <row r="97" spans="2:43" ht="15" customHeight="1" thickBot="1">
      <c r="B97" s="7"/>
      <c r="C97" s="92" t="s">
        <v>312</v>
      </c>
      <c r="D97" s="355"/>
      <c r="E97" s="356"/>
      <c r="F97" s="356"/>
      <c r="G97" s="356"/>
      <c r="H97" s="356"/>
      <c r="I97" s="356"/>
      <c r="J97" s="357"/>
      <c r="K97" s="280"/>
      <c r="L97" s="199"/>
      <c r="M97" s="199"/>
      <c r="N97" s="199"/>
      <c r="O97" s="281"/>
      <c r="P97" s="280"/>
      <c r="Q97" s="199"/>
      <c r="R97" s="199"/>
      <c r="S97" s="199"/>
      <c r="T97" s="281"/>
      <c r="U97" s="280"/>
      <c r="V97" s="199"/>
      <c r="W97" s="199"/>
      <c r="X97" s="199"/>
      <c r="Y97" s="281"/>
      <c r="Z97" s="280"/>
      <c r="AA97" s="199"/>
      <c r="AB97" s="199"/>
      <c r="AC97" s="199"/>
      <c r="AD97" s="281"/>
      <c r="AG97" s="43">
        <f t="shared" si="0"/>
        <v>20</v>
      </c>
      <c r="AH97" s="43">
        <f t="shared" si="1"/>
        <v>0</v>
      </c>
      <c r="AI97" s="43">
        <f t="shared" si="2"/>
        <v>0</v>
      </c>
      <c r="AN97" s="149">
        <f t="shared" si="7"/>
        <v>0</v>
      </c>
      <c r="AO97" s="150">
        <f t="shared" si="8"/>
        <v>0</v>
      </c>
      <c r="AP97" s="150">
        <f t="shared" si="9"/>
        <v>0</v>
      </c>
      <c r="AQ97" s="151">
        <f t="shared" si="10"/>
        <v>0</v>
      </c>
    </row>
    <row r="98" spans="2:43" ht="15" customHeight="1" thickBot="1">
      <c r="B98" s="7"/>
      <c r="C98" s="92" t="s">
        <v>313</v>
      </c>
      <c r="D98" s="355"/>
      <c r="E98" s="356"/>
      <c r="F98" s="356"/>
      <c r="G98" s="356"/>
      <c r="H98" s="356"/>
      <c r="I98" s="356"/>
      <c r="J98" s="357"/>
      <c r="K98" s="280"/>
      <c r="L98" s="199"/>
      <c r="M98" s="199"/>
      <c r="N98" s="199"/>
      <c r="O98" s="281"/>
      <c r="P98" s="280"/>
      <c r="Q98" s="199"/>
      <c r="R98" s="199"/>
      <c r="S98" s="199"/>
      <c r="T98" s="281"/>
      <c r="U98" s="280"/>
      <c r="V98" s="199"/>
      <c r="W98" s="199"/>
      <c r="X98" s="199"/>
      <c r="Y98" s="281"/>
      <c r="Z98" s="280"/>
      <c r="AA98" s="199"/>
      <c r="AB98" s="199"/>
      <c r="AC98" s="199"/>
      <c r="AD98" s="281"/>
      <c r="AG98" s="43">
        <f t="shared" si="0"/>
        <v>20</v>
      </c>
      <c r="AH98" s="43">
        <f t="shared" si="1"/>
        <v>0</v>
      </c>
      <c r="AI98" s="43">
        <f t="shared" si="2"/>
        <v>0</v>
      </c>
      <c r="AN98" s="149">
        <f t="shared" si="7"/>
        <v>0</v>
      </c>
      <c r="AO98" s="150">
        <f t="shared" si="8"/>
        <v>0</v>
      </c>
      <c r="AP98" s="150">
        <f t="shared" si="9"/>
        <v>0</v>
      </c>
      <c r="AQ98" s="151">
        <f t="shared" si="10"/>
        <v>0</v>
      </c>
    </row>
    <row r="99" spans="2:43" ht="15" customHeight="1" thickBot="1">
      <c r="B99" s="7"/>
      <c r="C99" s="92" t="s">
        <v>314</v>
      </c>
      <c r="D99" s="355"/>
      <c r="E99" s="356"/>
      <c r="F99" s="356"/>
      <c r="G99" s="356"/>
      <c r="H99" s="356"/>
      <c r="I99" s="356"/>
      <c r="J99" s="357"/>
      <c r="K99" s="280"/>
      <c r="L99" s="199"/>
      <c r="M99" s="199"/>
      <c r="N99" s="199"/>
      <c r="O99" s="281"/>
      <c r="P99" s="280"/>
      <c r="Q99" s="199"/>
      <c r="R99" s="199"/>
      <c r="S99" s="199"/>
      <c r="T99" s="281"/>
      <c r="U99" s="280"/>
      <c r="V99" s="199"/>
      <c r="W99" s="199"/>
      <c r="X99" s="199"/>
      <c r="Y99" s="281"/>
      <c r="Z99" s="280"/>
      <c r="AA99" s="199"/>
      <c r="AB99" s="199"/>
      <c r="AC99" s="199"/>
      <c r="AD99" s="281"/>
      <c r="AG99" s="43">
        <f t="shared" si="0"/>
        <v>20</v>
      </c>
      <c r="AH99" s="43">
        <f t="shared" si="1"/>
        <v>0</v>
      </c>
      <c r="AI99" s="43">
        <f t="shared" si="2"/>
        <v>0</v>
      </c>
      <c r="AN99" s="149">
        <f t="shared" si="7"/>
        <v>0</v>
      </c>
      <c r="AO99" s="150">
        <f t="shared" si="8"/>
        <v>0</v>
      </c>
      <c r="AP99" s="150">
        <f t="shared" si="9"/>
        <v>0</v>
      </c>
      <c r="AQ99" s="151">
        <f t="shared" si="10"/>
        <v>0</v>
      </c>
    </row>
    <row r="100" spans="2:43" ht="15" customHeight="1" thickBot="1">
      <c r="B100" s="7"/>
      <c r="C100" s="92" t="s">
        <v>315</v>
      </c>
      <c r="D100" s="355"/>
      <c r="E100" s="356"/>
      <c r="F100" s="356"/>
      <c r="G100" s="356"/>
      <c r="H100" s="356"/>
      <c r="I100" s="356"/>
      <c r="J100" s="357"/>
      <c r="K100" s="280"/>
      <c r="L100" s="199"/>
      <c r="M100" s="199"/>
      <c r="N100" s="199"/>
      <c r="O100" s="281"/>
      <c r="P100" s="280"/>
      <c r="Q100" s="199"/>
      <c r="R100" s="199"/>
      <c r="S100" s="199"/>
      <c r="T100" s="281"/>
      <c r="U100" s="280"/>
      <c r="V100" s="199"/>
      <c r="W100" s="199"/>
      <c r="X100" s="199"/>
      <c r="Y100" s="281"/>
      <c r="Z100" s="280"/>
      <c r="AA100" s="199"/>
      <c r="AB100" s="199"/>
      <c r="AC100" s="199"/>
      <c r="AD100" s="281"/>
      <c r="AG100" s="43">
        <f t="shared" si="0"/>
        <v>20</v>
      </c>
      <c r="AH100" s="43">
        <f t="shared" si="1"/>
        <v>0</v>
      </c>
      <c r="AI100" s="43">
        <f t="shared" si="2"/>
        <v>0</v>
      </c>
      <c r="AN100" s="149">
        <f t="shared" si="7"/>
        <v>0</v>
      </c>
      <c r="AO100" s="150">
        <f t="shared" si="8"/>
        <v>0</v>
      </c>
      <c r="AP100" s="150">
        <f t="shared" si="9"/>
        <v>0</v>
      </c>
      <c r="AQ100" s="151">
        <f t="shared" si="10"/>
        <v>0</v>
      </c>
    </row>
    <row r="101" spans="2:43" ht="15" customHeight="1" thickBot="1">
      <c r="B101" s="7"/>
      <c r="C101" s="92" t="s">
        <v>316</v>
      </c>
      <c r="D101" s="355"/>
      <c r="E101" s="356"/>
      <c r="F101" s="356"/>
      <c r="G101" s="356"/>
      <c r="H101" s="356"/>
      <c r="I101" s="356"/>
      <c r="J101" s="357"/>
      <c r="K101" s="280"/>
      <c r="L101" s="199"/>
      <c r="M101" s="199"/>
      <c r="N101" s="199"/>
      <c r="O101" s="281"/>
      <c r="P101" s="280"/>
      <c r="Q101" s="199"/>
      <c r="R101" s="199"/>
      <c r="S101" s="199"/>
      <c r="T101" s="281"/>
      <c r="U101" s="280"/>
      <c r="V101" s="199"/>
      <c r="W101" s="199"/>
      <c r="X101" s="199"/>
      <c r="Y101" s="281"/>
      <c r="Z101" s="280"/>
      <c r="AA101" s="199"/>
      <c r="AB101" s="199"/>
      <c r="AC101" s="199"/>
      <c r="AD101" s="281"/>
      <c r="AG101" s="43">
        <f t="shared" si="0"/>
        <v>20</v>
      </c>
      <c r="AH101" s="43">
        <f t="shared" si="1"/>
        <v>0</v>
      </c>
      <c r="AI101" s="43">
        <f t="shared" si="2"/>
        <v>0</v>
      </c>
      <c r="AN101" s="149">
        <f t="shared" si="7"/>
        <v>0</v>
      </c>
      <c r="AO101" s="150">
        <f t="shared" si="8"/>
        <v>0</v>
      </c>
      <c r="AP101" s="150">
        <f t="shared" si="9"/>
        <v>0</v>
      </c>
      <c r="AQ101" s="151">
        <f t="shared" si="10"/>
        <v>0</v>
      </c>
    </row>
    <row r="102" spans="2:43" ht="15" customHeight="1" thickBot="1">
      <c r="B102" s="7"/>
      <c r="C102" s="92" t="s">
        <v>317</v>
      </c>
      <c r="D102" s="355"/>
      <c r="E102" s="356"/>
      <c r="F102" s="356"/>
      <c r="G102" s="356"/>
      <c r="H102" s="356"/>
      <c r="I102" s="356"/>
      <c r="J102" s="357"/>
      <c r="K102" s="280"/>
      <c r="L102" s="199"/>
      <c r="M102" s="199"/>
      <c r="N102" s="199"/>
      <c r="O102" s="281"/>
      <c r="P102" s="280"/>
      <c r="Q102" s="199"/>
      <c r="R102" s="199"/>
      <c r="S102" s="199"/>
      <c r="T102" s="281"/>
      <c r="U102" s="280"/>
      <c r="V102" s="199"/>
      <c r="W102" s="199"/>
      <c r="X102" s="199"/>
      <c r="Y102" s="281"/>
      <c r="Z102" s="280"/>
      <c r="AA102" s="199"/>
      <c r="AB102" s="199"/>
      <c r="AC102" s="199"/>
      <c r="AD102" s="281"/>
      <c r="AG102" s="43">
        <f t="shared" si="0"/>
        <v>20</v>
      </c>
      <c r="AH102" s="43">
        <f t="shared" si="1"/>
        <v>0</v>
      </c>
      <c r="AI102" s="43">
        <f t="shared" si="2"/>
        <v>0</v>
      </c>
      <c r="AN102" s="149">
        <f t="shared" si="7"/>
        <v>0</v>
      </c>
      <c r="AO102" s="150">
        <f t="shared" si="8"/>
        <v>0</v>
      </c>
      <c r="AP102" s="150">
        <f t="shared" si="9"/>
        <v>0</v>
      </c>
      <c r="AQ102" s="151">
        <f t="shared" si="10"/>
        <v>0</v>
      </c>
    </row>
    <row r="103" spans="2:43" ht="15" customHeight="1" thickBot="1">
      <c r="B103" s="7"/>
      <c r="C103" s="92" t="s">
        <v>318</v>
      </c>
      <c r="D103" s="355"/>
      <c r="E103" s="356"/>
      <c r="F103" s="356"/>
      <c r="G103" s="356"/>
      <c r="H103" s="356"/>
      <c r="I103" s="356"/>
      <c r="J103" s="357"/>
      <c r="K103" s="280"/>
      <c r="L103" s="199"/>
      <c r="M103" s="199"/>
      <c r="N103" s="199"/>
      <c r="O103" s="281"/>
      <c r="P103" s="280"/>
      <c r="Q103" s="199"/>
      <c r="R103" s="199"/>
      <c r="S103" s="199"/>
      <c r="T103" s="281"/>
      <c r="U103" s="280"/>
      <c r="V103" s="199"/>
      <c r="W103" s="199"/>
      <c r="X103" s="199"/>
      <c r="Y103" s="281"/>
      <c r="Z103" s="280"/>
      <c r="AA103" s="199"/>
      <c r="AB103" s="199"/>
      <c r="AC103" s="199"/>
      <c r="AD103" s="281"/>
      <c r="AG103" s="43">
        <f t="shared" si="0"/>
        <v>20</v>
      </c>
      <c r="AH103" s="43">
        <f t="shared" si="1"/>
        <v>0</v>
      </c>
      <c r="AI103" s="43">
        <f t="shared" si="2"/>
        <v>0</v>
      </c>
      <c r="AN103" s="149">
        <f t="shared" si="7"/>
        <v>0</v>
      </c>
      <c r="AO103" s="150">
        <f t="shared" si="8"/>
        <v>0</v>
      </c>
      <c r="AP103" s="150">
        <f t="shared" si="9"/>
        <v>0</v>
      </c>
      <c r="AQ103" s="151">
        <f t="shared" si="10"/>
        <v>0</v>
      </c>
    </row>
    <row r="104" spans="2:43" ht="15" customHeight="1" thickBot="1">
      <c r="B104" s="7"/>
      <c r="C104" s="92" t="s">
        <v>319</v>
      </c>
      <c r="D104" s="355"/>
      <c r="E104" s="356"/>
      <c r="F104" s="356"/>
      <c r="G104" s="356"/>
      <c r="H104" s="356"/>
      <c r="I104" s="356"/>
      <c r="J104" s="357"/>
      <c r="K104" s="280"/>
      <c r="L104" s="199"/>
      <c r="M104" s="199"/>
      <c r="N104" s="199"/>
      <c r="O104" s="281"/>
      <c r="P104" s="280"/>
      <c r="Q104" s="199"/>
      <c r="R104" s="199"/>
      <c r="S104" s="199"/>
      <c r="T104" s="281"/>
      <c r="U104" s="280"/>
      <c r="V104" s="199"/>
      <c r="W104" s="199"/>
      <c r="X104" s="199"/>
      <c r="Y104" s="281"/>
      <c r="Z104" s="280"/>
      <c r="AA104" s="199"/>
      <c r="AB104" s="199"/>
      <c r="AC104" s="199"/>
      <c r="AD104" s="281"/>
      <c r="AG104" s="43">
        <f t="shared" si="0"/>
        <v>20</v>
      </c>
      <c r="AH104" s="43">
        <f t="shared" si="1"/>
        <v>0</v>
      </c>
      <c r="AI104" s="43">
        <f t="shared" si="2"/>
        <v>0</v>
      </c>
      <c r="AN104" s="149">
        <f t="shared" si="7"/>
        <v>0</v>
      </c>
      <c r="AO104" s="150">
        <f t="shared" si="8"/>
        <v>0</v>
      </c>
      <c r="AP104" s="150">
        <f t="shared" si="9"/>
        <v>0</v>
      </c>
      <c r="AQ104" s="151">
        <f t="shared" si="10"/>
        <v>0</v>
      </c>
    </row>
    <row r="105" spans="2:43" ht="15" customHeight="1" thickBot="1">
      <c r="B105" s="7"/>
      <c r="C105" s="92" t="s">
        <v>320</v>
      </c>
      <c r="D105" s="355"/>
      <c r="E105" s="356"/>
      <c r="F105" s="356"/>
      <c r="G105" s="356"/>
      <c r="H105" s="356"/>
      <c r="I105" s="356"/>
      <c r="J105" s="357"/>
      <c r="K105" s="280"/>
      <c r="L105" s="199"/>
      <c r="M105" s="199"/>
      <c r="N105" s="199"/>
      <c r="O105" s="281"/>
      <c r="P105" s="280"/>
      <c r="Q105" s="199"/>
      <c r="R105" s="199"/>
      <c r="S105" s="199"/>
      <c r="T105" s="281"/>
      <c r="U105" s="280"/>
      <c r="V105" s="199"/>
      <c r="W105" s="199"/>
      <c r="X105" s="199"/>
      <c r="Y105" s="281"/>
      <c r="Z105" s="280"/>
      <c r="AA105" s="199"/>
      <c r="AB105" s="199"/>
      <c r="AC105" s="199"/>
      <c r="AD105" s="281"/>
      <c r="AG105" s="43">
        <f t="shared" si="0"/>
        <v>20</v>
      </c>
      <c r="AH105" s="43">
        <f t="shared" si="1"/>
        <v>0</v>
      </c>
      <c r="AI105" s="43">
        <f t="shared" si="2"/>
        <v>0</v>
      </c>
      <c r="AN105" s="149">
        <f t="shared" si="7"/>
        <v>0</v>
      </c>
      <c r="AO105" s="150">
        <f t="shared" si="8"/>
        <v>0</v>
      </c>
      <c r="AP105" s="150">
        <f t="shared" si="9"/>
        <v>0</v>
      </c>
      <c r="AQ105" s="151">
        <f t="shared" si="10"/>
        <v>0</v>
      </c>
    </row>
    <row r="106" spans="2:43" ht="15" customHeight="1" thickBot="1">
      <c r="B106" s="7"/>
      <c r="C106" s="92" t="s">
        <v>321</v>
      </c>
      <c r="D106" s="355"/>
      <c r="E106" s="356"/>
      <c r="F106" s="356"/>
      <c r="G106" s="356"/>
      <c r="H106" s="356"/>
      <c r="I106" s="356"/>
      <c r="J106" s="357"/>
      <c r="K106" s="280"/>
      <c r="L106" s="199"/>
      <c r="M106" s="199"/>
      <c r="N106" s="199"/>
      <c r="O106" s="281"/>
      <c r="P106" s="280"/>
      <c r="Q106" s="199"/>
      <c r="R106" s="199"/>
      <c r="S106" s="199"/>
      <c r="T106" s="281"/>
      <c r="U106" s="280"/>
      <c r="V106" s="199"/>
      <c r="W106" s="199"/>
      <c r="X106" s="199"/>
      <c r="Y106" s="281"/>
      <c r="Z106" s="280"/>
      <c r="AA106" s="199"/>
      <c r="AB106" s="199"/>
      <c r="AC106" s="199"/>
      <c r="AD106" s="281"/>
      <c r="AG106" s="43">
        <f t="shared" si="0"/>
        <v>20</v>
      </c>
      <c r="AH106" s="43">
        <f t="shared" si="1"/>
        <v>0</v>
      </c>
      <c r="AI106" s="43">
        <f t="shared" si="2"/>
        <v>0</v>
      </c>
      <c r="AN106" s="149">
        <f t="shared" si="7"/>
        <v>0</v>
      </c>
      <c r="AO106" s="150">
        <f t="shared" si="8"/>
        <v>0</v>
      </c>
      <c r="AP106" s="150">
        <f t="shared" si="9"/>
        <v>0</v>
      </c>
      <c r="AQ106" s="151">
        <f t="shared" si="10"/>
        <v>0</v>
      </c>
    </row>
    <row r="107" spans="2:43" ht="15" customHeight="1" thickBot="1">
      <c r="B107" s="7"/>
      <c r="C107" s="92" t="s">
        <v>322</v>
      </c>
      <c r="D107" s="355"/>
      <c r="E107" s="356"/>
      <c r="F107" s="356"/>
      <c r="G107" s="356"/>
      <c r="H107" s="356"/>
      <c r="I107" s="356"/>
      <c r="J107" s="357"/>
      <c r="K107" s="280"/>
      <c r="L107" s="199"/>
      <c r="M107" s="199"/>
      <c r="N107" s="199"/>
      <c r="O107" s="281"/>
      <c r="P107" s="280"/>
      <c r="Q107" s="199"/>
      <c r="R107" s="199"/>
      <c r="S107" s="199"/>
      <c r="T107" s="281"/>
      <c r="U107" s="280"/>
      <c r="V107" s="199"/>
      <c r="W107" s="199"/>
      <c r="X107" s="199"/>
      <c r="Y107" s="281"/>
      <c r="Z107" s="280"/>
      <c r="AA107" s="199"/>
      <c r="AB107" s="199"/>
      <c r="AC107" s="199"/>
      <c r="AD107" s="281"/>
      <c r="AG107" s="43">
        <f t="shared" ref="AG107:AG161" si="11">+COUNTBLANK(K107:AD107)</f>
        <v>20</v>
      </c>
      <c r="AH107" s="43">
        <f t="shared" ref="AH107:AH161" si="12">+IF($AG$36=$AH$36,0,IF(OR(AND(K107=1,AG107=16),AND(OR(K107=2,K107=3,K107=9),AG107=19),AND(D107="",AG107=20),AND(D107="",AG107=20)),0,1))</f>
        <v>0</v>
      </c>
      <c r="AI107" s="43">
        <f t="shared" ref="AI107:AI161" si="13">+IF($AG$36=$AH$36,0,IF(OR(AND(D107="",AG107=20),AND(D107&lt;&gt;"",K107&lt;&gt;"",OR(AG107=16,AG107=19))),0,1))</f>
        <v>0</v>
      </c>
      <c r="AN107" s="149">
        <f t="shared" si="7"/>
        <v>0</v>
      </c>
      <c r="AO107" s="150">
        <f t="shared" si="8"/>
        <v>0</v>
      </c>
      <c r="AP107" s="150">
        <f t="shared" si="9"/>
        <v>0</v>
      </c>
      <c r="AQ107" s="151">
        <f t="shared" si="10"/>
        <v>0</v>
      </c>
    </row>
    <row r="108" spans="2:43" ht="15" customHeight="1" thickBot="1">
      <c r="B108" s="7"/>
      <c r="C108" s="92" t="s">
        <v>323</v>
      </c>
      <c r="D108" s="355"/>
      <c r="E108" s="356"/>
      <c r="F108" s="356"/>
      <c r="G108" s="356"/>
      <c r="H108" s="356"/>
      <c r="I108" s="356"/>
      <c r="J108" s="357"/>
      <c r="K108" s="280"/>
      <c r="L108" s="199"/>
      <c r="M108" s="199"/>
      <c r="N108" s="199"/>
      <c r="O108" s="281"/>
      <c r="P108" s="280"/>
      <c r="Q108" s="199"/>
      <c r="R108" s="199"/>
      <c r="S108" s="199"/>
      <c r="T108" s="281"/>
      <c r="U108" s="280"/>
      <c r="V108" s="199"/>
      <c r="W108" s="199"/>
      <c r="X108" s="199"/>
      <c r="Y108" s="281"/>
      <c r="Z108" s="280"/>
      <c r="AA108" s="199"/>
      <c r="AB108" s="199"/>
      <c r="AC108" s="199"/>
      <c r="AD108" s="281"/>
      <c r="AG108" s="43">
        <f t="shared" si="11"/>
        <v>20</v>
      </c>
      <c r="AH108" s="43">
        <f t="shared" si="12"/>
        <v>0</v>
      </c>
      <c r="AI108" s="43">
        <f t="shared" si="13"/>
        <v>0</v>
      </c>
      <c r="AN108" s="149">
        <f t="shared" si="7"/>
        <v>0</v>
      </c>
      <c r="AO108" s="150">
        <f t="shared" si="8"/>
        <v>0</v>
      </c>
      <c r="AP108" s="150">
        <f t="shared" si="9"/>
        <v>0</v>
      </c>
      <c r="AQ108" s="151">
        <f t="shared" si="10"/>
        <v>0</v>
      </c>
    </row>
    <row r="109" spans="2:43" ht="15" customHeight="1" thickBot="1">
      <c r="B109" s="7"/>
      <c r="C109" s="92" t="s">
        <v>324</v>
      </c>
      <c r="D109" s="355"/>
      <c r="E109" s="356"/>
      <c r="F109" s="356"/>
      <c r="G109" s="356"/>
      <c r="H109" s="356"/>
      <c r="I109" s="356"/>
      <c r="J109" s="357"/>
      <c r="K109" s="280"/>
      <c r="L109" s="199"/>
      <c r="M109" s="199"/>
      <c r="N109" s="199"/>
      <c r="O109" s="281"/>
      <c r="P109" s="280"/>
      <c r="Q109" s="199"/>
      <c r="R109" s="199"/>
      <c r="S109" s="199"/>
      <c r="T109" s="281"/>
      <c r="U109" s="280"/>
      <c r="V109" s="199"/>
      <c r="W109" s="199"/>
      <c r="X109" s="199"/>
      <c r="Y109" s="281"/>
      <c r="Z109" s="280"/>
      <c r="AA109" s="199"/>
      <c r="AB109" s="199"/>
      <c r="AC109" s="199"/>
      <c r="AD109" s="281"/>
      <c r="AG109" s="43">
        <f t="shared" si="11"/>
        <v>20</v>
      </c>
      <c r="AH109" s="43">
        <f t="shared" si="12"/>
        <v>0</v>
      </c>
      <c r="AI109" s="43">
        <f t="shared" si="13"/>
        <v>0</v>
      </c>
      <c r="AN109" s="149">
        <f t="shared" si="7"/>
        <v>0</v>
      </c>
      <c r="AO109" s="150">
        <f t="shared" si="8"/>
        <v>0</v>
      </c>
      <c r="AP109" s="150">
        <f t="shared" si="9"/>
        <v>0</v>
      </c>
      <c r="AQ109" s="151">
        <f t="shared" si="10"/>
        <v>0</v>
      </c>
    </row>
    <row r="110" spans="2:43" ht="15" customHeight="1" thickBot="1">
      <c r="B110" s="7"/>
      <c r="C110" s="92" t="s">
        <v>325</v>
      </c>
      <c r="D110" s="355"/>
      <c r="E110" s="356"/>
      <c r="F110" s="356"/>
      <c r="G110" s="356"/>
      <c r="H110" s="356"/>
      <c r="I110" s="356"/>
      <c r="J110" s="357"/>
      <c r="K110" s="280"/>
      <c r="L110" s="199"/>
      <c r="M110" s="199"/>
      <c r="N110" s="199"/>
      <c r="O110" s="281"/>
      <c r="P110" s="280"/>
      <c r="Q110" s="199"/>
      <c r="R110" s="199"/>
      <c r="S110" s="199"/>
      <c r="T110" s="281"/>
      <c r="U110" s="280"/>
      <c r="V110" s="199"/>
      <c r="W110" s="199"/>
      <c r="X110" s="199"/>
      <c r="Y110" s="281"/>
      <c r="Z110" s="280"/>
      <c r="AA110" s="199"/>
      <c r="AB110" s="199"/>
      <c r="AC110" s="199"/>
      <c r="AD110" s="281"/>
      <c r="AG110" s="43">
        <f t="shared" si="11"/>
        <v>20</v>
      </c>
      <c r="AH110" s="43">
        <f t="shared" si="12"/>
        <v>0</v>
      </c>
      <c r="AI110" s="43">
        <f t="shared" si="13"/>
        <v>0</v>
      </c>
      <c r="AN110" s="149">
        <f t="shared" ref="AN110:AN161" si="14">P110</f>
        <v>0</v>
      </c>
      <c r="AO110" s="150">
        <f t="shared" ref="AO110:AO161" si="15">COUNTIF(U110:AD110,"NS")</f>
        <v>0</v>
      </c>
      <c r="AP110" s="150">
        <f t="shared" ref="AP110:AP161" si="16">SUM(U110:AD110)</f>
        <v>0</v>
      </c>
      <c r="AQ110" s="151">
        <f t="shared" ref="AQ110:AQ161" si="17">IF($AG$36=$AH$36, 0, IF(OR(AND(AN110=0, AO110&gt;0), AND(AN110="ns", AP110&gt;0), AND(AN110="ns", AO110=0, AP110=0)), 1, IF(OR(AND(AN110&gt;0, AO110=2), AND(AN110="ns", AO110=2), AND(AN110="ns", AP110=0, AO110&gt;0), AN110=AP110, COUNTIF(P110:AD110, "NA")=COUNTA(P110:AD110)), 0, 1)))</f>
        <v>0</v>
      </c>
    </row>
    <row r="111" spans="2:43" ht="15" customHeight="1" thickBot="1">
      <c r="B111" s="7"/>
      <c r="C111" s="92" t="s">
        <v>326</v>
      </c>
      <c r="D111" s="355"/>
      <c r="E111" s="356"/>
      <c r="F111" s="356"/>
      <c r="G111" s="356"/>
      <c r="H111" s="356"/>
      <c r="I111" s="356"/>
      <c r="J111" s="357"/>
      <c r="K111" s="280"/>
      <c r="L111" s="199"/>
      <c r="M111" s="199"/>
      <c r="N111" s="199"/>
      <c r="O111" s="281"/>
      <c r="P111" s="280"/>
      <c r="Q111" s="199"/>
      <c r="R111" s="199"/>
      <c r="S111" s="199"/>
      <c r="T111" s="281"/>
      <c r="U111" s="280"/>
      <c r="V111" s="199"/>
      <c r="W111" s="199"/>
      <c r="X111" s="199"/>
      <c r="Y111" s="281"/>
      <c r="Z111" s="280"/>
      <c r="AA111" s="199"/>
      <c r="AB111" s="199"/>
      <c r="AC111" s="199"/>
      <c r="AD111" s="281"/>
      <c r="AG111" s="43">
        <f t="shared" si="11"/>
        <v>20</v>
      </c>
      <c r="AH111" s="43">
        <f t="shared" si="12"/>
        <v>0</v>
      </c>
      <c r="AI111" s="43">
        <f t="shared" si="13"/>
        <v>0</v>
      </c>
      <c r="AN111" s="149">
        <f t="shared" si="14"/>
        <v>0</v>
      </c>
      <c r="AO111" s="150">
        <f t="shared" si="15"/>
        <v>0</v>
      </c>
      <c r="AP111" s="150">
        <f t="shared" si="16"/>
        <v>0</v>
      </c>
      <c r="AQ111" s="151">
        <f t="shared" si="17"/>
        <v>0</v>
      </c>
    </row>
    <row r="112" spans="2:43" ht="15" customHeight="1" thickBot="1">
      <c r="B112" s="7"/>
      <c r="C112" s="92" t="s">
        <v>327</v>
      </c>
      <c r="D112" s="355"/>
      <c r="E112" s="356"/>
      <c r="F112" s="356"/>
      <c r="G112" s="356"/>
      <c r="H112" s="356"/>
      <c r="I112" s="356"/>
      <c r="J112" s="357"/>
      <c r="K112" s="280"/>
      <c r="L112" s="199"/>
      <c r="M112" s="199"/>
      <c r="N112" s="199"/>
      <c r="O112" s="281"/>
      <c r="P112" s="280"/>
      <c r="Q112" s="199"/>
      <c r="R112" s="199"/>
      <c r="S112" s="199"/>
      <c r="T112" s="281"/>
      <c r="U112" s="280"/>
      <c r="V112" s="199"/>
      <c r="W112" s="199"/>
      <c r="X112" s="199"/>
      <c r="Y112" s="281"/>
      <c r="Z112" s="280"/>
      <c r="AA112" s="199"/>
      <c r="AB112" s="199"/>
      <c r="AC112" s="199"/>
      <c r="AD112" s="281"/>
      <c r="AG112" s="43">
        <f t="shared" si="11"/>
        <v>20</v>
      </c>
      <c r="AH112" s="43">
        <f t="shared" si="12"/>
        <v>0</v>
      </c>
      <c r="AI112" s="43">
        <f t="shared" si="13"/>
        <v>0</v>
      </c>
      <c r="AN112" s="149">
        <f t="shared" si="14"/>
        <v>0</v>
      </c>
      <c r="AO112" s="150">
        <f t="shared" si="15"/>
        <v>0</v>
      </c>
      <c r="AP112" s="150">
        <f t="shared" si="16"/>
        <v>0</v>
      </c>
      <c r="AQ112" s="151">
        <f t="shared" si="17"/>
        <v>0</v>
      </c>
    </row>
    <row r="113" spans="2:43" ht="15" customHeight="1" thickBot="1">
      <c r="B113" s="7"/>
      <c r="C113" s="92" t="s">
        <v>328</v>
      </c>
      <c r="D113" s="355"/>
      <c r="E113" s="356"/>
      <c r="F113" s="356"/>
      <c r="G113" s="356"/>
      <c r="H113" s="356"/>
      <c r="I113" s="356"/>
      <c r="J113" s="357"/>
      <c r="K113" s="280"/>
      <c r="L113" s="199"/>
      <c r="M113" s="199"/>
      <c r="N113" s="199"/>
      <c r="O113" s="281"/>
      <c r="P113" s="280"/>
      <c r="Q113" s="199"/>
      <c r="R113" s="199"/>
      <c r="S113" s="199"/>
      <c r="T113" s="281"/>
      <c r="U113" s="280"/>
      <c r="V113" s="199"/>
      <c r="W113" s="199"/>
      <c r="X113" s="199"/>
      <c r="Y113" s="281"/>
      <c r="Z113" s="280"/>
      <c r="AA113" s="199"/>
      <c r="AB113" s="199"/>
      <c r="AC113" s="199"/>
      <c r="AD113" s="281"/>
      <c r="AG113" s="43">
        <f t="shared" si="11"/>
        <v>20</v>
      </c>
      <c r="AH113" s="43">
        <f t="shared" si="12"/>
        <v>0</v>
      </c>
      <c r="AI113" s="43">
        <f t="shared" si="13"/>
        <v>0</v>
      </c>
      <c r="AN113" s="149">
        <f t="shared" si="14"/>
        <v>0</v>
      </c>
      <c r="AO113" s="150">
        <f t="shared" si="15"/>
        <v>0</v>
      </c>
      <c r="AP113" s="150">
        <f t="shared" si="16"/>
        <v>0</v>
      </c>
      <c r="AQ113" s="151">
        <f t="shared" si="17"/>
        <v>0</v>
      </c>
    </row>
    <row r="114" spans="2:43" ht="15" customHeight="1" thickBot="1">
      <c r="B114" s="7"/>
      <c r="C114" s="92" t="s">
        <v>329</v>
      </c>
      <c r="D114" s="355"/>
      <c r="E114" s="356"/>
      <c r="F114" s="356"/>
      <c r="G114" s="356"/>
      <c r="H114" s="356"/>
      <c r="I114" s="356"/>
      <c r="J114" s="357"/>
      <c r="K114" s="280"/>
      <c r="L114" s="199"/>
      <c r="M114" s="199"/>
      <c r="N114" s="199"/>
      <c r="O114" s="281"/>
      <c r="P114" s="280"/>
      <c r="Q114" s="199"/>
      <c r="R114" s="199"/>
      <c r="S114" s="199"/>
      <c r="T114" s="281"/>
      <c r="U114" s="280"/>
      <c r="V114" s="199"/>
      <c r="W114" s="199"/>
      <c r="X114" s="199"/>
      <c r="Y114" s="281"/>
      <c r="Z114" s="280"/>
      <c r="AA114" s="199"/>
      <c r="AB114" s="199"/>
      <c r="AC114" s="199"/>
      <c r="AD114" s="281"/>
      <c r="AG114" s="43">
        <f t="shared" si="11"/>
        <v>20</v>
      </c>
      <c r="AH114" s="43">
        <f t="shared" si="12"/>
        <v>0</v>
      </c>
      <c r="AI114" s="43">
        <f t="shared" si="13"/>
        <v>0</v>
      </c>
      <c r="AN114" s="149">
        <f t="shared" si="14"/>
        <v>0</v>
      </c>
      <c r="AO114" s="150">
        <f t="shared" si="15"/>
        <v>0</v>
      </c>
      <c r="AP114" s="150">
        <f t="shared" si="16"/>
        <v>0</v>
      </c>
      <c r="AQ114" s="151">
        <f t="shared" si="17"/>
        <v>0</v>
      </c>
    </row>
    <row r="115" spans="2:43" ht="15" customHeight="1" thickBot="1">
      <c r="B115" s="7"/>
      <c r="C115" s="92" t="s">
        <v>330</v>
      </c>
      <c r="D115" s="355"/>
      <c r="E115" s="356"/>
      <c r="F115" s="356"/>
      <c r="G115" s="356"/>
      <c r="H115" s="356"/>
      <c r="I115" s="356"/>
      <c r="J115" s="357"/>
      <c r="K115" s="280"/>
      <c r="L115" s="199"/>
      <c r="M115" s="199"/>
      <c r="N115" s="199"/>
      <c r="O115" s="281"/>
      <c r="P115" s="280"/>
      <c r="Q115" s="199"/>
      <c r="R115" s="199"/>
      <c r="S115" s="199"/>
      <c r="T115" s="281"/>
      <c r="U115" s="280"/>
      <c r="V115" s="199"/>
      <c r="W115" s="199"/>
      <c r="X115" s="199"/>
      <c r="Y115" s="281"/>
      <c r="Z115" s="280"/>
      <c r="AA115" s="199"/>
      <c r="AB115" s="199"/>
      <c r="AC115" s="199"/>
      <c r="AD115" s="281"/>
      <c r="AG115" s="43">
        <f t="shared" si="11"/>
        <v>20</v>
      </c>
      <c r="AH115" s="43">
        <f t="shared" si="12"/>
        <v>0</v>
      </c>
      <c r="AI115" s="43">
        <f t="shared" si="13"/>
        <v>0</v>
      </c>
      <c r="AN115" s="149">
        <f t="shared" si="14"/>
        <v>0</v>
      </c>
      <c r="AO115" s="150">
        <f t="shared" si="15"/>
        <v>0</v>
      </c>
      <c r="AP115" s="150">
        <f t="shared" si="16"/>
        <v>0</v>
      </c>
      <c r="AQ115" s="151">
        <f t="shared" si="17"/>
        <v>0</v>
      </c>
    </row>
    <row r="116" spans="2:43" ht="15" customHeight="1" thickBot="1">
      <c r="B116" s="7"/>
      <c r="C116" s="92" t="s">
        <v>331</v>
      </c>
      <c r="D116" s="355"/>
      <c r="E116" s="356"/>
      <c r="F116" s="356"/>
      <c r="G116" s="356"/>
      <c r="H116" s="356"/>
      <c r="I116" s="356"/>
      <c r="J116" s="357"/>
      <c r="K116" s="280"/>
      <c r="L116" s="199"/>
      <c r="M116" s="199"/>
      <c r="N116" s="199"/>
      <c r="O116" s="281"/>
      <c r="P116" s="280"/>
      <c r="Q116" s="199"/>
      <c r="R116" s="199"/>
      <c r="S116" s="199"/>
      <c r="T116" s="281"/>
      <c r="U116" s="280"/>
      <c r="V116" s="199"/>
      <c r="W116" s="199"/>
      <c r="X116" s="199"/>
      <c r="Y116" s="281"/>
      <c r="Z116" s="280"/>
      <c r="AA116" s="199"/>
      <c r="AB116" s="199"/>
      <c r="AC116" s="199"/>
      <c r="AD116" s="281"/>
      <c r="AG116" s="43">
        <f t="shared" si="11"/>
        <v>20</v>
      </c>
      <c r="AH116" s="43">
        <f t="shared" si="12"/>
        <v>0</v>
      </c>
      <c r="AI116" s="43">
        <f t="shared" si="13"/>
        <v>0</v>
      </c>
      <c r="AN116" s="149">
        <f t="shared" si="14"/>
        <v>0</v>
      </c>
      <c r="AO116" s="150">
        <f t="shared" si="15"/>
        <v>0</v>
      </c>
      <c r="AP116" s="150">
        <f t="shared" si="16"/>
        <v>0</v>
      </c>
      <c r="AQ116" s="151">
        <f t="shared" si="17"/>
        <v>0</v>
      </c>
    </row>
    <row r="117" spans="2:43" ht="15" customHeight="1" thickBot="1">
      <c r="B117" s="7"/>
      <c r="C117" s="92" t="s">
        <v>332</v>
      </c>
      <c r="D117" s="355"/>
      <c r="E117" s="356"/>
      <c r="F117" s="356"/>
      <c r="G117" s="356"/>
      <c r="H117" s="356"/>
      <c r="I117" s="356"/>
      <c r="J117" s="357"/>
      <c r="K117" s="280"/>
      <c r="L117" s="199"/>
      <c r="M117" s="199"/>
      <c r="N117" s="199"/>
      <c r="O117" s="281"/>
      <c r="P117" s="280"/>
      <c r="Q117" s="199"/>
      <c r="R117" s="199"/>
      <c r="S117" s="199"/>
      <c r="T117" s="281"/>
      <c r="U117" s="280"/>
      <c r="V117" s="199"/>
      <c r="W117" s="199"/>
      <c r="X117" s="199"/>
      <c r="Y117" s="281"/>
      <c r="Z117" s="280"/>
      <c r="AA117" s="199"/>
      <c r="AB117" s="199"/>
      <c r="AC117" s="199"/>
      <c r="AD117" s="281"/>
      <c r="AG117" s="43">
        <f t="shared" si="11"/>
        <v>20</v>
      </c>
      <c r="AH117" s="43">
        <f t="shared" si="12"/>
        <v>0</v>
      </c>
      <c r="AI117" s="43">
        <f t="shared" si="13"/>
        <v>0</v>
      </c>
      <c r="AN117" s="149">
        <f t="shared" si="14"/>
        <v>0</v>
      </c>
      <c r="AO117" s="150">
        <f t="shared" si="15"/>
        <v>0</v>
      </c>
      <c r="AP117" s="150">
        <f t="shared" si="16"/>
        <v>0</v>
      </c>
      <c r="AQ117" s="151">
        <f t="shared" si="17"/>
        <v>0</v>
      </c>
    </row>
    <row r="118" spans="2:43" ht="15" customHeight="1" thickBot="1">
      <c r="B118" s="7"/>
      <c r="C118" s="92" t="s">
        <v>333</v>
      </c>
      <c r="D118" s="355"/>
      <c r="E118" s="356"/>
      <c r="F118" s="356"/>
      <c r="G118" s="356"/>
      <c r="H118" s="356"/>
      <c r="I118" s="356"/>
      <c r="J118" s="357"/>
      <c r="K118" s="280"/>
      <c r="L118" s="199"/>
      <c r="M118" s="199"/>
      <c r="N118" s="199"/>
      <c r="O118" s="281"/>
      <c r="P118" s="280"/>
      <c r="Q118" s="199"/>
      <c r="R118" s="199"/>
      <c r="S118" s="199"/>
      <c r="T118" s="281"/>
      <c r="U118" s="280"/>
      <c r="V118" s="199"/>
      <c r="W118" s="199"/>
      <c r="X118" s="199"/>
      <c r="Y118" s="281"/>
      <c r="Z118" s="280"/>
      <c r="AA118" s="199"/>
      <c r="AB118" s="199"/>
      <c r="AC118" s="199"/>
      <c r="AD118" s="281"/>
      <c r="AG118" s="43">
        <f t="shared" si="11"/>
        <v>20</v>
      </c>
      <c r="AH118" s="43">
        <f t="shared" si="12"/>
        <v>0</v>
      </c>
      <c r="AI118" s="43">
        <f t="shared" si="13"/>
        <v>0</v>
      </c>
      <c r="AN118" s="149">
        <f t="shared" si="14"/>
        <v>0</v>
      </c>
      <c r="AO118" s="150">
        <f t="shared" si="15"/>
        <v>0</v>
      </c>
      <c r="AP118" s="150">
        <f t="shared" si="16"/>
        <v>0</v>
      </c>
      <c r="AQ118" s="151">
        <f t="shared" si="17"/>
        <v>0</v>
      </c>
    </row>
    <row r="119" spans="2:43" ht="15" customHeight="1" thickBot="1">
      <c r="B119" s="7"/>
      <c r="C119" s="92" t="s">
        <v>334</v>
      </c>
      <c r="D119" s="355"/>
      <c r="E119" s="356"/>
      <c r="F119" s="356"/>
      <c r="G119" s="356"/>
      <c r="H119" s="356"/>
      <c r="I119" s="356"/>
      <c r="J119" s="357"/>
      <c r="K119" s="280"/>
      <c r="L119" s="199"/>
      <c r="M119" s="199"/>
      <c r="N119" s="199"/>
      <c r="O119" s="281"/>
      <c r="P119" s="280"/>
      <c r="Q119" s="199"/>
      <c r="R119" s="199"/>
      <c r="S119" s="199"/>
      <c r="T119" s="281"/>
      <c r="U119" s="280"/>
      <c r="V119" s="199"/>
      <c r="W119" s="199"/>
      <c r="X119" s="199"/>
      <c r="Y119" s="281"/>
      <c r="Z119" s="280"/>
      <c r="AA119" s="199"/>
      <c r="AB119" s="199"/>
      <c r="AC119" s="199"/>
      <c r="AD119" s="281"/>
      <c r="AG119" s="43">
        <f t="shared" si="11"/>
        <v>20</v>
      </c>
      <c r="AH119" s="43">
        <f t="shared" si="12"/>
        <v>0</v>
      </c>
      <c r="AI119" s="43">
        <f t="shared" si="13"/>
        <v>0</v>
      </c>
      <c r="AN119" s="149">
        <f t="shared" si="14"/>
        <v>0</v>
      </c>
      <c r="AO119" s="150">
        <f t="shared" si="15"/>
        <v>0</v>
      </c>
      <c r="AP119" s="150">
        <f t="shared" si="16"/>
        <v>0</v>
      </c>
      <c r="AQ119" s="151">
        <f t="shared" si="17"/>
        <v>0</v>
      </c>
    </row>
    <row r="120" spans="2:43" ht="15" customHeight="1" thickBot="1">
      <c r="B120" s="7"/>
      <c r="C120" s="93" t="s">
        <v>335</v>
      </c>
      <c r="D120" s="355"/>
      <c r="E120" s="356"/>
      <c r="F120" s="356"/>
      <c r="G120" s="356"/>
      <c r="H120" s="356"/>
      <c r="I120" s="356"/>
      <c r="J120" s="357"/>
      <c r="K120" s="280"/>
      <c r="L120" s="199"/>
      <c r="M120" s="199"/>
      <c r="N120" s="199"/>
      <c r="O120" s="281"/>
      <c r="P120" s="280"/>
      <c r="Q120" s="199"/>
      <c r="R120" s="199"/>
      <c r="S120" s="199"/>
      <c r="T120" s="281"/>
      <c r="U120" s="280"/>
      <c r="V120" s="199"/>
      <c r="W120" s="199"/>
      <c r="X120" s="199"/>
      <c r="Y120" s="281"/>
      <c r="Z120" s="280"/>
      <c r="AA120" s="199"/>
      <c r="AB120" s="199"/>
      <c r="AC120" s="199"/>
      <c r="AD120" s="281"/>
      <c r="AG120" s="43">
        <f t="shared" si="11"/>
        <v>20</v>
      </c>
      <c r="AH120" s="43">
        <f t="shared" si="12"/>
        <v>0</v>
      </c>
      <c r="AI120" s="43">
        <f t="shared" si="13"/>
        <v>0</v>
      </c>
      <c r="AN120" s="149">
        <f t="shared" si="14"/>
        <v>0</v>
      </c>
      <c r="AO120" s="150">
        <f t="shared" si="15"/>
        <v>0</v>
      </c>
      <c r="AP120" s="150">
        <f t="shared" si="16"/>
        <v>0</v>
      </c>
      <c r="AQ120" s="151">
        <f t="shared" si="17"/>
        <v>0</v>
      </c>
    </row>
    <row r="121" spans="2:43" ht="15" customHeight="1" thickBot="1">
      <c r="B121" s="7"/>
      <c r="C121" s="92" t="s">
        <v>336</v>
      </c>
      <c r="D121" s="355"/>
      <c r="E121" s="356"/>
      <c r="F121" s="356"/>
      <c r="G121" s="356"/>
      <c r="H121" s="356"/>
      <c r="I121" s="356"/>
      <c r="J121" s="357"/>
      <c r="K121" s="280"/>
      <c r="L121" s="199"/>
      <c r="M121" s="199"/>
      <c r="N121" s="199"/>
      <c r="O121" s="281"/>
      <c r="P121" s="280"/>
      <c r="Q121" s="199"/>
      <c r="R121" s="199"/>
      <c r="S121" s="199"/>
      <c r="T121" s="281"/>
      <c r="U121" s="280"/>
      <c r="V121" s="199"/>
      <c r="W121" s="199"/>
      <c r="X121" s="199"/>
      <c r="Y121" s="281"/>
      <c r="Z121" s="280"/>
      <c r="AA121" s="199"/>
      <c r="AB121" s="199"/>
      <c r="AC121" s="199"/>
      <c r="AD121" s="281"/>
      <c r="AG121" s="43">
        <f t="shared" si="11"/>
        <v>20</v>
      </c>
      <c r="AH121" s="43">
        <f t="shared" si="12"/>
        <v>0</v>
      </c>
      <c r="AI121" s="43">
        <f t="shared" si="13"/>
        <v>0</v>
      </c>
      <c r="AN121" s="149">
        <f t="shared" si="14"/>
        <v>0</v>
      </c>
      <c r="AO121" s="150">
        <f t="shared" si="15"/>
        <v>0</v>
      </c>
      <c r="AP121" s="150">
        <f t="shared" si="16"/>
        <v>0</v>
      </c>
      <c r="AQ121" s="151">
        <f t="shared" si="17"/>
        <v>0</v>
      </c>
    </row>
    <row r="122" spans="2:43" ht="15" customHeight="1" thickBot="1">
      <c r="B122" s="7"/>
      <c r="C122" s="92" t="s">
        <v>337</v>
      </c>
      <c r="D122" s="355"/>
      <c r="E122" s="356"/>
      <c r="F122" s="356"/>
      <c r="G122" s="356"/>
      <c r="H122" s="356"/>
      <c r="I122" s="356"/>
      <c r="J122" s="357"/>
      <c r="K122" s="280"/>
      <c r="L122" s="199"/>
      <c r="M122" s="199"/>
      <c r="N122" s="199"/>
      <c r="O122" s="281"/>
      <c r="P122" s="280"/>
      <c r="Q122" s="199"/>
      <c r="R122" s="199"/>
      <c r="S122" s="199"/>
      <c r="T122" s="281"/>
      <c r="U122" s="280"/>
      <c r="V122" s="199"/>
      <c r="W122" s="199"/>
      <c r="X122" s="199"/>
      <c r="Y122" s="281"/>
      <c r="Z122" s="280"/>
      <c r="AA122" s="199"/>
      <c r="AB122" s="199"/>
      <c r="AC122" s="199"/>
      <c r="AD122" s="281"/>
      <c r="AG122" s="43">
        <f t="shared" si="11"/>
        <v>20</v>
      </c>
      <c r="AH122" s="43">
        <f t="shared" si="12"/>
        <v>0</v>
      </c>
      <c r="AI122" s="43">
        <f t="shared" si="13"/>
        <v>0</v>
      </c>
      <c r="AN122" s="149">
        <f t="shared" si="14"/>
        <v>0</v>
      </c>
      <c r="AO122" s="150">
        <f t="shared" si="15"/>
        <v>0</v>
      </c>
      <c r="AP122" s="150">
        <f t="shared" si="16"/>
        <v>0</v>
      </c>
      <c r="AQ122" s="151">
        <f t="shared" si="17"/>
        <v>0</v>
      </c>
    </row>
    <row r="123" spans="2:43" ht="15" customHeight="1" thickBot="1">
      <c r="B123" s="7"/>
      <c r="C123" s="92" t="s">
        <v>338</v>
      </c>
      <c r="D123" s="355"/>
      <c r="E123" s="356"/>
      <c r="F123" s="356"/>
      <c r="G123" s="356"/>
      <c r="H123" s="356"/>
      <c r="I123" s="356"/>
      <c r="J123" s="357"/>
      <c r="K123" s="280"/>
      <c r="L123" s="199"/>
      <c r="M123" s="199"/>
      <c r="N123" s="199"/>
      <c r="O123" s="281"/>
      <c r="P123" s="280"/>
      <c r="Q123" s="199"/>
      <c r="R123" s="199"/>
      <c r="S123" s="199"/>
      <c r="T123" s="281"/>
      <c r="U123" s="280"/>
      <c r="V123" s="199"/>
      <c r="W123" s="199"/>
      <c r="X123" s="199"/>
      <c r="Y123" s="281"/>
      <c r="Z123" s="280"/>
      <c r="AA123" s="199"/>
      <c r="AB123" s="199"/>
      <c r="AC123" s="199"/>
      <c r="AD123" s="281"/>
      <c r="AG123" s="43">
        <f t="shared" si="11"/>
        <v>20</v>
      </c>
      <c r="AH123" s="43">
        <f t="shared" si="12"/>
        <v>0</v>
      </c>
      <c r="AI123" s="43">
        <f t="shared" si="13"/>
        <v>0</v>
      </c>
      <c r="AN123" s="149">
        <f t="shared" si="14"/>
        <v>0</v>
      </c>
      <c r="AO123" s="150">
        <f t="shared" si="15"/>
        <v>0</v>
      </c>
      <c r="AP123" s="150">
        <f t="shared" si="16"/>
        <v>0</v>
      </c>
      <c r="AQ123" s="151">
        <f t="shared" si="17"/>
        <v>0</v>
      </c>
    </row>
    <row r="124" spans="2:43" ht="15" customHeight="1" thickBot="1">
      <c r="B124" s="7"/>
      <c r="C124" s="92" t="s">
        <v>339</v>
      </c>
      <c r="D124" s="355"/>
      <c r="E124" s="356"/>
      <c r="F124" s="356"/>
      <c r="G124" s="356"/>
      <c r="H124" s="356"/>
      <c r="I124" s="356"/>
      <c r="J124" s="357"/>
      <c r="K124" s="280"/>
      <c r="L124" s="199"/>
      <c r="M124" s="199"/>
      <c r="N124" s="199"/>
      <c r="O124" s="281"/>
      <c r="P124" s="280"/>
      <c r="Q124" s="199"/>
      <c r="R124" s="199"/>
      <c r="S124" s="199"/>
      <c r="T124" s="281"/>
      <c r="U124" s="280"/>
      <c r="V124" s="199"/>
      <c r="W124" s="199"/>
      <c r="X124" s="199"/>
      <c r="Y124" s="281"/>
      <c r="Z124" s="280"/>
      <c r="AA124" s="199"/>
      <c r="AB124" s="199"/>
      <c r="AC124" s="199"/>
      <c r="AD124" s="281"/>
      <c r="AG124" s="43">
        <f t="shared" si="11"/>
        <v>20</v>
      </c>
      <c r="AH124" s="43">
        <f t="shared" si="12"/>
        <v>0</v>
      </c>
      <c r="AI124" s="43">
        <f t="shared" si="13"/>
        <v>0</v>
      </c>
      <c r="AN124" s="149">
        <f t="shared" si="14"/>
        <v>0</v>
      </c>
      <c r="AO124" s="150">
        <f t="shared" si="15"/>
        <v>0</v>
      </c>
      <c r="AP124" s="150">
        <f t="shared" si="16"/>
        <v>0</v>
      </c>
      <c r="AQ124" s="151">
        <f t="shared" si="17"/>
        <v>0</v>
      </c>
    </row>
    <row r="125" spans="2:43" ht="15" customHeight="1" thickBot="1">
      <c r="B125" s="7"/>
      <c r="C125" s="92" t="s">
        <v>340</v>
      </c>
      <c r="D125" s="355"/>
      <c r="E125" s="356"/>
      <c r="F125" s="356"/>
      <c r="G125" s="356"/>
      <c r="H125" s="356"/>
      <c r="I125" s="356"/>
      <c r="J125" s="357"/>
      <c r="K125" s="280"/>
      <c r="L125" s="199"/>
      <c r="M125" s="199"/>
      <c r="N125" s="199"/>
      <c r="O125" s="281"/>
      <c r="P125" s="280"/>
      <c r="Q125" s="199"/>
      <c r="R125" s="199"/>
      <c r="S125" s="199"/>
      <c r="T125" s="281"/>
      <c r="U125" s="280"/>
      <c r="V125" s="199"/>
      <c r="W125" s="199"/>
      <c r="X125" s="199"/>
      <c r="Y125" s="281"/>
      <c r="Z125" s="280"/>
      <c r="AA125" s="199"/>
      <c r="AB125" s="199"/>
      <c r="AC125" s="199"/>
      <c r="AD125" s="281"/>
      <c r="AG125" s="43">
        <f t="shared" si="11"/>
        <v>20</v>
      </c>
      <c r="AH125" s="43">
        <f t="shared" si="12"/>
        <v>0</v>
      </c>
      <c r="AI125" s="43">
        <f t="shared" si="13"/>
        <v>0</v>
      </c>
      <c r="AN125" s="149">
        <f t="shared" si="14"/>
        <v>0</v>
      </c>
      <c r="AO125" s="150">
        <f t="shared" si="15"/>
        <v>0</v>
      </c>
      <c r="AP125" s="150">
        <f t="shared" si="16"/>
        <v>0</v>
      </c>
      <c r="AQ125" s="151">
        <f t="shared" si="17"/>
        <v>0</v>
      </c>
    </row>
    <row r="126" spans="2:43" ht="15" customHeight="1" thickBot="1">
      <c r="B126" s="7"/>
      <c r="C126" s="92" t="s">
        <v>341</v>
      </c>
      <c r="D126" s="355"/>
      <c r="E126" s="356"/>
      <c r="F126" s="356"/>
      <c r="G126" s="356"/>
      <c r="H126" s="356"/>
      <c r="I126" s="356"/>
      <c r="J126" s="357"/>
      <c r="K126" s="280"/>
      <c r="L126" s="199"/>
      <c r="M126" s="199"/>
      <c r="N126" s="199"/>
      <c r="O126" s="281"/>
      <c r="P126" s="280"/>
      <c r="Q126" s="199"/>
      <c r="R126" s="199"/>
      <c r="S126" s="199"/>
      <c r="T126" s="281"/>
      <c r="U126" s="280"/>
      <c r="V126" s="199"/>
      <c r="W126" s="199"/>
      <c r="X126" s="199"/>
      <c r="Y126" s="281"/>
      <c r="Z126" s="280"/>
      <c r="AA126" s="199"/>
      <c r="AB126" s="199"/>
      <c r="AC126" s="199"/>
      <c r="AD126" s="281"/>
      <c r="AG126" s="43">
        <f t="shared" si="11"/>
        <v>20</v>
      </c>
      <c r="AH126" s="43">
        <f t="shared" si="12"/>
        <v>0</v>
      </c>
      <c r="AI126" s="43">
        <f t="shared" si="13"/>
        <v>0</v>
      </c>
      <c r="AN126" s="149">
        <f t="shared" si="14"/>
        <v>0</v>
      </c>
      <c r="AO126" s="150">
        <f t="shared" si="15"/>
        <v>0</v>
      </c>
      <c r="AP126" s="150">
        <f t="shared" si="16"/>
        <v>0</v>
      </c>
      <c r="AQ126" s="151">
        <f t="shared" si="17"/>
        <v>0</v>
      </c>
    </row>
    <row r="127" spans="2:43" ht="15" customHeight="1" thickBot="1">
      <c r="B127" s="7"/>
      <c r="C127" s="92" t="s">
        <v>342</v>
      </c>
      <c r="D127" s="355"/>
      <c r="E127" s="356"/>
      <c r="F127" s="356"/>
      <c r="G127" s="356"/>
      <c r="H127" s="356"/>
      <c r="I127" s="356"/>
      <c r="J127" s="357"/>
      <c r="K127" s="280"/>
      <c r="L127" s="199"/>
      <c r="M127" s="199"/>
      <c r="N127" s="199"/>
      <c r="O127" s="281"/>
      <c r="P127" s="280"/>
      <c r="Q127" s="199"/>
      <c r="R127" s="199"/>
      <c r="S127" s="199"/>
      <c r="T127" s="281"/>
      <c r="U127" s="280"/>
      <c r="V127" s="199"/>
      <c r="W127" s="199"/>
      <c r="X127" s="199"/>
      <c r="Y127" s="281"/>
      <c r="Z127" s="280"/>
      <c r="AA127" s="199"/>
      <c r="AB127" s="199"/>
      <c r="AC127" s="199"/>
      <c r="AD127" s="281"/>
      <c r="AG127" s="43">
        <f t="shared" si="11"/>
        <v>20</v>
      </c>
      <c r="AH127" s="43">
        <f t="shared" si="12"/>
        <v>0</v>
      </c>
      <c r="AI127" s="43">
        <f t="shared" si="13"/>
        <v>0</v>
      </c>
      <c r="AN127" s="149">
        <f t="shared" si="14"/>
        <v>0</v>
      </c>
      <c r="AO127" s="150">
        <f t="shared" si="15"/>
        <v>0</v>
      </c>
      <c r="AP127" s="150">
        <f t="shared" si="16"/>
        <v>0</v>
      </c>
      <c r="AQ127" s="151">
        <f t="shared" si="17"/>
        <v>0</v>
      </c>
    </row>
    <row r="128" spans="2:43" ht="15" customHeight="1" thickBot="1">
      <c r="B128" s="7"/>
      <c r="C128" s="92" t="s">
        <v>343</v>
      </c>
      <c r="D128" s="355"/>
      <c r="E128" s="356"/>
      <c r="F128" s="356"/>
      <c r="G128" s="356"/>
      <c r="H128" s="356"/>
      <c r="I128" s="356"/>
      <c r="J128" s="357"/>
      <c r="K128" s="280"/>
      <c r="L128" s="199"/>
      <c r="M128" s="199"/>
      <c r="N128" s="199"/>
      <c r="O128" s="281"/>
      <c r="P128" s="280"/>
      <c r="Q128" s="199"/>
      <c r="R128" s="199"/>
      <c r="S128" s="199"/>
      <c r="T128" s="281"/>
      <c r="U128" s="280"/>
      <c r="V128" s="199"/>
      <c r="W128" s="199"/>
      <c r="X128" s="199"/>
      <c r="Y128" s="281"/>
      <c r="Z128" s="280"/>
      <c r="AA128" s="199"/>
      <c r="AB128" s="199"/>
      <c r="AC128" s="199"/>
      <c r="AD128" s="281"/>
      <c r="AG128" s="43">
        <f t="shared" si="11"/>
        <v>20</v>
      </c>
      <c r="AH128" s="43">
        <f t="shared" si="12"/>
        <v>0</v>
      </c>
      <c r="AI128" s="43">
        <f t="shared" si="13"/>
        <v>0</v>
      </c>
      <c r="AN128" s="149">
        <f t="shared" si="14"/>
        <v>0</v>
      </c>
      <c r="AO128" s="150">
        <f t="shared" si="15"/>
        <v>0</v>
      </c>
      <c r="AP128" s="150">
        <f t="shared" si="16"/>
        <v>0</v>
      </c>
      <c r="AQ128" s="151">
        <f t="shared" si="17"/>
        <v>0</v>
      </c>
    </row>
    <row r="129" spans="2:43" ht="15" customHeight="1" thickBot="1">
      <c r="B129" s="7"/>
      <c r="C129" s="92" t="s">
        <v>344</v>
      </c>
      <c r="D129" s="355"/>
      <c r="E129" s="356"/>
      <c r="F129" s="356"/>
      <c r="G129" s="356"/>
      <c r="H129" s="356"/>
      <c r="I129" s="356"/>
      <c r="J129" s="357"/>
      <c r="K129" s="280"/>
      <c r="L129" s="199"/>
      <c r="M129" s="199"/>
      <c r="N129" s="199"/>
      <c r="O129" s="281"/>
      <c r="P129" s="280"/>
      <c r="Q129" s="199"/>
      <c r="R129" s="199"/>
      <c r="S129" s="199"/>
      <c r="T129" s="281"/>
      <c r="U129" s="280"/>
      <c r="V129" s="199"/>
      <c r="W129" s="199"/>
      <c r="X129" s="199"/>
      <c r="Y129" s="281"/>
      <c r="Z129" s="280"/>
      <c r="AA129" s="199"/>
      <c r="AB129" s="199"/>
      <c r="AC129" s="199"/>
      <c r="AD129" s="281"/>
      <c r="AG129" s="43">
        <f t="shared" si="11"/>
        <v>20</v>
      </c>
      <c r="AH129" s="43">
        <f t="shared" si="12"/>
        <v>0</v>
      </c>
      <c r="AI129" s="43">
        <f t="shared" si="13"/>
        <v>0</v>
      </c>
      <c r="AN129" s="149">
        <f t="shared" si="14"/>
        <v>0</v>
      </c>
      <c r="AO129" s="150">
        <f t="shared" si="15"/>
        <v>0</v>
      </c>
      <c r="AP129" s="150">
        <f t="shared" si="16"/>
        <v>0</v>
      </c>
      <c r="AQ129" s="151">
        <f t="shared" si="17"/>
        <v>0</v>
      </c>
    </row>
    <row r="130" spans="2:43" ht="15" customHeight="1" thickBot="1">
      <c r="B130" s="7"/>
      <c r="C130" s="92" t="s">
        <v>345</v>
      </c>
      <c r="D130" s="355"/>
      <c r="E130" s="356"/>
      <c r="F130" s="356"/>
      <c r="G130" s="356"/>
      <c r="H130" s="356"/>
      <c r="I130" s="356"/>
      <c r="J130" s="357"/>
      <c r="K130" s="280"/>
      <c r="L130" s="199"/>
      <c r="M130" s="199"/>
      <c r="N130" s="199"/>
      <c r="O130" s="281"/>
      <c r="P130" s="280"/>
      <c r="Q130" s="199"/>
      <c r="R130" s="199"/>
      <c r="S130" s="199"/>
      <c r="T130" s="281"/>
      <c r="U130" s="280"/>
      <c r="V130" s="199"/>
      <c r="W130" s="199"/>
      <c r="X130" s="199"/>
      <c r="Y130" s="281"/>
      <c r="Z130" s="280"/>
      <c r="AA130" s="199"/>
      <c r="AB130" s="199"/>
      <c r="AC130" s="199"/>
      <c r="AD130" s="281"/>
      <c r="AG130" s="43">
        <f t="shared" si="11"/>
        <v>20</v>
      </c>
      <c r="AH130" s="43">
        <f t="shared" si="12"/>
        <v>0</v>
      </c>
      <c r="AI130" s="43">
        <f t="shared" si="13"/>
        <v>0</v>
      </c>
      <c r="AN130" s="149">
        <f t="shared" si="14"/>
        <v>0</v>
      </c>
      <c r="AO130" s="150">
        <f t="shared" si="15"/>
        <v>0</v>
      </c>
      <c r="AP130" s="150">
        <f t="shared" si="16"/>
        <v>0</v>
      </c>
      <c r="AQ130" s="151">
        <f t="shared" si="17"/>
        <v>0</v>
      </c>
    </row>
    <row r="131" spans="2:43" ht="15" customHeight="1" thickBot="1">
      <c r="B131" s="7"/>
      <c r="C131" s="92" t="s">
        <v>346</v>
      </c>
      <c r="D131" s="355"/>
      <c r="E131" s="356"/>
      <c r="F131" s="356"/>
      <c r="G131" s="356"/>
      <c r="H131" s="356"/>
      <c r="I131" s="356"/>
      <c r="J131" s="357"/>
      <c r="K131" s="280"/>
      <c r="L131" s="199"/>
      <c r="M131" s="199"/>
      <c r="N131" s="199"/>
      <c r="O131" s="281"/>
      <c r="P131" s="280"/>
      <c r="Q131" s="199"/>
      <c r="R131" s="199"/>
      <c r="S131" s="199"/>
      <c r="T131" s="281"/>
      <c r="U131" s="280"/>
      <c r="V131" s="199"/>
      <c r="W131" s="199"/>
      <c r="X131" s="199"/>
      <c r="Y131" s="281"/>
      <c r="Z131" s="280"/>
      <c r="AA131" s="199"/>
      <c r="AB131" s="199"/>
      <c r="AC131" s="199"/>
      <c r="AD131" s="281"/>
      <c r="AG131" s="43">
        <f t="shared" si="11"/>
        <v>20</v>
      </c>
      <c r="AH131" s="43">
        <f t="shared" si="12"/>
        <v>0</v>
      </c>
      <c r="AI131" s="43">
        <f t="shared" si="13"/>
        <v>0</v>
      </c>
      <c r="AN131" s="149">
        <f t="shared" si="14"/>
        <v>0</v>
      </c>
      <c r="AO131" s="150">
        <f t="shared" si="15"/>
        <v>0</v>
      </c>
      <c r="AP131" s="150">
        <f t="shared" si="16"/>
        <v>0</v>
      </c>
      <c r="AQ131" s="151">
        <f t="shared" si="17"/>
        <v>0</v>
      </c>
    </row>
    <row r="132" spans="2:43" ht="15" customHeight="1" thickBot="1">
      <c r="B132" s="7"/>
      <c r="C132" s="92" t="s">
        <v>347</v>
      </c>
      <c r="D132" s="355"/>
      <c r="E132" s="356"/>
      <c r="F132" s="356"/>
      <c r="G132" s="356"/>
      <c r="H132" s="356"/>
      <c r="I132" s="356"/>
      <c r="J132" s="357"/>
      <c r="K132" s="280"/>
      <c r="L132" s="199"/>
      <c r="M132" s="199"/>
      <c r="N132" s="199"/>
      <c r="O132" s="281"/>
      <c r="P132" s="280"/>
      <c r="Q132" s="199"/>
      <c r="R132" s="199"/>
      <c r="S132" s="199"/>
      <c r="T132" s="281"/>
      <c r="U132" s="280"/>
      <c r="V132" s="199"/>
      <c r="W132" s="199"/>
      <c r="X132" s="199"/>
      <c r="Y132" s="281"/>
      <c r="Z132" s="280"/>
      <c r="AA132" s="199"/>
      <c r="AB132" s="199"/>
      <c r="AC132" s="199"/>
      <c r="AD132" s="281"/>
      <c r="AG132" s="43">
        <f t="shared" si="11"/>
        <v>20</v>
      </c>
      <c r="AH132" s="43">
        <f t="shared" si="12"/>
        <v>0</v>
      </c>
      <c r="AI132" s="43">
        <f t="shared" si="13"/>
        <v>0</v>
      </c>
      <c r="AN132" s="149">
        <f t="shared" si="14"/>
        <v>0</v>
      </c>
      <c r="AO132" s="150">
        <f t="shared" si="15"/>
        <v>0</v>
      </c>
      <c r="AP132" s="150">
        <f t="shared" si="16"/>
        <v>0</v>
      </c>
      <c r="AQ132" s="151">
        <f t="shared" si="17"/>
        <v>0</v>
      </c>
    </row>
    <row r="133" spans="2:43" ht="15" customHeight="1" thickBot="1">
      <c r="B133" s="7"/>
      <c r="C133" s="92" t="s">
        <v>348</v>
      </c>
      <c r="D133" s="355"/>
      <c r="E133" s="356"/>
      <c r="F133" s="356"/>
      <c r="G133" s="356"/>
      <c r="H133" s="356"/>
      <c r="I133" s="356"/>
      <c r="J133" s="357"/>
      <c r="K133" s="280"/>
      <c r="L133" s="199"/>
      <c r="M133" s="199"/>
      <c r="N133" s="199"/>
      <c r="O133" s="281"/>
      <c r="P133" s="280"/>
      <c r="Q133" s="199"/>
      <c r="R133" s="199"/>
      <c r="S133" s="199"/>
      <c r="T133" s="281"/>
      <c r="U133" s="280"/>
      <c r="V133" s="199"/>
      <c r="W133" s="199"/>
      <c r="X133" s="199"/>
      <c r="Y133" s="281"/>
      <c r="Z133" s="280"/>
      <c r="AA133" s="199"/>
      <c r="AB133" s="199"/>
      <c r="AC133" s="199"/>
      <c r="AD133" s="281"/>
      <c r="AG133" s="43">
        <f t="shared" si="11"/>
        <v>20</v>
      </c>
      <c r="AH133" s="43">
        <f t="shared" si="12"/>
        <v>0</v>
      </c>
      <c r="AI133" s="43">
        <f t="shared" si="13"/>
        <v>0</v>
      </c>
      <c r="AN133" s="149">
        <f t="shared" si="14"/>
        <v>0</v>
      </c>
      <c r="AO133" s="150">
        <f t="shared" si="15"/>
        <v>0</v>
      </c>
      <c r="AP133" s="150">
        <f t="shared" si="16"/>
        <v>0</v>
      </c>
      <c r="AQ133" s="151">
        <f t="shared" si="17"/>
        <v>0</v>
      </c>
    </row>
    <row r="134" spans="2:43" ht="15" customHeight="1" thickBot="1">
      <c r="B134" s="7"/>
      <c r="C134" s="92" t="s">
        <v>349</v>
      </c>
      <c r="D134" s="355"/>
      <c r="E134" s="356"/>
      <c r="F134" s="356"/>
      <c r="G134" s="356"/>
      <c r="H134" s="356"/>
      <c r="I134" s="356"/>
      <c r="J134" s="357"/>
      <c r="K134" s="280"/>
      <c r="L134" s="199"/>
      <c r="M134" s="199"/>
      <c r="N134" s="199"/>
      <c r="O134" s="281"/>
      <c r="P134" s="280"/>
      <c r="Q134" s="199"/>
      <c r="R134" s="199"/>
      <c r="S134" s="199"/>
      <c r="T134" s="281"/>
      <c r="U134" s="280"/>
      <c r="V134" s="199"/>
      <c r="W134" s="199"/>
      <c r="X134" s="199"/>
      <c r="Y134" s="281"/>
      <c r="Z134" s="280"/>
      <c r="AA134" s="199"/>
      <c r="AB134" s="199"/>
      <c r="AC134" s="199"/>
      <c r="AD134" s="281"/>
      <c r="AG134" s="43">
        <f t="shared" si="11"/>
        <v>20</v>
      </c>
      <c r="AH134" s="43">
        <f t="shared" si="12"/>
        <v>0</v>
      </c>
      <c r="AI134" s="43">
        <f t="shared" si="13"/>
        <v>0</v>
      </c>
      <c r="AN134" s="149">
        <f t="shared" si="14"/>
        <v>0</v>
      </c>
      <c r="AO134" s="150">
        <f t="shared" si="15"/>
        <v>0</v>
      </c>
      <c r="AP134" s="150">
        <f t="shared" si="16"/>
        <v>0</v>
      </c>
      <c r="AQ134" s="151">
        <f t="shared" si="17"/>
        <v>0</v>
      </c>
    </row>
    <row r="135" spans="2:43" ht="15" customHeight="1" thickBot="1">
      <c r="B135" s="7"/>
      <c r="C135" s="92" t="s">
        <v>350</v>
      </c>
      <c r="D135" s="355"/>
      <c r="E135" s="356"/>
      <c r="F135" s="356"/>
      <c r="G135" s="356"/>
      <c r="H135" s="356"/>
      <c r="I135" s="356"/>
      <c r="J135" s="357"/>
      <c r="K135" s="280"/>
      <c r="L135" s="199"/>
      <c r="M135" s="199"/>
      <c r="N135" s="199"/>
      <c r="O135" s="281"/>
      <c r="P135" s="280"/>
      <c r="Q135" s="199"/>
      <c r="R135" s="199"/>
      <c r="S135" s="199"/>
      <c r="T135" s="281"/>
      <c r="U135" s="280"/>
      <c r="V135" s="199"/>
      <c r="W135" s="199"/>
      <c r="X135" s="199"/>
      <c r="Y135" s="281"/>
      <c r="Z135" s="280"/>
      <c r="AA135" s="199"/>
      <c r="AB135" s="199"/>
      <c r="AC135" s="199"/>
      <c r="AD135" s="281"/>
      <c r="AG135" s="43">
        <f t="shared" si="11"/>
        <v>20</v>
      </c>
      <c r="AH135" s="43">
        <f t="shared" si="12"/>
        <v>0</v>
      </c>
      <c r="AI135" s="43">
        <f t="shared" si="13"/>
        <v>0</v>
      </c>
      <c r="AN135" s="149">
        <f t="shared" si="14"/>
        <v>0</v>
      </c>
      <c r="AO135" s="150">
        <f t="shared" si="15"/>
        <v>0</v>
      </c>
      <c r="AP135" s="150">
        <f t="shared" si="16"/>
        <v>0</v>
      </c>
      <c r="AQ135" s="151">
        <f t="shared" si="17"/>
        <v>0</v>
      </c>
    </row>
    <row r="136" spans="2:43" ht="15" customHeight="1" thickBot="1">
      <c r="B136" s="7"/>
      <c r="C136" s="92" t="s">
        <v>351</v>
      </c>
      <c r="D136" s="355"/>
      <c r="E136" s="356"/>
      <c r="F136" s="356"/>
      <c r="G136" s="356"/>
      <c r="H136" s="356"/>
      <c r="I136" s="356"/>
      <c r="J136" s="357"/>
      <c r="K136" s="280"/>
      <c r="L136" s="199"/>
      <c r="M136" s="199"/>
      <c r="N136" s="199"/>
      <c r="O136" s="281"/>
      <c r="P136" s="280"/>
      <c r="Q136" s="199"/>
      <c r="R136" s="199"/>
      <c r="S136" s="199"/>
      <c r="T136" s="281"/>
      <c r="U136" s="280"/>
      <c r="V136" s="199"/>
      <c r="W136" s="199"/>
      <c r="X136" s="199"/>
      <c r="Y136" s="281"/>
      <c r="Z136" s="280"/>
      <c r="AA136" s="199"/>
      <c r="AB136" s="199"/>
      <c r="AC136" s="199"/>
      <c r="AD136" s="281"/>
      <c r="AG136" s="43">
        <f t="shared" si="11"/>
        <v>20</v>
      </c>
      <c r="AH136" s="43">
        <f t="shared" si="12"/>
        <v>0</v>
      </c>
      <c r="AI136" s="43">
        <f t="shared" si="13"/>
        <v>0</v>
      </c>
      <c r="AN136" s="149">
        <f t="shared" si="14"/>
        <v>0</v>
      </c>
      <c r="AO136" s="150">
        <f t="shared" si="15"/>
        <v>0</v>
      </c>
      <c r="AP136" s="150">
        <f t="shared" si="16"/>
        <v>0</v>
      </c>
      <c r="AQ136" s="151">
        <f t="shared" si="17"/>
        <v>0</v>
      </c>
    </row>
    <row r="137" spans="2:43" ht="15" customHeight="1" thickBot="1">
      <c r="B137" s="7"/>
      <c r="C137" s="92" t="s">
        <v>352</v>
      </c>
      <c r="D137" s="355"/>
      <c r="E137" s="356"/>
      <c r="F137" s="356"/>
      <c r="G137" s="356"/>
      <c r="H137" s="356"/>
      <c r="I137" s="356"/>
      <c r="J137" s="357"/>
      <c r="K137" s="280"/>
      <c r="L137" s="199"/>
      <c r="M137" s="199"/>
      <c r="N137" s="199"/>
      <c r="O137" s="281"/>
      <c r="P137" s="280"/>
      <c r="Q137" s="199"/>
      <c r="R137" s="199"/>
      <c r="S137" s="199"/>
      <c r="T137" s="281"/>
      <c r="U137" s="280"/>
      <c r="V137" s="199"/>
      <c r="W137" s="199"/>
      <c r="X137" s="199"/>
      <c r="Y137" s="281"/>
      <c r="Z137" s="280"/>
      <c r="AA137" s="199"/>
      <c r="AB137" s="199"/>
      <c r="AC137" s="199"/>
      <c r="AD137" s="281"/>
      <c r="AG137" s="43">
        <f t="shared" si="11"/>
        <v>20</v>
      </c>
      <c r="AH137" s="43">
        <f t="shared" si="12"/>
        <v>0</v>
      </c>
      <c r="AI137" s="43">
        <f t="shared" si="13"/>
        <v>0</v>
      </c>
      <c r="AN137" s="149">
        <f t="shared" si="14"/>
        <v>0</v>
      </c>
      <c r="AO137" s="150">
        <f t="shared" si="15"/>
        <v>0</v>
      </c>
      <c r="AP137" s="150">
        <f t="shared" si="16"/>
        <v>0</v>
      </c>
      <c r="AQ137" s="151">
        <f t="shared" si="17"/>
        <v>0</v>
      </c>
    </row>
    <row r="138" spans="2:43" ht="15" customHeight="1" thickBot="1">
      <c r="B138" s="7"/>
      <c r="C138" s="92" t="s">
        <v>353</v>
      </c>
      <c r="D138" s="355"/>
      <c r="E138" s="356"/>
      <c r="F138" s="356"/>
      <c r="G138" s="356"/>
      <c r="H138" s="356"/>
      <c r="I138" s="356"/>
      <c r="J138" s="357"/>
      <c r="K138" s="280"/>
      <c r="L138" s="199"/>
      <c r="M138" s="199"/>
      <c r="N138" s="199"/>
      <c r="O138" s="281"/>
      <c r="P138" s="280"/>
      <c r="Q138" s="199"/>
      <c r="R138" s="199"/>
      <c r="S138" s="199"/>
      <c r="T138" s="281"/>
      <c r="U138" s="280"/>
      <c r="V138" s="199"/>
      <c r="W138" s="199"/>
      <c r="X138" s="199"/>
      <c r="Y138" s="281"/>
      <c r="Z138" s="280"/>
      <c r="AA138" s="199"/>
      <c r="AB138" s="199"/>
      <c r="AC138" s="199"/>
      <c r="AD138" s="281"/>
      <c r="AG138" s="43">
        <f t="shared" si="11"/>
        <v>20</v>
      </c>
      <c r="AH138" s="43">
        <f t="shared" si="12"/>
        <v>0</v>
      </c>
      <c r="AI138" s="43">
        <f t="shared" si="13"/>
        <v>0</v>
      </c>
      <c r="AN138" s="149">
        <f t="shared" si="14"/>
        <v>0</v>
      </c>
      <c r="AO138" s="150">
        <f t="shared" si="15"/>
        <v>0</v>
      </c>
      <c r="AP138" s="150">
        <f t="shared" si="16"/>
        <v>0</v>
      </c>
      <c r="AQ138" s="151">
        <f t="shared" si="17"/>
        <v>0</v>
      </c>
    </row>
    <row r="139" spans="2:43" ht="15" customHeight="1" thickBot="1">
      <c r="B139" s="7"/>
      <c r="C139" s="92" t="s">
        <v>354</v>
      </c>
      <c r="D139" s="355"/>
      <c r="E139" s="356"/>
      <c r="F139" s="356"/>
      <c r="G139" s="356"/>
      <c r="H139" s="356"/>
      <c r="I139" s="356"/>
      <c r="J139" s="357"/>
      <c r="K139" s="280"/>
      <c r="L139" s="199"/>
      <c r="M139" s="199"/>
      <c r="N139" s="199"/>
      <c r="O139" s="281"/>
      <c r="P139" s="280"/>
      <c r="Q139" s="199"/>
      <c r="R139" s="199"/>
      <c r="S139" s="199"/>
      <c r="T139" s="281"/>
      <c r="U139" s="280"/>
      <c r="V139" s="199"/>
      <c r="W139" s="199"/>
      <c r="X139" s="199"/>
      <c r="Y139" s="281"/>
      <c r="Z139" s="280"/>
      <c r="AA139" s="199"/>
      <c r="AB139" s="199"/>
      <c r="AC139" s="199"/>
      <c r="AD139" s="281"/>
      <c r="AG139" s="43">
        <f t="shared" si="11"/>
        <v>20</v>
      </c>
      <c r="AH139" s="43">
        <f t="shared" si="12"/>
        <v>0</v>
      </c>
      <c r="AI139" s="43">
        <f t="shared" si="13"/>
        <v>0</v>
      </c>
      <c r="AN139" s="149">
        <f t="shared" si="14"/>
        <v>0</v>
      </c>
      <c r="AO139" s="150">
        <f t="shared" si="15"/>
        <v>0</v>
      </c>
      <c r="AP139" s="150">
        <f t="shared" si="16"/>
        <v>0</v>
      </c>
      <c r="AQ139" s="151">
        <f t="shared" si="17"/>
        <v>0</v>
      </c>
    </row>
    <row r="140" spans="2:43" ht="15" customHeight="1" thickBot="1">
      <c r="B140" s="7"/>
      <c r="C140" s="92" t="s">
        <v>355</v>
      </c>
      <c r="D140" s="355"/>
      <c r="E140" s="356"/>
      <c r="F140" s="356"/>
      <c r="G140" s="356"/>
      <c r="H140" s="356"/>
      <c r="I140" s="356"/>
      <c r="J140" s="357"/>
      <c r="K140" s="280"/>
      <c r="L140" s="199"/>
      <c r="M140" s="199"/>
      <c r="N140" s="199"/>
      <c r="O140" s="281"/>
      <c r="P140" s="280"/>
      <c r="Q140" s="199"/>
      <c r="R140" s="199"/>
      <c r="S140" s="199"/>
      <c r="T140" s="281"/>
      <c r="U140" s="280"/>
      <c r="V140" s="199"/>
      <c r="W140" s="199"/>
      <c r="X140" s="199"/>
      <c r="Y140" s="281"/>
      <c r="Z140" s="280"/>
      <c r="AA140" s="199"/>
      <c r="AB140" s="199"/>
      <c r="AC140" s="199"/>
      <c r="AD140" s="281"/>
      <c r="AG140" s="43">
        <f t="shared" si="11"/>
        <v>20</v>
      </c>
      <c r="AH140" s="43">
        <f t="shared" si="12"/>
        <v>0</v>
      </c>
      <c r="AI140" s="43">
        <f t="shared" si="13"/>
        <v>0</v>
      </c>
      <c r="AN140" s="149">
        <f t="shared" si="14"/>
        <v>0</v>
      </c>
      <c r="AO140" s="150">
        <f t="shared" si="15"/>
        <v>0</v>
      </c>
      <c r="AP140" s="150">
        <f t="shared" si="16"/>
        <v>0</v>
      </c>
      <c r="AQ140" s="151">
        <f t="shared" si="17"/>
        <v>0</v>
      </c>
    </row>
    <row r="141" spans="2:43" ht="15" customHeight="1" thickBot="1">
      <c r="B141" s="7"/>
      <c r="C141" s="94" t="s">
        <v>356</v>
      </c>
      <c r="D141" s="355"/>
      <c r="E141" s="356"/>
      <c r="F141" s="356"/>
      <c r="G141" s="356"/>
      <c r="H141" s="356"/>
      <c r="I141" s="356"/>
      <c r="J141" s="357"/>
      <c r="K141" s="280"/>
      <c r="L141" s="199"/>
      <c r="M141" s="199"/>
      <c r="N141" s="199"/>
      <c r="O141" s="281"/>
      <c r="P141" s="280"/>
      <c r="Q141" s="199"/>
      <c r="R141" s="199"/>
      <c r="S141" s="199"/>
      <c r="T141" s="281"/>
      <c r="U141" s="280"/>
      <c r="V141" s="199"/>
      <c r="W141" s="199"/>
      <c r="X141" s="199"/>
      <c r="Y141" s="281"/>
      <c r="Z141" s="280"/>
      <c r="AA141" s="199"/>
      <c r="AB141" s="199"/>
      <c r="AC141" s="199"/>
      <c r="AD141" s="281"/>
      <c r="AG141" s="43">
        <f t="shared" si="11"/>
        <v>20</v>
      </c>
      <c r="AH141" s="43">
        <f t="shared" si="12"/>
        <v>0</v>
      </c>
      <c r="AI141" s="43">
        <f t="shared" si="13"/>
        <v>0</v>
      </c>
      <c r="AN141" s="149">
        <f t="shared" si="14"/>
        <v>0</v>
      </c>
      <c r="AO141" s="150">
        <f t="shared" si="15"/>
        <v>0</v>
      </c>
      <c r="AP141" s="150">
        <f t="shared" si="16"/>
        <v>0</v>
      </c>
      <c r="AQ141" s="151">
        <f t="shared" si="17"/>
        <v>0</v>
      </c>
    </row>
    <row r="142" spans="2:43" ht="15" customHeight="1" thickBot="1">
      <c r="B142" s="7"/>
      <c r="C142" s="94" t="s">
        <v>357</v>
      </c>
      <c r="D142" s="355"/>
      <c r="E142" s="356"/>
      <c r="F142" s="356"/>
      <c r="G142" s="356"/>
      <c r="H142" s="356"/>
      <c r="I142" s="356"/>
      <c r="J142" s="357"/>
      <c r="K142" s="280"/>
      <c r="L142" s="199"/>
      <c r="M142" s="199"/>
      <c r="N142" s="199"/>
      <c r="O142" s="281"/>
      <c r="P142" s="280"/>
      <c r="Q142" s="199"/>
      <c r="R142" s="199"/>
      <c r="S142" s="199"/>
      <c r="T142" s="281"/>
      <c r="U142" s="280"/>
      <c r="V142" s="199"/>
      <c r="W142" s="199"/>
      <c r="X142" s="199"/>
      <c r="Y142" s="281"/>
      <c r="Z142" s="280"/>
      <c r="AA142" s="199"/>
      <c r="AB142" s="199"/>
      <c r="AC142" s="199"/>
      <c r="AD142" s="281"/>
      <c r="AG142" s="43">
        <f t="shared" si="11"/>
        <v>20</v>
      </c>
      <c r="AH142" s="43">
        <f t="shared" si="12"/>
        <v>0</v>
      </c>
      <c r="AI142" s="43">
        <f t="shared" si="13"/>
        <v>0</v>
      </c>
      <c r="AN142" s="149">
        <f t="shared" si="14"/>
        <v>0</v>
      </c>
      <c r="AO142" s="150">
        <f t="shared" si="15"/>
        <v>0</v>
      </c>
      <c r="AP142" s="150">
        <f t="shared" si="16"/>
        <v>0</v>
      </c>
      <c r="AQ142" s="151">
        <f t="shared" si="17"/>
        <v>0</v>
      </c>
    </row>
    <row r="143" spans="2:43" ht="15" customHeight="1" thickBot="1">
      <c r="B143" s="7"/>
      <c r="C143" s="94" t="s">
        <v>358</v>
      </c>
      <c r="D143" s="355"/>
      <c r="E143" s="356"/>
      <c r="F143" s="356"/>
      <c r="G143" s="356"/>
      <c r="H143" s="356"/>
      <c r="I143" s="356"/>
      <c r="J143" s="357"/>
      <c r="K143" s="280"/>
      <c r="L143" s="199"/>
      <c r="M143" s="199"/>
      <c r="N143" s="199"/>
      <c r="O143" s="281"/>
      <c r="P143" s="280"/>
      <c r="Q143" s="199"/>
      <c r="R143" s="199"/>
      <c r="S143" s="199"/>
      <c r="T143" s="281"/>
      <c r="U143" s="280"/>
      <c r="V143" s="199"/>
      <c r="W143" s="199"/>
      <c r="X143" s="199"/>
      <c r="Y143" s="281"/>
      <c r="Z143" s="280"/>
      <c r="AA143" s="199"/>
      <c r="AB143" s="199"/>
      <c r="AC143" s="199"/>
      <c r="AD143" s="281"/>
      <c r="AG143" s="43">
        <f t="shared" si="11"/>
        <v>20</v>
      </c>
      <c r="AH143" s="43">
        <f t="shared" si="12"/>
        <v>0</v>
      </c>
      <c r="AI143" s="43">
        <f t="shared" si="13"/>
        <v>0</v>
      </c>
      <c r="AN143" s="149">
        <f t="shared" si="14"/>
        <v>0</v>
      </c>
      <c r="AO143" s="150">
        <f t="shared" si="15"/>
        <v>0</v>
      </c>
      <c r="AP143" s="150">
        <f t="shared" si="16"/>
        <v>0</v>
      </c>
      <c r="AQ143" s="151">
        <f t="shared" si="17"/>
        <v>0</v>
      </c>
    </row>
    <row r="144" spans="2:43" ht="15" customHeight="1" thickBot="1">
      <c r="B144" s="7"/>
      <c r="C144" s="94" t="s">
        <v>359</v>
      </c>
      <c r="D144" s="355"/>
      <c r="E144" s="356"/>
      <c r="F144" s="356"/>
      <c r="G144" s="356"/>
      <c r="H144" s="356"/>
      <c r="I144" s="356"/>
      <c r="J144" s="357"/>
      <c r="K144" s="280"/>
      <c r="L144" s="199"/>
      <c r="M144" s="199"/>
      <c r="N144" s="199"/>
      <c r="O144" s="281"/>
      <c r="P144" s="280"/>
      <c r="Q144" s="199"/>
      <c r="R144" s="199"/>
      <c r="S144" s="199"/>
      <c r="T144" s="281"/>
      <c r="U144" s="280"/>
      <c r="V144" s="199"/>
      <c r="W144" s="199"/>
      <c r="X144" s="199"/>
      <c r="Y144" s="281"/>
      <c r="Z144" s="280"/>
      <c r="AA144" s="199"/>
      <c r="AB144" s="199"/>
      <c r="AC144" s="199"/>
      <c r="AD144" s="281"/>
      <c r="AG144" s="43">
        <f t="shared" si="11"/>
        <v>20</v>
      </c>
      <c r="AH144" s="43">
        <f t="shared" si="12"/>
        <v>0</v>
      </c>
      <c r="AI144" s="43">
        <f t="shared" si="13"/>
        <v>0</v>
      </c>
      <c r="AN144" s="149">
        <f t="shared" si="14"/>
        <v>0</v>
      </c>
      <c r="AO144" s="150">
        <f t="shared" si="15"/>
        <v>0</v>
      </c>
      <c r="AP144" s="150">
        <f t="shared" si="16"/>
        <v>0</v>
      </c>
      <c r="AQ144" s="151">
        <f t="shared" si="17"/>
        <v>0</v>
      </c>
    </row>
    <row r="145" spans="2:43" ht="15" customHeight="1" thickBot="1">
      <c r="B145" s="7"/>
      <c r="C145" s="94" t="s">
        <v>360</v>
      </c>
      <c r="D145" s="355"/>
      <c r="E145" s="356"/>
      <c r="F145" s="356"/>
      <c r="G145" s="356"/>
      <c r="H145" s="356"/>
      <c r="I145" s="356"/>
      <c r="J145" s="357"/>
      <c r="K145" s="280"/>
      <c r="L145" s="199"/>
      <c r="M145" s="199"/>
      <c r="N145" s="199"/>
      <c r="O145" s="281"/>
      <c r="P145" s="280"/>
      <c r="Q145" s="199"/>
      <c r="R145" s="199"/>
      <c r="S145" s="199"/>
      <c r="T145" s="281"/>
      <c r="U145" s="280"/>
      <c r="V145" s="199"/>
      <c r="W145" s="199"/>
      <c r="X145" s="199"/>
      <c r="Y145" s="281"/>
      <c r="Z145" s="280"/>
      <c r="AA145" s="199"/>
      <c r="AB145" s="199"/>
      <c r="AC145" s="199"/>
      <c r="AD145" s="281"/>
      <c r="AG145" s="43">
        <f t="shared" si="11"/>
        <v>20</v>
      </c>
      <c r="AH145" s="43">
        <f t="shared" si="12"/>
        <v>0</v>
      </c>
      <c r="AI145" s="43">
        <f t="shared" si="13"/>
        <v>0</v>
      </c>
      <c r="AN145" s="149">
        <f t="shared" si="14"/>
        <v>0</v>
      </c>
      <c r="AO145" s="150">
        <f t="shared" si="15"/>
        <v>0</v>
      </c>
      <c r="AP145" s="150">
        <f t="shared" si="16"/>
        <v>0</v>
      </c>
      <c r="AQ145" s="151">
        <f t="shared" si="17"/>
        <v>0</v>
      </c>
    </row>
    <row r="146" spans="2:43" ht="15" customHeight="1" thickBot="1">
      <c r="B146" s="7"/>
      <c r="C146" s="94" t="s">
        <v>361</v>
      </c>
      <c r="D146" s="355"/>
      <c r="E146" s="356"/>
      <c r="F146" s="356"/>
      <c r="G146" s="356"/>
      <c r="H146" s="356"/>
      <c r="I146" s="356"/>
      <c r="J146" s="357"/>
      <c r="K146" s="280"/>
      <c r="L146" s="199"/>
      <c r="M146" s="199"/>
      <c r="N146" s="199"/>
      <c r="O146" s="281"/>
      <c r="P146" s="280"/>
      <c r="Q146" s="199"/>
      <c r="R146" s="199"/>
      <c r="S146" s="199"/>
      <c r="T146" s="281"/>
      <c r="U146" s="280"/>
      <c r="V146" s="199"/>
      <c r="W146" s="199"/>
      <c r="X146" s="199"/>
      <c r="Y146" s="281"/>
      <c r="Z146" s="280"/>
      <c r="AA146" s="199"/>
      <c r="AB146" s="199"/>
      <c r="AC146" s="199"/>
      <c r="AD146" s="281"/>
      <c r="AG146" s="43">
        <f t="shared" si="11"/>
        <v>20</v>
      </c>
      <c r="AH146" s="43">
        <f t="shared" si="12"/>
        <v>0</v>
      </c>
      <c r="AI146" s="43">
        <f t="shared" si="13"/>
        <v>0</v>
      </c>
      <c r="AN146" s="149">
        <f t="shared" si="14"/>
        <v>0</v>
      </c>
      <c r="AO146" s="150">
        <f t="shared" si="15"/>
        <v>0</v>
      </c>
      <c r="AP146" s="150">
        <f t="shared" si="16"/>
        <v>0</v>
      </c>
      <c r="AQ146" s="151">
        <f t="shared" si="17"/>
        <v>0</v>
      </c>
    </row>
    <row r="147" spans="2:43" ht="15" customHeight="1" thickBot="1">
      <c r="B147" s="7"/>
      <c r="C147" s="94" t="s">
        <v>362</v>
      </c>
      <c r="D147" s="355"/>
      <c r="E147" s="356"/>
      <c r="F147" s="356"/>
      <c r="G147" s="356"/>
      <c r="H147" s="356"/>
      <c r="I147" s="356"/>
      <c r="J147" s="357"/>
      <c r="K147" s="280"/>
      <c r="L147" s="199"/>
      <c r="M147" s="199"/>
      <c r="N147" s="199"/>
      <c r="O147" s="281"/>
      <c r="P147" s="280"/>
      <c r="Q147" s="199"/>
      <c r="R147" s="199"/>
      <c r="S147" s="199"/>
      <c r="T147" s="281"/>
      <c r="U147" s="280"/>
      <c r="V147" s="199"/>
      <c r="W147" s="199"/>
      <c r="X147" s="199"/>
      <c r="Y147" s="281"/>
      <c r="Z147" s="280"/>
      <c r="AA147" s="199"/>
      <c r="AB147" s="199"/>
      <c r="AC147" s="199"/>
      <c r="AD147" s="281"/>
      <c r="AG147" s="43">
        <f t="shared" si="11"/>
        <v>20</v>
      </c>
      <c r="AH147" s="43">
        <f t="shared" si="12"/>
        <v>0</v>
      </c>
      <c r="AI147" s="43">
        <f t="shared" si="13"/>
        <v>0</v>
      </c>
      <c r="AN147" s="149">
        <f t="shared" si="14"/>
        <v>0</v>
      </c>
      <c r="AO147" s="150">
        <f t="shared" si="15"/>
        <v>0</v>
      </c>
      <c r="AP147" s="150">
        <f t="shared" si="16"/>
        <v>0</v>
      </c>
      <c r="AQ147" s="151">
        <f t="shared" si="17"/>
        <v>0</v>
      </c>
    </row>
    <row r="148" spans="2:43" ht="15" customHeight="1" thickBot="1">
      <c r="B148" s="7"/>
      <c r="C148" s="94" t="s">
        <v>363</v>
      </c>
      <c r="D148" s="355"/>
      <c r="E148" s="356"/>
      <c r="F148" s="356"/>
      <c r="G148" s="356"/>
      <c r="H148" s="356"/>
      <c r="I148" s="356"/>
      <c r="J148" s="357"/>
      <c r="K148" s="280"/>
      <c r="L148" s="199"/>
      <c r="M148" s="199"/>
      <c r="N148" s="199"/>
      <c r="O148" s="281"/>
      <c r="P148" s="280"/>
      <c r="Q148" s="199"/>
      <c r="R148" s="199"/>
      <c r="S148" s="199"/>
      <c r="T148" s="281"/>
      <c r="U148" s="280"/>
      <c r="V148" s="199"/>
      <c r="W148" s="199"/>
      <c r="X148" s="199"/>
      <c r="Y148" s="281"/>
      <c r="Z148" s="280"/>
      <c r="AA148" s="199"/>
      <c r="AB148" s="199"/>
      <c r="AC148" s="199"/>
      <c r="AD148" s="281"/>
      <c r="AG148" s="43">
        <f t="shared" si="11"/>
        <v>20</v>
      </c>
      <c r="AH148" s="43">
        <f t="shared" si="12"/>
        <v>0</v>
      </c>
      <c r="AI148" s="43">
        <f t="shared" si="13"/>
        <v>0</v>
      </c>
      <c r="AN148" s="149">
        <f t="shared" si="14"/>
        <v>0</v>
      </c>
      <c r="AO148" s="150">
        <f t="shared" si="15"/>
        <v>0</v>
      </c>
      <c r="AP148" s="150">
        <f t="shared" si="16"/>
        <v>0</v>
      </c>
      <c r="AQ148" s="151">
        <f t="shared" si="17"/>
        <v>0</v>
      </c>
    </row>
    <row r="149" spans="2:43" ht="15" customHeight="1" thickBot="1">
      <c r="B149" s="7"/>
      <c r="C149" s="94" t="s">
        <v>364</v>
      </c>
      <c r="D149" s="355"/>
      <c r="E149" s="356"/>
      <c r="F149" s="356"/>
      <c r="G149" s="356"/>
      <c r="H149" s="356"/>
      <c r="I149" s="356"/>
      <c r="J149" s="357"/>
      <c r="K149" s="280"/>
      <c r="L149" s="199"/>
      <c r="M149" s="199"/>
      <c r="N149" s="199"/>
      <c r="O149" s="281"/>
      <c r="P149" s="280"/>
      <c r="Q149" s="199"/>
      <c r="R149" s="199"/>
      <c r="S149" s="199"/>
      <c r="T149" s="281"/>
      <c r="U149" s="280"/>
      <c r="V149" s="199"/>
      <c r="W149" s="199"/>
      <c r="X149" s="199"/>
      <c r="Y149" s="281"/>
      <c r="Z149" s="280"/>
      <c r="AA149" s="199"/>
      <c r="AB149" s="199"/>
      <c r="AC149" s="199"/>
      <c r="AD149" s="281"/>
      <c r="AG149" s="43">
        <f t="shared" si="11"/>
        <v>20</v>
      </c>
      <c r="AH149" s="43">
        <f t="shared" si="12"/>
        <v>0</v>
      </c>
      <c r="AI149" s="43">
        <f t="shared" si="13"/>
        <v>0</v>
      </c>
      <c r="AN149" s="149">
        <f t="shared" si="14"/>
        <v>0</v>
      </c>
      <c r="AO149" s="150">
        <f t="shared" si="15"/>
        <v>0</v>
      </c>
      <c r="AP149" s="150">
        <f t="shared" si="16"/>
        <v>0</v>
      </c>
      <c r="AQ149" s="151">
        <f t="shared" si="17"/>
        <v>0</v>
      </c>
    </row>
    <row r="150" spans="2:43" ht="15" customHeight="1" thickBot="1">
      <c r="B150" s="7"/>
      <c r="C150" s="94" t="s">
        <v>365</v>
      </c>
      <c r="D150" s="355"/>
      <c r="E150" s="356"/>
      <c r="F150" s="356"/>
      <c r="G150" s="356"/>
      <c r="H150" s="356"/>
      <c r="I150" s="356"/>
      <c r="J150" s="357"/>
      <c r="K150" s="280"/>
      <c r="L150" s="199"/>
      <c r="M150" s="199"/>
      <c r="N150" s="199"/>
      <c r="O150" s="281"/>
      <c r="P150" s="280"/>
      <c r="Q150" s="199"/>
      <c r="R150" s="199"/>
      <c r="S150" s="199"/>
      <c r="T150" s="281"/>
      <c r="U150" s="280"/>
      <c r="V150" s="199"/>
      <c r="W150" s="199"/>
      <c r="X150" s="199"/>
      <c r="Y150" s="281"/>
      <c r="Z150" s="280"/>
      <c r="AA150" s="199"/>
      <c r="AB150" s="199"/>
      <c r="AC150" s="199"/>
      <c r="AD150" s="281"/>
      <c r="AG150" s="43">
        <f t="shared" si="11"/>
        <v>20</v>
      </c>
      <c r="AH150" s="43">
        <f t="shared" si="12"/>
        <v>0</v>
      </c>
      <c r="AI150" s="43">
        <f t="shared" si="13"/>
        <v>0</v>
      </c>
      <c r="AN150" s="149">
        <f t="shared" si="14"/>
        <v>0</v>
      </c>
      <c r="AO150" s="150">
        <f t="shared" si="15"/>
        <v>0</v>
      </c>
      <c r="AP150" s="150">
        <f t="shared" si="16"/>
        <v>0</v>
      </c>
      <c r="AQ150" s="151">
        <f t="shared" si="17"/>
        <v>0</v>
      </c>
    </row>
    <row r="151" spans="2:43" ht="15" customHeight="1" thickBot="1">
      <c r="B151" s="7"/>
      <c r="C151" s="94" t="s">
        <v>366</v>
      </c>
      <c r="D151" s="355"/>
      <c r="E151" s="356"/>
      <c r="F151" s="356"/>
      <c r="G151" s="356"/>
      <c r="H151" s="356"/>
      <c r="I151" s="356"/>
      <c r="J151" s="357"/>
      <c r="K151" s="280"/>
      <c r="L151" s="199"/>
      <c r="M151" s="199"/>
      <c r="N151" s="199"/>
      <c r="O151" s="281"/>
      <c r="P151" s="280"/>
      <c r="Q151" s="199"/>
      <c r="R151" s="199"/>
      <c r="S151" s="199"/>
      <c r="T151" s="281"/>
      <c r="U151" s="280"/>
      <c r="V151" s="199"/>
      <c r="W151" s="199"/>
      <c r="X151" s="199"/>
      <c r="Y151" s="281"/>
      <c r="Z151" s="280"/>
      <c r="AA151" s="199"/>
      <c r="AB151" s="199"/>
      <c r="AC151" s="199"/>
      <c r="AD151" s="281"/>
      <c r="AG151" s="43">
        <f t="shared" si="11"/>
        <v>20</v>
      </c>
      <c r="AH151" s="43">
        <f t="shared" si="12"/>
        <v>0</v>
      </c>
      <c r="AI151" s="43">
        <f t="shared" si="13"/>
        <v>0</v>
      </c>
      <c r="AN151" s="149">
        <f t="shared" si="14"/>
        <v>0</v>
      </c>
      <c r="AO151" s="150">
        <f t="shared" si="15"/>
        <v>0</v>
      </c>
      <c r="AP151" s="150">
        <f t="shared" si="16"/>
        <v>0</v>
      </c>
      <c r="AQ151" s="151">
        <f t="shared" si="17"/>
        <v>0</v>
      </c>
    </row>
    <row r="152" spans="2:43" ht="15" customHeight="1" thickBot="1">
      <c r="B152" s="7"/>
      <c r="C152" s="94" t="s">
        <v>367</v>
      </c>
      <c r="D152" s="355"/>
      <c r="E152" s="356"/>
      <c r="F152" s="356"/>
      <c r="G152" s="356"/>
      <c r="H152" s="356"/>
      <c r="I152" s="356"/>
      <c r="J152" s="357"/>
      <c r="K152" s="280"/>
      <c r="L152" s="199"/>
      <c r="M152" s="199"/>
      <c r="N152" s="199"/>
      <c r="O152" s="281"/>
      <c r="P152" s="280"/>
      <c r="Q152" s="199"/>
      <c r="R152" s="199"/>
      <c r="S152" s="199"/>
      <c r="T152" s="281"/>
      <c r="U152" s="280"/>
      <c r="V152" s="199"/>
      <c r="W152" s="199"/>
      <c r="X152" s="199"/>
      <c r="Y152" s="281"/>
      <c r="Z152" s="280"/>
      <c r="AA152" s="199"/>
      <c r="AB152" s="199"/>
      <c r="AC152" s="199"/>
      <c r="AD152" s="281"/>
      <c r="AG152" s="43">
        <f t="shared" si="11"/>
        <v>20</v>
      </c>
      <c r="AH152" s="43">
        <f t="shared" si="12"/>
        <v>0</v>
      </c>
      <c r="AI152" s="43">
        <f t="shared" si="13"/>
        <v>0</v>
      </c>
      <c r="AN152" s="149">
        <f t="shared" si="14"/>
        <v>0</v>
      </c>
      <c r="AO152" s="150">
        <f t="shared" si="15"/>
        <v>0</v>
      </c>
      <c r="AP152" s="150">
        <f t="shared" si="16"/>
        <v>0</v>
      </c>
      <c r="AQ152" s="151">
        <f t="shared" si="17"/>
        <v>0</v>
      </c>
    </row>
    <row r="153" spans="2:43" ht="15" customHeight="1" thickBot="1">
      <c r="B153" s="7"/>
      <c r="C153" s="94" t="s">
        <v>368</v>
      </c>
      <c r="D153" s="355"/>
      <c r="E153" s="356"/>
      <c r="F153" s="356"/>
      <c r="G153" s="356"/>
      <c r="H153" s="356"/>
      <c r="I153" s="356"/>
      <c r="J153" s="357"/>
      <c r="K153" s="280"/>
      <c r="L153" s="199"/>
      <c r="M153" s="199"/>
      <c r="N153" s="199"/>
      <c r="O153" s="281"/>
      <c r="P153" s="280"/>
      <c r="Q153" s="199"/>
      <c r="R153" s="199"/>
      <c r="S153" s="199"/>
      <c r="T153" s="281"/>
      <c r="U153" s="280"/>
      <c r="V153" s="199"/>
      <c r="W153" s="199"/>
      <c r="X153" s="199"/>
      <c r="Y153" s="281"/>
      <c r="Z153" s="280"/>
      <c r="AA153" s="199"/>
      <c r="AB153" s="199"/>
      <c r="AC153" s="199"/>
      <c r="AD153" s="281"/>
      <c r="AG153" s="43">
        <f t="shared" si="11"/>
        <v>20</v>
      </c>
      <c r="AH153" s="43">
        <f t="shared" si="12"/>
        <v>0</v>
      </c>
      <c r="AI153" s="43">
        <f t="shared" si="13"/>
        <v>0</v>
      </c>
      <c r="AN153" s="149">
        <f t="shared" si="14"/>
        <v>0</v>
      </c>
      <c r="AO153" s="150">
        <f t="shared" si="15"/>
        <v>0</v>
      </c>
      <c r="AP153" s="150">
        <f t="shared" si="16"/>
        <v>0</v>
      </c>
      <c r="AQ153" s="151">
        <f t="shared" si="17"/>
        <v>0</v>
      </c>
    </row>
    <row r="154" spans="2:43" ht="15" customHeight="1" thickBot="1">
      <c r="B154" s="7"/>
      <c r="C154" s="94" t="s">
        <v>369</v>
      </c>
      <c r="D154" s="355"/>
      <c r="E154" s="356"/>
      <c r="F154" s="356"/>
      <c r="G154" s="356"/>
      <c r="H154" s="356"/>
      <c r="I154" s="356"/>
      <c r="J154" s="357"/>
      <c r="K154" s="280"/>
      <c r="L154" s="199"/>
      <c r="M154" s="199"/>
      <c r="N154" s="199"/>
      <c r="O154" s="281"/>
      <c r="P154" s="280"/>
      <c r="Q154" s="199"/>
      <c r="R154" s="199"/>
      <c r="S154" s="199"/>
      <c r="T154" s="281"/>
      <c r="U154" s="280"/>
      <c r="V154" s="199"/>
      <c r="W154" s="199"/>
      <c r="X154" s="199"/>
      <c r="Y154" s="281"/>
      <c r="Z154" s="280"/>
      <c r="AA154" s="199"/>
      <c r="AB154" s="199"/>
      <c r="AC154" s="199"/>
      <c r="AD154" s="281"/>
      <c r="AG154" s="43">
        <f t="shared" si="11"/>
        <v>20</v>
      </c>
      <c r="AH154" s="43">
        <f t="shared" si="12"/>
        <v>0</v>
      </c>
      <c r="AI154" s="43">
        <f t="shared" si="13"/>
        <v>0</v>
      </c>
      <c r="AN154" s="149">
        <f t="shared" si="14"/>
        <v>0</v>
      </c>
      <c r="AO154" s="150">
        <f t="shared" si="15"/>
        <v>0</v>
      </c>
      <c r="AP154" s="150">
        <f t="shared" si="16"/>
        <v>0</v>
      </c>
      <c r="AQ154" s="151">
        <f t="shared" si="17"/>
        <v>0</v>
      </c>
    </row>
    <row r="155" spans="2:43" ht="15" customHeight="1" thickBot="1">
      <c r="B155" s="7"/>
      <c r="C155" s="94" t="s">
        <v>370</v>
      </c>
      <c r="D155" s="355"/>
      <c r="E155" s="356"/>
      <c r="F155" s="356"/>
      <c r="G155" s="356"/>
      <c r="H155" s="356"/>
      <c r="I155" s="356"/>
      <c r="J155" s="357"/>
      <c r="K155" s="280"/>
      <c r="L155" s="199"/>
      <c r="M155" s="199"/>
      <c r="N155" s="199"/>
      <c r="O155" s="281"/>
      <c r="P155" s="280"/>
      <c r="Q155" s="199"/>
      <c r="R155" s="199"/>
      <c r="S155" s="199"/>
      <c r="T155" s="281"/>
      <c r="U155" s="280"/>
      <c r="V155" s="199"/>
      <c r="W155" s="199"/>
      <c r="X155" s="199"/>
      <c r="Y155" s="281"/>
      <c r="Z155" s="280"/>
      <c r="AA155" s="199"/>
      <c r="AB155" s="199"/>
      <c r="AC155" s="199"/>
      <c r="AD155" s="281"/>
      <c r="AG155" s="43">
        <f t="shared" si="11"/>
        <v>20</v>
      </c>
      <c r="AH155" s="43">
        <f t="shared" si="12"/>
        <v>0</v>
      </c>
      <c r="AI155" s="43">
        <f t="shared" si="13"/>
        <v>0</v>
      </c>
      <c r="AN155" s="149">
        <f t="shared" si="14"/>
        <v>0</v>
      </c>
      <c r="AO155" s="150">
        <f t="shared" si="15"/>
        <v>0</v>
      </c>
      <c r="AP155" s="150">
        <f t="shared" si="16"/>
        <v>0</v>
      </c>
      <c r="AQ155" s="151">
        <f t="shared" si="17"/>
        <v>0</v>
      </c>
    </row>
    <row r="156" spans="2:43" ht="15" customHeight="1" thickBot="1">
      <c r="B156" s="7"/>
      <c r="C156" s="94" t="s">
        <v>371</v>
      </c>
      <c r="D156" s="355"/>
      <c r="E156" s="356"/>
      <c r="F156" s="356"/>
      <c r="G156" s="356"/>
      <c r="H156" s="356"/>
      <c r="I156" s="356"/>
      <c r="J156" s="357"/>
      <c r="K156" s="280"/>
      <c r="L156" s="199"/>
      <c r="M156" s="199"/>
      <c r="N156" s="199"/>
      <c r="O156" s="281"/>
      <c r="P156" s="280"/>
      <c r="Q156" s="199"/>
      <c r="R156" s="199"/>
      <c r="S156" s="199"/>
      <c r="T156" s="281"/>
      <c r="U156" s="280"/>
      <c r="V156" s="199"/>
      <c r="W156" s="199"/>
      <c r="X156" s="199"/>
      <c r="Y156" s="281"/>
      <c r="Z156" s="280"/>
      <c r="AA156" s="199"/>
      <c r="AB156" s="199"/>
      <c r="AC156" s="199"/>
      <c r="AD156" s="281"/>
      <c r="AG156" s="43">
        <f t="shared" si="11"/>
        <v>20</v>
      </c>
      <c r="AH156" s="43">
        <f t="shared" si="12"/>
        <v>0</v>
      </c>
      <c r="AI156" s="43">
        <f t="shared" si="13"/>
        <v>0</v>
      </c>
      <c r="AN156" s="149">
        <f t="shared" si="14"/>
        <v>0</v>
      </c>
      <c r="AO156" s="150">
        <f t="shared" si="15"/>
        <v>0</v>
      </c>
      <c r="AP156" s="150">
        <f t="shared" si="16"/>
        <v>0</v>
      </c>
      <c r="AQ156" s="151">
        <f t="shared" si="17"/>
        <v>0</v>
      </c>
    </row>
    <row r="157" spans="2:43" ht="15" customHeight="1" thickBot="1">
      <c r="B157" s="7"/>
      <c r="C157" s="94" t="s">
        <v>372</v>
      </c>
      <c r="D157" s="355"/>
      <c r="E157" s="356"/>
      <c r="F157" s="356"/>
      <c r="G157" s="356"/>
      <c r="H157" s="356"/>
      <c r="I157" s="356"/>
      <c r="J157" s="357"/>
      <c r="K157" s="280"/>
      <c r="L157" s="199"/>
      <c r="M157" s="199"/>
      <c r="N157" s="199"/>
      <c r="O157" s="281"/>
      <c r="P157" s="280"/>
      <c r="Q157" s="199"/>
      <c r="R157" s="199"/>
      <c r="S157" s="199"/>
      <c r="T157" s="281"/>
      <c r="U157" s="280"/>
      <c r="V157" s="199"/>
      <c r="W157" s="199"/>
      <c r="X157" s="199"/>
      <c r="Y157" s="281"/>
      <c r="Z157" s="280"/>
      <c r="AA157" s="199"/>
      <c r="AB157" s="199"/>
      <c r="AC157" s="199"/>
      <c r="AD157" s="281"/>
      <c r="AG157" s="43">
        <f t="shared" si="11"/>
        <v>20</v>
      </c>
      <c r="AH157" s="43">
        <f t="shared" si="12"/>
        <v>0</v>
      </c>
      <c r="AI157" s="43">
        <f t="shared" si="13"/>
        <v>0</v>
      </c>
      <c r="AN157" s="149">
        <f t="shared" si="14"/>
        <v>0</v>
      </c>
      <c r="AO157" s="150">
        <f t="shared" si="15"/>
        <v>0</v>
      </c>
      <c r="AP157" s="150">
        <f t="shared" si="16"/>
        <v>0</v>
      </c>
      <c r="AQ157" s="151">
        <f t="shared" si="17"/>
        <v>0</v>
      </c>
    </row>
    <row r="158" spans="2:43" ht="15" customHeight="1" thickBot="1">
      <c r="B158" s="7"/>
      <c r="C158" s="94" t="s">
        <v>373</v>
      </c>
      <c r="D158" s="355"/>
      <c r="E158" s="356"/>
      <c r="F158" s="356"/>
      <c r="G158" s="356"/>
      <c r="H158" s="356"/>
      <c r="I158" s="356"/>
      <c r="J158" s="357"/>
      <c r="K158" s="280"/>
      <c r="L158" s="199"/>
      <c r="M158" s="199"/>
      <c r="N158" s="199"/>
      <c r="O158" s="281"/>
      <c r="P158" s="280"/>
      <c r="Q158" s="199"/>
      <c r="R158" s="199"/>
      <c r="S158" s="199"/>
      <c r="T158" s="281"/>
      <c r="U158" s="280"/>
      <c r="V158" s="199"/>
      <c r="W158" s="199"/>
      <c r="X158" s="199"/>
      <c r="Y158" s="281"/>
      <c r="Z158" s="280"/>
      <c r="AA158" s="199"/>
      <c r="AB158" s="199"/>
      <c r="AC158" s="199"/>
      <c r="AD158" s="281"/>
      <c r="AG158" s="43">
        <f t="shared" si="11"/>
        <v>20</v>
      </c>
      <c r="AH158" s="43">
        <f t="shared" si="12"/>
        <v>0</v>
      </c>
      <c r="AI158" s="43">
        <f t="shared" si="13"/>
        <v>0</v>
      </c>
      <c r="AN158" s="149">
        <f t="shared" si="14"/>
        <v>0</v>
      </c>
      <c r="AO158" s="150">
        <f t="shared" si="15"/>
        <v>0</v>
      </c>
      <c r="AP158" s="150">
        <f t="shared" si="16"/>
        <v>0</v>
      </c>
      <c r="AQ158" s="151">
        <f t="shared" si="17"/>
        <v>0</v>
      </c>
    </row>
    <row r="159" spans="2:43" ht="15" customHeight="1" thickBot="1">
      <c r="B159" s="7"/>
      <c r="C159" s="94" t="s">
        <v>374</v>
      </c>
      <c r="D159" s="355"/>
      <c r="E159" s="356"/>
      <c r="F159" s="356"/>
      <c r="G159" s="356"/>
      <c r="H159" s="356"/>
      <c r="I159" s="356"/>
      <c r="J159" s="357"/>
      <c r="K159" s="280"/>
      <c r="L159" s="199"/>
      <c r="M159" s="199"/>
      <c r="N159" s="199"/>
      <c r="O159" s="281"/>
      <c r="P159" s="280"/>
      <c r="Q159" s="199"/>
      <c r="R159" s="199"/>
      <c r="S159" s="199"/>
      <c r="T159" s="281"/>
      <c r="U159" s="280"/>
      <c r="V159" s="199"/>
      <c r="W159" s="199"/>
      <c r="X159" s="199"/>
      <c r="Y159" s="281"/>
      <c r="Z159" s="280"/>
      <c r="AA159" s="199"/>
      <c r="AB159" s="199"/>
      <c r="AC159" s="199"/>
      <c r="AD159" s="281"/>
      <c r="AG159" s="43">
        <f t="shared" si="11"/>
        <v>20</v>
      </c>
      <c r="AH159" s="43">
        <f t="shared" si="12"/>
        <v>0</v>
      </c>
      <c r="AI159" s="43">
        <f t="shared" si="13"/>
        <v>0</v>
      </c>
      <c r="AN159" s="149">
        <f t="shared" si="14"/>
        <v>0</v>
      </c>
      <c r="AO159" s="150">
        <f t="shared" si="15"/>
        <v>0</v>
      </c>
      <c r="AP159" s="150">
        <f t="shared" si="16"/>
        <v>0</v>
      </c>
      <c r="AQ159" s="151">
        <f t="shared" si="17"/>
        <v>0</v>
      </c>
    </row>
    <row r="160" spans="2:43" ht="15" customHeight="1" thickBot="1">
      <c r="B160" s="7"/>
      <c r="C160" s="94" t="s">
        <v>375</v>
      </c>
      <c r="D160" s="355"/>
      <c r="E160" s="356"/>
      <c r="F160" s="356"/>
      <c r="G160" s="356"/>
      <c r="H160" s="356"/>
      <c r="I160" s="356"/>
      <c r="J160" s="357"/>
      <c r="K160" s="280"/>
      <c r="L160" s="199"/>
      <c r="M160" s="199"/>
      <c r="N160" s="199"/>
      <c r="O160" s="281"/>
      <c r="P160" s="280"/>
      <c r="Q160" s="199"/>
      <c r="R160" s="199"/>
      <c r="S160" s="199"/>
      <c r="T160" s="281"/>
      <c r="U160" s="280"/>
      <c r="V160" s="199"/>
      <c r="W160" s="199"/>
      <c r="X160" s="199"/>
      <c r="Y160" s="281"/>
      <c r="Z160" s="280"/>
      <c r="AA160" s="199"/>
      <c r="AB160" s="199"/>
      <c r="AC160" s="199"/>
      <c r="AD160" s="281"/>
      <c r="AG160" s="43">
        <f t="shared" si="11"/>
        <v>20</v>
      </c>
      <c r="AH160" s="43">
        <f t="shared" si="12"/>
        <v>0</v>
      </c>
      <c r="AI160" s="43">
        <f t="shared" si="13"/>
        <v>0</v>
      </c>
      <c r="AN160" s="149">
        <f t="shared" si="14"/>
        <v>0</v>
      </c>
      <c r="AO160" s="150">
        <f t="shared" si="15"/>
        <v>0</v>
      </c>
      <c r="AP160" s="150">
        <f t="shared" si="16"/>
        <v>0</v>
      </c>
      <c r="AQ160" s="151">
        <f t="shared" si="17"/>
        <v>0</v>
      </c>
    </row>
    <row r="161" spans="1:79" ht="15" customHeight="1" thickBot="1">
      <c r="B161" s="7"/>
      <c r="C161" s="94" t="s">
        <v>376</v>
      </c>
      <c r="D161" s="355"/>
      <c r="E161" s="356"/>
      <c r="F161" s="356"/>
      <c r="G161" s="356"/>
      <c r="H161" s="356"/>
      <c r="I161" s="356"/>
      <c r="J161" s="357"/>
      <c r="K161" s="280"/>
      <c r="L161" s="199"/>
      <c r="M161" s="199"/>
      <c r="N161" s="199"/>
      <c r="O161" s="281"/>
      <c r="P161" s="280"/>
      <c r="Q161" s="199"/>
      <c r="R161" s="199"/>
      <c r="S161" s="199"/>
      <c r="T161" s="281"/>
      <c r="U161" s="280"/>
      <c r="V161" s="199"/>
      <c r="W161" s="199"/>
      <c r="X161" s="199"/>
      <c r="Y161" s="281"/>
      <c r="Z161" s="280"/>
      <c r="AA161" s="199"/>
      <c r="AB161" s="199"/>
      <c r="AC161" s="199"/>
      <c r="AD161" s="281"/>
      <c r="AG161" s="43">
        <f t="shared" si="11"/>
        <v>20</v>
      </c>
      <c r="AH161" s="43">
        <f t="shared" si="12"/>
        <v>0</v>
      </c>
      <c r="AI161" s="43">
        <f t="shared" si="13"/>
        <v>0</v>
      </c>
      <c r="AN161" s="149">
        <f t="shared" si="14"/>
        <v>0</v>
      </c>
      <c r="AO161" s="150">
        <f t="shared" si="15"/>
        <v>0</v>
      </c>
      <c r="AP161" s="150">
        <f t="shared" si="16"/>
        <v>0</v>
      </c>
      <c r="AQ161" s="151">
        <f t="shared" si="17"/>
        <v>0</v>
      </c>
    </row>
    <row r="162" spans="1:79" ht="15" customHeight="1">
      <c r="B162" s="25"/>
      <c r="C162" s="95"/>
      <c r="D162" s="95"/>
      <c r="E162" s="95"/>
      <c r="F162" s="95"/>
      <c r="G162" s="96"/>
      <c r="H162" s="25"/>
      <c r="I162" s="25"/>
      <c r="J162" s="25"/>
      <c r="K162" s="25"/>
      <c r="L162" s="25"/>
      <c r="M162" s="25"/>
      <c r="N162" s="25"/>
      <c r="O162" s="97" t="s">
        <v>377</v>
      </c>
      <c r="P162" s="236">
        <f>IF(AND(SUM(P42:T161)=0,COUNTIF(P42:T161,"NS")&gt;0),"NS",
IF(AND(SUM(P42:T161)=0,COUNTIF(P42:T161,0)&gt;0),0,
IF(AND(SUM(P42:T161)=0,COUNTIF(P42:T161,"NA")&gt;0),"NA",
SUM(P42:T161))))</f>
        <v>0</v>
      </c>
      <c r="Q162" s="237"/>
      <c r="R162" s="237"/>
      <c r="S162" s="237"/>
      <c r="T162" s="238"/>
      <c r="U162" s="236">
        <f t="shared" ref="U162:Z162" si="18">IF(AND(SUM(U42:Y161)=0,COUNTIF(U42:Y161,"NS")&gt;0),"NS",
IF(AND(SUM(U42:Y161)=0,COUNTIF(U42:Y161,0)&gt;0),0,
IF(AND(SUM(U42:Y161)=0,COUNTIF(U42:Y161,"NA")&gt;0),"NA",
SUM(U42:Y161))))</f>
        <v>0</v>
      </c>
      <c r="V162" s="237"/>
      <c r="W162" s="237"/>
      <c r="X162" s="237"/>
      <c r="Y162" s="238"/>
      <c r="Z162" s="236">
        <f t="shared" si="18"/>
        <v>0</v>
      </c>
      <c r="AA162" s="237"/>
      <c r="AB162" s="237"/>
      <c r="AC162" s="237"/>
      <c r="AD162" s="238"/>
      <c r="AH162" s="43">
        <f>+SUM(AH42:AH161)</f>
        <v>0</v>
      </c>
      <c r="AI162" s="43">
        <f>+SUM(AI42:AI161)</f>
        <v>0</v>
      </c>
      <c r="AQ162" s="43">
        <f>+SUM(AQ42:AQ161)</f>
        <v>0</v>
      </c>
    </row>
    <row r="163" spans="1:79" ht="15" customHeight="1">
      <c r="B163" s="25"/>
      <c r="C163" s="95"/>
      <c r="D163" s="95"/>
      <c r="E163" s="95"/>
      <c r="F163" s="95"/>
      <c r="G163" s="96"/>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1:79" ht="24" customHeight="1">
      <c r="B164" s="25"/>
      <c r="C164" s="308" t="s">
        <v>378</v>
      </c>
      <c r="D164" s="308"/>
      <c r="E164" s="308"/>
      <c r="F164" s="308"/>
      <c r="G164" s="308"/>
      <c r="H164" s="308"/>
      <c r="I164" s="308"/>
      <c r="J164" s="308"/>
      <c r="K164" s="308"/>
      <c r="L164" s="308"/>
      <c r="M164" s="308"/>
      <c r="N164" s="308"/>
      <c r="O164" s="308"/>
      <c r="P164" s="308"/>
      <c r="Q164" s="308"/>
      <c r="R164" s="308"/>
      <c r="S164" s="308"/>
      <c r="T164" s="308"/>
      <c r="U164" s="308"/>
      <c r="V164" s="308"/>
      <c r="W164" s="308"/>
      <c r="X164" s="308"/>
      <c r="Y164" s="308"/>
      <c r="Z164" s="308"/>
      <c r="AA164" s="308"/>
      <c r="AB164" s="308"/>
      <c r="AC164" s="308"/>
      <c r="AD164" s="308"/>
    </row>
    <row r="165" spans="1:79" ht="60" customHeight="1">
      <c r="B165" s="25"/>
      <c r="C165" s="350"/>
      <c r="D165" s="351"/>
      <c r="E165" s="351"/>
      <c r="F165" s="351"/>
      <c r="G165" s="351"/>
      <c r="H165" s="351"/>
      <c r="I165" s="351"/>
      <c r="J165" s="351"/>
      <c r="K165" s="351"/>
      <c r="L165" s="351"/>
      <c r="M165" s="351"/>
      <c r="N165" s="351"/>
      <c r="O165" s="351"/>
      <c r="P165" s="351"/>
      <c r="Q165" s="351"/>
      <c r="R165" s="351"/>
      <c r="S165" s="351"/>
      <c r="T165" s="351"/>
      <c r="U165" s="351"/>
      <c r="V165" s="351"/>
      <c r="W165" s="351"/>
      <c r="X165" s="351"/>
      <c r="Y165" s="351"/>
      <c r="Z165" s="351"/>
      <c r="AA165" s="351"/>
      <c r="AB165" s="351"/>
      <c r="AC165" s="351"/>
      <c r="AD165" s="352"/>
      <c r="AG165" s="43">
        <f>+IF(AG36=AH36,0,IF(OR(AND(AL42=1,C165&lt;&gt;""),AND(AL42=0,OR(C165="",C165&lt;&gt;""))),0,1))</f>
        <v>0</v>
      </c>
    </row>
    <row r="166" spans="1:79" ht="15" customHeight="1">
      <c r="B166" s="276" t="str">
        <f>IF(CA36=0,"","Alerta: se registró NS (no se sabe), favor de agregar su respectivo comentario (6ᵃ instrucción general).")</f>
        <v/>
      </c>
      <c r="C166" s="276"/>
      <c r="D166" s="276"/>
      <c r="E166" s="276"/>
      <c r="F166" s="276"/>
      <c r="G166" s="276"/>
      <c r="H166" s="276"/>
      <c r="I166" s="276"/>
      <c r="J166" s="276"/>
      <c r="K166" s="276"/>
      <c r="L166" s="276"/>
      <c r="M166" s="276"/>
      <c r="N166" s="276"/>
      <c r="O166" s="276"/>
      <c r="P166" s="276"/>
      <c r="Q166" s="276"/>
      <c r="R166" s="276"/>
      <c r="S166" s="276"/>
      <c r="T166" s="276"/>
      <c r="U166" s="276"/>
      <c r="V166" s="276"/>
      <c r="W166" s="276"/>
      <c r="X166" s="276"/>
      <c r="Y166" s="276"/>
      <c r="Z166" s="276"/>
      <c r="AA166" s="276"/>
      <c r="AB166" s="276"/>
      <c r="AC166" s="276"/>
      <c r="AD166" s="276"/>
    </row>
    <row r="167" spans="1:79" ht="15" customHeight="1">
      <c r="B167" s="295" t="str">
        <f>IF(AQ162=0,"","Error: verificar sumas.")</f>
        <v/>
      </c>
      <c r="C167" s="295"/>
      <c r="D167" s="295"/>
      <c r="E167" s="295"/>
      <c r="F167" s="295"/>
      <c r="G167" s="295"/>
      <c r="H167" s="295"/>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I167" s="152"/>
    </row>
    <row r="168" spans="1:79" ht="15" customHeight="1">
      <c r="B168" s="354" t="str">
        <f>IF(AG165=0,"","Error: debe explicar la situación de los comites de transparencia (2ᵃ instrucción).")</f>
        <v/>
      </c>
      <c r="C168" s="354"/>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c r="AA168" s="354"/>
      <c r="AB168" s="354"/>
      <c r="AC168" s="354"/>
      <c r="AD168" s="354"/>
    </row>
    <row r="169" spans="1:79" ht="30.75" customHeight="1">
      <c r="B169" s="353" t="str">
        <f>IF(AH162=0,"","Error: al seleccionar el código 1 en la columna ¿Contaba con algún comité de transparencia? debe completar el llenado de la fila o si selecciono el codigo 2, 3 o 9  debe dejar el resto de la fila en blanco.")</f>
        <v/>
      </c>
      <c r="C169" s="353"/>
      <c r="D169" s="353"/>
      <c r="E169" s="353"/>
      <c r="F169" s="353"/>
      <c r="G169" s="353"/>
      <c r="H169" s="353"/>
      <c r="I169" s="353"/>
      <c r="J169" s="353"/>
      <c r="K169" s="353"/>
      <c r="L169" s="353"/>
      <c r="M169" s="353"/>
      <c r="N169" s="353"/>
      <c r="O169" s="353"/>
      <c r="P169" s="353"/>
      <c r="Q169" s="353"/>
      <c r="R169" s="353"/>
      <c r="S169" s="353"/>
      <c r="T169" s="353"/>
      <c r="U169" s="353"/>
      <c r="V169" s="353"/>
      <c r="W169" s="353"/>
      <c r="X169" s="353"/>
      <c r="Y169" s="353"/>
      <c r="Z169" s="353"/>
      <c r="AA169" s="353"/>
      <c r="AB169" s="353"/>
      <c r="AC169" s="353"/>
      <c r="AD169" s="353"/>
    </row>
    <row r="170" spans="1:79" ht="15" customHeight="1">
      <c r="B170" s="233" t="str">
        <f>IF(AI162=0,"","Error: debe completar toda la información requerida.")</f>
        <v/>
      </c>
      <c r="C170" s="233"/>
      <c r="D170" s="233"/>
      <c r="E170" s="233"/>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row>
    <row r="171" spans="1:79" ht="15" customHeight="1">
      <c r="B171" s="98"/>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G171" s="43" t="s">
        <v>274</v>
      </c>
    </row>
    <row r="172" spans="1:79" ht="24" customHeight="1">
      <c r="A172" s="88" t="s">
        <v>379</v>
      </c>
      <c r="B172" s="272" t="s">
        <v>380</v>
      </c>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c r="AB172" s="272"/>
      <c r="AC172" s="272"/>
      <c r="AD172" s="272"/>
      <c r="AG172" s="43">
        <f>+COUNTBLANK(O179:AD188)</f>
        <v>160</v>
      </c>
      <c r="AH172" s="43">
        <v>160</v>
      </c>
      <c r="AI172" s="43">
        <v>120</v>
      </c>
      <c r="CA172" s="43">
        <f>+COUNTIF(O179:AD188,"ns")</f>
        <v>0</v>
      </c>
    </row>
    <row r="173" spans="1:79" ht="24" customHeight="1">
      <c r="A173" s="88"/>
      <c r="B173" s="141"/>
      <c r="C173" s="308" t="s">
        <v>381</v>
      </c>
      <c r="D173" s="308"/>
      <c r="E173" s="308"/>
      <c r="F173" s="308"/>
      <c r="G173" s="308"/>
      <c r="H173" s="308"/>
      <c r="I173" s="308"/>
      <c r="J173" s="308"/>
      <c r="K173" s="308"/>
      <c r="L173" s="308"/>
      <c r="M173" s="308"/>
      <c r="N173" s="308"/>
      <c r="O173" s="308"/>
      <c r="P173" s="308"/>
      <c r="Q173" s="308"/>
      <c r="R173" s="308"/>
      <c r="S173" s="308"/>
      <c r="T173" s="308"/>
      <c r="U173" s="308"/>
      <c r="V173" s="308"/>
      <c r="W173" s="308"/>
      <c r="X173" s="308"/>
      <c r="Y173" s="308"/>
      <c r="Z173" s="308"/>
      <c r="AA173" s="308"/>
      <c r="AB173" s="308"/>
      <c r="AC173" s="308"/>
      <c r="AD173" s="308"/>
      <c r="AG173" s="157" t="s">
        <v>382</v>
      </c>
      <c r="AH173" s="157"/>
      <c r="AI173" s="157">
        <f>IF(OR(AG172=AH172,AG172=AI172),0,1)</f>
        <v>0</v>
      </c>
    </row>
    <row r="174" spans="1:79" ht="36" customHeight="1">
      <c r="A174" s="88"/>
      <c r="B174" s="141"/>
      <c r="C174" s="308" t="s">
        <v>383</v>
      </c>
      <c r="D174" s="308"/>
      <c r="E174" s="308"/>
      <c r="F174" s="308"/>
      <c r="G174" s="308"/>
      <c r="H174" s="308"/>
      <c r="I174" s="308"/>
      <c r="J174" s="308"/>
      <c r="K174" s="308"/>
      <c r="L174" s="308"/>
      <c r="M174" s="308"/>
      <c r="N174" s="308"/>
      <c r="O174" s="308"/>
      <c r="P174" s="308"/>
      <c r="Q174" s="308"/>
      <c r="R174" s="308"/>
      <c r="S174" s="308"/>
      <c r="T174" s="308"/>
      <c r="U174" s="308"/>
      <c r="V174" s="308"/>
      <c r="W174" s="308"/>
      <c r="X174" s="308"/>
      <c r="Y174" s="308"/>
      <c r="Z174" s="308"/>
      <c r="AA174" s="308"/>
      <c r="AB174" s="308"/>
      <c r="AC174" s="308"/>
      <c r="AD174" s="308"/>
    </row>
    <row r="175" spans="1:79" ht="24" customHeight="1">
      <c r="B175" s="25"/>
      <c r="C175" s="308" t="s">
        <v>384</v>
      </c>
      <c r="D175" s="308"/>
      <c r="E175" s="308"/>
      <c r="F175" s="308"/>
      <c r="G175" s="308"/>
      <c r="H175" s="308"/>
      <c r="I175" s="308"/>
      <c r="J175" s="308"/>
      <c r="K175" s="308"/>
      <c r="L175" s="308"/>
      <c r="M175" s="308"/>
      <c r="N175" s="308"/>
      <c r="O175" s="308"/>
      <c r="P175" s="308"/>
      <c r="Q175" s="308"/>
      <c r="R175" s="308"/>
      <c r="S175" s="308"/>
      <c r="T175" s="308"/>
      <c r="U175" s="308"/>
      <c r="V175" s="308"/>
      <c r="W175" s="308"/>
      <c r="X175" s="308"/>
      <c r="Y175" s="308"/>
      <c r="Z175" s="308"/>
      <c r="AA175" s="308"/>
      <c r="AB175" s="308"/>
      <c r="AC175" s="308"/>
      <c r="AD175" s="308"/>
    </row>
    <row r="176" spans="1:79" ht="15" customHeight="1">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1:45" customFormat="1" ht="15" customHeight="1">
      <c r="A177" s="83"/>
      <c r="B177" s="25"/>
      <c r="C177" s="252" t="s">
        <v>385</v>
      </c>
      <c r="D177" s="253"/>
      <c r="E177" s="253"/>
      <c r="F177" s="253"/>
      <c r="G177" s="253"/>
      <c r="H177" s="253"/>
      <c r="I177" s="253"/>
      <c r="J177" s="253"/>
      <c r="K177" s="253"/>
      <c r="L177" s="253"/>
      <c r="M177" s="253"/>
      <c r="N177" s="254"/>
      <c r="O177" s="236" t="s">
        <v>386</v>
      </c>
      <c r="P177" s="237"/>
      <c r="Q177" s="237"/>
      <c r="R177" s="237"/>
      <c r="S177" s="237"/>
      <c r="T177" s="237"/>
      <c r="U177" s="237"/>
      <c r="V177" s="237"/>
      <c r="W177" s="237"/>
      <c r="X177" s="237"/>
      <c r="Y177" s="237"/>
      <c r="Z177" s="237"/>
      <c r="AA177" s="237"/>
      <c r="AB177" s="237"/>
      <c r="AC177" s="237"/>
      <c r="AD177" s="238"/>
      <c r="AF177" s="163"/>
    </row>
    <row r="178" spans="1:45" customFormat="1" ht="15" customHeight="1" thickBot="1">
      <c r="A178" s="83"/>
      <c r="B178" s="25"/>
      <c r="C178" s="258"/>
      <c r="D178" s="259"/>
      <c r="E178" s="259"/>
      <c r="F178" s="259"/>
      <c r="G178" s="259"/>
      <c r="H178" s="259"/>
      <c r="I178" s="259"/>
      <c r="J178" s="259"/>
      <c r="K178" s="259"/>
      <c r="L178" s="259"/>
      <c r="M178" s="259"/>
      <c r="N178" s="260"/>
      <c r="O178" s="236" t="s">
        <v>285</v>
      </c>
      <c r="P178" s="237"/>
      <c r="Q178" s="237"/>
      <c r="R178" s="238"/>
      <c r="S178" s="303" t="s">
        <v>387</v>
      </c>
      <c r="T178" s="304"/>
      <c r="U178" s="304"/>
      <c r="V178" s="305"/>
      <c r="W178" s="303" t="s">
        <v>388</v>
      </c>
      <c r="X178" s="304"/>
      <c r="Y178" s="304"/>
      <c r="Z178" s="305"/>
      <c r="AA178" s="303" t="s">
        <v>389</v>
      </c>
      <c r="AB178" s="304"/>
      <c r="AC178" s="304"/>
      <c r="AD178" s="305"/>
      <c r="AF178" s="163"/>
      <c r="AG178" t="s">
        <v>289</v>
      </c>
      <c r="AH178" t="s">
        <v>290</v>
      </c>
      <c r="AI178" t="s">
        <v>291</v>
      </c>
      <c r="AJ178" t="s">
        <v>281</v>
      </c>
      <c r="AL178" t="s">
        <v>289</v>
      </c>
      <c r="AM178" t="s">
        <v>290</v>
      </c>
      <c r="AN178" t="s">
        <v>291</v>
      </c>
      <c r="AO178" t="s">
        <v>281</v>
      </c>
      <c r="AQ178" t="s">
        <v>390</v>
      </c>
      <c r="AR178" t="s">
        <v>391</v>
      </c>
      <c r="AS178" s="156" t="s">
        <v>281</v>
      </c>
    </row>
    <row r="179" spans="1:45" customFormat="1" ht="15" customHeight="1" thickBot="1">
      <c r="A179" s="83"/>
      <c r="B179" s="25"/>
      <c r="C179" s="303" t="s">
        <v>205</v>
      </c>
      <c r="D179" s="304"/>
      <c r="E179" s="305"/>
      <c r="F179" s="282" t="s">
        <v>392</v>
      </c>
      <c r="G179" s="283"/>
      <c r="H179" s="283"/>
      <c r="I179" s="283"/>
      <c r="J179" s="283"/>
      <c r="K179" s="283"/>
      <c r="L179" s="283"/>
      <c r="M179" s="283"/>
      <c r="N179" s="284"/>
      <c r="O179" s="271"/>
      <c r="P179" s="271"/>
      <c r="Q179" s="271"/>
      <c r="R179" s="271"/>
      <c r="S179" s="271"/>
      <c r="T179" s="271"/>
      <c r="U179" s="271"/>
      <c r="V179" s="271"/>
      <c r="W179" s="271"/>
      <c r="X179" s="271"/>
      <c r="Y179" s="271"/>
      <c r="Z179" s="271"/>
      <c r="AA179" s="271"/>
      <c r="AB179" s="271"/>
      <c r="AC179" s="271"/>
      <c r="AD179" s="271"/>
      <c r="AF179" s="163"/>
      <c r="AG179" s="153">
        <f>O179</f>
        <v>0</v>
      </c>
      <c r="AH179" s="154">
        <f>COUNTIF(S179:AD179,"NS")</f>
        <v>0</v>
      </c>
      <c r="AI179" s="154">
        <f>+SUM(S179:AD179)</f>
        <v>0</v>
      </c>
      <c r="AJ179" s="155">
        <f>IF($AG$172=$AH$172, 0, IF(OR(AND(AG179=0, AH179&gt;0), AND(AG179="NS", AI179&gt;0), AND(AG179="NS", AI179=0, AH179=0)), 1, IF(OR(AND(AH179&gt;=2, AI179&lt;AG179), AND(AG179="NS", AI179=0, AH179&gt;0), AG179=AI179, AND(AG179="NA", COUNTIF(S179:AD179, "NA")=COUNTA(S179:AD179))), 0, 1)))</f>
        <v>0</v>
      </c>
      <c r="AL179" s="153">
        <f>P162</f>
        <v>0</v>
      </c>
      <c r="AM179" s="154">
        <f>COUNTIF(O179:R188,"NS")</f>
        <v>0</v>
      </c>
      <c r="AN179" s="154">
        <f>+SUM(O179:R188)</f>
        <v>0</v>
      </c>
      <c r="AO179" s="155">
        <f>IF($AG$172=$AH$172, 0, IF(OR(AND(AL179=0, AM179&gt;0), AND(AL179="NS", AN179&gt;0), AND(AL179="NS", AN179=0, AM179=0)), 1, IF(OR(AND(AM179&gt;=2, AN179&lt;AL179), AND(AL179="NS", AN179=0, AM179&gt;0), AL179&lt;=AN179, AND(AL179="NA", COUNTIF(O179:R188, "NA")=COUNTA(O179:R188))), 0, 1)))</f>
        <v>0</v>
      </c>
      <c r="AQ179">
        <f>$P$162</f>
        <v>0</v>
      </c>
      <c r="AR179">
        <f>O179</f>
        <v>0</v>
      </c>
      <c r="AS179">
        <f>+IF($AG$172=$AH$172,0,IF(OR(AND(AQ179&gt;=AR179),AND(AQ179="NS",AR179="NS"),AND(AQ179&gt;=1,OR(AR179="NA",AR179="NS"))),0,1))</f>
        <v>0</v>
      </c>
    </row>
    <row r="180" spans="1:45" customFormat="1" ht="36" customHeight="1" thickBot="1">
      <c r="A180" s="83"/>
      <c r="B180" s="25"/>
      <c r="C180" s="313" t="s">
        <v>393</v>
      </c>
      <c r="D180" s="314"/>
      <c r="E180" s="144" t="s">
        <v>394</v>
      </c>
      <c r="F180" s="282" t="s">
        <v>395</v>
      </c>
      <c r="G180" s="283"/>
      <c r="H180" s="283"/>
      <c r="I180" s="283"/>
      <c r="J180" s="283"/>
      <c r="K180" s="283"/>
      <c r="L180" s="283"/>
      <c r="M180" s="283"/>
      <c r="N180" s="284"/>
      <c r="O180" s="271"/>
      <c r="P180" s="271"/>
      <c r="Q180" s="271"/>
      <c r="R180" s="271"/>
      <c r="S180" s="271"/>
      <c r="T180" s="271"/>
      <c r="U180" s="271"/>
      <c r="V180" s="271"/>
      <c r="W180" s="271"/>
      <c r="X180" s="271"/>
      <c r="Y180" s="271"/>
      <c r="Z180" s="271"/>
      <c r="AA180" s="271"/>
      <c r="AB180" s="271"/>
      <c r="AC180" s="271"/>
      <c r="AD180" s="271"/>
      <c r="AF180" s="163"/>
      <c r="AG180" s="153">
        <f t="shared" ref="AG180:AG188" si="19">O180</f>
        <v>0</v>
      </c>
      <c r="AH180" s="154">
        <f t="shared" ref="AH180:AH188" si="20">COUNTIF(S180:AD180,"NS")</f>
        <v>0</v>
      </c>
      <c r="AI180" s="154">
        <f t="shared" ref="AI180:AI188" si="21">+SUM(S180:AD180)</f>
        <v>0</v>
      </c>
      <c r="AJ180" s="155">
        <f t="shared" ref="AJ180:AJ188" si="22">IF($AG$172=$AH$172, 0, IF(OR(AND(AG180=0, AH180&gt;0), AND(AG180="NS", AI180&gt;0), AND(AG180="NS", AI180=0, AH180=0)), 1, IF(OR(AND(AH180&gt;=2, AI180&lt;AG180), AND(AG180="NS", AI180=0, AH180&gt;0), AG180=AI180, AND(AG180="NA", COUNTIF(S180:AD180, "NA")=COUNTA(S180:AD180))), 0, 1)))</f>
        <v>0</v>
      </c>
      <c r="AQ180">
        <f t="shared" ref="AQ180:AQ188" si="23">$P$162</f>
        <v>0</v>
      </c>
      <c r="AR180">
        <f t="shared" ref="AR180:AR188" si="24">O180</f>
        <v>0</v>
      </c>
      <c r="AS180">
        <f t="shared" ref="AS180:AS188" si="25">+IF($AG$172=$AH$172,0,IF(OR(AND(AQ180&gt;=AR180),AND(AQ180="NS",AR180="NS"),AND(AQ180&gt;=1,OR(AR180="NA",AR180="NS"))),0,1))</f>
        <v>0</v>
      </c>
    </row>
    <row r="181" spans="1:45" customFormat="1" ht="36" customHeight="1" thickBot="1">
      <c r="A181" s="83"/>
      <c r="B181" s="25"/>
      <c r="C181" s="317"/>
      <c r="D181" s="318"/>
      <c r="E181" s="144" t="s">
        <v>396</v>
      </c>
      <c r="F181" s="282" t="s">
        <v>397</v>
      </c>
      <c r="G181" s="283"/>
      <c r="H181" s="283"/>
      <c r="I181" s="283"/>
      <c r="J181" s="283"/>
      <c r="K181" s="283"/>
      <c r="L181" s="283"/>
      <c r="M181" s="283"/>
      <c r="N181" s="284"/>
      <c r="O181" s="271"/>
      <c r="P181" s="271"/>
      <c r="Q181" s="271"/>
      <c r="R181" s="271"/>
      <c r="S181" s="271"/>
      <c r="T181" s="271"/>
      <c r="U181" s="271"/>
      <c r="V181" s="271"/>
      <c r="W181" s="271"/>
      <c r="X181" s="271"/>
      <c r="Y181" s="271"/>
      <c r="Z181" s="271"/>
      <c r="AA181" s="271"/>
      <c r="AB181" s="271"/>
      <c r="AC181" s="271"/>
      <c r="AD181" s="271"/>
      <c r="AF181" s="163"/>
      <c r="AG181" s="153">
        <f t="shared" si="19"/>
        <v>0</v>
      </c>
      <c r="AH181" s="154">
        <f t="shared" si="20"/>
        <v>0</v>
      </c>
      <c r="AI181" s="154">
        <f t="shared" si="21"/>
        <v>0</v>
      </c>
      <c r="AJ181" s="155">
        <f t="shared" si="22"/>
        <v>0</v>
      </c>
      <c r="AQ181">
        <f t="shared" si="23"/>
        <v>0</v>
      </c>
      <c r="AR181">
        <f t="shared" si="24"/>
        <v>0</v>
      </c>
      <c r="AS181">
        <f t="shared" si="25"/>
        <v>0</v>
      </c>
    </row>
    <row r="182" spans="1:45" customFormat="1" ht="24" customHeight="1" thickBot="1">
      <c r="A182" s="83"/>
      <c r="B182" s="25"/>
      <c r="C182" s="303" t="s">
        <v>208</v>
      </c>
      <c r="D182" s="304"/>
      <c r="E182" s="305"/>
      <c r="F182" s="282" t="s">
        <v>398</v>
      </c>
      <c r="G182" s="283"/>
      <c r="H182" s="283"/>
      <c r="I182" s="283"/>
      <c r="J182" s="283"/>
      <c r="K182" s="283"/>
      <c r="L182" s="283"/>
      <c r="M182" s="283"/>
      <c r="N182" s="284"/>
      <c r="O182" s="271"/>
      <c r="P182" s="271"/>
      <c r="Q182" s="271"/>
      <c r="R182" s="271"/>
      <c r="S182" s="271"/>
      <c r="T182" s="271"/>
      <c r="U182" s="271"/>
      <c r="V182" s="271"/>
      <c r="W182" s="271"/>
      <c r="X182" s="271"/>
      <c r="Y182" s="271"/>
      <c r="Z182" s="271"/>
      <c r="AA182" s="271"/>
      <c r="AB182" s="271"/>
      <c r="AC182" s="271"/>
      <c r="AD182" s="271"/>
      <c r="AF182" s="163"/>
      <c r="AG182" s="153">
        <f t="shared" si="19"/>
        <v>0</v>
      </c>
      <c r="AH182" s="154">
        <f t="shared" si="20"/>
        <v>0</v>
      </c>
      <c r="AI182" s="154">
        <f t="shared" si="21"/>
        <v>0</v>
      </c>
      <c r="AJ182" s="155">
        <f t="shared" si="22"/>
        <v>0</v>
      </c>
      <c r="AQ182">
        <f t="shared" si="23"/>
        <v>0</v>
      </c>
      <c r="AR182">
        <f t="shared" si="24"/>
        <v>0</v>
      </c>
      <c r="AS182">
        <f t="shared" si="25"/>
        <v>0</v>
      </c>
    </row>
    <row r="183" spans="1:45" customFormat="1" ht="15" customHeight="1" thickBot="1">
      <c r="A183" s="83"/>
      <c r="B183" s="25"/>
      <c r="C183" s="184" t="s">
        <v>399</v>
      </c>
      <c r="D183" s="185"/>
      <c r="E183" s="186"/>
      <c r="F183" s="282" t="s">
        <v>400</v>
      </c>
      <c r="G183" s="283"/>
      <c r="H183" s="283"/>
      <c r="I183" s="283"/>
      <c r="J183" s="283"/>
      <c r="K183" s="283"/>
      <c r="L183" s="283"/>
      <c r="M183" s="283"/>
      <c r="N183" s="284"/>
      <c r="O183" s="271"/>
      <c r="P183" s="271"/>
      <c r="Q183" s="271"/>
      <c r="R183" s="271"/>
      <c r="S183" s="271"/>
      <c r="T183" s="271"/>
      <c r="U183" s="271"/>
      <c r="V183" s="271"/>
      <c r="W183" s="271"/>
      <c r="X183" s="271"/>
      <c r="Y183" s="271"/>
      <c r="Z183" s="271"/>
      <c r="AA183" s="271"/>
      <c r="AB183" s="271"/>
      <c r="AC183" s="271"/>
      <c r="AD183" s="271"/>
      <c r="AF183" s="163"/>
      <c r="AG183" s="153">
        <f t="shared" si="19"/>
        <v>0</v>
      </c>
      <c r="AH183" s="154">
        <f t="shared" si="20"/>
        <v>0</v>
      </c>
      <c r="AI183" s="154">
        <f t="shared" si="21"/>
        <v>0</v>
      </c>
      <c r="AJ183" s="155">
        <f t="shared" si="22"/>
        <v>0</v>
      </c>
      <c r="AQ183">
        <f t="shared" si="23"/>
        <v>0</v>
      </c>
      <c r="AR183">
        <f t="shared" si="24"/>
        <v>0</v>
      </c>
      <c r="AS183">
        <f t="shared" si="25"/>
        <v>0</v>
      </c>
    </row>
    <row r="184" spans="1:45" customFormat="1" ht="15" customHeight="1" thickBot="1">
      <c r="A184" s="83"/>
      <c r="B184" s="25"/>
      <c r="C184" s="184" t="s">
        <v>211</v>
      </c>
      <c r="D184" s="185"/>
      <c r="E184" s="186"/>
      <c r="F184" s="282" t="s">
        <v>401</v>
      </c>
      <c r="G184" s="283"/>
      <c r="H184" s="283"/>
      <c r="I184" s="283"/>
      <c r="J184" s="283"/>
      <c r="K184" s="283"/>
      <c r="L184" s="283"/>
      <c r="M184" s="283"/>
      <c r="N184" s="284"/>
      <c r="O184" s="271"/>
      <c r="P184" s="271"/>
      <c r="Q184" s="271"/>
      <c r="R184" s="271"/>
      <c r="S184" s="271"/>
      <c r="T184" s="271"/>
      <c r="U184" s="271"/>
      <c r="V184" s="271"/>
      <c r="W184" s="271"/>
      <c r="X184" s="271"/>
      <c r="Y184" s="271"/>
      <c r="Z184" s="271"/>
      <c r="AA184" s="271"/>
      <c r="AB184" s="271"/>
      <c r="AC184" s="271"/>
      <c r="AD184" s="271"/>
      <c r="AF184" s="163"/>
      <c r="AG184" s="153">
        <f t="shared" si="19"/>
        <v>0</v>
      </c>
      <c r="AH184" s="154">
        <f t="shared" si="20"/>
        <v>0</v>
      </c>
      <c r="AI184" s="154">
        <f t="shared" si="21"/>
        <v>0</v>
      </c>
      <c r="AJ184" s="155">
        <f t="shared" si="22"/>
        <v>0</v>
      </c>
      <c r="AQ184">
        <f t="shared" si="23"/>
        <v>0</v>
      </c>
      <c r="AR184">
        <f t="shared" si="24"/>
        <v>0</v>
      </c>
      <c r="AS184">
        <f t="shared" si="25"/>
        <v>0</v>
      </c>
    </row>
    <row r="185" spans="1:45" customFormat="1" ht="15" customHeight="1" thickBot="1">
      <c r="A185" s="83"/>
      <c r="B185" s="25"/>
      <c r="C185" s="184" t="s">
        <v>402</v>
      </c>
      <c r="D185" s="185"/>
      <c r="E185" s="186"/>
      <c r="F185" s="282" t="s">
        <v>403</v>
      </c>
      <c r="G185" s="283"/>
      <c r="H185" s="283"/>
      <c r="I185" s="283"/>
      <c r="J185" s="283"/>
      <c r="K185" s="283"/>
      <c r="L185" s="283"/>
      <c r="M185" s="283"/>
      <c r="N185" s="284"/>
      <c r="O185" s="271"/>
      <c r="P185" s="271"/>
      <c r="Q185" s="271"/>
      <c r="R185" s="271"/>
      <c r="S185" s="271"/>
      <c r="T185" s="271"/>
      <c r="U185" s="271"/>
      <c r="V185" s="271"/>
      <c r="W185" s="271"/>
      <c r="X185" s="271"/>
      <c r="Y185" s="271"/>
      <c r="Z185" s="271"/>
      <c r="AA185" s="271"/>
      <c r="AB185" s="271"/>
      <c r="AC185" s="271"/>
      <c r="AD185" s="271"/>
      <c r="AF185" s="163"/>
      <c r="AG185" s="153">
        <f t="shared" si="19"/>
        <v>0</v>
      </c>
      <c r="AH185" s="154">
        <f t="shared" si="20"/>
        <v>0</v>
      </c>
      <c r="AI185" s="154">
        <f t="shared" si="21"/>
        <v>0</v>
      </c>
      <c r="AJ185" s="155">
        <f t="shared" si="22"/>
        <v>0</v>
      </c>
      <c r="AQ185">
        <f t="shared" si="23"/>
        <v>0</v>
      </c>
      <c r="AR185">
        <f t="shared" si="24"/>
        <v>0</v>
      </c>
      <c r="AS185">
        <f t="shared" si="25"/>
        <v>0</v>
      </c>
    </row>
    <row r="186" spans="1:45" customFormat="1" ht="24" customHeight="1" thickBot="1">
      <c r="A186" s="83"/>
      <c r="B186" s="25"/>
      <c r="C186" s="184" t="s">
        <v>215</v>
      </c>
      <c r="D186" s="185"/>
      <c r="E186" s="186"/>
      <c r="F186" s="282" t="s">
        <v>404</v>
      </c>
      <c r="G186" s="283"/>
      <c r="H186" s="283"/>
      <c r="I186" s="283"/>
      <c r="J186" s="283"/>
      <c r="K186" s="283"/>
      <c r="L186" s="283"/>
      <c r="M186" s="283"/>
      <c r="N186" s="284"/>
      <c r="O186" s="271"/>
      <c r="P186" s="271"/>
      <c r="Q186" s="271"/>
      <c r="R186" s="271"/>
      <c r="S186" s="271"/>
      <c r="T186" s="271"/>
      <c r="U186" s="271"/>
      <c r="V186" s="271"/>
      <c r="W186" s="271"/>
      <c r="X186" s="271"/>
      <c r="Y186" s="271"/>
      <c r="Z186" s="271"/>
      <c r="AA186" s="271"/>
      <c r="AB186" s="271"/>
      <c r="AC186" s="271"/>
      <c r="AD186" s="271"/>
      <c r="AF186" s="163"/>
      <c r="AG186" s="153">
        <f t="shared" si="19"/>
        <v>0</v>
      </c>
      <c r="AH186" s="154">
        <f t="shared" si="20"/>
        <v>0</v>
      </c>
      <c r="AI186" s="154">
        <f t="shared" si="21"/>
        <v>0</v>
      </c>
      <c r="AJ186" s="155">
        <f t="shared" si="22"/>
        <v>0</v>
      </c>
      <c r="AQ186">
        <f t="shared" si="23"/>
        <v>0</v>
      </c>
      <c r="AR186">
        <f t="shared" si="24"/>
        <v>0</v>
      </c>
      <c r="AS186">
        <f t="shared" si="25"/>
        <v>0</v>
      </c>
    </row>
    <row r="187" spans="1:45" customFormat="1" ht="15" customHeight="1" thickBot="1">
      <c r="A187" s="83"/>
      <c r="B187" s="25"/>
      <c r="C187" s="184" t="s">
        <v>217</v>
      </c>
      <c r="D187" s="185"/>
      <c r="E187" s="186"/>
      <c r="F187" s="282" t="s">
        <v>405</v>
      </c>
      <c r="G187" s="283"/>
      <c r="H187" s="283"/>
      <c r="I187" s="283"/>
      <c r="J187" s="283"/>
      <c r="K187" s="283"/>
      <c r="L187" s="283"/>
      <c r="M187" s="283"/>
      <c r="N187" s="284"/>
      <c r="O187" s="271"/>
      <c r="P187" s="271"/>
      <c r="Q187" s="271"/>
      <c r="R187" s="271"/>
      <c r="S187" s="271"/>
      <c r="T187" s="271"/>
      <c r="U187" s="271"/>
      <c r="V187" s="271"/>
      <c r="W187" s="271"/>
      <c r="X187" s="271"/>
      <c r="Y187" s="271"/>
      <c r="Z187" s="271"/>
      <c r="AA187" s="271"/>
      <c r="AB187" s="271"/>
      <c r="AC187" s="271"/>
      <c r="AD187" s="271"/>
      <c r="AF187" s="163"/>
      <c r="AG187" s="153">
        <f t="shared" si="19"/>
        <v>0</v>
      </c>
      <c r="AH187" s="154">
        <f t="shared" si="20"/>
        <v>0</v>
      </c>
      <c r="AI187" s="154">
        <f t="shared" si="21"/>
        <v>0</v>
      </c>
      <c r="AJ187" s="155">
        <f t="shared" si="22"/>
        <v>0</v>
      </c>
      <c r="AQ187">
        <f t="shared" si="23"/>
        <v>0</v>
      </c>
      <c r="AR187">
        <f t="shared" si="24"/>
        <v>0</v>
      </c>
      <c r="AS187">
        <f t="shared" si="25"/>
        <v>0</v>
      </c>
    </row>
    <row r="188" spans="1:45" customFormat="1" ht="15" customHeight="1" thickBot="1">
      <c r="A188" s="83"/>
      <c r="B188" s="25"/>
      <c r="C188" s="184" t="s">
        <v>219</v>
      </c>
      <c r="D188" s="185"/>
      <c r="E188" s="186"/>
      <c r="F188" s="282" t="s">
        <v>406</v>
      </c>
      <c r="G188" s="283"/>
      <c r="H188" s="283"/>
      <c r="I188" s="283"/>
      <c r="J188" s="283"/>
      <c r="K188" s="283"/>
      <c r="L188" s="283"/>
      <c r="M188" s="283"/>
      <c r="N188" s="284"/>
      <c r="O188" s="271"/>
      <c r="P188" s="271"/>
      <c r="Q188" s="271"/>
      <c r="R188" s="271"/>
      <c r="S188" s="271"/>
      <c r="T188" s="271"/>
      <c r="U188" s="271"/>
      <c r="V188" s="271"/>
      <c r="W188" s="271"/>
      <c r="X188" s="271"/>
      <c r="Y188" s="271"/>
      <c r="Z188" s="271"/>
      <c r="AA188" s="271"/>
      <c r="AB188" s="271"/>
      <c r="AC188" s="271"/>
      <c r="AD188" s="271"/>
      <c r="AF188" s="163"/>
      <c r="AG188" s="153">
        <f t="shared" si="19"/>
        <v>0</v>
      </c>
      <c r="AH188" s="154">
        <f t="shared" si="20"/>
        <v>0</v>
      </c>
      <c r="AI188" s="154">
        <f t="shared" si="21"/>
        <v>0</v>
      </c>
      <c r="AJ188" s="155">
        <f t="shared" si="22"/>
        <v>0</v>
      </c>
      <c r="AQ188">
        <f t="shared" si="23"/>
        <v>0</v>
      </c>
      <c r="AR188">
        <f t="shared" si="24"/>
        <v>0</v>
      </c>
      <c r="AS188">
        <f t="shared" si="25"/>
        <v>0</v>
      </c>
    </row>
    <row r="189" spans="1:45" customFormat="1" ht="15" customHeight="1">
      <c r="A189" s="83"/>
      <c r="B189" s="25"/>
      <c r="C189" s="25"/>
      <c r="D189" s="25"/>
      <c r="E189" s="25"/>
      <c r="F189" s="25"/>
      <c r="G189" s="25"/>
      <c r="H189" s="25"/>
      <c r="I189" s="25"/>
      <c r="J189" s="25"/>
      <c r="K189" s="25"/>
      <c r="L189" s="25"/>
      <c r="M189" s="25"/>
      <c r="N189" s="97" t="s">
        <v>377</v>
      </c>
      <c r="O189" s="183">
        <f>IF(AND(SUM(O179:R188)=0,COUNTIF(O179:R188,"NS")&gt;0),"NS",
IF(AND(SUM(O179:R188)=0,COUNTIF(O179:R188,0)&gt;0),0,
IF(AND(SUM(O179:R188)=0,COUNTIF(O179:R188,"NA")&gt;0),"NA",
SUM(O179:R188))))</f>
        <v>0</v>
      </c>
      <c r="P189" s="183"/>
      <c r="Q189" s="183"/>
      <c r="R189" s="183"/>
      <c r="S189" s="183">
        <f t="shared" ref="S189:AA189" si="26">IF(AND(SUM(S179:V188)=0,COUNTIF(S179:V188,"NS")&gt;0),"NS",
IF(AND(SUM(S179:V188)=0,COUNTIF(S179:V188,0)&gt;0),0,
IF(AND(SUM(S179:V188)=0,COUNTIF(S179:V188,"NA")&gt;0),"NA",
SUM(S179:V188))))</f>
        <v>0</v>
      </c>
      <c r="T189" s="183"/>
      <c r="U189" s="183"/>
      <c r="V189" s="183"/>
      <c r="W189" s="183">
        <f t="shared" si="26"/>
        <v>0</v>
      </c>
      <c r="X189" s="183"/>
      <c r="Y189" s="183"/>
      <c r="Z189" s="183"/>
      <c r="AA189" s="183">
        <f t="shared" si="26"/>
        <v>0</v>
      </c>
      <c r="AB189" s="183"/>
      <c r="AC189" s="183"/>
      <c r="AD189" s="183"/>
      <c r="AF189" s="163"/>
      <c r="AJ189" s="82">
        <f>+SUM(AJ179:AJ188)</f>
        <v>0</v>
      </c>
      <c r="AS189">
        <f>+SUM(AS179:AS188)</f>
        <v>0</v>
      </c>
    </row>
    <row r="190" spans="1:45" customFormat="1" ht="15" customHeight="1">
      <c r="A190" s="83"/>
      <c r="B190" s="7"/>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F190" s="163"/>
    </row>
    <row r="191" spans="1:45" customFormat="1" ht="45" customHeight="1">
      <c r="A191" s="83"/>
      <c r="B191" s="7"/>
      <c r="C191" s="265" t="s">
        <v>407</v>
      </c>
      <c r="D191" s="265"/>
      <c r="E191" s="265"/>
      <c r="F191" s="266"/>
      <c r="G191" s="242"/>
      <c r="H191" s="243"/>
      <c r="I191" s="243"/>
      <c r="J191" s="243"/>
      <c r="K191" s="243"/>
      <c r="L191" s="243"/>
      <c r="M191" s="243"/>
      <c r="N191" s="243"/>
      <c r="O191" s="243"/>
      <c r="P191" s="243"/>
      <c r="Q191" s="243"/>
      <c r="R191" s="243"/>
      <c r="S191" s="243"/>
      <c r="T191" s="243"/>
      <c r="U191" s="243"/>
      <c r="V191" s="243"/>
      <c r="W191" s="243"/>
      <c r="X191" s="243"/>
      <c r="Y191" s="243"/>
      <c r="Z191" s="243"/>
      <c r="AA191" s="243"/>
      <c r="AB191" s="243"/>
      <c r="AC191" s="243"/>
      <c r="AD191" s="244"/>
      <c r="AF191" s="163"/>
      <c r="AG191">
        <f>+IF(AG172=AH172,0,IF(OR(AND(O188=0,G191=""),AND(O188="NA",G191=""),AND(O188&gt;=1,G191&lt;&gt;""),AND(O188="NS",G191="")),0,1))</f>
        <v>0</v>
      </c>
    </row>
    <row r="192" spans="1:45" ht="15" customHeight="1">
      <c r="B192" s="295" t="str">
        <f>IF(AG191=0,"","Error: debe especificar el otro tipo de determinación.")</f>
        <v/>
      </c>
      <c r="C192" s="295"/>
      <c r="D192" s="295"/>
      <c r="E192" s="295"/>
      <c r="F192" s="295"/>
      <c r="G192" s="295"/>
      <c r="H192" s="295"/>
      <c r="I192" s="295"/>
      <c r="J192" s="295"/>
      <c r="K192" s="295"/>
      <c r="L192" s="295"/>
      <c r="M192" s="295"/>
      <c r="N192" s="295"/>
      <c r="O192" s="295"/>
      <c r="P192" s="295"/>
      <c r="Q192" s="295"/>
      <c r="R192" s="295"/>
      <c r="S192" s="295"/>
      <c r="T192" s="295"/>
      <c r="U192" s="295"/>
      <c r="V192" s="295"/>
      <c r="W192" s="295"/>
      <c r="X192" s="295"/>
      <c r="Y192" s="295"/>
      <c r="Z192" s="295"/>
      <c r="AA192" s="295"/>
      <c r="AB192" s="295"/>
      <c r="AC192" s="295"/>
      <c r="AD192" s="295"/>
    </row>
    <row r="193" spans="1:79" ht="24" customHeight="1">
      <c r="B193" s="25"/>
      <c r="C193" s="308" t="s">
        <v>378</v>
      </c>
      <c r="D193" s="308"/>
      <c r="E193" s="308"/>
      <c r="F193" s="308"/>
      <c r="G193" s="308"/>
      <c r="H193" s="308"/>
      <c r="I193" s="308"/>
      <c r="J193" s="308"/>
      <c r="K193" s="308"/>
      <c r="L193" s="308"/>
      <c r="M193" s="308"/>
      <c r="N193" s="308"/>
      <c r="O193" s="308"/>
      <c r="P193" s="308"/>
      <c r="Q193" s="308"/>
      <c r="R193" s="308"/>
      <c r="S193" s="308"/>
      <c r="T193" s="308"/>
      <c r="U193" s="308"/>
      <c r="V193" s="308"/>
      <c r="W193" s="308"/>
      <c r="X193" s="308"/>
      <c r="Y193" s="308"/>
      <c r="Z193" s="308"/>
      <c r="AA193" s="308"/>
      <c r="AB193" s="308"/>
      <c r="AC193" s="308"/>
      <c r="AD193" s="308"/>
    </row>
    <row r="194" spans="1:79" ht="60" customHeight="1">
      <c r="B194" s="25"/>
      <c r="C194" s="350"/>
      <c r="D194" s="351"/>
      <c r="E194" s="351"/>
      <c r="F194" s="351"/>
      <c r="G194" s="351"/>
      <c r="H194" s="351"/>
      <c r="I194" s="351"/>
      <c r="J194" s="351"/>
      <c r="K194" s="351"/>
      <c r="L194" s="351"/>
      <c r="M194" s="351"/>
      <c r="N194" s="351"/>
      <c r="O194" s="351"/>
      <c r="P194" s="351"/>
      <c r="Q194" s="351"/>
      <c r="R194" s="351"/>
      <c r="S194" s="351"/>
      <c r="T194" s="351"/>
      <c r="U194" s="351"/>
      <c r="V194" s="351"/>
      <c r="W194" s="351"/>
      <c r="X194" s="351"/>
      <c r="Y194" s="351"/>
      <c r="Z194" s="351"/>
      <c r="AA194" s="351"/>
      <c r="AB194" s="351"/>
      <c r="AC194" s="351"/>
      <c r="AD194" s="352"/>
    </row>
    <row r="195" spans="1:79" ht="15" customHeight="1">
      <c r="B195" s="276" t="str">
        <f>IF(CA172=0,"","Alerta: se registró NS (no se sabe), favor de agregar su respectivo comentario (6ᵃ instrucción general).")</f>
        <v/>
      </c>
      <c r="C195" s="276"/>
      <c r="D195" s="276"/>
      <c r="E195" s="276"/>
      <c r="F195" s="276"/>
      <c r="G195" s="276"/>
      <c r="H195" s="276"/>
      <c r="I195" s="276"/>
      <c r="J195" s="276"/>
      <c r="K195" s="276"/>
      <c r="L195" s="276"/>
      <c r="M195" s="276"/>
      <c r="N195" s="276"/>
      <c r="O195" s="276"/>
      <c r="P195" s="276"/>
      <c r="Q195" s="276"/>
      <c r="R195" s="276"/>
      <c r="S195" s="276"/>
      <c r="T195" s="276"/>
      <c r="U195" s="276"/>
      <c r="V195" s="276"/>
      <c r="W195" s="276"/>
      <c r="X195" s="276"/>
      <c r="Y195" s="276"/>
      <c r="Z195" s="276"/>
      <c r="AA195" s="276"/>
      <c r="AB195" s="276"/>
      <c r="AC195" s="276"/>
      <c r="AD195" s="276"/>
    </row>
    <row r="196" spans="1:79" ht="15" customHeight="1">
      <c r="B196" s="276" t="str">
        <f>IF(AN39=0,"","Alerta: no puede responder debido a la relación que guarda con la pregunta 4.1 (1ᵃ instrucción-subgeneral).")</f>
        <v/>
      </c>
      <c r="C196" s="276"/>
      <c r="D196" s="276"/>
      <c r="E196" s="276"/>
      <c r="F196" s="276"/>
      <c r="G196" s="276"/>
      <c r="H196" s="276"/>
      <c r="I196" s="276"/>
      <c r="J196" s="276"/>
      <c r="K196" s="276"/>
      <c r="L196" s="276"/>
      <c r="M196" s="276"/>
      <c r="N196" s="276"/>
      <c r="O196" s="276"/>
      <c r="P196" s="276"/>
      <c r="Q196" s="276"/>
      <c r="R196" s="276"/>
      <c r="S196" s="276"/>
      <c r="T196" s="276"/>
      <c r="U196" s="276"/>
      <c r="V196" s="276"/>
      <c r="W196" s="276"/>
      <c r="X196" s="276"/>
      <c r="Y196" s="276"/>
      <c r="Z196" s="276"/>
      <c r="AA196" s="276"/>
      <c r="AB196" s="276"/>
      <c r="AC196" s="276"/>
      <c r="AD196" s="276"/>
    </row>
    <row r="197" spans="1:79" ht="15" customHeight="1">
      <c r="B197" s="295" t="str">
        <f>IF(AJ189=0,"","Error: verificar sumas.")</f>
        <v/>
      </c>
      <c r="C197" s="295"/>
      <c r="D197" s="295"/>
      <c r="E197" s="295"/>
      <c r="F197" s="295"/>
      <c r="G197" s="295"/>
      <c r="H197" s="295"/>
      <c r="I197" s="295"/>
      <c r="J197" s="295"/>
      <c r="K197" s="295"/>
      <c r="L197" s="295"/>
      <c r="M197" s="295"/>
      <c r="N197" s="295"/>
      <c r="O197" s="295"/>
      <c r="P197" s="295"/>
      <c r="Q197" s="295"/>
      <c r="R197" s="295"/>
      <c r="S197" s="295"/>
      <c r="T197" s="295"/>
      <c r="U197" s="295"/>
      <c r="V197" s="295"/>
      <c r="W197" s="295"/>
      <c r="X197" s="295"/>
      <c r="Y197" s="295"/>
      <c r="Z197" s="295"/>
      <c r="AA197" s="295"/>
      <c r="AB197" s="295"/>
      <c r="AC197" s="295"/>
      <c r="AD197" s="295"/>
    </row>
    <row r="198" spans="1:79" ht="26.25" customHeight="1">
      <c r="B198" s="349" t="str">
        <f>IF(AO179=0,"","Error: verificar la suma de las cantidades de la columna Total ya que debe ser igual o mayor al Total de la pregunta anterior (1ᵃ instrucción).")</f>
        <v/>
      </c>
      <c r="C198" s="349"/>
      <c r="D198" s="349"/>
      <c r="E198" s="349"/>
      <c r="F198" s="349"/>
      <c r="G198" s="349"/>
      <c r="H198" s="349"/>
      <c r="I198" s="349"/>
      <c r="J198" s="349"/>
      <c r="K198" s="349"/>
      <c r="L198" s="349"/>
      <c r="M198" s="349"/>
      <c r="N198" s="349"/>
      <c r="O198" s="349"/>
      <c r="P198" s="349"/>
      <c r="Q198" s="349"/>
      <c r="R198" s="349"/>
      <c r="S198" s="349"/>
      <c r="T198" s="349"/>
      <c r="U198" s="349"/>
      <c r="V198" s="349"/>
      <c r="W198" s="349"/>
      <c r="X198" s="349"/>
      <c r="Y198" s="349"/>
      <c r="Z198" s="349"/>
      <c r="AA198" s="349"/>
      <c r="AB198" s="349"/>
      <c r="AC198" s="349"/>
      <c r="AD198" s="349"/>
    </row>
    <row r="199" spans="1:79" ht="27" customHeight="1">
      <c r="B199" s="345" t="str">
        <f>IF(AS189=0,"","Alerta: verificar la cantidad de la columna Total de cada determinación, ya que debe ser igual o menor a la cantidad Total de la pregunta anterior, de no ser así debe registrar su respectivo comentario (2ᵃ instrucción).")</f>
        <v/>
      </c>
      <c r="C199" s="345"/>
      <c r="D199" s="345"/>
      <c r="E199" s="345"/>
      <c r="F199" s="345"/>
      <c r="G199" s="345"/>
      <c r="H199" s="345"/>
      <c r="I199" s="345"/>
      <c r="J199" s="345"/>
      <c r="K199" s="345"/>
      <c r="L199" s="345"/>
      <c r="M199" s="345"/>
      <c r="N199" s="345"/>
      <c r="O199" s="345"/>
      <c r="P199" s="345"/>
      <c r="Q199" s="345"/>
      <c r="R199" s="345"/>
      <c r="S199" s="345"/>
      <c r="T199" s="345"/>
      <c r="U199" s="345"/>
      <c r="V199" s="345"/>
      <c r="W199" s="345"/>
      <c r="X199" s="345"/>
      <c r="Y199" s="345"/>
      <c r="Z199" s="345"/>
      <c r="AA199" s="345"/>
      <c r="AB199" s="345"/>
      <c r="AC199" s="345"/>
      <c r="AD199" s="345"/>
    </row>
    <row r="200" spans="1:79" ht="15" customHeight="1">
      <c r="A200" s="99"/>
      <c r="B200" s="233" t="str">
        <f>IF(AI173=0,"","Error: debe completar toda la información requerida.")</f>
        <v/>
      </c>
      <c r="C200" s="233"/>
      <c r="D200" s="233"/>
      <c r="E200" s="233"/>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c r="AB200" s="233"/>
      <c r="AC200" s="233"/>
      <c r="AD200" s="233"/>
      <c r="AG200" s="43" t="s">
        <v>274</v>
      </c>
    </row>
    <row r="201" spans="1:79" ht="36" customHeight="1">
      <c r="A201" s="88" t="s">
        <v>408</v>
      </c>
      <c r="B201" s="272" t="s">
        <v>409</v>
      </c>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c r="AB201" s="272"/>
      <c r="AC201" s="272"/>
      <c r="AD201" s="272"/>
      <c r="AG201" s="43">
        <f>+COUNTBLANK(Y210:AD213)+COUNTBLANK(Y229:AD241)</f>
        <v>102</v>
      </c>
      <c r="AH201" s="43">
        <v>102</v>
      </c>
      <c r="AI201" s="43">
        <v>85</v>
      </c>
      <c r="CA201" s="43">
        <f>+COUNTIF(Y210:AD213,"ns")+COUNTIF(Y229:AD241,"ns")</f>
        <v>0</v>
      </c>
    </row>
    <row r="202" spans="1:79" customFormat="1" ht="24" customHeight="1">
      <c r="A202" s="88"/>
      <c r="B202" s="141"/>
      <c r="C202" s="203" t="s">
        <v>410</v>
      </c>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c r="AA202" s="203"/>
      <c r="AB202" s="203"/>
      <c r="AC202" s="203"/>
      <c r="AD202" s="203"/>
      <c r="AF202" s="163"/>
      <c r="AG202" s="157" t="s">
        <v>382</v>
      </c>
      <c r="AH202" s="157"/>
      <c r="AI202" s="157">
        <f>IF(AG201=AH201,0,IF(OR(AND(AI203=AG201),AND(AG201=AI201)),0,1))</f>
        <v>0</v>
      </c>
    </row>
    <row r="203" spans="1:79" customFormat="1" ht="36" customHeight="1">
      <c r="A203" s="83"/>
      <c r="B203" s="25"/>
      <c r="C203" s="203" t="s">
        <v>411</v>
      </c>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c r="AA203" s="203"/>
      <c r="AB203" s="203"/>
      <c r="AC203" s="203"/>
      <c r="AD203" s="203"/>
      <c r="AF203" s="163"/>
    </row>
    <row r="204" spans="1:79" customFormat="1" ht="48" customHeight="1">
      <c r="A204" s="88"/>
      <c r="B204" s="146"/>
      <c r="C204" s="308" t="s">
        <v>412</v>
      </c>
      <c r="D204" s="308"/>
      <c r="E204" s="308"/>
      <c r="F204" s="308"/>
      <c r="G204" s="308"/>
      <c r="H204" s="308"/>
      <c r="I204" s="308"/>
      <c r="J204" s="308"/>
      <c r="K204" s="308"/>
      <c r="L204" s="308"/>
      <c r="M204" s="308"/>
      <c r="N204" s="308"/>
      <c r="O204" s="308"/>
      <c r="P204" s="308"/>
      <c r="Q204" s="308"/>
      <c r="R204" s="308"/>
      <c r="S204" s="308"/>
      <c r="T204" s="308"/>
      <c r="U204" s="308"/>
      <c r="V204" s="308"/>
      <c r="W204" s="308"/>
      <c r="X204" s="308"/>
      <c r="Y204" s="308"/>
      <c r="Z204" s="308"/>
      <c r="AA204" s="308"/>
      <c r="AB204" s="308"/>
      <c r="AC204" s="308"/>
      <c r="AD204" s="308"/>
      <c r="AF204" s="163"/>
    </row>
    <row r="205" spans="1:79" customFormat="1" ht="24" customHeight="1">
      <c r="A205" s="88"/>
      <c r="B205" s="146"/>
      <c r="C205" s="203" t="s">
        <v>413</v>
      </c>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c r="AA205" s="203"/>
      <c r="AB205" s="203"/>
      <c r="AC205" s="203"/>
      <c r="AD205" s="203"/>
      <c r="AF205" s="163"/>
    </row>
    <row r="206" spans="1:79" ht="15" customHeight="1">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1:79" customFormat="1" ht="15" customHeight="1">
      <c r="A207" s="83"/>
      <c r="B207" s="25"/>
      <c r="C207" s="96" t="s">
        <v>414</v>
      </c>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F207" s="163"/>
    </row>
    <row r="208" spans="1:79" customFormat="1" ht="15" customHeight="1">
      <c r="A208" s="83"/>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F208" s="163"/>
      <c r="AG208">
        <f>S180</f>
        <v>0</v>
      </c>
      <c r="AH208">
        <f>W180</f>
        <v>0</v>
      </c>
      <c r="AI208">
        <f>+SUM(AG208:AH208)</f>
        <v>0</v>
      </c>
      <c r="AJ208">
        <f>+IF(AG201=AH201,0,IF(AND(AI208&lt;&gt;0),0,1))</f>
        <v>0</v>
      </c>
    </row>
    <row r="209" spans="1:40" customFormat="1" ht="48" customHeight="1">
      <c r="A209" s="83"/>
      <c r="B209" s="25"/>
      <c r="C209" s="236" t="s">
        <v>415</v>
      </c>
      <c r="D209" s="237"/>
      <c r="E209" s="237"/>
      <c r="F209" s="237"/>
      <c r="G209" s="237"/>
      <c r="H209" s="237"/>
      <c r="I209" s="237"/>
      <c r="J209" s="237"/>
      <c r="K209" s="237"/>
      <c r="L209" s="237"/>
      <c r="M209" s="237"/>
      <c r="N209" s="237"/>
      <c r="O209" s="237"/>
      <c r="P209" s="237"/>
      <c r="Q209" s="237"/>
      <c r="R209" s="237"/>
      <c r="S209" s="237"/>
      <c r="T209" s="237"/>
      <c r="U209" s="237"/>
      <c r="V209" s="237"/>
      <c r="W209" s="237"/>
      <c r="X209" s="238"/>
      <c r="Y209" s="236" t="s">
        <v>416</v>
      </c>
      <c r="Z209" s="237"/>
      <c r="AA209" s="237"/>
      <c r="AB209" s="237"/>
      <c r="AC209" s="237"/>
      <c r="AD209" s="238"/>
      <c r="AF209" s="163"/>
      <c r="AL209" t="s">
        <v>391</v>
      </c>
      <c r="AM209" t="s">
        <v>417</v>
      </c>
      <c r="AN209" s="156" t="s">
        <v>281</v>
      </c>
    </row>
    <row r="210" spans="1:40" customFormat="1" ht="15" customHeight="1" thickBot="1">
      <c r="A210" s="83"/>
      <c r="B210" s="25"/>
      <c r="C210" s="101" t="s">
        <v>205</v>
      </c>
      <c r="D210" s="282" t="s">
        <v>418</v>
      </c>
      <c r="E210" s="283"/>
      <c r="F210" s="283"/>
      <c r="G210" s="283"/>
      <c r="H210" s="283"/>
      <c r="I210" s="283"/>
      <c r="J210" s="283"/>
      <c r="K210" s="283"/>
      <c r="L210" s="283"/>
      <c r="M210" s="283"/>
      <c r="N210" s="283"/>
      <c r="O210" s="283"/>
      <c r="P210" s="283"/>
      <c r="Q210" s="283"/>
      <c r="R210" s="283"/>
      <c r="S210" s="283"/>
      <c r="T210" s="283"/>
      <c r="U210" s="283"/>
      <c r="V210" s="283"/>
      <c r="W210" s="283"/>
      <c r="X210" s="284"/>
      <c r="Y210" s="271"/>
      <c r="Z210" s="271"/>
      <c r="AA210" s="271"/>
      <c r="AB210" s="271"/>
      <c r="AC210" s="271"/>
      <c r="AD210" s="271"/>
      <c r="AF210" s="163"/>
      <c r="AG210" t="s">
        <v>289</v>
      </c>
      <c r="AH210" t="s">
        <v>290</v>
      </c>
      <c r="AI210" t="s">
        <v>291</v>
      </c>
      <c r="AJ210" t="s">
        <v>281</v>
      </c>
      <c r="AL210">
        <f>$AI$208</f>
        <v>0</v>
      </c>
      <c r="AM210">
        <f>Y210</f>
        <v>0</v>
      </c>
      <c r="AN210">
        <f>+IF($AG$201=$AH$201,0,IF(OR(AND(AL210&gt;=AM210),AND(AL210="NS",AM210="NS"),AND(AL210&gt;=1,OR(AM210="NA",AM210="NS"))),0,1))</f>
        <v>0</v>
      </c>
    </row>
    <row r="211" spans="1:40" customFormat="1" ht="36" customHeight="1" thickBot="1">
      <c r="A211" s="83"/>
      <c r="B211" s="25"/>
      <c r="C211" s="101" t="s">
        <v>206</v>
      </c>
      <c r="D211" s="282" t="s">
        <v>419</v>
      </c>
      <c r="E211" s="283"/>
      <c r="F211" s="283"/>
      <c r="G211" s="283"/>
      <c r="H211" s="283"/>
      <c r="I211" s="283"/>
      <c r="J211" s="283"/>
      <c r="K211" s="283"/>
      <c r="L211" s="283"/>
      <c r="M211" s="283"/>
      <c r="N211" s="283"/>
      <c r="O211" s="283"/>
      <c r="P211" s="283"/>
      <c r="Q211" s="283"/>
      <c r="R211" s="283"/>
      <c r="S211" s="283"/>
      <c r="T211" s="283"/>
      <c r="U211" s="283"/>
      <c r="V211" s="283"/>
      <c r="W211" s="283"/>
      <c r="X211" s="284"/>
      <c r="Y211" s="271"/>
      <c r="Z211" s="271"/>
      <c r="AA211" s="271"/>
      <c r="AB211" s="271"/>
      <c r="AC211" s="271"/>
      <c r="AD211" s="271"/>
      <c r="AF211" s="163"/>
      <c r="AG211" s="153">
        <f>AI208</f>
        <v>0</v>
      </c>
      <c r="AH211" s="154">
        <f>COUNTIF(Y210:AD213,"NS")</f>
        <v>0</v>
      </c>
      <c r="AI211" s="154">
        <f>+SUM(Y210:AD213)</f>
        <v>0</v>
      </c>
      <c r="AJ211" s="155">
        <f>IF($AG$201=$AH$201, 0, IF(OR(AND(AG211=0, AH211&gt;0), AND(AG211="NS", AI211&gt;0), AND(AG211="NS", AI211=0, AH211=0)), 1, IF(OR(AND(AH211&gt;=2, AI211&lt;AG211), AND(AG211="NS", AI211=0, AH211&gt;0), AG211&lt;=AI211, AND(AG211="NA", COUNTIF(Y210:AD213, "NA")=COUNTA(Y210:AD213))), 0, 1)))</f>
        <v>0</v>
      </c>
      <c r="AL211">
        <f t="shared" ref="AL211:AL213" si="27">$AI$208</f>
        <v>0</v>
      </c>
      <c r="AM211">
        <f t="shared" ref="AM211:AM213" si="28">Y211</f>
        <v>0</v>
      </c>
      <c r="AN211">
        <f t="shared" ref="AN211:AN213" si="29">+IF($AG$201=$AH$201,0,IF(OR(AND(AL211&gt;=AM211),AND(AL211="NS",AM211="NS"),AND(AL211&gt;=1,OR(AM211="NA",AM211="NS"))),0,1))</f>
        <v>0</v>
      </c>
    </row>
    <row r="212" spans="1:40" customFormat="1" ht="24" customHeight="1">
      <c r="A212" s="83"/>
      <c r="B212" s="25"/>
      <c r="C212" s="101" t="s">
        <v>208</v>
      </c>
      <c r="D212" s="282" t="s">
        <v>420</v>
      </c>
      <c r="E212" s="283"/>
      <c r="F212" s="283"/>
      <c r="G212" s="283"/>
      <c r="H212" s="283"/>
      <c r="I212" s="283"/>
      <c r="J212" s="283"/>
      <c r="K212" s="283"/>
      <c r="L212" s="283"/>
      <c r="M212" s="283"/>
      <c r="N212" s="283"/>
      <c r="O212" s="283"/>
      <c r="P212" s="283"/>
      <c r="Q212" s="283"/>
      <c r="R212" s="283"/>
      <c r="S212" s="283"/>
      <c r="T212" s="283"/>
      <c r="U212" s="283"/>
      <c r="V212" s="283"/>
      <c r="W212" s="283"/>
      <c r="X212" s="284"/>
      <c r="Y212" s="271"/>
      <c r="Z212" s="271"/>
      <c r="AA212" s="271"/>
      <c r="AB212" s="271"/>
      <c r="AC212" s="271"/>
      <c r="AD212" s="271"/>
      <c r="AF212" s="163"/>
      <c r="AL212">
        <f t="shared" si="27"/>
        <v>0</v>
      </c>
      <c r="AM212">
        <f t="shared" si="28"/>
        <v>0</v>
      </c>
      <c r="AN212">
        <f t="shared" si="29"/>
        <v>0</v>
      </c>
    </row>
    <row r="213" spans="1:40" customFormat="1" ht="15" customHeight="1">
      <c r="A213" s="83"/>
      <c r="B213" s="25"/>
      <c r="C213" s="101" t="s">
        <v>209</v>
      </c>
      <c r="D213" s="282" t="s">
        <v>421</v>
      </c>
      <c r="E213" s="283"/>
      <c r="F213" s="283"/>
      <c r="G213" s="283"/>
      <c r="H213" s="283"/>
      <c r="I213" s="283"/>
      <c r="J213" s="283"/>
      <c r="K213" s="283"/>
      <c r="L213" s="283"/>
      <c r="M213" s="283"/>
      <c r="N213" s="283"/>
      <c r="O213" s="283"/>
      <c r="P213" s="283"/>
      <c r="Q213" s="283"/>
      <c r="R213" s="283"/>
      <c r="S213" s="283"/>
      <c r="T213" s="283"/>
      <c r="U213" s="283"/>
      <c r="V213" s="283"/>
      <c r="W213" s="283"/>
      <c r="X213" s="284"/>
      <c r="Y213" s="271"/>
      <c r="Z213" s="271"/>
      <c r="AA213" s="271"/>
      <c r="AB213" s="271"/>
      <c r="AC213" s="271"/>
      <c r="AD213" s="271"/>
      <c r="AF213" s="163"/>
      <c r="AL213">
        <f t="shared" si="27"/>
        <v>0</v>
      </c>
      <c r="AM213">
        <f t="shared" si="28"/>
        <v>0</v>
      </c>
      <c r="AN213">
        <f t="shared" si="29"/>
        <v>0</v>
      </c>
    </row>
    <row r="214" spans="1:40" customFormat="1" ht="15" customHeight="1">
      <c r="A214" s="83"/>
      <c r="B214" s="25"/>
      <c r="C214" s="25"/>
      <c r="D214" s="25"/>
      <c r="E214" s="25"/>
      <c r="F214" s="25"/>
      <c r="G214" s="25"/>
      <c r="H214" s="25"/>
      <c r="I214" s="25"/>
      <c r="J214" s="25"/>
      <c r="K214" s="25"/>
      <c r="L214" s="25"/>
      <c r="M214" s="25"/>
      <c r="N214" s="25"/>
      <c r="O214" s="25"/>
      <c r="P214" s="25"/>
      <c r="Q214" s="25"/>
      <c r="R214" s="25"/>
      <c r="S214" s="25"/>
      <c r="T214" s="25"/>
      <c r="U214" s="25"/>
      <c r="V214" s="25"/>
      <c r="W214" s="102"/>
      <c r="X214" s="97" t="s">
        <v>377</v>
      </c>
      <c r="Y214" s="183">
        <f>IF(AND(SUM(Y210:AD213)=0,COUNTIF(Y210:AD213,"NS")&gt;0),"NS",
IF(AND(SUM(Y210:AD213)=0,COUNTIF(Y210:AD213,0)&gt;0),0,
IF(AND(SUM(Y210:AD213)=0,COUNTIF(Y210:AD213,"NA")&gt;0),"NA",
SUM(Y210:AD213))))</f>
        <v>0</v>
      </c>
      <c r="Z214" s="183"/>
      <c r="AA214" s="183"/>
      <c r="AB214" s="183"/>
      <c r="AC214" s="183"/>
      <c r="AD214" s="183"/>
      <c r="AF214" s="163"/>
      <c r="AN214">
        <f>+SUM(AN210:AN213)</f>
        <v>0</v>
      </c>
    </row>
    <row r="215" spans="1:40" customFormat="1" ht="15" customHeight="1">
      <c r="A215" s="83"/>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F215" s="163"/>
    </row>
    <row r="216" spans="1:40" customFormat="1" ht="45" customHeight="1">
      <c r="A216" s="83"/>
      <c r="B216" s="7"/>
      <c r="C216" s="265" t="s">
        <v>422</v>
      </c>
      <c r="D216" s="265"/>
      <c r="E216" s="265"/>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c r="AF216" s="163"/>
      <c r="AG216">
        <f>+IF(AG201=AH201,0,IF(OR(AND(Y213=0,F216=""),AND(Y213="NA",F216=""),AND(Y213&gt;=1,F216&lt;&gt;""),AND(Y213="NS",F216="")),0,1))</f>
        <v>0</v>
      </c>
    </row>
    <row r="217" spans="1:40" ht="15" customHeight="1">
      <c r="B217" s="295" t="str">
        <f>IF(AG216=0,"","Error: debe especificar  la otra causa de clasificación.")</f>
        <v/>
      </c>
      <c r="C217" s="295"/>
      <c r="D217" s="295"/>
      <c r="E217" s="295"/>
      <c r="F217" s="295"/>
      <c r="G217" s="295"/>
      <c r="H217" s="295"/>
      <c r="I217" s="295"/>
      <c r="J217" s="295"/>
      <c r="K217" s="295"/>
      <c r="L217" s="295"/>
      <c r="M217" s="295"/>
      <c r="N217" s="295"/>
      <c r="O217" s="295"/>
      <c r="P217" s="295"/>
      <c r="Q217" s="295"/>
      <c r="R217" s="295"/>
      <c r="S217" s="295"/>
      <c r="T217" s="295"/>
      <c r="U217" s="295"/>
      <c r="V217" s="295"/>
      <c r="W217" s="295"/>
      <c r="X217" s="295"/>
      <c r="Y217" s="295"/>
      <c r="Z217" s="295"/>
      <c r="AA217" s="295"/>
      <c r="AB217" s="295"/>
      <c r="AC217" s="295"/>
      <c r="AD217" s="295"/>
    </row>
    <row r="218" spans="1:40" customFormat="1" ht="24" customHeight="1">
      <c r="A218" s="83"/>
      <c r="B218" s="25"/>
      <c r="C218" s="273" t="s">
        <v>378</v>
      </c>
      <c r="D218" s="273"/>
      <c r="E218" s="273"/>
      <c r="F218" s="273"/>
      <c r="G218" s="273"/>
      <c r="H218" s="273"/>
      <c r="I218" s="273"/>
      <c r="J218" s="273"/>
      <c r="K218" s="273"/>
      <c r="L218" s="273"/>
      <c r="M218" s="273"/>
      <c r="N218" s="273"/>
      <c r="O218" s="273"/>
      <c r="P218" s="273"/>
      <c r="Q218" s="273"/>
      <c r="R218" s="273"/>
      <c r="S218" s="273"/>
      <c r="T218" s="273"/>
      <c r="U218" s="273"/>
      <c r="V218" s="273"/>
      <c r="W218" s="273"/>
      <c r="X218" s="273"/>
      <c r="Y218" s="273"/>
      <c r="Z218" s="273"/>
      <c r="AA218" s="273"/>
      <c r="AB218" s="273"/>
      <c r="AC218" s="273"/>
      <c r="AD218" s="273"/>
      <c r="AF218" s="163"/>
    </row>
    <row r="219" spans="1:40" customFormat="1" ht="60" customHeight="1">
      <c r="A219" s="83"/>
      <c r="B219" s="25"/>
      <c r="C219" s="346"/>
      <c r="D219" s="347"/>
      <c r="E219" s="347"/>
      <c r="F219" s="347"/>
      <c r="G219" s="347"/>
      <c r="H219" s="347"/>
      <c r="I219" s="347"/>
      <c r="J219" s="347"/>
      <c r="K219" s="347"/>
      <c r="L219" s="347"/>
      <c r="M219" s="347"/>
      <c r="N219" s="347"/>
      <c r="O219" s="347"/>
      <c r="P219" s="347"/>
      <c r="Q219" s="347"/>
      <c r="R219" s="347"/>
      <c r="S219" s="347"/>
      <c r="T219" s="347"/>
      <c r="U219" s="347"/>
      <c r="V219" s="347"/>
      <c r="W219" s="347"/>
      <c r="X219" s="347"/>
      <c r="Y219" s="347"/>
      <c r="Z219" s="347"/>
      <c r="AA219" s="347"/>
      <c r="AB219" s="347"/>
      <c r="AC219" s="347"/>
      <c r="AD219" s="348"/>
      <c r="AF219" s="163"/>
    </row>
    <row r="220" spans="1:40" customFormat="1" ht="15" customHeight="1">
      <c r="A220" s="83"/>
      <c r="B220" s="295" t="str">
        <f>IF(AJ208=0,"","Error: no puede responder la 1er tabla, debido a la relación que guarda con la pregunta anterior (1ᵃ instrucción).")</f>
        <v/>
      </c>
      <c r="C220" s="295"/>
      <c r="D220" s="295"/>
      <c r="E220" s="295"/>
      <c r="F220" s="295"/>
      <c r="G220" s="295"/>
      <c r="H220" s="295"/>
      <c r="I220" s="295"/>
      <c r="J220" s="295"/>
      <c r="K220" s="295"/>
      <c r="L220" s="295"/>
      <c r="M220" s="295"/>
      <c r="N220" s="295"/>
      <c r="O220" s="295"/>
      <c r="P220" s="295"/>
      <c r="Q220" s="295"/>
      <c r="R220" s="295"/>
      <c r="S220" s="295"/>
      <c r="T220" s="295"/>
      <c r="U220" s="295"/>
      <c r="V220" s="295"/>
      <c r="W220" s="295"/>
      <c r="X220" s="295"/>
      <c r="Y220" s="295"/>
      <c r="Z220" s="295"/>
      <c r="AA220" s="295"/>
      <c r="AB220" s="295"/>
      <c r="AC220" s="295"/>
      <c r="AD220" s="295"/>
      <c r="AF220" s="163"/>
    </row>
    <row r="221" spans="1:40" ht="27" customHeight="1">
      <c r="B221" s="343" t="str">
        <f>IF(AJ211=0,"","Error: verificar la suma de las cantidades ya que debe ser igual o mayor a la suma de las cantidades de las columnas confirma y módifica de respectivo numeral de la pregunta anterior (2ᵃ instrucción).")</f>
        <v/>
      </c>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c r="AA221" s="343"/>
      <c r="AB221" s="343"/>
      <c r="AC221" s="343"/>
      <c r="AD221" s="343"/>
    </row>
    <row r="222" spans="1:40" ht="27.75" customHeight="1">
      <c r="B222" s="345" t="str">
        <f>IF(AN214=0,"","Alerta: verificar la cantidad de cada causa, ya que debe ser igual o menor a la suma de las cantidades de la columna confirma y modifica de la pregunta anterior, de no ser así debe registrar su respectivo comentario (3ᵃ instrucción).")</f>
        <v/>
      </c>
      <c r="C222" s="345"/>
      <c r="D222" s="345"/>
      <c r="E222" s="345"/>
      <c r="F222" s="345"/>
      <c r="G222" s="345"/>
      <c r="H222" s="345"/>
      <c r="I222" s="345"/>
      <c r="J222" s="345"/>
      <c r="K222" s="345"/>
      <c r="L222" s="345"/>
      <c r="M222" s="345"/>
      <c r="N222" s="345"/>
      <c r="O222" s="345"/>
      <c r="P222" s="345"/>
      <c r="Q222" s="345"/>
      <c r="R222" s="345"/>
      <c r="S222" s="345"/>
      <c r="T222" s="345"/>
      <c r="U222" s="345"/>
      <c r="V222" s="345"/>
      <c r="W222" s="345"/>
      <c r="X222" s="345"/>
      <c r="Y222" s="345"/>
      <c r="Z222" s="345"/>
      <c r="AA222" s="345"/>
      <c r="AB222" s="345"/>
      <c r="AC222" s="345"/>
      <c r="AD222" s="345"/>
    </row>
    <row r="223" spans="1:40" ht="15" customHeight="1">
      <c r="B223" s="295" t="str">
        <f>IF(AG216=0,"","Error: debe especificar  la otra causa de clasificación.")</f>
        <v/>
      </c>
      <c r="C223" s="295"/>
      <c r="D223" s="295"/>
      <c r="E223" s="295"/>
      <c r="F223" s="295"/>
      <c r="G223" s="295"/>
      <c r="H223" s="295"/>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row>
    <row r="224" spans="1:40" ht="15" customHeight="1">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1:40" ht="15" customHeight="1">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1:40" customFormat="1" ht="15" customHeight="1">
      <c r="A226" s="83"/>
      <c r="B226" s="25"/>
      <c r="C226" s="96" t="s">
        <v>423</v>
      </c>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F226" s="163"/>
    </row>
    <row r="227" spans="1:40" customFormat="1" ht="15" customHeight="1">
      <c r="A227" s="83"/>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F227" s="163"/>
      <c r="AG227">
        <f>S181</f>
        <v>0</v>
      </c>
      <c r="AH227">
        <f>W181</f>
        <v>0</v>
      </c>
      <c r="AI227">
        <f>+SUM(AG227:AH227)</f>
        <v>0</v>
      </c>
      <c r="AJ227">
        <f>+IF(AG201=AH201,0,IF(AND(AI227&lt;&gt;0),0,1))</f>
        <v>0</v>
      </c>
    </row>
    <row r="228" spans="1:40" customFormat="1" ht="48" customHeight="1" thickBot="1">
      <c r="A228" s="83"/>
      <c r="B228" s="25"/>
      <c r="C228" s="236" t="s">
        <v>424</v>
      </c>
      <c r="D228" s="237"/>
      <c r="E228" s="237"/>
      <c r="F228" s="237"/>
      <c r="G228" s="237"/>
      <c r="H228" s="237"/>
      <c r="I228" s="237"/>
      <c r="J228" s="237"/>
      <c r="K228" s="237"/>
      <c r="L228" s="237"/>
      <c r="M228" s="237"/>
      <c r="N228" s="237"/>
      <c r="O228" s="237"/>
      <c r="P228" s="237"/>
      <c r="Q228" s="237"/>
      <c r="R228" s="237"/>
      <c r="S228" s="237"/>
      <c r="T228" s="237"/>
      <c r="U228" s="237"/>
      <c r="V228" s="237"/>
      <c r="W228" s="237"/>
      <c r="X228" s="238"/>
      <c r="Y228" s="236" t="s">
        <v>425</v>
      </c>
      <c r="Z228" s="237"/>
      <c r="AA228" s="237"/>
      <c r="AB228" s="237"/>
      <c r="AC228" s="237"/>
      <c r="AD228" s="238"/>
      <c r="AF228" s="163"/>
      <c r="AG228" t="s">
        <v>289</v>
      </c>
      <c r="AH228" t="s">
        <v>290</v>
      </c>
      <c r="AI228" t="s">
        <v>291</v>
      </c>
      <c r="AJ228" t="s">
        <v>281</v>
      </c>
      <c r="AL228" t="s">
        <v>391</v>
      </c>
      <c r="AM228" t="s">
        <v>417</v>
      </c>
      <c r="AN228" s="156" t="s">
        <v>281</v>
      </c>
    </row>
    <row r="229" spans="1:40" customFormat="1" ht="24" customHeight="1" thickBot="1">
      <c r="A229" s="83"/>
      <c r="B229" s="25"/>
      <c r="C229" s="147" t="s">
        <v>205</v>
      </c>
      <c r="D229" s="282" t="s">
        <v>426</v>
      </c>
      <c r="E229" s="283"/>
      <c r="F229" s="283"/>
      <c r="G229" s="283"/>
      <c r="H229" s="283"/>
      <c r="I229" s="283"/>
      <c r="J229" s="283"/>
      <c r="K229" s="283"/>
      <c r="L229" s="283"/>
      <c r="M229" s="283"/>
      <c r="N229" s="283"/>
      <c r="O229" s="283"/>
      <c r="P229" s="283"/>
      <c r="Q229" s="283"/>
      <c r="R229" s="283"/>
      <c r="S229" s="283"/>
      <c r="T229" s="283"/>
      <c r="U229" s="283"/>
      <c r="V229" s="283"/>
      <c r="W229" s="283"/>
      <c r="X229" s="284"/>
      <c r="Y229" s="271"/>
      <c r="Z229" s="271"/>
      <c r="AA229" s="271"/>
      <c r="AB229" s="271"/>
      <c r="AC229" s="271"/>
      <c r="AD229" s="271"/>
      <c r="AF229" s="163"/>
      <c r="AG229" s="153">
        <f>AI227</f>
        <v>0</v>
      </c>
      <c r="AH229" s="154">
        <f>COUNTIF(Y229:AD241,"NS")</f>
        <v>0</v>
      </c>
      <c r="AI229" s="154">
        <f>+SUM(Y229:AD241)</f>
        <v>0</v>
      </c>
      <c r="AJ229" s="155">
        <f>IF($AG$201=$AH$201, 0, IF(OR(AND(AG229=0, AH229&gt;0), AND(AG229="NS", AI229&gt;0), AND(AG229="NS", AI229=0, AH229=0)), 1, IF(OR(AND(AH229&gt;=2, AI229&lt;AG229), AND(AG229="NS", AI229=0, AH229&gt;0), AG229&lt;=AI229, AND(AG229="NA", COUNTIF(Y229:AD241, "NA")=COUNTA(Y229:AD241))), 0, 1)))</f>
        <v>0</v>
      </c>
      <c r="AL229">
        <f>$AI$227</f>
        <v>0</v>
      </c>
      <c r="AM229">
        <f>Y229</f>
        <v>0</v>
      </c>
      <c r="AN229">
        <f>+IF($AG$201=$AH$201,0,IF(OR(AND(AL229&gt;=AM229),AND(AL229="NS",AM229="NS"),AND(AL229&gt;=1,OR(AM229="NA",AM229="NS"))),0,1))</f>
        <v>0</v>
      </c>
    </row>
    <row r="230" spans="1:40" customFormat="1" ht="15" customHeight="1">
      <c r="A230" s="83"/>
      <c r="B230" s="25"/>
      <c r="C230" s="147" t="s">
        <v>206</v>
      </c>
      <c r="D230" s="282" t="s">
        <v>427</v>
      </c>
      <c r="E230" s="283"/>
      <c r="F230" s="283"/>
      <c r="G230" s="283"/>
      <c r="H230" s="283"/>
      <c r="I230" s="283"/>
      <c r="J230" s="283"/>
      <c r="K230" s="283"/>
      <c r="L230" s="283"/>
      <c r="M230" s="283"/>
      <c r="N230" s="283"/>
      <c r="O230" s="283"/>
      <c r="P230" s="283"/>
      <c r="Q230" s="283"/>
      <c r="R230" s="283"/>
      <c r="S230" s="283"/>
      <c r="T230" s="283"/>
      <c r="U230" s="283"/>
      <c r="V230" s="283"/>
      <c r="W230" s="283"/>
      <c r="X230" s="284"/>
      <c r="Y230" s="271"/>
      <c r="Z230" s="271"/>
      <c r="AA230" s="271"/>
      <c r="AB230" s="271"/>
      <c r="AC230" s="271"/>
      <c r="AD230" s="271"/>
      <c r="AF230" s="163"/>
      <c r="AL230">
        <f t="shared" ref="AL230:AL241" si="30">$AI$227</f>
        <v>0</v>
      </c>
      <c r="AM230">
        <f t="shared" ref="AM230:AM241" si="31">Y230</f>
        <v>0</v>
      </c>
      <c r="AN230">
        <f t="shared" ref="AN230:AN241" si="32">+IF($AG$201=$AH$201,0,IF(OR(AND(AL230&gt;=AM230),AND(AL230="NS",AM230="NS"),AND(AL230&gt;=1,OR(AM230="NA",AM230="NS"))),0,1))</f>
        <v>0</v>
      </c>
    </row>
    <row r="231" spans="1:40" customFormat="1" ht="36" customHeight="1">
      <c r="A231" s="83"/>
      <c r="B231" s="25"/>
      <c r="C231" s="147" t="s">
        <v>208</v>
      </c>
      <c r="D231" s="282" t="s">
        <v>428</v>
      </c>
      <c r="E231" s="283"/>
      <c r="F231" s="283"/>
      <c r="G231" s="283"/>
      <c r="H231" s="283"/>
      <c r="I231" s="283"/>
      <c r="J231" s="283"/>
      <c r="K231" s="283"/>
      <c r="L231" s="283"/>
      <c r="M231" s="283"/>
      <c r="N231" s="283"/>
      <c r="O231" s="283"/>
      <c r="P231" s="283"/>
      <c r="Q231" s="283"/>
      <c r="R231" s="283"/>
      <c r="S231" s="283"/>
      <c r="T231" s="283"/>
      <c r="U231" s="283"/>
      <c r="V231" s="283"/>
      <c r="W231" s="283"/>
      <c r="X231" s="284"/>
      <c r="Y231" s="271"/>
      <c r="Z231" s="271"/>
      <c r="AA231" s="271"/>
      <c r="AB231" s="271"/>
      <c r="AC231" s="271"/>
      <c r="AD231" s="271"/>
      <c r="AF231" s="163"/>
      <c r="AL231">
        <f t="shared" si="30"/>
        <v>0</v>
      </c>
      <c r="AM231">
        <f t="shared" si="31"/>
        <v>0</v>
      </c>
      <c r="AN231">
        <f t="shared" si="32"/>
        <v>0</v>
      </c>
    </row>
    <row r="232" spans="1:40" customFormat="1" ht="72" customHeight="1">
      <c r="A232" s="83"/>
      <c r="B232" s="25"/>
      <c r="C232" s="103" t="s">
        <v>209</v>
      </c>
      <c r="D232" s="282" t="s">
        <v>429</v>
      </c>
      <c r="E232" s="283"/>
      <c r="F232" s="283"/>
      <c r="G232" s="283"/>
      <c r="H232" s="283"/>
      <c r="I232" s="283"/>
      <c r="J232" s="283"/>
      <c r="K232" s="283"/>
      <c r="L232" s="283"/>
      <c r="M232" s="283"/>
      <c r="N232" s="283"/>
      <c r="O232" s="283"/>
      <c r="P232" s="283"/>
      <c r="Q232" s="283"/>
      <c r="R232" s="283"/>
      <c r="S232" s="283"/>
      <c r="T232" s="283"/>
      <c r="U232" s="283"/>
      <c r="V232" s="283"/>
      <c r="W232" s="283"/>
      <c r="X232" s="284"/>
      <c r="Y232" s="271"/>
      <c r="Z232" s="271"/>
      <c r="AA232" s="271"/>
      <c r="AB232" s="271"/>
      <c r="AC232" s="271"/>
      <c r="AD232" s="271"/>
      <c r="AF232" s="163"/>
      <c r="AL232">
        <f t="shared" si="30"/>
        <v>0</v>
      </c>
      <c r="AM232">
        <f t="shared" si="31"/>
        <v>0</v>
      </c>
      <c r="AN232">
        <f t="shared" si="32"/>
        <v>0</v>
      </c>
    </row>
    <row r="233" spans="1:40" customFormat="1" ht="15" customHeight="1">
      <c r="A233" s="83"/>
      <c r="B233" s="25"/>
      <c r="C233" s="103" t="s">
        <v>211</v>
      </c>
      <c r="D233" s="282" t="s">
        <v>430</v>
      </c>
      <c r="E233" s="283"/>
      <c r="F233" s="283"/>
      <c r="G233" s="283"/>
      <c r="H233" s="283"/>
      <c r="I233" s="283"/>
      <c r="J233" s="283"/>
      <c r="K233" s="283"/>
      <c r="L233" s="283"/>
      <c r="M233" s="283"/>
      <c r="N233" s="283"/>
      <c r="O233" s="283"/>
      <c r="P233" s="283"/>
      <c r="Q233" s="283"/>
      <c r="R233" s="283"/>
      <c r="S233" s="283"/>
      <c r="T233" s="283"/>
      <c r="U233" s="283"/>
      <c r="V233" s="283"/>
      <c r="W233" s="283"/>
      <c r="X233" s="284"/>
      <c r="Y233" s="271"/>
      <c r="Z233" s="271"/>
      <c r="AA233" s="271"/>
      <c r="AB233" s="271"/>
      <c r="AC233" s="271"/>
      <c r="AD233" s="271"/>
      <c r="AF233" s="163"/>
      <c r="AL233">
        <f t="shared" si="30"/>
        <v>0</v>
      </c>
      <c r="AM233">
        <f t="shared" si="31"/>
        <v>0</v>
      </c>
      <c r="AN233">
        <f t="shared" si="32"/>
        <v>0</v>
      </c>
    </row>
    <row r="234" spans="1:40" customFormat="1" ht="24" customHeight="1">
      <c r="A234" s="83"/>
      <c r="B234" s="25"/>
      <c r="C234" s="103" t="s">
        <v>213</v>
      </c>
      <c r="D234" s="282" t="s">
        <v>431</v>
      </c>
      <c r="E234" s="283"/>
      <c r="F234" s="283"/>
      <c r="G234" s="283"/>
      <c r="H234" s="283"/>
      <c r="I234" s="283"/>
      <c r="J234" s="283"/>
      <c r="K234" s="283"/>
      <c r="L234" s="283"/>
      <c r="M234" s="283"/>
      <c r="N234" s="283"/>
      <c r="O234" s="283"/>
      <c r="P234" s="283"/>
      <c r="Q234" s="283"/>
      <c r="R234" s="283"/>
      <c r="S234" s="283"/>
      <c r="T234" s="283"/>
      <c r="U234" s="283"/>
      <c r="V234" s="283"/>
      <c r="W234" s="283"/>
      <c r="X234" s="284"/>
      <c r="Y234" s="271"/>
      <c r="Z234" s="271"/>
      <c r="AA234" s="271"/>
      <c r="AB234" s="271"/>
      <c r="AC234" s="271"/>
      <c r="AD234" s="271"/>
      <c r="AF234" s="163"/>
      <c r="AL234">
        <f t="shared" si="30"/>
        <v>0</v>
      </c>
      <c r="AM234">
        <f t="shared" si="31"/>
        <v>0</v>
      </c>
      <c r="AN234">
        <f t="shared" si="32"/>
        <v>0</v>
      </c>
    </row>
    <row r="235" spans="1:40" customFormat="1" ht="15" customHeight="1">
      <c r="A235" s="83"/>
      <c r="B235" s="25"/>
      <c r="C235" s="103" t="s">
        <v>215</v>
      </c>
      <c r="D235" s="282" t="s">
        <v>432</v>
      </c>
      <c r="E235" s="283"/>
      <c r="F235" s="283"/>
      <c r="G235" s="283"/>
      <c r="H235" s="283"/>
      <c r="I235" s="283"/>
      <c r="J235" s="283"/>
      <c r="K235" s="283"/>
      <c r="L235" s="283"/>
      <c r="M235" s="283"/>
      <c r="N235" s="283"/>
      <c r="O235" s="283"/>
      <c r="P235" s="283"/>
      <c r="Q235" s="283"/>
      <c r="R235" s="283"/>
      <c r="S235" s="283"/>
      <c r="T235" s="283"/>
      <c r="U235" s="283"/>
      <c r="V235" s="283"/>
      <c r="W235" s="283"/>
      <c r="X235" s="284"/>
      <c r="Y235" s="271"/>
      <c r="Z235" s="271"/>
      <c r="AA235" s="271"/>
      <c r="AB235" s="271"/>
      <c r="AC235" s="271"/>
      <c r="AD235" s="271"/>
      <c r="AF235" s="163"/>
      <c r="AL235">
        <f t="shared" si="30"/>
        <v>0</v>
      </c>
      <c r="AM235">
        <f t="shared" si="31"/>
        <v>0</v>
      </c>
      <c r="AN235">
        <f t="shared" si="32"/>
        <v>0</v>
      </c>
    </row>
    <row r="236" spans="1:40" customFormat="1" ht="36" customHeight="1">
      <c r="A236" s="83"/>
      <c r="B236" s="25"/>
      <c r="C236" s="103" t="s">
        <v>217</v>
      </c>
      <c r="D236" s="282" t="s">
        <v>433</v>
      </c>
      <c r="E236" s="283"/>
      <c r="F236" s="283"/>
      <c r="G236" s="283"/>
      <c r="H236" s="283"/>
      <c r="I236" s="283"/>
      <c r="J236" s="283"/>
      <c r="K236" s="283"/>
      <c r="L236" s="283"/>
      <c r="M236" s="283"/>
      <c r="N236" s="283"/>
      <c r="O236" s="283"/>
      <c r="P236" s="283"/>
      <c r="Q236" s="283"/>
      <c r="R236" s="283"/>
      <c r="S236" s="283"/>
      <c r="T236" s="283"/>
      <c r="U236" s="283"/>
      <c r="V236" s="283"/>
      <c r="W236" s="283"/>
      <c r="X236" s="284"/>
      <c r="Y236" s="271"/>
      <c r="Z236" s="271"/>
      <c r="AA236" s="271"/>
      <c r="AB236" s="271"/>
      <c r="AC236" s="271"/>
      <c r="AD236" s="271"/>
      <c r="AF236" s="163"/>
      <c r="AL236">
        <f t="shared" si="30"/>
        <v>0</v>
      </c>
      <c r="AM236">
        <f t="shared" si="31"/>
        <v>0</v>
      </c>
      <c r="AN236">
        <f t="shared" si="32"/>
        <v>0</v>
      </c>
    </row>
    <row r="237" spans="1:40" customFormat="1" ht="24" customHeight="1">
      <c r="A237" s="83"/>
      <c r="B237" s="25"/>
      <c r="C237" s="103" t="s">
        <v>219</v>
      </c>
      <c r="D237" s="282" t="s">
        <v>434</v>
      </c>
      <c r="E237" s="283"/>
      <c r="F237" s="283"/>
      <c r="G237" s="283"/>
      <c r="H237" s="283"/>
      <c r="I237" s="283"/>
      <c r="J237" s="283"/>
      <c r="K237" s="283"/>
      <c r="L237" s="283"/>
      <c r="M237" s="283"/>
      <c r="N237" s="283"/>
      <c r="O237" s="283"/>
      <c r="P237" s="283"/>
      <c r="Q237" s="283"/>
      <c r="R237" s="283"/>
      <c r="S237" s="283"/>
      <c r="T237" s="283"/>
      <c r="U237" s="283"/>
      <c r="V237" s="283"/>
      <c r="W237" s="283"/>
      <c r="X237" s="284"/>
      <c r="Y237" s="271"/>
      <c r="Z237" s="271"/>
      <c r="AA237" s="271"/>
      <c r="AB237" s="271"/>
      <c r="AC237" s="271"/>
      <c r="AD237" s="271"/>
      <c r="AF237" s="163"/>
      <c r="AL237">
        <f t="shared" si="30"/>
        <v>0</v>
      </c>
      <c r="AM237">
        <f t="shared" si="31"/>
        <v>0</v>
      </c>
      <c r="AN237">
        <f t="shared" si="32"/>
        <v>0</v>
      </c>
    </row>
    <row r="238" spans="1:40" customFormat="1" ht="15" customHeight="1">
      <c r="A238" s="83"/>
      <c r="B238" s="25"/>
      <c r="C238" s="103" t="s">
        <v>221</v>
      </c>
      <c r="D238" s="282" t="s">
        <v>435</v>
      </c>
      <c r="E238" s="283"/>
      <c r="F238" s="283"/>
      <c r="G238" s="283"/>
      <c r="H238" s="283"/>
      <c r="I238" s="283"/>
      <c r="J238" s="283"/>
      <c r="K238" s="283"/>
      <c r="L238" s="283"/>
      <c r="M238" s="283"/>
      <c r="N238" s="283"/>
      <c r="O238" s="283"/>
      <c r="P238" s="283"/>
      <c r="Q238" s="283"/>
      <c r="R238" s="283"/>
      <c r="S238" s="283"/>
      <c r="T238" s="283"/>
      <c r="U238" s="283"/>
      <c r="V238" s="283"/>
      <c r="W238" s="283"/>
      <c r="X238" s="284"/>
      <c r="Y238" s="271"/>
      <c r="Z238" s="271"/>
      <c r="AA238" s="271"/>
      <c r="AB238" s="271"/>
      <c r="AC238" s="271"/>
      <c r="AD238" s="271"/>
      <c r="AF238" s="163"/>
      <c r="AL238">
        <f t="shared" si="30"/>
        <v>0</v>
      </c>
      <c r="AM238">
        <f t="shared" si="31"/>
        <v>0</v>
      </c>
      <c r="AN238">
        <f t="shared" si="32"/>
        <v>0</v>
      </c>
    </row>
    <row r="239" spans="1:40" customFormat="1" ht="24" customHeight="1">
      <c r="A239" s="83"/>
      <c r="B239" s="25"/>
      <c r="C239" s="103" t="s">
        <v>223</v>
      </c>
      <c r="D239" s="282" t="s">
        <v>436</v>
      </c>
      <c r="E239" s="283"/>
      <c r="F239" s="283"/>
      <c r="G239" s="283"/>
      <c r="H239" s="283"/>
      <c r="I239" s="283"/>
      <c r="J239" s="283"/>
      <c r="K239" s="283"/>
      <c r="L239" s="283"/>
      <c r="M239" s="283"/>
      <c r="N239" s="283"/>
      <c r="O239" s="283"/>
      <c r="P239" s="283"/>
      <c r="Q239" s="283"/>
      <c r="R239" s="283"/>
      <c r="S239" s="283"/>
      <c r="T239" s="283"/>
      <c r="U239" s="283"/>
      <c r="V239" s="283"/>
      <c r="W239" s="283"/>
      <c r="X239" s="284"/>
      <c r="Y239" s="271"/>
      <c r="Z239" s="271"/>
      <c r="AA239" s="271"/>
      <c r="AB239" s="271"/>
      <c r="AC239" s="271"/>
      <c r="AD239" s="271"/>
      <c r="AF239" s="163"/>
      <c r="AL239">
        <f t="shared" si="30"/>
        <v>0</v>
      </c>
      <c r="AM239">
        <f t="shared" si="31"/>
        <v>0</v>
      </c>
      <c r="AN239">
        <f t="shared" si="32"/>
        <v>0</v>
      </c>
    </row>
    <row r="240" spans="1:40" customFormat="1" ht="24" customHeight="1">
      <c r="A240" s="83"/>
      <c r="B240" s="25"/>
      <c r="C240" s="103" t="s">
        <v>224</v>
      </c>
      <c r="D240" s="282" t="s">
        <v>437</v>
      </c>
      <c r="E240" s="283"/>
      <c r="F240" s="283"/>
      <c r="G240" s="283"/>
      <c r="H240" s="283"/>
      <c r="I240" s="283"/>
      <c r="J240" s="283"/>
      <c r="K240" s="283"/>
      <c r="L240" s="283"/>
      <c r="M240" s="283"/>
      <c r="N240" s="283"/>
      <c r="O240" s="283"/>
      <c r="P240" s="283"/>
      <c r="Q240" s="283"/>
      <c r="R240" s="283"/>
      <c r="S240" s="283"/>
      <c r="T240" s="283"/>
      <c r="U240" s="283"/>
      <c r="V240" s="283"/>
      <c r="W240" s="283"/>
      <c r="X240" s="284"/>
      <c r="Y240" s="271"/>
      <c r="Z240" s="271"/>
      <c r="AA240" s="271"/>
      <c r="AB240" s="271"/>
      <c r="AC240" s="271"/>
      <c r="AD240" s="271"/>
      <c r="AF240" s="163"/>
      <c r="AL240">
        <f t="shared" si="30"/>
        <v>0</v>
      </c>
      <c r="AM240">
        <f t="shared" si="31"/>
        <v>0</v>
      </c>
      <c r="AN240">
        <f t="shared" si="32"/>
        <v>0</v>
      </c>
    </row>
    <row r="241" spans="1:79" customFormat="1" ht="15" customHeight="1">
      <c r="A241" s="83"/>
      <c r="B241" s="25"/>
      <c r="C241" s="104" t="s">
        <v>225</v>
      </c>
      <c r="D241" s="282" t="s">
        <v>421</v>
      </c>
      <c r="E241" s="283"/>
      <c r="F241" s="283"/>
      <c r="G241" s="283"/>
      <c r="H241" s="283"/>
      <c r="I241" s="283"/>
      <c r="J241" s="283"/>
      <c r="K241" s="283"/>
      <c r="L241" s="283"/>
      <c r="M241" s="283"/>
      <c r="N241" s="283"/>
      <c r="O241" s="283"/>
      <c r="P241" s="283"/>
      <c r="Q241" s="283"/>
      <c r="R241" s="283"/>
      <c r="S241" s="283"/>
      <c r="T241" s="283"/>
      <c r="U241" s="283"/>
      <c r="V241" s="283"/>
      <c r="W241" s="283"/>
      <c r="X241" s="284"/>
      <c r="Y241" s="271"/>
      <c r="Z241" s="271"/>
      <c r="AA241" s="271"/>
      <c r="AB241" s="271"/>
      <c r="AC241" s="271"/>
      <c r="AD241" s="271"/>
      <c r="AF241" s="163"/>
      <c r="AL241">
        <f t="shared" si="30"/>
        <v>0</v>
      </c>
      <c r="AM241">
        <f t="shared" si="31"/>
        <v>0</v>
      </c>
      <c r="AN241">
        <f t="shared" si="32"/>
        <v>0</v>
      </c>
    </row>
    <row r="242" spans="1:79" customFormat="1" ht="15" customHeight="1">
      <c r="A242" s="83"/>
      <c r="B242" s="25"/>
      <c r="C242" s="25"/>
      <c r="D242" s="25"/>
      <c r="E242" s="25"/>
      <c r="F242" s="25"/>
      <c r="G242" s="25"/>
      <c r="H242" s="25"/>
      <c r="I242" s="25"/>
      <c r="J242" s="25"/>
      <c r="K242" s="25"/>
      <c r="L242" s="25"/>
      <c r="M242" s="25"/>
      <c r="N242" s="25"/>
      <c r="O242" s="25"/>
      <c r="P242" s="25"/>
      <c r="Q242" s="25"/>
      <c r="R242" s="25"/>
      <c r="S242" s="25"/>
      <c r="T242" s="25"/>
      <c r="U242" s="25"/>
      <c r="V242" s="25"/>
      <c r="W242" s="102"/>
      <c r="X242" s="97" t="s">
        <v>377</v>
      </c>
      <c r="Y242" s="183">
        <f>IF(AND(SUM(Y229:AD241)=0,COUNTIF(Y229:AD241,"NS")&gt;0),"NS",
IF(AND(SUM(Y229:AD241)=0,COUNTIF(Y229:AD241,0)&gt;0),0,
IF(AND(SUM(Y229:AD241)=0,COUNTIF(Y229:AD241,"NA")&gt;0),"NA",
SUM(Y229:AD241))))</f>
        <v>0</v>
      </c>
      <c r="Z242" s="183"/>
      <c r="AA242" s="183"/>
      <c r="AB242" s="183"/>
      <c r="AC242" s="183"/>
      <c r="AD242" s="183"/>
      <c r="AF242" s="163"/>
      <c r="AN242">
        <f>+SUM(AN229:AN241)</f>
        <v>0</v>
      </c>
    </row>
    <row r="243" spans="1:79" customFormat="1" ht="15" customHeight="1">
      <c r="A243" s="83"/>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F243" s="163"/>
    </row>
    <row r="244" spans="1:79" customFormat="1" ht="45" customHeight="1">
      <c r="A244" s="83"/>
      <c r="B244" s="7"/>
      <c r="C244" s="265" t="s">
        <v>422</v>
      </c>
      <c r="D244" s="265"/>
      <c r="E244" s="265"/>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c r="AF244" s="163"/>
      <c r="AG244">
        <f>+IF(AG201=AH201,0,IF(OR(AND(Y241=0,F244=""),AND(Y241="NA",F244=""),AND(Y241&gt;=1,F244&lt;&gt;""),AND(Y241="NS",F244="")),0,1))</f>
        <v>0</v>
      </c>
    </row>
    <row r="245" spans="1:79" ht="15" customHeight="1">
      <c r="B245" s="295" t="str">
        <f>IF(AG244=0,"","Error: debe especificar  la otra causa de clasificación.")</f>
        <v/>
      </c>
      <c r="C245" s="295"/>
      <c r="D245" s="295"/>
      <c r="E245" s="295"/>
      <c r="F245" s="295"/>
      <c r="G245" s="295"/>
      <c r="H245" s="295"/>
      <c r="I245" s="295"/>
      <c r="J245" s="295"/>
      <c r="K245" s="295"/>
      <c r="L245" s="295"/>
      <c r="M245" s="295"/>
      <c r="N245" s="295"/>
      <c r="O245" s="295"/>
      <c r="P245" s="295"/>
      <c r="Q245" s="295"/>
      <c r="R245" s="295"/>
      <c r="S245" s="295"/>
      <c r="T245" s="295"/>
      <c r="U245" s="295"/>
      <c r="V245" s="295"/>
      <c r="W245" s="295"/>
      <c r="X245" s="295"/>
      <c r="Y245" s="295"/>
      <c r="Z245" s="295"/>
      <c r="AA245" s="295"/>
      <c r="AB245" s="295"/>
      <c r="AC245" s="295"/>
      <c r="AD245" s="295"/>
    </row>
    <row r="246" spans="1:79" ht="24" customHeight="1">
      <c r="A246" s="89"/>
      <c r="B246"/>
      <c r="C246" s="203" t="s">
        <v>378</v>
      </c>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c r="AA246" s="203"/>
      <c r="AB246" s="203"/>
      <c r="AC246" s="203"/>
      <c r="AD246" s="203"/>
    </row>
    <row r="247" spans="1:79" ht="60" customHeight="1">
      <c r="A247" s="89"/>
      <c r="B247"/>
      <c r="C247" s="306"/>
      <c r="D247" s="306"/>
      <c r="E247" s="306"/>
      <c r="F247" s="306"/>
      <c r="G247" s="306"/>
      <c r="H247" s="306"/>
      <c r="I247" s="306"/>
      <c r="J247" s="306"/>
      <c r="K247" s="306"/>
      <c r="L247" s="306"/>
      <c r="M247" s="306"/>
      <c r="N247" s="306"/>
      <c r="O247" s="306"/>
      <c r="P247" s="306"/>
      <c r="Q247" s="306"/>
      <c r="R247" s="306"/>
      <c r="S247" s="306"/>
      <c r="T247" s="306"/>
      <c r="U247" s="306"/>
      <c r="V247" s="306"/>
      <c r="W247" s="306"/>
      <c r="X247" s="306"/>
      <c r="Y247" s="306"/>
      <c r="Z247" s="306"/>
      <c r="AA247" s="306"/>
      <c r="AB247" s="306"/>
      <c r="AC247" s="306"/>
      <c r="AD247" s="306"/>
    </row>
    <row r="248" spans="1:79" ht="15" customHeight="1">
      <c r="B248" s="276" t="str">
        <f>IF(CA201=0,"","Alerta: se registró NS (no se sabe), favor de agregar su respectivo comentario (6ᵃ instrucción general).")</f>
        <v/>
      </c>
      <c r="C248" s="276"/>
      <c r="D248" s="276"/>
      <c r="E248" s="276"/>
      <c r="F248" s="276"/>
      <c r="G248" s="276"/>
      <c r="H248" s="276"/>
      <c r="I248" s="276"/>
      <c r="J248" s="276"/>
      <c r="K248" s="276"/>
      <c r="L248" s="276"/>
      <c r="M248" s="276"/>
      <c r="N248" s="276"/>
      <c r="O248" s="276"/>
      <c r="P248" s="276"/>
      <c r="Q248" s="276"/>
      <c r="R248" s="276"/>
      <c r="S248" s="276"/>
      <c r="T248" s="276"/>
      <c r="U248" s="276"/>
      <c r="V248" s="276"/>
      <c r="W248" s="276"/>
      <c r="X248" s="276"/>
      <c r="Y248" s="276"/>
      <c r="Z248" s="276"/>
      <c r="AA248" s="276"/>
      <c r="AB248" s="276"/>
      <c r="AC248" s="276"/>
      <c r="AD248" s="276"/>
    </row>
    <row r="249" spans="1:79" ht="15" customHeight="1">
      <c r="B249" s="276" t="str">
        <f>IF(AL42=0,"","Alerta: no puede responder debido a la relación que guarda con la pregunta 4.1  (1ᵃ instrucción-subgeneral).")</f>
        <v/>
      </c>
      <c r="C249" s="276"/>
      <c r="D249" s="276"/>
      <c r="E249" s="276"/>
      <c r="F249" s="276"/>
      <c r="G249" s="276"/>
      <c r="H249" s="276"/>
      <c r="I249" s="276"/>
      <c r="J249" s="276"/>
      <c r="K249" s="276"/>
      <c r="L249" s="276"/>
      <c r="M249" s="276"/>
      <c r="N249" s="276"/>
      <c r="O249" s="276"/>
      <c r="P249" s="276"/>
      <c r="Q249" s="276"/>
      <c r="R249" s="276"/>
      <c r="S249" s="276"/>
      <c r="T249" s="276"/>
      <c r="U249" s="276"/>
      <c r="V249" s="276"/>
      <c r="W249" s="276"/>
      <c r="X249" s="276"/>
      <c r="Y249" s="276"/>
      <c r="Z249" s="276"/>
      <c r="AA249" s="276"/>
      <c r="AB249" s="276"/>
      <c r="AC249" s="276"/>
      <c r="AD249" s="276"/>
    </row>
    <row r="250" spans="1:79" ht="15" customHeight="1">
      <c r="B250" s="295" t="str">
        <f>IF(AJ227=0,"","Error: no puede responder la 2da tabla, debido a la relación que guarda con la pregunta anterior (1ᵃ instrucción).")</f>
        <v/>
      </c>
      <c r="C250" s="295"/>
      <c r="D250" s="295"/>
      <c r="E250" s="295"/>
      <c r="F250" s="295"/>
      <c r="G250" s="295"/>
      <c r="H250" s="295"/>
      <c r="I250" s="295"/>
      <c r="J250" s="295"/>
      <c r="K250" s="295"/>
      <c r="L250" s="295"/>
      <c r="M250" s="295"/>
      <c r="N250" s="295"/>
      <c r="O250" s="295"/>
      <c r="P250" s="295"/>
      <c r="Q250" s="295"/>
      <c r="R250" s="295"/>
      <c r="S250" s="295"/>
      <c r="T250" s="295"/>
      <c r="U250" s="295"/>
      <c r="V250" s="295"/>
      <c r="W250" s="295"/>
      <c r="X250" s="295"/>
      <c r="Y250" s="295"/>
      <c r="Z250" s="295"/>
      <c r="AA250" s="295"/>
      <c r="AB250" s="295"/>
      <c r="AC250" s="295"/>
      <c r="AD250" s="295"/>
    </row>
    <row r="251" spans="1:79" ht="27" customHeight="1">
      <c r="B251" s="343" t="str">
        <f>IF(AJ229=0,"","Error: verificar la suma de las cantidades ya que debe ser igual o mayor a la suma de las cantidades de las columnas confirma y módifica de su respectivo numeral de la pregunta anterior (2ᵃ instrucción).")</f>
        <v/>
      </c>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c r="AA251" s="343"/>
      <c r="AB251" s="343"/>
      <c r="AC251" s="343"/>
      <c r="AD251" s="343"/>
    </row>
    <row r="252" spans="1:79" ht="32.25" customHeight="1">
      <c r="B252" s="345" t="str">
        <f>IF(AN242=0,"","Alerta: verificar la cantidad de cada causa, ya que debe ser igual o menor a la suma de las cantidades de la columna confirma y modifica de la pregunta anterior, de no ser así debe registrar su respectivo comentario (3ᵃ instrucción).")</f>
        <v/>
      </c>
      <c r="C252" s="345"/>
      <c r="D252" s="345"/>
      <c r="E252" s="345"/>
      <c r="F252" s="345"/>
      <c r="G252" s="345"/>
      <c r="H252" s="345"/>
      <c r="I252" s="345"/>
      <c r="J252" s="345"/>
      <c r="K252" s="345"/>
      <c r="L252" s="345"/>
      <c r="M252" s="345"/>
      <c r="N252" s="345"/>
      <c r="O252" s="345"/>
      <c r="P252" s="345"/>
      <c r="Q252" s="345"/>
      <c r="R252" s="345"/>
      <c r="S252" s="345"/>
      <c r="T252" s="345"/>
      <c r="U252" s="345"/>
      <c r="V252" s="345"/>
      <c r="W252" s="345"/>
      <c r="X252" s="345"/>
      <c r="Y252" s="345"/>
      <c r="Z252" s="345"/>
      <c r="AA252" s="345"/>
      <c r="AB252" s="345"/>
      <c r="AC252" s="345"/>
      <c r="AD252" s="345"/>
    </row>
    <row r="253" spans="1:79" ht="15" customHeight="1">
      <c r="B253" s="233" t="str">
        <f>IF(AI202=0,"","Error: debe completar toda la información requerida.")</f>
        <v/>
      </c>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c r="AG253" s="43" t="s">
        <v>274</v>
      </c>
    </row>
    <row r="254" spans="1:79" ht="24" customHeight="1">
      <c r="A254" s="88" t="s">
        <v>438</v>
      </c>
      <c r="B254" s="296" t="s">
        <v>439</v>
      </c>
      <c r="C254" s="296"/>
      <c r="D254" s="296"/>
      <c r="E254" s="296"/>
      <c r="F254" s="296"/>
      <c r="G254" s="296"/>
      <c r="H254" s="296"/>
      <c r="I254" s="296"/>
      <c r="J254" s="296"/>
      <c r="K254" s="296"/>
      <c r="L254" s="296"/>
      <c r="M254" s="296"/>
      <c r="N254" s="296"/>
      <c r="O254" s="296"/>
      <c r="P254" s="296"/>
      <c r="Q254" s="296"/>
      <c r="R254" s="296"/>
      <c r="S254" s="296"/>
      <c r="T254" s="296"/>
      <c r="U254" s="296"/>
      <c r="V254" s="296"/>
      <c r="W254" s="296"/>
      <c r="X254" s="296"/>
      <c r="Y254" s="296"/>
      <c r="Z254" s="296"/>
      <c r="AA254" s="296"/>
      <c r="AB254" s="296"/>
      <c r="AC254" s="296"/>
      <c r="AD254" s="296"/>
      <c r="AG254" s="43">
        <f>+COUNTBLANK(Y260:AD265)</f>
        <v>36</v>
      </c>
      <c r="AH254" s="43">
        <v>36</v>
      </c>
      <c r="AI254" s="43">
        <v>30</v>
      </c>
      <c r="CA254" s="43">
        <f>+COUNTIF(Y260:AD265,"NS")</f>
        <v>0</v>
      </c>
    </row>
    <row r="255" spans="1:79" customFormat="1" ht="24" customHeight="1">
      <c r="A255" s="88"/>
      <c r="B255" s="146"/>
      <c r="C255" s="203" t="s">
        <v>440</v>
      </c>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c r="AA255" s="203"/>
      <c r="AB255" s="203"/>
      <c r="AC255" s="203"/>
      <c r="AD255" s="203"/>
      <c r="AF255" s="163"/>
      <c r="AG255" s="157" t="s">
        <v>382</v>
      </c>
      <c r="AH255" s="157"/>
      <c r="AI255" s="157">
        <f>IF(OR(AG254=AH254,AG254=AI254),0,1)</f>
        <v>0</v>
      </c>
    </row>
    <row r="256" spans="1:79" customFormat="1" ht="36" customHeight="1">
      <c r="A256" s="83"/>
      <c r="B256" s="25"/>
      <c r="C256" s="203" t="s">
        <v>441</v>
      </c>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c r="AA256" s="203"/>
      <c r="AB256" s="203"/>
      <c r="AC256" s="203"/>
      <c r="AD256" s="203"/>
      <c r="AF256" s="163"/>
    </row>
    <row r="257" spans="1:40" customFormat="1" ht="36" customHeight="1">
      <c r="A257" s="83"/>
      <c r="B257" s="25"/>
      <c r="C257" s="203" t="s">
        <v>442</v>
      </c>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c r="AA257" s="203"/>
      <c r="AB257" s="203"/>
      <c r="AC257" s="203"/>
      <c r="AD257" s="203"/>
      <c r="AF257" s="163"/>
    </row>
    <row r="258" spans="1:40" ht="15" customHeight="1">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spans="1:40" ht="48" customHeight="1">
      <c r="B259" s="25"/>
      <c r="C259" s="236" t="s">
        <v>443</v>
      </c>
      <c r="D259" s="237"/>
      <c r="E259" s="237"/>
      <c r="F259" s="237"/>
      <c r="G259" s="237"/>
      <c r="H259" s="237"/>
      <c r="I259" s="237"/>
      <c r="J259" s="237"/>
      <c r="K259" s="237"/>
      <c r="L259" s="237"/>
      <c r="M259" s="237"/>
      <c r="N259" s="237"/>
      <c r="O259" s="237"/>
      <c r="P259" s="237"/>
      <c r="Q259" s="237"/>
      <c r="R259" s="237"/>
      <c r="S259" s="237"/>
      <c r="T259" s="237"/>
      <c r="U259" s="237"/>
      <c r="V259" s="237"/>
      <c r="W259" s="237"/>
      <c r="X259" s="238"/>
      <c r="Y259" s="236" t="s">
        <v>425</v>
      </c>
      <c r="Z259" s="237"/>
      <c r="AA259" s="237"/>
      <c r="AB259" s="237"/>
      <c r="AC259" s="237"/>
      <c r="AD259" s="238"/>
      <c r="AG259">
        <f>S181</f>
        <v>0</v>
      </c>
      <c r="AH259">
        <f>W181</f>
        <v>0</v>
      </c>
      <c r="AI259">
        <f>+SUM(AG259:AH259)</f>
        <v>0</v>
      </c>
      <c r="AJ259">
        <f>+IF(AG233=AH233,0,IF(AND(AI259&lt;&gt;0),0,1))</f>
        <v>0</v>
      </c>
      <c r="AL259" t="s">
        <v>391</v>
      </c>
      <c r="AM259" t="s">
        <v>417</v>
      </c>
      <c r="AN259" s="156" t="s">
        <v>281</v>
      </c>
    </row>
    <row r="260" spans="1:40" ht="15" customHeight="1" thickBot="1">
      <c r="B260" s="25"/>
      <c r="C260" s="101" t="s">
        <v>205</v>
      </c>
      <c r="D260" s="310" t="s">
        <v>444</v>
      </c>
      <c r="E260" s="311"/>
      <c r="F260" s="311"/>
      <c r="G260" s="311"/>
      <c r="H260" s="311"/>
      <c r="I260" s="311"/>
      <c r="J260" s="311"/>
      <c r="K260" s="311"/>
      <c r="L260" s="311"/>
      <c r="M260" s="311"/>
      <c r="N260" s="311"/>
      <c r="O260" s="311"/>
      <c r="P260" s="311"/>
      <c r="Q260" s="311"/>
      <c r="R260" s="311"/>
      <c r="S260" s="311"/>
      <c r="T260" s="311"/>
      <c r="U260" s="311"/>
      <c r="V260" s="311"/>
      <c r="W260" s="311"/>
      <c r="X260" s="312"/>
      <c r="Y260" s="271"/>
      <c r="Z260" s="271"/>
      <c r="AA260" s="271"/>
      <c r="AB260" s="271"/>
      <c r="AC260" s="271"/>
      <c r="AD260" s="271"/>
      <c r="AG260" t="s">
        <v>289</v>
      </c>
      <c r="AH260" t="s">
        <v>290</v>
      </c>
      <c r="AI260" t="s">
        <v>291</v>
      </c>
      <c r="AJ260" t="s">
        <v>281</v>
      </c>
      <c r="AL260">
        <f>$AI$259</f>
        <v>0</v>
      </c>
      <c r="AM260">
        <f>Y260</f>
        <v>0</v>
      </c>
      <c r="AN260">
        <f>+IF($AG$254=$AH$254,0,IF(OR(AND(AL260&gt;=AM260),AND(AL260="NS",AM260="NS"),AND(AL260&gt;=1,OR(AM260="NA",AM260="NS"))),0,1))</f>
        <v>0</v>
      </c>
    </row>
    <row r="261" spans="1:40" ht="15" customHeight="1" thickBot="1">
      <c r="B261" s="25"/>
      <c r="C261" s="101" t="s">
        <v>206</v>
      </c>
      <c r="D261" s="310" t="s">
        <v>445</v>
      </c>
      <c r="E261" s="311"/>
      <c r="F261" s="311"/>
      <c r="G261" s="311"/>
      <c r="H261" s="311"/>
      <c r="I261" s="311"/>
      <c r="J261" s="311"/>
      <c r="K261" s="311"/>
      <c r="L261" s="311"/>
      <c r="M261" s="311"/>
      <c r="N261" s="311"/>
      <c r="O261" s="311"/>
      <c r="P261" s="311"/>
      <c r="Q261" s="311"/>
      <c r="R261" s="311"/>
      <c r="S261" s="311"/>
      <c r="T261" s="311"/>
      <c r="U261" s="311"/>
      <c r="V261" s="311"/>
      <c r="W261" s="311"/>
      <c r="X261" s="312"/>
      <c r="Y261" s="271"/>
      <c r="Z261" s="271"/>
      <c r="AA261" s="271"/>
      <c r="AB261" s="271"/>
      <c r="AC261" s="271"/>
      <c r="AD261" s="271"/>
      <c r="AG261" s="153">
        <f>AI259</f>
        <v>0</v>
      </c>
      <c r="AH261" s="154">
        <f>COUNTIF(Y260:AD265,"NS")</f>
        <v>0</v>
      </c>
      <c r="AI261" s="154">
        <f>+SUM(Y260:AD265)</f>
        <v>0</v>
      </c>
      <c r="AJ261" s="155">
        <f>IF($AG$254=$AH$254, 0, IF(OR(AND(AG261=0, AH261&gt;0), AND(AG261="NS", AI261&gt;0), AND(AG261="NS", AI261=0, AH261=0)), 1, IF(OR(AND(AH261&gt;=2, AI261&lt;AG261), AND(AG261="NS", AI261=0, AH261&gt;0), AG261&lt;=AI261, AND(AG261="NA", COUNTIF(Y260:AD265, "NA")=COUNTA(Y260:AD265))), 0, 1)))</f>
        <v>0</v>
      </c>
      <c r="AL261">
        <f t="shared" ref="AL261:AL265" si="33">$AI$259</f>
        <v>0</v>
      </c>
      <c r="AM261">
        <f t="shared" ref="AM261:AM265" si="34">Y261</f>
        <v>0</v>
      </c>
      <c r="AN261">
        <f t="shared" ref="AN261:AN265" si="35">+IF($AG$254=$AH$254,0,IF(OR(AND(AL261&gt;=AM261),AND(AL261="NS",AM261="NS"),AND(AL261&gt;=1,OR(AM261="NA",AM261="NS"))),0,1))</f>
        <v>0</v>
      </c>
    </row>
    <row r="262" spans="1:40" ht="15" customHeight="1">
      <c r="B262" s="25"/>
      <c r="C262" s="101" t="s">
        <v>208</v>
      </c>
      <c r="D262" s="310" t="s">
        <v>446</v>
      </c>
      <c r="E262" s="311"/>
      <c r="F262" s="311"/>
      <c r="G262" s="311"/>
      <c r="H262" s="311"/>
      <c r="I262" s="311"/>
      <c r="J262" s="311"/>
      <c r="K262" s="311"/>
      <c r="L262" s="311"/>
      <c r="M262" s="311"/>
      <c r="N262" s="311"/>
      <c r="O262" s="311"/>
      <c r="P262" s="311"/>
      <c r="Q262" s="311"/>
      <c r="R262" s="311"/>
      <c r="S262" s="311"/>
      <c r="T262" s="311"/>
      <c r="U262" s="311"/>
      <c r="V262" s="311"/>
      <c r="W262" s="311"/>
      <c r="X262" s="312"/>
      <c r="Y262" s="271"/>
      <c r="Z262" s="271"/>
      <c r="AA262" s="271"/>
      <c r="AB262" s="271"/>
      <c r="AC262" s="271"/>
      <c r="AD262" s="271"/>
      <c r="AL262">
        <f t="shared" si="33"/>
        <v>0</v>
      </c>
      <c r="AM262">
        <f t="shared" si="34"/>
        <v>0</v>
      </c>
      <c r="AN262">
        <f t="shared" si="35"/>
        <v>0</v>
      </c>
    </row>
    <row r="263" spans="1:40" ht="15" customHeight="1">
      <c r="B263" s="25"/>
      <c r="C263" s="101" t="s">
        <v>209</v>
      </c>
      <c r="D263" s="310" t="s">
        <v>447</v>
      </c>
      <c r="E263" s="311"/>
      <c r="F263" s="311"/>
      <c r="G263" s="311"/>
      <c r="H263" s="311"/>
      <c r="I263" s="311"/>
      <c r="J263" s="311"/>
      <c r="K263" s="311"/>
      <c r="L263" s="311"/>
      <c r="M263" s="311"/>
      <c r="N263" s="311"/>
      <c r="O263" s="311"/>
      <c r="P263" s="311"/>
      <c r="Q263" s="311"/>
      <c r="R263" s="311"/>
      <c r="S263" s="311"/>
      <c r="T263" s="311"/>
      <c r="U263" s="311"/>
      <c r="V263" s="311"/>
      <c r="W263" s="311"/>
      <c r="X263" s="312"/>
      <c r="Y263" s="271"/>
      <c r="Z263" s="271"/>
      <c r="AA263" s="271"/>
      <c r="AB263" s="271"/>
      <c r="AC263" s="271"/>
      <c r="AD263" s="271"/>
      <c r="AL263">
        <f t="shared" si="33"/>
        <v>0</v>
      </c>
      <c r="AM263">
        <f t="shared" si="34"/>
        <v>0</v>
      </c>
      <c r="AN263">
        <f t="shared" si="35"/>
        <v>0</v>
      </c>
    </row>
    <row r="264" spans="1:40" ht="15" customHeight="1">
      <c r="B264" s="25"/>
      <c r="C264" s="101" t="s">
        <v>211</v>
      </c>
      <c r="D264" s="310" t="s">
        <v>448</v>
      </c>
      <c r="E264" s="311"/>
      <c r="F264" s="311"/>
      <c r="G264" s="311"/>
      <c r="H264" s="311"/>
      <c r="I264" s="311"/>
      <c r="J264" s="311"/>
      <c r="K264" s="311"/>
      <c r="L264" s="311"/>
      <c r="M264" s="311"/>
      <c r="N264" s="311"/>
      <c r="O264" s="311"/>
      <c r="P264" s="311"/>
      <c r="Q264" s="311"/>
      <c r="R264" s="311"/>
      <c r="S264" s="311"/>
      <c r="T264" s="311"/>
      <c r="U264" s="311"/>
      <c r="V264" s="311"/>
      <c r="W264" s="311"/>
      <c r="X264" s="312"/>
      <c r="Y264" s="271"/>
      <c r="Z264" s="271"/>
      <c r="AA264" s="271"/>
      <c r="AB264" s="271"/>
      <c r="AC264" s="271"/>
      <c r="AD264" s="271"/>
      <c r="AL264">
        <f t="shared" si="33"/>
        <v>0</v>
      </c>
      <c r="AM264">
        <f t="shared" si="34"/>
        <v>0</v>
      </c>
      <c r="AN264">
        <f t="shared" si="35"/>
        <v>0</v>
      </c>
    </row>
    <row r="265" spans="1:40" ht="15" customHeight="1">
      <c r="B265" s="25"/>
      <c r="C265" s="101" t="s">
        <v>213</v>
      </c>
      <c r="D265" s="310" t="s">
        <v>449</v>
      </c>
      <c r="E265" s="311"/>
      <c r="F265" s="311"/>
      <c r="G265" s="311"/>
      <c r="H265" s="311"/>
      <c r="I265" s="311"/>
      <c r="J265" s="311"/>
      <c r="K265" s="311"/>
      <c r="L265" s="311"/>
      <c r="M265" s="311"/>
      <c r="N265" s="311"/>
      <c r="O265" s="311"/>
      <c r="P265" s="311"/>
      <c r="Q265" s="311"/>
      <c r="R265" s="311"/>
      <c r="S265" s="311"/>
      <c r="T265" s="311"/>
      <c r="U265" s="311"/>
      <c r="V265" s="311"/>
      <c r="W265" s="311"/>
      <c r="X265" s="312"/>
      <c r="Y265" s="271"/>
      <c r="Z265" s="271"/>
      <c r="AA265" s="271"/>
      <c r="AB265" s="271"/>
      <c r="AC265" s="271"/>
      <c r="AD265" s="271"/>
      <c r="AL265">
        <f t="shared" si="33"/>
        <v>0</v>
      </c>
      <c r="AM265">
        <f t="shared" si="34"/>
        <v>0</v>
      </c>
      <c r="AN265">
        <f t="shared" si="35"/>
        <v>0</v>
      </c>
    </row>
    <row r="266" spans="1:40" ht="15" customHeight="1">
      <c r="B266" s="25"/>
      <c r="C266" s="25"/>
      <c r="D266" s="25"/>
      <c r="E266" s="25"/>
      <c r="F266" s="25"/>
      <c r="G266" s="25"/>
      <c r="H266" s="25"/>
      <c r="I266" s="25"/>
      <c r="J266" s="25"/>
      <c r="K266" s="25"/>
      <c r="L266" s="25"/>
      <c r="M266" s="25"/>
      <c r="N266" s="25"/>
      <c r="O266" s="25"/>
      <c r="P266" s="25"/>
      <c r="Q266" s="25"/>
      <c r="R266" s="25"/>
      <c r="S266" s="25"/>
      <c r="T266" s="25"/>
      <c r="U266" s="25"/>
      <c r="V266" s="25"/>
      <c r="W266" s="102"/>
      <c r="X266" s="97" t="s">
        <v>377</v>
      </c>
      <c r="Y266" s="183">
        <f>IF(AND(SUM(Y260:AD265)=0,COUNTIF(Y260:AD265,"NS")&gt;0),"NS",
IF(AND(SUM(Y260:AD265)=0,COUNTIF(Y260:AD265,0)&gt;0),0,
IF(AND(SUM(Y260:AD265)=0,COUNTIF(Y260:AD265,"NA")&gt;0),"NA",
SUM(Y260:AD265))))</f>
        <v>0</v>
      </c>
      <c r="Z266" s="183"/>
      <c r="AA266" s="183"/>
      <c r="AB266" s="183"/>
      <c r="AC266" s="183"/>
      <c r="AD266" s="183"/>
      <c r="AN266" s="43">
        <f>+SUM(AN260:AN265)</f>
        <v>0</v>
      </c>
    </row>
    <row r="267" spans="1:40" ht="15" customHeight="1">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spans="1:40" ht="24" customHeight="1">
      <c r="A268" s="89"/>
      <c r="B268"/>
      <c r="C268" s="203" t="s">
        <v>378</v>
      </c>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row>
    <row r="269" spans="1:40" ht="60" customHeight="1">
      <c r="A269" s="89"/>
      <c r="B269"/>
      <c r="C269" s="306"/>
      <c r="D269" s="306"/>
      <c r="E269" s="306"/>
      <c r="F269" s="306"/>
      <c r="G269" s="306"/>
      <c r="H269" s="306"/>
      <c r="I269" s="306"/>
      <c r="J269" s="306"/>
      <c r="K269" s="306"/>
      <c r="L269" s="306"/>
      <c r="M269" s="306"/>
      <c r="N269" s="306"/>
      <c r="O269" s="306"/>
      <c r="P269" s="306"/>
      <c r="Q269" s="306"/>
      <c r="R269" s="306"/>
      <c r="S269" s="306"/>
      <c r="T269" s="306"/>
      <c r="U269" s="306"/>
      <c r="V269" s="306"/>
      <c r="W269" s="306"/>
      <c r="X269" s="306"/>
      <c r="Y269" s="306"/>
      <c r="Z269" s="306"/>
      <c r="AA269" s="306"/>
      <c r="AB269" s="306"/>
      <c r="AC269" s="306"/>
      <c r="AD269" s="306"/>
    </row>
    <row r="270" spans="1:40" ht="15" customHeight="1">
      <c r="B270" s="276" t="str">
        <f>IF(CA254=0,"","Alerta: se registró NS (no se sabe), favor de agregar su respectivo comentario (6ᵃ instrucción general).")</f>
        <v/>
      </c>
      <c r="C270" s="276"/>
      <c r="D270" s="276"/>
      <c r="E270" s="276"/>
      <c r="F270" s="276"/>
      <c r="G270" s="276"/>
      <c r="H270" s="276"/>
      <c r="I270" s="276"/>
      <c r="J270" s="276"/>
      <c r="K270" s="276"/>
      <c r="L270" s="276"/>
      <c r="M270" s="276"/>
      <c r="N270" s="276"/>
      <c r="O270" s="276"/>
      <c r="P270" s="276"/>
      <c r="Q270" s="276"/>
      <c r="R270" s="276"/>
      <c r="S270" s="276"/>
      <c r="T270" s="276"/>
      <c r="U270" s="276"/>
      <c r="V270" s="276"/>
      <c r="W270" s="276"/>
      <c r="X270" s="276"/>
      <c r="Y270" s="276"/>
      <c r="Z270" s="276"/>
      <c r="AA270" s="276"/>
      <c r="AB270" s="276"/>
      <c r="AC270" s="276"/>
      <c r="AD270" s="276"/>
    </row>
    <row r="271" spans="1:40" ht="15" customHeight="1">
      <c r="B271" s="276" t="str">
        <f>IF(AJ259=0,"","Alerta: no puede responder debido a la relación que guarda con la pregunta 4.2 (1ᵃ instrucción).")</f>
        <v/>
      </c>
      <c r="C271" s="276"/>
      <c r="D271" s="276"/>
      <c r="E271" s="276"/>
      <c r="F271" s="276"/>
      <c r="G271" s="276"/>
      <c r="H271" s="276"/>
      <c r="I271" s="276"/>
      <c r="J271" s="276"/>
      <c r="K271" s="276"/>
      <c r="L271" s="276"/>
      <c r="M271" s="276"/>
      <c r="N271" s="276"/>
      <c r="O271" s="276"/>
      <c r="P271" s="276"/>
      <c r="Q271" s="276"/>
      <c r="R271" s="276"/>
      <c r="S271" s="276"/>
      <c r="T271" s="276"/>
      <c r="U271" s="276"/>
      <c r="V271" s="276"/>
      <c r="W271" s="276"/>
      <c r="X271" s="276"/>
      <c r="Y271" s="276"/>
      <c r="Z271" s="276"/>
      <c r="AA271" s="276"/>
      <c r="AB271" s="276"/>
      <c r="AC271" s="276"/>
      <c r="AD271" s="276"/>
    </row>
    <row r="272" spans="1:40" ht="24.75" customHeight="1">
      <c r="B272" s="343" t="str">
        <f>IF(AJ261=0,"","Error: verificar la suma de las cantidades ya que debe ser igual o mayor a la suma de las cantidades de las columnas confirma y módifica de su respectivo numeral de la pregunta 4.2 del numeral 2.2 (2ᵃ instrucción).")</f>
        <v/>
      </c>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c r="AA272" s="343"/>
      <c r="AB272" s="343"/>
      <c r="AC272" s="343"/>
      <c r="AD272" s="343"/>
    </row>
    <row r="273" spans="1:79" ht="26.25" customHeight="1">
      <c r="B273" s="345" t="str">
        <f>IF(AN266=0,"","Alerta: verificar la cantidad de cada periodo, ya que debe ser igual o menor a la suma de las cantidades de la columna confirma y modifica de la pregunta 4.2 del numeral 2.2, de no ser así debe registrar su respectivo comentario (3ᵃ instrucción).")</f>
        <v/>
      </c>
      <c r="C273" s="345"/>
      <c r="D273" s="345"/>
      <c r="E273" s="345"/>
      <c r="F273" s="345"/>
      <c r="G273" s="345"/>
      <c r="H273" s="345"/>
      <c r="I273" s="345"/>
      <c r="J273" s="345"/>
      <c r="K273" s="345"/>
      <c r="L273" s="345"/>
      <c r="M273" s="345"/>
      <c r="N273" s="345"/>
      <c r="O273" s="345"/>
      <c r="P273" s="345"/>
      <c r="Q273" s="345"/>
      <c r="R273" s="345"/>
      <c r="S273" s="345"/>
      <c r="T273" s="345"/>
      <c r="U273" s="345"/>
      <c r="V273" s="345"/>
      <c r="W273" s="345"/>
      <c r="X273" s="345"/>
      <c r="Y273" s="345"/>
      <c r="Z273" s="345"/>
      <c r="AA273" s="345"/>
      <c r="AB273" s="345"/>
      <c r="AC273" s="345"/>
      <c r="AD273" s="345"/>
    </row>
    <row r="274" spans="1:79" ht="15" customHeight="1">
      <c r="B274" s="233" t="str">
        <f>IF(AI255=0,"","Error: debe completar toda la información requerida.")</f>
        <v/>
      </c>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row>
    <row r="275" spans="1:79" ht="15" customHeight="1">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G275" s="43" t="s">
        <v>274</v>
      </c>
    </row>
    <row r="276" spans="1:79" ht="24" customHeight="1">
      <c r="A276" s="38" t="s">
        <v>450</v>
      </c>
      <c r="B276" s="296" t="s">
        <v>451</v>
      </c>
      <c r="C276" s="296"/>
      <c r="D276" s="296"/>
      <c r="E276" s="296"/>
      <c r="F276" s="296"/>
      <c r="G276" s="296"/>
      <c r="H276" s="296"/>
      <c r="I276" s="296"/>
      <c r="J276" s="296"/>
      <c r="K276" s="296"/>
      <c r="L276" s="296"/>
      <c r="M276" s="296"/>
      <c r="N276" s="296"/>
      <c r="O276" s="296"/>
      <c r="P276" s="296"/>
      <c r="Q276" s="296"/>
      <c r="R276" s="296"/>
      <c r="S276" s="296"/>
      <c r="T276" s="296"/>
      <c r="U276" s="296"/>
      <c r="V276" s="296"/>
      <c r="W276" s="296"/>
      <c r="X276" s="296"/>
      <c r="Y276" s="296"/>
      <c r="Z276" s="296"/>
      <c r="AA276" s="296"/>
      <c r="AB276" s="296"/>
      <c r="AC276" s="296"/>
      <c r="AD276" s="296"/>
      <c r="AG276" s="43">
        <f>+COUNTBLANK(Q283:AD295)</f>
        <v>182</v>
      </c>
      <c r="AH276" s="43">
        <v>182</v>
      </c>
      <c r="AI276" s="43">
        <v>91</v>
      </c>
      <c r="CA276" s="43">
        <f>+COUNTIF(Q283:AD295,"NS")</f>
        <v>0</v>
      </c>
    </row>
    <row r="277" spans="1:79" customFormat="1" ht="24" customHeight="1">
      <c r="A277" s="38"/>
      <c r="B277" s="145"/>
      <c r="C277" s="203" t="s">
        <v>440</v>
      </c>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c r="AA277" s="203"/>
      <c r="AB277" s="203"/>
      <c r="AC277" s="203"/>
      <c r="AD277" s="203"/>
      <c r="AF277" s="163"/>
      <c r="AG277" s="157" t="s">
        <v>382</v>
      </c>
      <c r="AH277" s="157"/>
      <c r="AI277" s="157">
        <f>IF(OR(AG276=AH276,AG276=AI276),0,1)</f>
        <v>0</v>
      </c>
    </row>
    <row r="278" spans="1:79" ht="24" customHeight="1">
      <c r="A278" s="39"/>
      <c r="B278" s="27"/>
      <c r="C278" s="203" t="s">
        <v>452</v>
      </c>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c r="AA278" s="203"/>
      <c r="AB278" s="203"/>
      <c r="AC278" s="203"/>
      <c r="AD278" s="203"/>
    </row>
    <row r="279" spans="1:79" ht="48" customHeight="1">
      <c r="A279" s="39"/>
      <c r="B279" s="27"/>
      <c r="C279" s="203" t="s">
        <v>453</v>
      </c>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c r="AA279" s="203"/>
      <c r="AB279" s="203"/>
      <c r="AC279" s="203"/>
      <c r="AD279" s="203"/>
    </row>
    <row r="280" spans="1:79" ht="15" customHeight="1">
      <c r="A280" s="39"/>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spans="1:79" ht="24" customHeight="1">
      <c r="A281" s="39"/>
      <c r="B281" s="27"/>
      <c r="C281" s="270" t="s">
        <v>424</v>
      </c>
      <c r="D281" s="270"/>
      <c r="E281" s="270"/>
      <c r="F281" s="270"/>
      <c r="G281" s="270"/>
      <c r="H281" s="270"/>
      <c r="I281" s="270"/>
      <c r="J281" s="270"/>
      <c r="K281" s="270"/>
      <c r="L281" s="270"/>
      <c r="M281" s="270"/>
      <c r="N281" s="270"/>
      <c r="O281" s="270"/>
      <c r="P281" s="270"/>
      <c r="Q281" s="238" t="s">
        <v>454</v>
      </c>
      <c r="R281" s="270"/>
      <c r="S281" s="270"/>
      <c r="T281" s="270"/>
      <c r="U281" s="270"/>
      <c r="V281" s="270"/>
      <c r="W281" s="270"/>
      <c r="X281" s="270"/>
      <c r="Y281" s="270"/>
      <c r="Z281" s="270"/>
      <c r="AA281" s="270"/>
      <c r="AB281" s="270"/>
      <c r="AC281" s="270"/>
      <c r="AD281" s="270"/>
      <c r="AG281">
        <f>S181</f>
        <v>0</v>
      </c>
      <c r="AH281">
        <f>W181</f>
        <v>0</v>
      </c>
      <c r="AI281">
        <f>+SUM(AG281:AH281)</f>
        <v>0</v>
      </c>
      <c r="AJ281">
        <f>IF(AG276=AH276,0,IF(OR(AND(AI281&lt;&gt;0,AG276=91),AND(AI281=0,AG276=182)),0,1))</f>
        <v>0</v>
      </c>
    </row>
    <row r="282" spans="1:79" ht="108" customHeight="1" thickBot="1">
      <c r="A282" s="39"/>
      <c r="B282" s="27"/>
      <c r="C282" s="270"/>
      <c r="D282" s="270"/>
      <c r="E282" s="270"/>
      <c r="F282" s="270"/>
      <c r="G282" s="270"/>
      <c r="H282" s="270"/>
      <c r="I282" s="270"/>
      <c r="J282" s="270"/>
      <c r="K282" s="270"/>
      <c r="L282" s="270"/>
      <c r="M282" s="270"/>
      <c r="N282" s="270"/>
      <c r="O282" s="270"/>
      <c r="P282" s="270"/>
      <c r="Q282" s="182" t="s">
        <v>285</v>
      </c>
      <c r="R282" s="183"/>
      <c r="S282" s="344" t="s">
        <v>444</v>
      </c>
      <c r="T282" s="344"/>
      <c r="U282" s="344" t="s">
        <v>445</v>
      </c>
      <c r="V282" s="344"/>
      <c r="W282" s="344" t="s">
        <v>446</v>
      </c>
      <c r="X282" s="344"/>
      <c r="Y282" s="344" t="s">
        <v>447</v>
      </c>
      <c r="Z282" s="344"/>
      <c r="AA282" s="344" t="s">
        <v>448</v>
      </c>
      <c r="AB282" s="344"/>
      <c r="AC282" s="344" t="s">
        <v>449</v>
      </c>
      <c r="AD282" s="344"/>
      <c r="AG282" t="s">
        <v>289</v>
      </c>
      <c r="AH282" t="s">
        <v>290</v>
      </c>
      <c r="AI282" t="s">
        <v>291</v>
      </c>
      <c r="AJ282" t="s">
        <v>281</v>
      </c>
      <c r="AL282" s="43" t="s">
        <v>417</v>
      </c>
      <c r="AM282" s="43" t="s">
        <v>455</v>
      </c>
      <c r="AN282" s="43" t="s">
        <v>281</v>
      </c>
      <c r="AQ282" s="43" t="s">
        <v>456</v>
      </c>
      <c r="AR282" s="43" t="s">
        <v>455</v>
      </c>
      <c r="AS282" s="43" t="s">
        <v>281</v>
      </c>
    </row>
    <row r="283" spans="1:79" ht="36" customHeight="1" thickBot="1">
      <c r="A283" s="39"/>
      <c r="B283" s="27"/>
      <c r="C283" s="105" t="s">
        <v>205</v>
      </c>
      <c r="D283" s="234" t="s">
        <v>426</v>
      </c>
      <c r="E283" s="234"/>
      <c r="F283" s="234"/>
      <c r="G283" s="234"/>
      <c r="H283" s="234"/>
      <c r="I283" s="234"/>
      <c r="J283" s="234"/>
      <c r="K283" s="234"/>
      <c r="L283" s="234"/>
      <c r="M283" s="234"/>
      <c r="N283" s="234"/>
      <c r="O283" s="234"/>
      <c r="P283" s="234"/>
      <c r="Q283" s="271"/>
      <c r="R283" s="271"/>
      <c r="S283" s="271"/>
      <c r="T283" s="271"/>
      <c r="U283" s="271"/>
      <c r="V283" s="271"/>
      <c r="W283" s="271"/>
      <c r="X283" s="271"/>
      <c r="Y283" s="271"/>
      <c r="Z283" s="271"/>
      <c r="AA283" s="271"/>
      <c r="AB283" s="271"/>
      <c r="AC283" s="271"/>
      <c r="AD283" s="271"/>
      <c r="AG283" s="153">
        <f>Q283</f>
        <v>0</v>
      </c>
      <c r="AH283" s="154">
        <f>COUNTIF(S283:AD283,"NS")</f>
        <v>0</v>
      </c>
      <c r="AI283" s="154">
        <f>+SUM(S283:AD283)</f>
        <v>0</v>
      </c>
      <c r="AJ283" s="155">
        <f>IF($AG$276=$AH$276, 0, IF(OR(AND(AG283=0, AH283&gt;0), AND(AG283="NS", AI283&gt;0), AND(AG283="NS", AI283=0, AH283=0)), 1, IF(OR(AND(AH283&gt;=2, AI283&lt;AG283), AND(AG283="NS", AI283=0, AH283&gt;0), AG283=AI283, AND(AG283="NA", COUNTIF(S283:AD283, "NA")=COUNTA(S283:AD283))), 0, 1)))</f>
        <v>0</v>
      </c>
      <c r="AL283">
        <f>Y229</f>
        <v>0</v>
      </c>
      <c r="AM283">
        <f>Q283</f>
        <v>0</v>
      </c>
      <c r="AN283">
        <f>+IF($AG$276=$AH$276,0,IF(OR(AND(AL283=AM283),AND(AL283="NS",AM283="NS"),AND(AM283&gt;=1,AL283="NS"),AND(AL283="NA",AM283="NA")),0,1))</f>
        <v>0</v>
      </c>
      <c r="AO283"/>
      <c r="AQ283" s="43">
        <f>Y266</f>
        <v>0</v>
      </c>
      <c r="AR283">
        <f>Q296</f>
        <v>0</v>
      </c>
      <c r="AS283">
        <f>+IF($AG$276=$AH$276,0,IF(OR(AND(AR283&gt;=AQ283),AND(AR283="NS",AQ283="NS"),AND(AQ283&gt;=1,AR283="NS"),AND(AR283="NA",AQ283="NA")),0,1))</f>
        <v>0</v>
      </c>
    </row>
    <row r="284" spans="1:79" ht="24" customHeight="1" thickBot="1">
      <c r="A284" s="39"/>
      <c r="B284" s="27"/>
      <c r="C284" s="106" t="s">
        <v>206</v>
      </c>
      <c r="D284" s="234" t="s">
        <v>427</v>
      </c>
      <c r="E284" s="234"/>
      <c r="F284" s="234"/>
      <c r="G284" s="234"/>
      <c r="H284" s="234"/>
      <c r="I284" s="234"/>
      <c r="J284" s="234"/>
      <c r="K284" s="234"/>
      <c r="L284" s="234"/>
      <c r="M284" s="234"/>
      <c r="N284" s="234"/>
      <c r="O284" s="234"/>
      <c r="P284" s="234"/>
      <c r="Q284" s="271"/>
      <c r="R284" s="271"/>
      <c r="S284" s="271"/>
      <c r="T284" s="271"/>
      <c r="U284" s="271"/>
      <c r="V284" s="271"/>
      <c r="W284" s="271"/>
      <c r="X284" s="271"/>
      <c r="Y284" s="271"/>
      <c r="Z284" s="271"/>
      <c r="AA284" s="271"/>
      <c r="AB284" s="271"/>
      <c r="AC284" s="271"/>
      <c r="AD284" s="271"/>
      <c r="AG284" s="153">
        <f t="shared" ref="AG284:AG295" si="36">Q284</f>
        <v>0</v>
      </c>
      <c r="AH284" s="154">
        <f t="shared" ref="AH284:AH295" si="37">COUNTIF(S284:AD284,"NS")</f>
        <v>0</v>
      </c>
      <c r="AI284" s="154">
        <f t="shared" ref="AI284:AI295" si="38">+SUM(S284:AD284)</f>
        <v>0</v>
      </c>
      <c r="AJ284" s="155">
        <f t="shared" ref="AJ284:AJ295" si="39">IF($AG$276=$AH$276, 0, IF(OR(AND(AG284=0, AH284&gt;0), AND(AG284="NS", AI284&gt;0), AND(AG284="NS", AI284=0, AH284=0)), 1, IF(OR(AND(AH284&gt;=2, AI284&lt;AG284), AND(AG284="NS", AI284=0, AH284&gt;0), AG284=AI284, AND(AG284="NA", COUNTIF(S284:AD284, "NA")=COUNTA(S284:AD284))), 0, 1)))</f>
        <v>0</v>
      </c>
      <c r="AL284">
        <f t="shared" ref="AL284:AL295" si="40">Y230</f>
        <v>0</v>
      </c>
      <c r="AM284">
        <f t="shared" ref="AM284:AM295" si="41">Q284</f>
        <v>0</v>
      </c>
      <c r="AN284">
        <f t="shared" ref="AN284:AN295" si="42">+IF($AG$276=$AH$276,0,IF(OR(AND(AL284=AM284),AND(AL284="NS",AM284="NS"),AND(AM284&gt;=1,AL284="NS"),AND(AL284="NA",AM284="NA")),0,1))</f>
        <v>0</v>
      </c>
      <c r="AO284"/>
      <c r="AQ284">
        <f t="shared" ref="AQ284:AQ289" si="43">Y260</f>
        <v>0</v>
      </c>
      <c r="AR284">
        <f>S296</f>
        <v>0</v>
      </c>
      <c r="AS284">
        <f t="shared" ref="AS284:AS289" si="44">+IF($AG$276=$AH$276,0,IF(OR(AND(AR284&gt;=AQ284),AND(AR284="NS",AQ284="NS"),AND(AQ284&gt;=1,AR284="NS"),AND(AR284="NA",AQ284="NA")),0,1))</f>
        <v>0</v>
      </c>
    </row>
    <row r="285" spans="1:79" ht="60" customHeight="1" thickBot="1">
      <c r="A285" s="39"/>
      <c r="B285" s="27"/>
      <c r="C285" s="106" t="s">
        <v>208</v>
      </c>
      <c r="D285" s="234" t="s">
        <v>428</v>
      </c>
      <c r="E285" s="234"/>
      <c r="F285" s="234"/>
      <c r="G285" s="234"/>
      <c r="H285" s="234"/>
      <c r="I285" s="234"/>
      <c r="J285" s="234"/>
      <c r="K285" s="234"/>
      <c r="L285" s="234"/>
      <c r="M285" s="234"/>
      <c r="N285" s="234"/>
      <c r="O285" s="234"/>
      <c r="P285" s="234"/>
      <c r="Q285" s="271"/>
      <c r="R285" s="271"/>
      <c r="S285" s="271"/>
      <c r="T285" s="271"/>
      <c r="U285" s="271"/>
      <c r="V285" s="271"/>
      <c r="W285" s="271"/>
      <c r="X285" s="271"/>
      <c r="Y285" s="271"/>
      <c r="Z285" s="271"/>
      <c r="AA285" s="271"/>
      <c r="AB285" s="271"/>
      <c r="AC285" s="271"/>
      <c r="AD285" s="271"/>
      <c r="AG285" s="153">
        <f t="shared" si="36"/>
        <v>0</v>
      </c>
      <c r="AH285" s="154">
        <f t="shared" si="37"/>
        <v>0</v>
      </c>
      <c r="AI285" s="154">
        <f t="shared" si="38"/>
        <v>0</v>
      </c>
      <c r="AJ285" s="155">
        <f t="shared" si="39"/>
        <v>0</v>
      </c>
      <c r="AL285">
        <f t="shared" si="40"/>
        <v>0</v>
      </c>
      <c r="AM285">
        <f t="shared" si="41"/>
        <v>0</v>
      </c>
      <c r="AN285">
        <f t="shared" si="42"/>
        <v>0</v>
      </c>
      <c r="AO285"/>
      <c r="AQ285">
        <f t="shared" si="43"/>
        <v>0</v>
      </c>
      <c r="AR285">
        <f>U296</f>
        <v>0</v>
      </c>
      <c r="AS285">
        <f t="shared" si="44"/>
        <v>0</v>
      </c>
    </row>
    <row r="286" spans="1:79" ht="108" customHeight="1" thickBot="1">
      <c r="A286" s="39"/>
      <c r="B286" s="27"/>
      <c r="C286" s="106" t="s">
        <v>209</v>
      </c>
      <c r="D286" s="234" t="s">
        <v>429</v>
      </c>
      <c r="E286" s="234"/>
      <c r="F286" s="234"/>
      <c r="G286" s="234"/>
      <c r="H286" s="234"/>
      <c r="I286" s="234"/>
      <c r="J286" s="234"/>
      <c r="K286" s="234"/>
      <c r="L286" s="234"/>
      <c r="M286" s="234"/>
      <c r="N286" s="234"/>
      <c r="O286" s="234"/>
      <c r="P286" s="234"/>
      <c r="Q286" s="271"/>
      <c r="R286" s="271"/>
      <c r="S286" s="271"/>
      <c r="T286" s="271"/>
      <c r="U286" s="271"/>
      <c r="V286" s="271"/>
      <c r="W286" s="271"/>
      <c r="X286" s="271"/>
      <c r="Y286" s="271"/>
      <c r="Z286" s="271"/>
      <c r="AA286" s="271"/>
      <c r="AB286" s="271"/>
      <c r="AC286" s="271"/>
      <c r="AD286" s="271"/>
      <c r="AG286" s="153">
        <f t="shared" si="36"/>
        <v>0</v>
      </c>
      <c r="AH286" s="154">
        <f t="shared" si="37"/>
        <v>0</v>
      </c>
      <c r="AI286" s="154">
        <f t="shared" si="38"/>
        <v>0</v>
      </c>
      <c r="AJ286" s="155">
        <f t="shared" si="39"/>
        <v>0</v>
      </c>
      <c r="AL286">
        <f t="shared" si="40"/>
        <v>0</v>
      </c>
      <c r="AM286">
        <f t="shared" si="41"/>
        <v>0</v>
      </c>
      <c r="AN286">
        <f t="shared" si="42"/>
        <v>0</v>
      </c>
      <c r="AO286"/>
      <c r="AQ286">
        <f t="shared" si="43"/>
        <v>0</v>
      </c>
      <c r="AR286">
        <f>W296</f>
        <v>0</v>
      </c>
      <c r="AS286">
        <f t="shared" si="44"/>
        <v>0</v>
      </c>
    </row>
    <row r="287" spans="1:79" ht="24" customHeight="1" thickBot="1">
      <c r="A287" s="39"/>
      <c r="B287" s="27"/>
      <c r="C287" s="106" t="s">
        <v>211</v>
      </c>
      <c r="D287" s="234" t="s">
        <v>430</v>
      </c>
      <c r="E287" s="234"/>
      <c r="F287" s="234"/>
      <c r="G287" s="234"/>
      <c r="H287" s="234"/>
      <c r="I287" s="234"/>
      <c r="J287" s="234"/>
      <c r="K287" s="234"/>
      <c r="L287" s="234"/>
      <c r="M287" s="234"/>
      <c r="N287" s="234"/>
      <c r="O287" s="234"/>
      <c r="P287" s="234"/>
      <c r="Q287" s="271"/>
      <c r="R287" s="271"/>
      <c r="S287" s="271"/>
      <c r="T287" s="271"/>
      <c r="U287" s="271"/>
      <c r="V287" s="271"/>
      <c r="W287" s="271"/>
      <c r="X287" s="271"/>
      <c r="Y287" s="271"/>
      <c r="Z287" s="271"/>
      <c r="AA287" s="271"/>
      <c r="AB287" s="271"/>
      <c r="AC287" s="271"/>
      <c r="AD287" s="271"/>
      <c r="AG287" s="153">
        <f t="shared" si="36"/>
        <v>0</v>
      </c>
      <c r="AH287" s="154">
        <f t="shared" si="37"/>
        <v>0</v>
      </c>
      <c r="AI287" s="154">
        <f t="shared" si="38"/>
        <v>0</v>
      </c>
      <c r="AJ287" s="155">
        <f t="shared" si="39"/>
        <v>0</v>
      </c>
      <c r="AL287">
        <f t="shared" si="40"/>
        <v>0</v>
      </c>
      <c r="AM287">
        <f t="shared" si="41"/>
        <v>0</v>
      </c>
      <c r="AN287">
        <f t="shared" si="42"/>
        <v>0</v>
      </c>
      <c r="AO287"/>
      <c r="AQ287">
        <f t="shared" si="43"/>
        <v>0</v>
      </c>
      <c r="AR287">
        <f>Y296</f>
        <v>0</v>
      </c>
      <c r="AS287">
        <f t="shared" si="44"/>
        <v>0</v>
      </c>
    </row>
    <row r="288" spans="1:79" ht="36" customHeight="1" thickBot="1">
      <c r="A288" s="39"/>
      <c r="B288" s="27"/>
      <c r="C288" s="106" t="s">
        <v>213</v>
      </c>
      <c r="D288" s="234" t="s">
        <v>431</v>
      </c>
      <c r="E288" s="234"/>
      <c r="F288" s="234"/>
      <c r="G288" s="234"/>
      <c r="H288" s="234"/>
      <c r="I288" s="234"/>
      <c r="J288" s="234"/>
      <c r="K288" s="234"/>
      <c r="L288" s="234"/>
      <c r="M288" s="234"/>
      <c r="N288" s="234"/>
      <c r="O288" s="234"/>
      <c r="P288" s="234"/>
      <c r="Q288" s="271"/>
      <c r="R288" s="271"/>
      <c r="S288" s="271"/>
      <c r="T288" s="271"/>
      <c r="U288" s="271"/>
      <c r="V288" s="271"/>
      <c r="W288" s="271"/>
      <c r="X288" s="271"/>
      <c r="Y288" s="271"/>
      <c r="Z288" s="271"/>
      <c r="AA288" s="271"/>
      <c r="AB288" s="271"/>
      <c r="AC288" s="271"/>
      <c r="AD288" s="271"/>
      <c r="AG288" s="153">
        <f t="shared" si="36"/>
        <v>0</v>
      </c>
      <c r="AH288" s="154">
        <f t="shared" si="37"/>
        <v>0</v>
      </c>
      <c r="AI288" s="154">
        <f t="shared" si="38"/>
        <v>0</v>
      </c>
      <c r="AJ288" s="155">
        <f t="shared" si="39"/>
        <v>0</v>
      </c>
      <c r="AL288">
        <f t="shared" si="40"/>
        <v>0</v>
      </c>
      <c r="AM288">
        <f t="shared" si="41"/>
        <v>0</v>
      </c>
      <c r="AN288">
        <f t="shared" si="42"/>
        <v>0</v>
      </c>
      <c r="AO288"/>
      <c r="AQ288">
        <f t="shared" si="43"/>
        <v>0</v>
      </c>
      <c r="AR288">
        <f>AA296</f>
        <v>0</v>
      </c>
      <c r="AS288">
        <f t="shared" si="44"/>
        <v>0</v>
      </c>
    </row>
    <row r="289" spans="1:45" ht="15" customHeight="1" thickBot="1">
      <c r="A289" s="39"/>
      <c r="B289" s="27"/>
      <c r="C289" s="106" t="s">
        <v>215</v>
      </c>
      <c r="D289" s="234" t="s">
        <v>432</v>
      </c>
      <c r="E289" s="234"/>
      <c r="F289" s="234"/>
      <c r="G289" s="234"/>
      <c r="H289" s="234"/>
      <c r="I289" s="234"/>
      <c r="J289" s="234"/>
      <c r="K289" s="234"/>
      <c r="L289" s="234"/>
      <c r="M289" s="234"/>
      <c r="N289" s="234"/>
      <c r="O289" s="234"/>
      <c r="P289" s="234"/>
      <c r="Q289" s="271"/>
      <c r="R289" s="271"/>
      <c r="S289" s="271"/>
      <c r="T289" s="271"/>
      <c r="U289" s="271"/>
      <c r="V289" s="271"/>
      <c r="W289" s="271"/>
      <c r="X289" s="271"/>
      <c r="Y289" s="271"/>
      <c r="Z289" s="271"/>
      <c r="AA289" s="271"/>
      <c r="AB289" s="271"/>
      <c r="AC289" s="271"/>
      <c r="AD289" s="271"/>
      <c r="AG289" s="153">
        <f t="shared" si="36"/>
        <v>0</v>
      </c>
      <c r="AH289" s="154">
        <f t="shared" si="37"/>
        <v>0</v>
      </c>
      <c r="AI289" s="154">
        <f t="shared" si="38"/>
        <v>0</v>
      </c>
      <c r="AJ289" s="155">
        <f t="shared" si="39"/>
        <v>0</v>
      </c>
      <c r="AL289">
        <f t="shared" si="40"/>
        <v>0</v>
      </c>
      <c r="AM289">
        <f t="shared" si="41"/>
        <v>0</v>
      </c>
      <c r="AN289">
        <f t="shared" si="42"/>
        <v>0</v>
      </c>
      <c r="AO289"/>
      <c r="AQ289">
        <f t="shared" si="43"/>
        <v>0</v>
      </c>
      <c r="AR289">
        <f>AC296</f>
        <v>0</v>
      </c>
      <c r="AS289">
        <f t="shared" si="44"/>
        <v>0</v>
      </c>
    </row>
    <row r="290" spans="1:45" ht="60" customHeight="1" thickBot="1">
      <c r="A290" s="39"/>
      <c r="B290" s="27"/>
      <c r="C290" s="106" t="s">
        <v>217</v>
      </c>
      <c r="D290" s="234" t="s">
        <v>433</v>
      </c>
      <c r="E290" s="234"/>
      <c r="F290" s="234"/>
      <c r="G290" s="234"/>
      <c r="H290" s="234"/>
      <c r="I290" s="234"/>
      <c r="J290" s="234"/>
      <c r="K290" s="234"/>
      <c r="L290" s="234"/>
      <c r="M290" s="234"/>
      <c r="N290" s="234"/>
      <c r="O290" s="234"/>
      <c r="P290" s="234"/>
      <c r="Q290" s="271"/>
      <c r="R290" s="271"/>
      <c r="S290" s="271"/>
      <c r="T290" s="271"/>
      <c r="U290" s="271"/>
      <c r="V290" s="271"/>
      <c r="W290" s="271"/>
      <c r="X290" s="271"/>
      <c r="Y290" s="271"/>
      <c r="Z290" s="271"/>
      <c r="AA290" s="271"/>
      <c r="AB290" s="271"/>
      <c r="AC290" s="271"/>
      <c r="AD290" s="271"/>
      <c r="AG290" s="153">
        <f t="shared" si="36"/>
        <v>0</v>
      </c>
      <c r="AH290" s="154">
        <f t="shared" si="37"/>
        <v>0</v>
      </c>
      <c r="AI290" s="154">
        <f t="shared" si="38"/>
        <v>0</v>
      </c>
      <c r="AJ290" s="155">
        <f t="shared" si="39"/>
        <v>0</v>
      </c>
      <c r="AL290">
        <f t="shared" si="40"/>
        <v>0</v>
      </c>
      <c r="AM290">
        <f t="shared" si="41"/>
        <v>0</v>
      </c>
      <c r="AN290">
        <f t="shared" si="42"/>
        <v>0</v>
      </c>
      <c r="AO290"/>
      <c r="AP290"/>
      <c r="AQ290"/>
      <c r="AR290"/>
      <c r="AS290">
        <f>+SUM(AS283:AS289)</f>
        <v>0</v>
      </c>
    </row>
    <row r="291" spans="1:45" ht="36" customHeight="1" thickBot="1">
      <c r="A291" s="39"/>
      <c r="B291" s="27"/>
      <c r="C291" s="106" t="s">
        <v>219</v>
      </c>
      <c r="D291" s="234" t="s">
        <v>434</v>
      </c>
      <c r="E291" s="234"/>
      <c r="F291" s="234"/>
      <c r="G291" s="234"/>
      <c r="H291" s="234"/>
      <c r="I291" s="234"/>
      <c r="J291" s="234"/>
      <c r="K291" s="234"/>
      <c r="L291" s="234"/>
      <c r="M291" s="234"/>
      <c r="N291" s="234"/>
      <c r="O291" s="234"/>
      <c r="P291" s="234"/>
      <c r="Q291" s="271"/>
      <c r="R291" s="271"/>
      <c r="S291" s="271"/>
      <c r="T291" s="271"/>
      <c r="U291" s="271"/>
      <c r="V291" s="271"/>
      <c r="W291" s="271"/>
      <c r="X291" s="271"/>
      <c r="Y291" s="271"/>
      <c r="Z291" s="271"/>
      <c r="AA291" s="271"/>
      <c r="AB291" s="271"/>
      <c r="AC291" s="271"/>
      <c r="AD291" s="271"/>
      <c r="AG291" s="153">
        <f t="shared" si="36"/>
        <v>0</v>
      </c>
      <c r="AH291" s="154">
        <f t="shared" si="37"/>
        <v>0</v>
      </c>
      <c r="AI291" s="154">
        <f t="shared" si="38"/>
        <v>0</v>
      </c>
      <c r="AJ291" s="155">
        <f t="shared" si="39"/>
        <v>0</v>
      </c>
      <c r="AL291">
        <f t="shared" si="40"/>
        <v>0</v>
      </c>
      <c r="AM291">
        <f t="shared" si="41"/>
        <v>0</v>
      </c>
      <c r="AN291">
        <f t="shared" si="42"/>
        <v>0</v>
      </c>
      <c r="AO291"/>
      <c r="AP291"/>
      <c r="AQ291"/>
      <c r="AR291"/>
      <c r="AS291"/>
    </row>
    <row r="292" spans="1:45" ht="15" customHeight="1" thickBot="1">
      <c r="A292" s="39"/>
      <c r="B292" s="27"/>
      <c r="C292" s="106" t="s">
        <v>221</v>
      </c>
      <c r="D292" s="234" t="s">
        <v>435</v>
      </c>
      <c r="E292" s="234"/>
      <c r="F292" s="234"/>
      <c r="G292" s="234"/>
      <c r="H292" s="234"/>
      <c r="I292" s="234"/>
      <c r="J292" s="234"/>
      <c r="K292" s="234"/>
      <c r="L292" s="234"/>
      <c r="M292" s="234"/>
      <c r="N292" s="234"/>
      <c r="O292" s="234"/>
      <c r="P292" s="234"/>
      <c r="Q292" s="271"/>
      <c r="R292" s="271"/>
      <c r="S292" s="271"/>
      <c r="T292" s="271"/>
      <c r="U292" s="271"/>
      <c r="V292" s="271"/>
      <c r="W292" s="271"/>
      <c r="X292" s="271"/>
      <c r="Y292" s="271"/>
      <c r="Z292" s="271"/>
      <c r="AA292" s="271"/>
      <c r="AB292" s="271"/>
      <c r="AC292" s="271"/>
      <c r="AD292" s="271"/>
      <c r="AG292" s="153">
        <f t="shared" si="36"/>
        <v>0</v>
      </c>
      <c r="AH292" s="154">
        <f t="shared" si="37"/>
        <v>0</v>
      </c>
      <c r="AI292" s="154">
        <f t="shared" si="38"/>
        <v>0</v>
      </c>
      <c r="AJ292" s="155">
        <f t="shared" si="39"/>
        <v>0</v>
      </c>
      <c r="AL292">
        <f t="shared" si="40"/>
        <v>0</v>
      </c>
      <c r="AM292">
        <f t="shared" si="41"/>
        <v>0</v>
      </c>
      <c r="AN292">
        <f t="shared" si="42"/>
        <v>0</v>
      </c>
      <c r="AO292"/>
      <c r="AP292"/>
      <c r="AQ292"/>
      <c r="AR292"/>
      <c r="AS292"/>
    </row>
    <row r="293" spans="1:45" ht="36" customHeight="1" thickBot="1">
      <c r="A293" s="39"/>
      <c r="B293" s="27"/>
      <c r="C293" s="106" t="s">
        <v>223</v>
      </c>
      <c r="D293" s="234" t="s">
        <v>436</v>
      </c>
      <c r="E293" s="234"/>
      <c r="F293" s="234"/>
      <c r="G293" s="234"/>
      <c r="H293" s="234"/>
      <c r="I293" s="234"/>
      <c r="J293" s="234"/>
      <c r="K293" s="234"/>
      <c r="L293" s="234"/>
      <c r="M293" s="234"/>
      <c r="N293" s="234"/>
      <c r="O293" s="234"/>
      <c r="P293" s="234"/>
      <c r="Q293" s="271"/>
      <c r="R293" s="271"/>
      <c r="S293" s="271"/>
      <c r="T293" s="271"/>
      <c r="U293" s="271"/>
      <c r="V293" s="271"/>
      <c r="W293" s="271"/>
      <c r="X293" s="271"/>
      <c r="Y293" s="271"/>
      <c r="Z293" s="271"/>
      <c r="AA293" s="271"/>
      <c r="AB293" s="271"/>
      <c r="AC293" s="271"/>
      <c r="AD293" s="271"/>
      <c r="AG293" s="153">
        <f t="shared" si="36"/>
        <v>0</v>
      </c>
      <c r="AH293" s="154">
        <f t="shared" si="37"/>
        <v>0</v>
      </c>
      <c r="AI293" s="154">
        <f t="shared" si="38"/>
        <v>0</v>
      </c>
      <c r="AJ293" s="155">
        <f t="shared" si="39"/>
        <v>0</v>
      </c>
      <c r="AL293">
        <f t="shared" si="40"/>
        <v>0</v>
      </c>
      <c r="AM293">
        <f t="shared" si="41"/>
        <v>0</v>
      </c>
      <c r="AN293">
        <f t="shared" si="42"/>
        <v>0</v>
      </c>
      <c r="AO293"/>
      <c r="AP293"/>
      <c r="AQ293"/>
      <c r="AR293"/>
      <c r="AS293"/>
    </row>
    <row r="294" spans="1:45" ht="36" customHeight="1" thickBot="1">
      <c r="A294" s="39"/>
      <c r="B294" s="27"/>
      <c r="C294" s="106" t="s">
        <v>224</v>
      </c>
      <c r="D294" s="234" t="s">
        <v>437</v>
      </c>
      <c r="E294" s="234"/>
      <c r="F294" s="234"/>
      <c r="G294" s="234"/>
      <c r="H294" s="234"/>
      <c r="I294" s="234"/>
      <c r="J294" s="234"/>
      <c r="K294" s="234"/>
      <c r="L294" s="234"/>
      <c r="M294" s="234"/>
      <c r="N294" s="234"/>
      <c r="O294" s="234"/>
      <c r="P294" s="234"/>
      <c r="Q294" s="271"/>
      <c r="R294" s="271"/>
      <c r="S294" s="271"/>
      <c r="T294" s="271"/>
      <c r="U294" s="271"/>
      <c r="V294" s="271"/>
      <c r="W294" s="271"/>
      <c r="X294" s="271"/>
      <c r="Y294" s="271"/>
      <c r="Z294" s="271"/>
      <c r="AA294" s="271"/>
      <c r="AB294" s="271"/>
      <c r="AC294" s="271"/>
      <c r="AD294" s="271"/>
      <c r="AG294" s="153">
        <f t="shared" si="36"/>
        <v>0</v>
      </c>
      <c r="AH294" s="154">
        <f t="shared" si="37"/>
        <v>0</v>
      </c>
      <c r="AI294" s="154">
        <f t="shared" si="38"/>
        <v>0</v>
      </c>
      <c r="AJ294" s="155">
        <f t="shared" si="39"/>
        <v>0</v>
      </c>
      <c r="AL294">
        <f t="shared" si="40"/>
        <v>0</v>
      </c>
      <c r="AM294">
        <f t="shared" si="41"/>
        <v>0</v>
      </c>
      <c r="AN294">
        <f t="shared" si="42"/>
        <v>0</v>
      </c>
      <c r="AO294"/>
      <c r="AP294"/>
      <c r="AQ294"/>
      <c r="AR294"/>
      <c r="AS294"/>
    </row>
    <row r="295" spans="1:45" ht="15" customHeight="1" thickBot="1">
      <c r="A295" s="39"/>
      <c r="B295" s="27"/>
      <c r="C295" s="106" t="s">
        <v>225</v>
      </c>
      <c r="D295" s="234" t="s">
        <v>457</v>
      </c>
      <c r="E295" s="234"/>
      <c r="F295" s="234"/>
      <c r="G295" s="234"/>
      <c r="H295" s="234"/>
      <c r="I295" s="234"/>
      <c r="J295" s="234"/>
      <c r="K295" s="234"/>
      <c r="L295" s="234"/>
      <c r="M295" s="234"/>
      <c r="N295" s="234"/>
      <c r="O295" s="234"/>
      <c r="P295" s="234"/>
      <c r="Q295" s="271"/>
      <c r="R295" s="271"/>
      <c r="S295" s="271"/>
      <c r="T295" s="271"/>
      <c r="U295" s="271"/>
      <c r="V295" s="271"/>
      <c r="W295" s="271"/>
      <c r="X295" s="271"/>
      <c r="Y295" s="271"/>
      <c r="Z295" s="271"/>
      <c r="AA295" s="271"/>
      <c r="AB295" s="271"/>
      <c r="AC295" s="271"/>
      <c r="AD295" s="271"/>
      <c r="AG295" s="153">
        <f t="shared" si="36"/>
        <v>0</v>
      </c>
      <c r="AH295" s="154">
        <f t="shared" si="37"/>
        <v>0</v>
      </c>
      <c r="AI295" s="154">
        <f t="shared" si="38"/>
        <v>0</v>
      </c>
      <c r="AJ295" s="155">
        <f t="shared" si="39"/>
        <v>0</v>
      </c>
      <c r="AL295">
        <f t="shared" si="40"/>
        <v>0</v>
      </c>
      <c r="AM295">
        <f t="shared" si="41"/>
        <v>0</v>
      </c>
      <c r="AN295">
        <f t="shared" si="42"/>
        <v>0</v>
      </c>
      <c r="AO295"/>
      <c r="AP295"/>
      <c r="AQ295"/>
      <c r="AR295"/>
      <c r="AS295"/>
    </row>
    <row r="296" spans="1:45" ht="15" customHeight="1">
      <c r="A296" s="39"/>
      <c r="B296" s="27"/>
      <c r="C296" s="25"/>
      <c r="D296" s="25"/>
      <c r="E296" s="25"/>
      <c r="F296" s="25"/>
      <c r="G296" s="25"/>
      <c r="H296" s="25"/>
      <c r="I296" s="25"/>
      <c r="J296" s="25"/>
      <c r="K296" s="25"/>
      <c r="L296" s="25"/>
      <c r="M296" s="25"/>
      <c r="O296" s="27"/>
      <c r="P296" s="97" t="s">
        <v>377</v>
      </c>
      <c r="Q296" s="183">
        <f t="shared" ref="Q296:AC296" si="45">IF(AND(SUM(Q283:R295)=0,COUNTIF(Q283:R295,"NS")&gt;0),"NS",
IF(AND(SUM(Q283:R295)=0,COUNTIF(Q283:R295,0)&gt;0),0,
IF(AND(SUM(Q283:R295)=0,COUNTIF(Q283:R295,"NA")&gt;0),"NA",
SUM(Q283:R295))))</f>
        <v>0</v>
      </c>
      <c r="R296" s="183"/>
      <c r="S296" s="183">
        <f t="shared" si="45"/>
        <v>0</v>
      </c>
      <c r="T296" s="183"/>
      <c r="U296" s="183">
        <f t="shared" si="45"/>
        <v>0</v>
      </c>
      <c r="V296" s="183"/>
      <c r="W296" s="183">
        <f t="shared" si="45"/>
        <v>0</v>
      </c>
      <c r="X296" s="183"/>
      <c r="Y296" s="183">
        <f t="shared" si="45"/>
        <v>0</v>
      </c>
      <c r="Z296" s="183"/>
      <c r="AA296" s="183">
        <f t="shared" si="45"/>
        <v>0</v>
      </c>
      <c r="AB296" s="183"/>
      <c r="AC296" s="183">
        <f t="shared" si="45"/>
        <v>0</v>
      </c>
      <c r="AD296" s="183"/>
      <c r="AJ296" s="43">
        <f>+SUM(AJ283:AJ295)</f>
        <v>0</v>
      </c>
      <c r="AL296"/>
      <c r="AM296"/>
      <c r="AN296">
        <f>+SUM(AN283:AN295)</f>
        <v>0</v>
      </c>
      <c r="AO296"/>
      <c r="AP296"/>
      <c r="AQ296"/>
      <c r="AR296"/>
      <c r="AS296"/>
    </row>
    <row r="297" spans="1:45" ht="15" customHeight="1">
      <c r="A297" s="39"/>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L297"/>
      <c r="AM297"/>
      <c r="AN297"/>
      <c r="AO297"/>
      <c r="AP297"/>
      <c r="AQ297"/>
      <c r="AR297"/>
      <c r="AS297"/>
    </row>
    <row r="298" spans="1:45" ht="24" customHeight="1">
      <c r="A298" s="89"/>
      <c r="B298"/>
      <c r="C298" s="203" t="s">
        <v>378</v>
      </c>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c r="AA298" s="203"/>
      <c r="AB298" s="203"/>
      <c r="AC298" s="203"/>
      <c r="AD298" s="203"/>
      <c r="AL298"/>
      <c r="AM298"/>
      <c r="AN298"/>
      <c r="AO298"/>
      <c r="AP298"/>
      <c r="AQ298"/>
      <c r="AR298"/>
      <c r="AS298"/>
    </row>
    <row r="299" spans="1:45" ht="60" customHeight="1">
      <c r="A299" s="89"/>
      <c r="B299"/>
      <c r="C299" s="306"/>
      <c r="D299" s="306"/>
      <c r="E299" s="306"/>
      <c r="F299" s="306"/>
      <c r="G299" s="306"/>
      <c r="H299" s="306"/>
      <c r="I299" s="306"/>
      <c r="J299" s="306"/>
      <c r="K299" s="306"/>
      <c r="L299" s="306"/>
      <c r="M299" s="306"/>
      <c r="N299" s="306"/>
      <c r="O299" s="306"/>
      <c r="P299" s="306"/>
      <c r="Q299" s="306"/>
      <c r="R299" s="306"/>
      <c r="S299" s="306"/>
      <c r="T299" s="306"/>
      <c r="U299" s="306"/>
      <c r="V299" s="306"/>
      <c r="W299" s="306"/>
      <c r="X299" s="306"/>
      <c r="Y299" s="306"/>
      <c r="Z299" s="306"/>
      <c r="AA299" s="306"/>
      <c r="AB299" s="306"/>
      <c r="AC299" s="306"/>
      <c r="AD299" s="306"/>
    </row>
    <row r="300" spans="1:45" ht="15" customHeight="1">
      <c r="A300" s="39"/>
      <c r="B300" s="276" t="str">
        <f>IF(CA276=0,"","Alerta: se registró NS (no se sabe), favor de agregar su respectivo comentario (6ᵃ instrucción general).")</f>
        <v/>
      </c>
      <c r="C300" s="276"/>
      <c r="D300" s="276"/>
      <c r="E300" s="276"/>
      <c r="F300" s="276"/>
      <c r="G300" s="276"/>
      <c r="H300" s="276"/>
      <c r="I300" s="276"/>
      <c r="J300" s="276"/>
      <c r="K300" s="276"/>
      <c r="L300" s="276"/>
      <c r="M300" s="276"/>
      <c r="N300" s="276"/>
      <c r="O300" s="276"/>
      <c r="P300" s="276"/>
      <c r="Q300" s="276"/>
      <c r="R300" s="276"/>
      <c r="S300" s="276"/>
      <c r="T300" s="276"/>
      <c r="U300" s="276"/>
      <c r="V300" s="276"/>
      <c r="W300" s="276"/>
      <c r="X300" s="276"/>
      <c r="Y300" s="276"/>
      <c r="Z300" s="276"/>
      <c r="AA300" s="276"/>
      <c r="AB300" s="276"/>
      <c r="AC300" s="276"/>
      <c r="AD300" s="276"/>
    </row>
    <row r="301" spans="1:45" ht="15" customHeight="1">
      <c r="A301" s="39"/>
      <c r="B301" s="276" t="str">
        <f>IF(AJ281=0,"","Alerta: no puede responder debido a la relación que guarda con la pregunta 4.2 (1ᵃ instrucción).")</f>
        <v/>
      </c>
      <c r="C301" s="276"/>
      <c r="D301" s="276"/>
      <c r="E301" s="276"/>
      <c r="F301" s="276"/>
      <c r="G301" s="276"/>
      <c r="H301" s="276"/>
      <c r="I301" s="276"/>
      <c r="J301" s="276"/>
      <c r="K301" s="276"/>
      <c r="L301" s="276"/>
      <c r="M301" s="276"/>
      <c r="N301" s="276"/>
      <c r="O301" s="276"/>
      <c r="P301" s="276"/>
      <c r="Q301" s="276"/>
      <c r="R301" s="276"/>
      <c r="S301" s="276"/>
      <c r="T301" s="276"/>
      <c r="U301" s="276"/>
      <c r="V301" s="276"/>
      <c r="W301" s="276"/>
      <c r="X301" s="276"/>
      <c r="Y301" s="276"/>
      <c r="Z301" s="276"/>
      <c r="AA301" s="276"/>
      <c r="AB301" s="276"/>
      <c r="AC301" s="276"/>
      <c r="AD301" s="276"/>
    </row>
    <row r="302" spans="1:45" ht="25.5" customHeight="1">
      <c r="A302" s="39"/>
      <c r="B302" s="343" t="str">
        <f>IF(AN296=0,"","Error: verificar la suma de las cantidades de la columna Total asi como su desgaregación por causa ya que debe ser igual las cantidades de la tabla II de la pregunta 4.3 (2ᵃ instrucción).")</f>
        <v/>
      </c>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c r="AA302" s="343"/>
      <c r="AB302" s="343"/>
      <c r="AC302" s="343"/>
      <c r="AD302" s="343"/>
    </row>
    <row r="303" spans="1:45" ht="28.5" customHeight="1">
      <c r="A303" s="39"/>
      <c r="B303" s="382" t="str">
        <f>IF(AS290=0,"","Alerta: verificar la cantidad de cada causa, ya que debe ser igual o mayor a la suma de las cantidades de la pregunta anterior, de no ser así debe registrar su respectivo comentario (3ᵃ instrucción).")</f>
        <v/>
      </c>
      <c r="C303" s="382"/>
      <c r="D303" s="382"/>
      <c r="E303" s="382"/>
      <c r="F303" s="382"/>
      <c r="G303" s="382"/>
      <c r="H303" s="382"/>
      <c r="I303" s="382"/>
      <c r="J303" s="382"/>
      <c r="K303" s="382"/>
      <c r="L303" s="382"/>
      <c r="M303" s="382"/>
      <c r="N303" s="382"/>
      <c r="O303" s="382"/>
      <c r="P303" s="382"/>
      <c r="Q303" s="382"/>
      <c r="R303" s="382"/>
      <c r="S303" s="382"/>
      <c r="T303" s="382"/>
      <c r="U303" s="382"/>
      <c r="V303" s="382"/>
      <c r="W303" s="382"/>
      <c r="X303" s="382"/>
      <c r="Y303" s="382"/>
      <c r="Z303" s="382"/>
      <c r="AA303" s="382"/>
      <c r="AB303" s="382"/>
      <c r="AC303" s="382"/>
      <c r="AD303" s="382"/>
    </row>
    <row r="304" spans="1:45" ht="15" customHeight="1">
      <c r="A304" s="39"/>
      <c r="B304" s="295" t="str">
        <f>IF(AJ296=0,"","Error: verificar sumas.")</f>
        <v/>
      </c>
      <c r="C304" s="295"/>
      <c r="D304" s="295"/>
      <c r="E304" s="295"/>
      <c r="F304" s="295"/>
      <c r="G304" s="295"/>
      <c r="H304" s="295"/>
      <c r="I304" s="295"/>
      <c r="J304" s="295"/>
      <c r="K304" s="295"/>
      <c r="L304" s="295"/>
      <c r="M304" s="295"/>
      <c r="N304" s="295"/>
      <c r="O304" s="295"/>
      <c r="P304" s="295"/>
      <c r="Q304" s="295"/>
      <c r="R304" s="295"/>
      <c r="S304" s="295"/>
      <c r="T304" s="295"/>
      <c r="U304" s="295"/>
      <c r="V304" s="295"/>
      <c r="W304" s="295"/>
      <c r="X304" s="295"/>
      <c r="Y304" s="295"/>
      <c r="Z304" s="295"/>
      <c r="AA304" s="295"/>
      <c r="AB304" s="295"/>
      <c r="AC304" s="295"/>
      <c r="AD304" s="295"/>
    </row>
    <row r="305" spans="1:79" ht="15" customHeight="1" thickBot="1">
      <c r="A305" s="39"/>
      <c r="B305" s="233" t="str">
        <f>IF(AI277=0,"","Error: debe completar toda la información requerida.")</f>
        <v/>
      </c>
      <c r="C305" s="233"/>
      <c r="D305" s="233"/>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row>
    <row r="306" spans="1:79" ht="15" customHeight="1" thickBot="1">
      <c r="A306" s="107" t="s">
        <v>257</v>
      </c>
      <c r="B306" s="340" t="s">
        <v>458</v>
      </c>
      <c r="C306" s="341"/>
      <c r="D306" s="341"/>
      <c r="E306" s="341"/>
      <c r="F306" s="341"/>
      <c r="G306" s="341"/>
      <c r="H306" s="341"/>
      <c r="I306" s="341"/>
      <c r="J306" s="341"/>
      <c r="K306" s="341"/>
      <c r="L306" s="341"/>
      <c r="M306" s="341"/>
      <c r="N306" s="341"/>
      <c r="O306" s="341"/>
      <c r="P306" s="341"/>
      <c r="Q306" s="341"/>
      <c r="R306" s="341"/>
      <c r="S306" s="341"/>
      <c r="T306" s="341"/>
      <c r="U306" s="341"/>
      <c r="V306" s="341"/>
      <c r="W306" s="341"/>
      <c r="X306" s="341"/>
      <c r="Y306" s="341"/>
      <c r="Z306" s="341"/>
      <c r="AA306" s="341"/>
      <c r="AB306" s="341"/>
      <c r="AC306" s="341"/>
      <c r="AD306" s="342"/>
    </row>
    <row r="307" spans="1:79" ht="15" customHeight="1">
      <c r="A307" s="39"/>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G307" s="43" t="s">
        <v>274</v>
      </c>
    </row>
    <row r="308" spans="1:79" ht="24" customHeight="1">
      <c r="A308" s="38" t="s">
        <v>459</v>
      </c>
      <c r="B308" s="272" t="s">
        <v>460</v>
      </c>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c r="AC308" s="272"/>
      <c r="AD308" s="272"/>
      <c r="AG308" s="43">
        <f>+COUNTBLANK(Y313:AD317)</f>
        <v>30</v>
      </c>
      <c r="AH308" s="43">
        <v>30</v>
      </c>
      <c r="AI308" s="43">
        <v>25</v>
      </c>
      <c r="CA308" s="43">
        <f>+COUNTIF(Y313:AD317,"NS")</f>
        <v>0</v>
      </c>
    </row>
    <row r="309" spans="1:79" customFormat="1" ht="24" customHeight="1">
      <c r="A309" s="83"/>
      <c r="B309" s="25"/>
      <c r="C309" s="308" t="s">
        <v>461</v>
      </c>
      <c r="D309" s="308"/>
      <c r="E309" s="308"/>
      <c r="F309" s="308"/>
      <c r="G309" s="308"/>
      <c r="H309" s="308"/>
      <c r="I309" s="308"/>
      <c r="J309" s="308"/>
      <c r="K309" s="308"/>
      <c r="L309" s="308"/>
      <c r="M309" s="308"/>
      <c r="N309" s="308"/>
      <c r="O309" s="308"/>
      <c r="P309" s="308"/>
      <c r="Q309" s="308"/>
      <c r="R309" s="308"/>
      <c r="S309" s="308"/>
      <c r="T309" s="308"/>
      <c r="U309" s="308"/>
      <c r="V309" s="308"/>
      <c r="W309" s="308"/>
      <c r="X309" s="308"/>
      <c r="Y309" s="308"/>
      <c r="Z309" s="308"/>
      <c r="AA309" s="308"/>
      <c r="AB309" s="308"/>
      <c r="AC309" s="308"/>
      <c r="AD309" s="308"/>
      <c r="AF309" s="163"/>
      <c r="AG309" s="157" t="s">
        <v>382</v>
      </c>
      <c r="AH309" s="157"/>
      <c r="AI309" s="157">
        <f>IF(OR(AG308=AH308,AG308=AI308),0,1)</f>
        <v>0</v>
      </c>
    </row>
    <row r="310" spans="1:79" customFormat="1" ht="24" customHeight="1">
      <c r="A310" s="83"/>
      <c r="B310" s="25"/>
      <c r="C310" s="308" t="s">
        <v>462</v>
      </c>
      <c r="D310" s="308"/>
      <c r="E310" s="308"/>
      <c r="F310" s="308"/>
      <c r="G310" s="308"/>
      <c r="H310" s="308"/>
      <c r="I310" s="308"/>
      <c r="J310" s="308"/>
      <c r="K310" s="308"/>
      <c r="L310" s="308"/>
      <c r="M310" s="308"/>
      <c r="N310" s="308"/>
      <c r="O310" s="308"/>
      <c r="P310" s="308"/>
      <c r="Q310" s="308"/>
      <c r="R310" s="308"/>
      <c r="S310" s="308"/>
      <c r="T310" s="308"/>
      <c r="U310" s="308"/>
      <c r="V310" s="308"/>
      <c r="W310" s="308"/>
      <c r="X310" s="308"/>
      <c r="Y310" s="308"/>
      <c r="Z310" s="308"/>
      <c r="AA310" s="308"/>
      <c r="AB310" s="308"/>
      <c r="AC310" s="308"/>
      <c r="AD310" s="308"/>
      <c r="AF310" s="163"/>
    </row>
    <row r="311" spans="1:79" ht="15" customHeight="1">
      <c r="A311" s="39"/>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spans="1:79" customFormat="1" ht="36" customHeight="1">
      <c r="A312" s="83"/>
      <c r="B312" s="25"/>
      <c r="C312" s="180" t="s">
        <v>463</v>
      </c>
      <c r="D312" s="181"/>
      <c r="E312" s="181"/>
      <c r="F312" s="181"/>
      <c r="G312" s="181"/>
      <c r="H312" s="181"/>
      <c r="I312" s="181"/>
      <c r="J312" s="181"/>
      <c r="K312" s="181"/>
      <c r="L312" s="181"/>
      <c r="M312" s="181"/>
      <c r="N312" s="181"/>
      <c r="O312" s="181"/>
      <c r="P312" s="181"/>
      <c r="Q312" s="181"/>
      <c r="R312" s="181"/>
      <c r="S312" s="181"/>
      <c r="T312" s="181"/>
      <c r="U312" s="181"/>
      <c r="V312" s="181"/>
      <c r="W312" s="181"/>
      <c r="X312" s="182"/>
      <c r="Y312" s="180" t="s">
        <v>464</v>
      </c>
      <c r="Z312" s="181"/>
      <c r="AA312" s="181"/>
      <c r="AB312" s="181"/>
      <c r="AC312" s="181"/>
      <c r="AD312" s="182"/>
      <c r="AF312" s="163"/>
    </row>
    <row r="313" spans="1:79" customFormat="1" ht="15" customHeight="1">
      <c r="A313" s="83"/>
      <c r="B313" s="25"/>
      <c r="C313" s="108" t="s">
        <v>205</v>
      </c>
      <c r="D313" s="282" t="s">
        <v>465</v>
      </c>
      <c r="E313" s="283"/>
      <c r="F313" s="283"/>
      <c r="G313" s="283"/>
      <c r="H313" s="283"/>
      <c r="I313" s="283"/>
      <c r="J313" s="283"/>
      <c r="K313" s="283"/>
      <c r="L313" s="283"/>
      <c r="M313" s="283"/>
      <c r="N313" s="283"/>
      <c r="O313" s="283"/>
      <c r="P313" s="283"/>
      <c r="Q313" s="283"/>
      <c r="R313" s="283"/>
      <c r="S313" s="283"/>
      <c r="T313" s="283"/>
      <c r="U313" s="283"/>
      <c r="V313" s="283"/>
      <c r="W313" s="283"/>
      <c r="X313" s="284"/>
      <c r="Y313" s="271"/>
      <c r="Z313" s="271"/>
      <c r="AA313" s="271"/>
      <c r="AB313" s="271"/>
      <c r="AC313" s="271"/>
      <c r="AD313" s="271"/>
      <c r="AF313" s="163"/>
    </row>
    <row r="314" spans="1:79" customFormat="1" ht="15" customHeight="1">
      <c r="A314" s="83"/>
      <c r="B314" s="25"/>
      <c r="C314" s="101" t="s">
        <v>206</v>
      </c>
      <c r="D314" s="282" t="s">
        <v>466</v>
      </c>
      <c r="E314" s="283"/>
      <c r="F314" s="283"/>
      <c r="G314" s="283"/>
      <c r="H314" s="283"/>
      <c r="I314" s="283"/>
      <c r="J314" s="283"/>
      <c r="K314" s="283"/>
      <c r="L314" s="283"/>
      <c r="M314" s="283"/>
      <c r="N314" s="283"/>
      <c r="O314" s="283"/>
      <c r="P314" s="283"/>
      <c r="Q314" s="283"/>
      <c r="R314" s="283"/>
      <c r="S314" s="283"/>
      <c r="T314" s="283"/>
      <c r="U314" s="283"/>
      <c r="V314" s="283"/>
      <c r="W314" s="283"/>
      <c r="X314" s="284"/>
      <c r="Y314" s="271"/>
      <c r="Z314" s="271"/>
      <c r="AA314" s="271"/>
      <c r="AB314" s="271"/>
      <c r="AC314" s="271"/>
      <c r="AD314" s="271"/>
      <c r="AF314" s="163"/>
    </row>
    <row r="315" spans="1:79" customFormat="1" ht="24" customHeight="1">
      <c r="A315" s="109"/>
      <c r="B315" s="110"/>
      <c r="C315" s="101" t="s">
        <v>208</v>
      </c>
      <c r="D315" s="282" t="s">
        <v>467</v>
      </c>
      <c r="E315" s="283"/>
      <c r="F315" s="283"/>
      <c r="G315" s="283"/>
      <c r="H315" s="283"/>
      <c r="I315" s="283"/>
      <c r="J315" s="283"/>
      <c r="K315" s="283"/>
      <c r="L315" s="283"/>
      <c r="M315" s="283"/>
      <c r="N315" s="283"/>
      <c r="O315" s="283"/>
      <c r="P315" s="283"/>
      <c r="Q315" s="283"/>
      <c r="R315" s="283"/>
      <c r="S315" s="283"/>
      <c r="T315" s="283"/>
      <c r="U315" s="283"/>
      <c r="V315" s="283"/>
      <c r="W315" s="283"/>
      <c r="X315" s="284"/>
      <c r="Y315" s="271"/>
      <c r="Z315" s="271"/>
      <c r="AA315" s="271"/>
      <c r="AB315" s="271"/>
      <c r="AC315" s="271"/>
      <c r="AD315" s="271"/>
      <c r="AF315" s="163"/>
    </row>
    <row r="316" spans="1:79" customFormat="1" ht="15" customHeight="1">
      <c r="A316" s="109"/>
      <c r="B316" s="110"/>
      <c r="C316" s="101" t="s">
        <v>209</v>
      </c>
      <c r="D316" s="282" t="s">
        <v>468</v>
      </c>
      <c r="E316" s="283"/>
      <c r="F316" s="283"/>
      <c r="G316" s="283"/>
      <c r="H316" s="283"/>
      <c r="I316" s="283"/>
      <c r="J316" s="283"/>
      <c r="K316" s="283"/>
      <c r="L316" s="283"/>
      <c r="M316" s="283"/>
      <c r="N316" s="283"/>
      <c r="O316" s="283"/>
      <c r="P316" s="283"/>
      <c r="Q316" s="283"/>
      <c r="R316" s="283"/>
      <c r="S316" s="283"/>
      <c r="T316" s="283"/>
      <c r="U316" s="283"/>
      <c r="V316" s="283"/>
      <c r="W316" s="283"/>
      <c r="X316" s="284"/>
      <c r="Y316" s="271"/>
      <c r="Z316" s="271"/>
      <c r="AA316" s="271"/>
      <c r="AB316" s="271"/>
      <c r="AC316" s="271"/>
      <c r="AD316" s="271"/>
      <c r="AF316" s="163"/>
    </row>
    <row r="317" spans="1:79" customFormat="1" ht="15" customHeight="1">
      <c r="A317" s="109"/>
      <c r="B317" s="110"/>
      <c r="C317" s="101" t="s">
        <v>211</v>
      </c>
      <c r="D317" s="282" t="s">
        <v>469</v>
      </c>
      <c r="E317" s="283"/>
      <c r="F317" s="283"/>
      <c r="G317" s="283"/>
      <c r="H317" s="283"/>
      <c r="I317" s="283"/>
      <c r="J317" s="283"/>
      <c r="K317" s="283"/>
      <c r="L317" s="283"/>
      <c r="M317" s="283"/>
      <c r="N317" s="283"/>
      <c r="O317" s="283"/>
      <c r="P317" s="283"/>
      <c r="Q317" s="283"/>
      <c r="R317" s="283"/>
      <c r="S317" s="283"/>
      <c r="T317" s="283"/>
      <c r="U317" s="283"/>
      <c r="V317" s="283"/>
      <c r="W317" s="283"/>
      <c r="X317" s="284"/>
      <c r="Y317" s="271"/>
      <c r="Z317" s="271"/>
      <c r="AA317" s="271"/>
      <c r="AB317" s="271"/>
      <c r="AC317" s="271"/>
      <c r="AD317" s="271"/>
      <c r="AF317" s="163"/>
    </row>
    <row r="318" spans="1:79" customFormat="1" ht="15" customHeight="1">
      <c r="A318" s="83"/>
      <c r="B318" s="25"/>
      <c r="C318" s="27"/>
      <c r="D318" s="27"/>
      <c r="E318" s="27"/>
      <c r="F318" s="27"/>
      <c r="G318" s="27"/>
      <c r="H318" s="27"/>
      <c r="I318" s="27"/>
      <c r="J318" s="62"/>
      <c r="K318" s="27"/>
      <c r="L318" s="27"/>
      <c r="M318" s="27"/>
      <c r="N318" s="27"/>
      <c r="O318" s="27"/>
      <c r="P318" s="27"/>
      <c r="Q318" s="27"/>
      <c r="R318" s="27"/>
      <c r="S318" s="27"/>
      <c r="T318" s="27"/>
      <c r="U318" s="27"/>
      <c r="V318" s="27"/>
      <c r="W318" s="102"/>
      <c r="X318" s="97" t="s">
        <v>377</v>
      </c>
      <c r="Y318" s="183">
        <f>IF(AND(SUM(Y313:AD317)=0,COUNTIF(Y313:AD317,"NS")&gt;0),"NS",
IF(AND(SUM(Y313:AD317)=0,COUNTIF(Y313:AD317,0)&gt;0),0,
IF(AND(SUM(Y313:AD317)=0,COUNTIF(Y313:AD317,"NA")&gt;0),"NA",
SUM(Y313:AD317))))</f>
        <v>0</v>
      </c>
      <c r="Z318" s="183"/>
      <c r="AA318" s="183"/>
      <c r="AB318" s="183"/>
      <c r="AC318" s="183"/>
      <c r="AD318" s="183"/>
      <c r="AF318" s="163"/>
    </row>
    <row r="319" spans="1:79" customFormat="1" ht="15" customHeight="1">
      <c r="A319" s="83"/>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F319" s="163"/>
    </row>
    <row r="320" spans="1:79" customFormat="1" ht="45" customHeight="1">
      <c r="A320" s="83"/>
      <c r="B320" s="7"/>
      <c r="C320" s="265" t="s">
        <v>470</v>
      </c>
      <c r="D320" s="265"/>
      <c r="E320" s="265"/>
      <c r="F320" s="266"/>
      <c r="G320" s="280"/>
      <c r="H320" s="199"/>
      <c r="I320" s="199"/>
      <c r="J320" s="199"/>
      <c r="K320" s="199"/>
      <c r="L320" s="199"/>
      <c r="M320" s="199"/>
      <c r="N320" s="199"/>
      <c r="O320" s="199"/>
      <c r="P320" s="199"/>
      <c r="Q320" s="199"/>
      <c r="R320" s="199"/>
      <c r="S320" s="199"/>
      <c r="T320" s="199"/>
      <c r="U320" s="199"/>
      <c r="V320" s="199"/>
      <c r="W320" s="199"/>
      <c r="X320" s="199"/>
      <c r="Y320" s="199"/>
      <c r="Z320" s="199"/>
      <c r="AA320" s="199"/>
      <c r="AB320" s="199"/>
      <c r="AC320" s="199"/>
      <c r="AD320" s="281"/>
      <c r="AF320" s="163"/>
      <c r="AG320">
        <f>+IF(AG308=AH308,0,IF(OR(AND(Y315=0,G320=""),AND(Y315="NA",G320=""),AND(Y315&gt;=1,G320&lt;&gt;""),AND(Y315="NS",G320="")),0,1))</f>
        <v>0</v>
      </c>
    </row>
    <row r="321" spans="1:33" customFormat="1" ht="15" customHeight="1">
      <c r="A321" s="83"/>
      <c r="B321" s="7"/>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F321" s="163"/>
    </row>
    <row r="322" spans="1:33" customFormat="1" ht="45" customHeight="1">
      <c r="A322" s="83"/>
      <c r="B322" s="7"/>
      <c r="C322" s="265" t="s">
        <v>471</v>
      </c>
      <c r="D322" s="265"/>
      <c r="E322" s="265"/>
      <c r="F322" s="266"/>
      <c r="G322" s="280"/>
      <c r="H322" s="199"/>
      <c r="I322" s="199"/>
      <c r="J322" s="199"/>
      <c r="K322" s="199"/>
      <c r="L322" s="199"/>
      <c r="M322" s="199"/>
      <c r="N322" s="199"/>
      <c r="O322" s="199"/>
      <c r="P322" s="199"/>
      <c r="Q322" s="199"/>
      <c r="R322" s="199"/>
      <c r="S322" s="199"/>
      <c r="T322" s="199"/>
      <c r="U322" s="199"/>
      <c r="V322" s="199"/>
      <c r="W322" s="199"/>
      <c r="X322" s="199"/>
      <c r="Y322" s="199"/>
      <c r="Z322" s="199"/>
      <c r="AA322" s="199"/>
      <c r="AB322" s="199"/>
      <c r="AC322" s="199"/>
      <c r="AD322" s="281"/>
      <c r="AF322" s="163"/>
      <c r="AG322">
        <f>+IF(AG308=AH308,0,IF(OR(AND(Y317=0,G322=""),AND(Y317="NA",G322=""),AND(Y317&gt;=1,G322&lt;&gt;""),AND(Y317="NS",G322="")),0,1))</f>
        <v>0</v>
      </c>
    </row>
    <row r="323" spans="1:33" ht="15" customHeight="1">
      <c r="A323" s="39"/>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spans="1:33" ht="24" customHeight="1">
      <c r="A324" s="89"/>
      <c r="B324"/>
      <c r="C324" s="203" t="s">
        <v>378</v>
      </c>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row>
    <row r="325" spans="1:33" ht="60" customHeight="1">
      <c r="A325" s="89"/>
      <c r="B325"/>
      <c r="C325" s="306"/>
      <c r="D325" s="306"/>
      <c r="E325" s="306"/>
      <c r="F325" s="306"/>
      <c r="G325" s="306"/>
      <c r="H325" s="306"/>
      <c r="I325" s="306"/>
      <c r="J325" s="306"/>
      <c r="K325" s="306"/>
      <c r="L325" s="306"/>
      <c r="M325" s="306"/>
      <c r="N325" s="306"/>
      <c r="O325" s="306"/>
      <c r="P325" s="306"/>
      <c r="Q325" s="306"/>
      <c r="R325" s="306"/>
      <c r="S325" s="306"/>
      <c r="T325" s="306"/>
      <c r="U325" s="306"/>
      <c r="V325" s="306"/>
      <c r="W325" s="306"/>
      <c r="X325" s="306"/>
      <c r="Y325" s="306"/>
      <c r="Z325" s="306"/>
      <c r="AA325" s="306"/>
      <c r="AB325" s="306"/>
      <c r="AC325" s="306"/>
      <c r="AD325" s="306"/>
    </row>
    <row r="326" spans="1:33" ht="15" customHeight="1">
      <c r="A326" s="99"/>
      <c r="B326" s="276" t="str">
        <f>IF(CA308=0,"","Alerta: se registró NS (no se sabe), favor de agregar su respectivo comentario (6ᵃ instrucción general).")</f>
        <v/>
      </c>
      <c r="C326" s="276"/>
      <c r="D326" s="276"/>
      <c r="E326" s="276"/>
      <c r="F326" s="276"/>
      <c r="G326" s="276"/>
      <c r="H326" s="276"/>
      <c r="I326" s="276"/>
      <c r="J326" s="276"/>
      <c r="K326" s="276"/>
      <c r="L326" s="276"/>
      <c r="M326" s="276"/>
      <c r="N326" s="276"/>
      <c r="O326" s="276"/>
      <c r="P326" s="276"/>
      <c r="Q326" s="276"/>
      <c r="R326" s="276"/>
      <c r="S326" s="276"/>
      <c r="T326" s="276"/>
      <c r="U326" s="276"/>
      <c r="V326" s="276"/>
      <c r="W326" s="276"/>
      <c r="X326" s="276"/>
      <c r="Y326" s="276"/>
      <c r="Z326" s="276"/>
      <c r="AA326" s="276"/>
      <c r="AB326" s="276"/>
      <c r="AC326" s="276"/>
      <c r="AD326" s="276"/>
    </row>
    <row r="327" spans="1:33" ht="15" customHeight="1">
      <c r="A327" s="99"/>
      <c r="B327" s="295" t="str">
        <f>IF(AG320=0,"","Error: debe especificar la otra autoridad competente.")</f>
        <v/>
      </c>
      <c r="C327" s="295"/>
      <c r="D327" s="295"/>
      <c r="E327" s="295"/>
      <c r="F327" s="295"/>
      <c r="G327" s="295"/>
      <c r="H327" s="295"/>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row>
    <row r="328" spans="1:33" ht="15" customHeight="1">
      <c r="A328" s="99"/>
      <c r="B328" s="295" t="str">
        <f>IF(AG322=0,"","Error: debe especificar la otra causa de desclasificación.")</f>
        <v/>
      </c>
      <c r="C328" s="295"/>
      <c r="D328" s="295"/>
      <c r="E328" s="295"/>
      <c r="F328" s="295"/>
      <c r="G328" s="295"/>
      <c r="H328" s="295"/>
      <c r="I328" s="295"/>
      <c r="J328" s="295"/>
      <c r="K328" s="295"/>
      <c r="L328" s="295"/>
      <c r="M328" s="295"/>
      <c r="N328" s="295"/>
      <c r="O328" s="295"/>
      <c r="P328" s="295"/>
      <c r="Q328" s="295"/>
      <c r="R328" s="295"/>
      <c r="S328" s="295"/>
      <c r="T328" s="295"/>
      <c r="U328" s="295"/>
      <c r="V328" s="295"/>
      <c r="W328" s="295"/>
      <c r="X328" s="295"/>
      <c r="Y328" s="295"/>
      <c r="Z328" s="295"/>
      <c r="AA328" s="295"/>
      <c r="AB328" s="295"/>
      <c r="AC328" s="295"/>
      <c r="AD328" s="295"/>
    </row>
    <row r="329" spans="1:33" ht="15" customHeight="1">
      <c r="A329" s="99"/>
      <c r="B329" s="233" t="str">
        <f>IF(AI309=0,"","Error: debe completar toda la información requerida.")</f>
        <v/>
      </c>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row>
    <row r="330" spans="1:33" ht="15" customHeight="1">
      <c r="A330" s="99"/>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c r="AA330" s="100"/>
      <c r="AB330" s="100"/>
      <c r="AC330" s="100"/>
      <c r="AD330" s="100"/>
    </row>
    <row r="331" spans="1:33" ht="15" customHeight="1" thickBot="1">
      <c r="A331" s="99"/>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c r="AA331" s="100"/>
      <c r="AB331" s="100"/>
      <c r="AC331" s="100"/>
      <c r="AD331" s="100"/>
    </row>
    <row r="332" spans="1:33" ht="15" customHeight="1" thickBot="1">
      <c r="A332" s="107" t="s">
        <v>257</v>
      </c>
      <c r="B332" s="329" t="s">
        <v>472</v>
      </c>
      <c r="C332" s="330"/>
      <c r="D332" s="330"/>
      <c r="E332" s="330"/>
      <c r="F332" s="330"/>
      <c r="G332" s="330"/>
      <c r="H332" s="330"/>
      <c r="I332" s="330"/>
      <c r="J332" s="330"/>
      <c r="K332" s="330"/>
      <c r="L332" s="330"/>
      <c r="M332" s="330"/>
      <c r="N332" s="330"/>
      <c r="O332" s="330"/>
      <c r="P332" s="330"/>
      <c r="Q332" s="330"/>
      <c r="R332" s="330"/>
      <c r="S332" s="330"/>
      <c r="T332" s="330"/>
      <c r="U332" s="330"/>
      <c r="V332" s="330"/>
      <c r="W332" s="330"/>
      <c r="X332" s="330"/>
      <c r="Y332" s="330"/>
      <c r="Z332" s="330"/>
      <c r="AA332" s="330"/>
      <c r="AB332" s="330"/>
      <c r="AC332" s="330"/>
      <c r="AD332" s="331"/>
    </row>
    <row r="333" spans="1:33" ht="15" customHeight="1">
      <c r="B333" s="332" t="s">
        <v>261</v>
      </c>
      <c r="C333" s="333"/>
      <c r="D333" s="333"/>
      <c r="E333" s="333"/>
      <c r="F333" s="333"/>
      <c r="G333" s="333"/>
      <c r="H333" s="333"/>
      <c r="I333" s="333"/>
      <c r="J333" s="333"/>
      <c r="K333" s="333"/>
      <c r="L333" s="333"/>
      <c r="M333" s="333"/>
      <c r="N333" s="333"/>
      <c r="O333" s="333"/>
      <c r="P333" s="333"/>
      <c r="Q333" s="333"/>
      <c r="R333" s="333"/>
      <c r="S333" s="333"/>
      <c r="T333" s="333"/>
      <c r="U333" s="333"/>
      <c r="V333" s="333"/>
      <c r="W333" s="333"/>
      <c r="X333" s="333"/>
      <c r="Y333" s="333"/>
      <c r="Z333" s="333"/>
      <c r="AA333" s="333"/>
      <c r="AB333" s="333"/>
      <c r="AC333" s="333"/>
      <c r="AD333" s="334"/>
    </row>
    <row r="334" spans="1:33" ht="24" customHeight="1">
      <c r="B334" s="142"/>
      <c r="C334" s="203" t="s">
        <v>473</v>
      </c>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4"/>
    </row>
    <row r="335" spans="1:33" ht="36" customHeight="1">
      <c r="B335" s="111"/>
      <c r="C335" s="214" t="s">
        <v>474</v>
      </c>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c r="AA335" s="214"/>
      <c r="AB335" s="214"/>
      <c r="AC335" s="214"/>
      <c r="AD335" s="215"/>
    </row>
    <row r="336" spans="1:33" ht="15" customHeight="1" thickBot="1">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row>
    <row r="337" spans="1:79" ht="15" customHeight="1" thickBot="1">
      <c r="A337" s="107" t="s">
        <v>257</v>
      </c>
      <c r="B337" s="285" t="s">
        <v>475</v>
      </c>
      <c r="C337" s="286"/>
      <c r="D337" s="286"/>
      <c r="E337" s="286"/>
      <c r="F337" s="286"/>
      <c r="G337" s="286"/>
      <c r="H337" s="286"/>
      <c r="I337" s="286"/>
      <c r="J337" s="286"/>
      <c r="K337" s="286"/>
      <c r="L337" s="286"/>
      <c r="M337" s="286"/>
      <c r="N337" s="286"/>
      <c r="O337" s="286"/>
      <c r="P337" s="286"/>
      <c r="Q337" s="286"/>
      <c r="R337" s="286"/>
      <c r="S337" s="286"/>
      <c r="T337" s="286"/>
      <c r="U337" s="286"/>
      <c r="V337" s="286"/>
      <c r="W337" s="286"/>
      <c r="X337" s="286"/>
      <c r="Y337" s="286"/>
      <c r="Z337" s="286"/>
      <c r="AA337" s="286"/>
      <c r="AB337" s="286"/>
      <c r="AC337" s="286"/>
      <c r="AD337" s="287"/>
    </row>
    <row r="338" spans="1:79" customFormat="1" ht="15" customHeight="1">
      <c r="A338" s="39"/>
      <c r="B338" s="335" t="s">
        <v>476</v>
      </c>
      <c r="C338" s="336"/>
      <c r="D338" s="336"/>
      <c r="E338" s="336"/>
      <c r="F338" s="336"/>
      <c r="G338" s="336"/>
      <c r="H338" s="336"/>
      <c r="I338" s="336"/>
      <c r="J338" s="336"/>
      <c r="K338" s="336"/>
      <c r="L338" s="336"/>
      <c r="M338" s="336"/>
      <c r="N338" s="336"/>
      <c r="O338" s="336"/>
      <c r="P338" s="336"/>
      <c r="Q338" s="336"/>
      <c r="R338" s="336"/>
      <c r="S338" s="336"/>
      <c r="T338" s="336"/>
      <c r="U338" s="336"/>
      <c r="V338" s="336"/>
      <c r="W338" s="336"/>
      <c r="X338" s="336"/>
      <c r="Y338" s="336"/>
      <c r="Z338" s="336"/>
      <c r="AA338" s="336"/>
      <c r="AB338" s="336"/>
      <c r="AC338" s="336"/>
      <c r="AD338" s="337"/>
      <c r="AF338" s="163"/>
    </row>
    <row r="339" spans="1:79" customFormat="1" ht="36" customHeight="1">
      <c r="A339" s="39"/>
      <c r="B339" s="113"/>
      <c r="C339" s="273" t="s">
        <v>477</v>
      </c>
      <c r="D339" s="338"/>
      <c r="E339" s="338"/>
      <c r="F339" s="338"/>
      <c r="G339" s="338"/>
      <c r="H339" s="338"/>
      <c r="I339" s="338"/>
      <c r="J339" s="338"/>
      <c r="K339" s="338"/>
      <c r="L339" s="338"/>
      <c r="M339" s="338"/>
      <c r="N339" s="338"/>
      <c r="O339" s="338"/>
      <c r="P339" s="338"/>
      <c r="Q339" s="338"/>
      <c r="R339" s="338"/>
      <c r="S339" s="338"/>
      <c r="T339" s="338"/>
      <c r="U339" s="338"/>
      <c r="V339" s="338"/>
      <c r="W339" s="338"/>
      <c r="X339" s="338"/>
      <c r="Y339" s="338"/>
      <c r="Z339" s="338"/>
      <c r="AA339" s="338"/>
      <c r="AB339" s="338"/>
      <c r="AC339" s="338"/>
      <c r="AD339" s="339"/>
      <c r="AF339" s="163"/>
    </row>
    <row r="340" spans="1:79" ht="15" customHeight="1">
      <c r="A340" s="39"/>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G340" s="43" t="s">
        <v>274</v>
      </c>
    </row>
    <row r="341" spans="1:79" ht="60" customHeight="1">
      <c r="A341" s="88" t="s">
        <v>478</v>
      </c>
      <c r="B341" s="307" t="s">
        <v>479</v>
      </c>
      <c r="C341" s="307"/>
      <c r="D341" s="307"/>
      <c r="E341" s="307"/>
      <c r="F341" s="307"/>
      <c r="G341" s="307"/>
      <c r="H341" s="307"/>
      <c r="I341" s="307"/>
      <c r="J341" s="307"/>
      <c r="K341" s="307"/>
      <c r="L341" s="307"/>
      <c r="M341" s="307"/>
      <c r="N341" s="307"/>
      <c r="O341" s="307"/>
      <c r="P341" s="307"/>
      <c r="Q341" s="307"/>
      <c r="R341" s="307"/>
      <c r="S341" s="307"/>
      <c r="T341" s="307"/>
      <c r="U341" s="307"/>
      <c r="V341" s="307"/>
      <c r="W341" s="307"/>
      <c r="X341" s="307"/>
      <c r="Y341" s="307"/>
      <c r="Z341" s="307"/>
      <c r="AA341" s="307"/>
      <c r="AB341" s="307"/>
      <c r="AC341" s="307"/>
      <c r="AD341" s="307"/>
      <c r="AG341" s="43">
        <f>+COUNTBLANK(L353:AD472)+COUNTBLANK(E478:AD597)</f>
        <v>5400</v>
      </c>
      <c r="AH341" s="43">
        <v>5400</v>
      </c>
      <c r="CA341" s="43">
        <f>+COUNTIF(E478:AD597,"NS")</f>
        <v>0</v>
      </c>
    </row>
    <row r="342" spans="1:79" ht="36" customHeight="1">
      <c r="A342" s="39"/>
      <c r="B342" s="114"/>
      <c r="C342" s="308" t="s">
        <v>480</v>
      </c>
      <c r="D342" s="328"/>
      <c r="E342" s="328"/>
      <c r="F342" s="328"/>
      <c r="G342" s="328"/>
      <c r="H342" s="328"/>
      <c r="I342" s="328"/>
      <c r="J342" s="328"/>
      <c r="K342" s="328"/>
      <c r="L342" s="328"/>
      <c r="M342" s="328"/>
      <c r="N342" s="328"/>
      <c r="O342" s="328"/>
      <c r="P342" s="328"/>
      <c r="Q342" s="328"/>
      <c r="R342" s="328"/>
      <c r="S342" s="328"/>
      <c r="T342" s="328"/>
      <c r="U342" s="328"/>
      <c r="V342" s="328"/>
      <c r="W342" s="328"/>
      <c r="X342" s="328"/>
      <c r="Y342" s="328"/>
      <c r="Z342" s="328"/>
      <c r="AA342" s="328"/>
      <c r="AB342" s="328"/>
      <c r="AC342" s="328"/>
      <c r="AD342" s="328"/>
    </row>
    <row r="343" spans="1:79" ht="15" customHeight="1">
      <c r="A343" s="39"/>
      <c r="B343" s="114"/>
      <c r="C343" s="308" t="s">
        <v>481</v>
      </c>
      <c r="D343" s="308"/>
      <c r="E343" s="308"/>
      <c r="F343" s="308"/>
      <c r="G343" s="308"/>
      <c r="H343" s="308"/>
      <c r="I343" s="308"/>
      <c r="J343" s="308"/>
      <c r="K343" s="308"/>
      <c r="L343" s="308"/>
      <c r="M343" s="308"/>
      <c r="N343" s="308"/>
      <c r="O343" s="308"/>
      <c r="P343" s="308"/>
      <c r="Q343" s="308"/>
      <c r="R343" s="308"/>
      <c r="S343" s="308"/>
      <c r="T343" s="308"/>
      <c r="U343" s="308"/>
      <c r="V343" s="308"/>
      <c r="W343" s="308"/>
      <c r="X343" s="308"/>
      <c r="Y343" s="308"/>
      <c r="Z343" s="308"/>
      <c r="AA343" s="308"/>
      <c r="AB343" s="308"/>
      <c r="AC343" s="308"/>
      <c r="AD343" s="308"/>
    </row>
    <row r="344" spans="1:79" ht="15" customHeight="1">
      <c r="A344" s="39"/>
      <c r="B344" s="114"/>
      <c r="C344" s="203" t="s">
        <v>482</v>
      </c>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row>
    <row r="345" spans="1:79" ht="60" customHeight="1">
      <c r="A345" s="39"/>
      <c r="B345" s="114"/>
      <c r="C345" s="308" t="s">
        <v>483</v>
      </c>
      <c r="D345" s="328"/>
      <c r="E345" s="328"/>
      <c r="F345" s="328"/>
      <c r="G345" s="328"/>
      <c r="H345" s="328"/>
      <c r="I345" s="328"/>
      <c r="J345" s="328"/>
      <c r="K345" s="328"/>
      <c r="L345" s="328"/>
      <c r="M345" s="328"/>
      <c r="N345" s="328"/>
      <c r="O345" s="328"/>
      <c r="P345" s="328"/>
      <c r="Q345" s="328"/>
      <c r="R345" s="328"/>
      <c r="S345" s="328"/>
      <c r="T345" s="328"/>
      <c r="U345" s="328"/>
      <c r="V345" s="328"/>
      <c r="W345" s="328"/>
      <c r="X345" s="328"/>
      <c r="Y345" s="328"/>
      <c r="Z345" s="328"/>
      <c r="AA345" s="328"/>
      <c r="AB345" s="328"/>
      <c r="AC345" s="328"/>
      <c r="AD345" s="328"/>
    </row>
    <row r="346" spans="1:79" ht="36" customHeight="1">
      <c r="A346" s="39"/>
      <c r="B346" s="114"/>
      <c r="C346" s="309" t="s">
        <v>484</v>
      </c>
      <c r="D346" s="309"/>
      <c r="E346" s="309"/>
      <c r="F346" s="309"/>
      <c r="G346" s="309"/>
      <c r="H346" s="309"/>
      <c r="I346" s="309"/>
      <c r="J346" s="309"/>
      <c r="K346" s="309"/>
      <c r="L346" s="309"/>
      <c r="M346" s="309"/>
      <c r="N346" s="309"/>
      <c r="O346" s="309"/>
      <c r="P346" s="309"/>
      <c r="Q346" s="309"/>
      <c r="R346" s="309"/>
      <c r="S346" s="309"/>
      <c r="T346" s="309"/>
      <c r="U346" s="309"/>
      <c r="V346" s="309"/>
      <c r="W346" s="309"/>
      <c r="X346" s="309"/>
      <c r="Y346" s="309"/>
      <c r="Z346" s="309"/>
      <c r="AA346" s="309"/>
      <c r="AB346" s="309"/>
      <c r="AC346" s="309"/>
      <c r="AD346" s="309"/>
    </row>
    <row r="347" spans="1:79" ht="24" customHeight="1">
      <c r="A347" s="39"/>
      <c r="B347" s="114"/>
      <c r="C347" s="308" t="s">
        <v>485</v>
      </c>
      <c r="D347" s="308"/>
      <c r="E347" s="308"/>
      <c r="F347" s="308"/>
      <c r="G347" s="308"/>
      <c r="H347" s="308"/>
      <c r="I347" s="308"/>
      <c r="J347" s="308"/>
      <c r="K347" s="308"/>
      <c r="L347" s="308"/>
      <c r="M347" s="308"/>
      <c r="N347" s="308"/>
      <c r="O347" s="308"/>
      <c r="P347" s="308"/>
      <c r="Q347" s="308"/>
      <c r="R347" s="308"/>
      <c r="S347" s="308"/>
      <c r="T347" s="308"/>
      <c r="U347" s="308"/>
      <c r="V347" s="308"/>
      <c r="W347" s="308"/>
      <c r="X347" s="308"/>
      <c r="Y347" s="308"/>
      <c r="Z347" s="308"/>
      <c r="AA347" s="308"/>
      <c r="AB347" s="308"/>
      <c r="AC347" s="308"/>
      <c r="AD347" s="308"/>
    </row>
    <row r="348" spans="1:79" ht="15" customHeight="1">
      <c r="A348" s="39"/>
      <c r="B348" s="114"/>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c r="AA348" s="143"/>
      <c r="AB348" s="143"/>
      <c r="AC348" s="143"/>
      <c r="AD348" s="143"/>
    </row>
    <row r="349" spans="1:79" ht="15" customHeight="1">
      <c r="A349" s="39"/>
      <c r="B349" s="114"/>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c r="AA349" s="327" t="s">
        <v>486</v>
      </c>
      <c r="AB349" s="327"/>
      <c r="AC349" s="327"/>
      <c r="AD349" s="327"/>
    </row>
    <row r="350" spans="1:79" ht="72" customHeight="1">
      <c r="B350" s="7"/>
      <c r="C350" s="252" t="s">
        <v>282</v>
      </c>
      <c r="D350" s="253"/>
      <c r="E350" s="253"/>
      <c r="F350" s="253"/>
      <c r="G350" s="253"/>
      <c r="H350" s="253"/>
      <c r="I350" s="253"/>
      <c r="J350" s="253"/>
      <c r="K350" s="254"/>
      <c r="L350" s="261" t="s">
        <v>487</v>
      </c>
      <c r="M350" s="262"/>
      <c r="N350" s="262"/>
      <c r="O350" s="262"/>
      <c r="P350" s="262"/>
      <c r="Q350" s="263"/>
      <c r="R350" s="236" t="s">
        <v>488</v>
      </c>
      <c r="S350" s="237"/>
      <c r="T350" s="237"/>
      <c r="U350" s="237"/>
      <c r="V350" s="237"/>
      <c r="W350" s="237"/>
      <c r="X350" s="237"/>
      <c r="Y350" s="237"/>
      <c r="Z350" s="237"/>
      <c r="AA350" s="237"/>
      <c r="AB350" s="237"/>
      <c r="AC350" s="237"/>
      <c r="AD350" s="238"/>
    </row>
    <row r="351" spans="1:79" ht="15" customHeight="1">
      <c r="B351" s="7"/>
      <c r="C351" s="255"/>
      <c r="D351" s="256"/>
      <c r="E351" s="256"/>
      <c r="F351" s="256"/>
      <c r="G351" s="256"/>
      <c r="H351" s="256"/>
      <c r="I351" s="256"/>
      <c r="J351" s="256"/>
      <c r="K351" s="257"/>
      <c r="L351" s="264"/>
      <c r="M351" s="265"/>
      <c r="N351" s="265"/>
      <c r="O351" s="265"/>
      <c r="P351" s="265"/>
      <c r="Q351" s="266"/>
      <c r="R351" s="235" t="s">
        <v>205</v>
      </c>
      <c r="S351" s="235" t="s">
        <v>206</v>
      </c>
      <c r="T351" s="239" t="s">
        <v>208</v>
      </c>
      <c r="U351" s="239"/>
      <c r="V351" s="239"/>
      <c r="W351" s="235" t="s">
        <v>209</v>
      </c>
      <c r="X351" s="235" t="s">
        <v>211</v>
      </c>
      <c r="Y351" s="235" t="s">
        <v>213</v>
      </c>
      <c r="Z351" s="235" t="s">
        <v>215</v>
      </c>
      <c r="AA351" s="235" t="s">
        <v>217</v>
      </c>
      <c r="AB351" s="235" t="s">
        <v>219</v>
      </c>
      <c r="AC351" s="235" t="s">
        <v>221</v>
      </c>
      <c r="AD351" s="235" t="s">
        <v>223</v>
      </c>
    </row>
    <row r="352" spans="1:79" ht="15" customHeight="1">
      <c r="B352" s="7"/>
      <c r="C352" s="258"/>
      <c r="D352" s="259"/>
      <c r="E352" s="259"/>
      <c r="F352" s="259"/>
      <c r="G352" s="259"/>
      <c r="H352" s="259"/>
      <c r="I352" s="259"/>
      <c r="J352" s="259"/>
      <c r="K352" s="260"/>
      <c r="L352" s="267"/>
      <c r="M352" s="268"/>
      <c r="N352" s="268"/>
      <c r="O352" s="268"/>
      <c r="P352" s="268"/>
      <c r="Q352" s="269"/>
      <c r="R352" s="235"/>
      <c r="S352" s="235"/>
      <c r="T352" s="136" t="s">
        <v>489</v>
      </c>
      <c r="U352" s="136" t="s">
        <v>490</v>
      </c>
      <c r="V352" s="136" t="s">
        <v>491</v>
      </c>
      <c r="W352" s="235"/>
      <c r="X352" s="235"/>
      <c r="Y352" s="235"/>
      <c r="Z352" s="235"/>
      <c r="AA352" s="235"/>
      <c r="AB352" s="235"/>
      <c r="AC352" s="235"/>
      <c r="AD352" s="235"/>
      <c r="AG352" s="43" t="s">
        <v>274</v>
      </c>
      <c r="AH352" s="43" t="s">
        <v>281</v>
      </c>
      <c r="AJ352" s="43" t="s">
        <v>281</v>
      </c>
      <c r="AW352" s="43" t="s">
        <v>281</v>
      </c>
    </row>
    <row r="353" spans="2:49" ht="15" customHeight="1">
      <c r="B353" s="7"/>
      <c r="C353" s="147" t="s">
        <v>205</v>
      </c>
      <c r="D353" s="234" t="str">
        <f>IF(D42="","",D42)</f>
        <v/>
      </c>
      <c r="E353" s="234"/>
      <c r="F353" s="234"/>
      <c r="G353" s="234"/>
      <c r="H353" s="234"/>
      <c r="I353" s="234"/>
      <c r="J353" s="234"/>
      <c r="K353" s="234"/>
      <c r="L353" s="198"/>
      <c r="M353" s="198"/>
      <c r="N353" s="198"/>
      <c r="O353" s="198"/>
      <c r="P353" s="198"/>
      <c r="Q353" s="198"/>
      <c r="R353" s="137"/>
      <c r="S353" s="137"/>
      <c r="T353" s="137"/>
      <c r="U353" s="137"/>
      <c r="V353" s="137"/>
      <c r="W353" s="137"/>
      <c r="X353" s="137"/>
      <c r="Y353" s="137"/>
      <c r="Z353" s="137"/>
      <c r="AA353" s="137"/>
      <c r="AB353" s="137"/>
      <c r="AC353" s="137"/>
      <c r="AD353" s="138"/>
      <c r="AG353" s="43">
        <f>+COUNTBLANK(L353:AD353)+COUNTBLANK(E478:AD478)</f>
        <v>45</v>
      </c>
      <c r="AH353" s="43">
        <f>+IF($AG$341=$AH$341,0,IF(OR(AND(L353=1,AG353&lt;44),AND(OR(L353=2,L353=9),AG353=44),AND(D353="",AG353=45)),0,1))</f>
        <v>0</v>
      </c>
      <c r="AJ353" s="43">
        <f>+IF($AG$341=$AH$341,0,IF(OR(AND(D353&lt;&gt;"",L353=1,COUNTBLANK(R353:AC353)&lt;15),AND(D353&lt;&gt;"",OR(L353=2,L353=9),COUNTBLANK(R353:AC353)=12),AND(D353="")),0,1))</f>
        <v>0</v>
      </c>
      <c r="AL353" s="43">
        <f>+IF(OR(AND(R353&lt;&gt;"",E478&lt;&gt;"",R478&lt;&gt;""),AND(R353="",E478="",R478="")),0,1)</f>
        <v>0</v>
      </c>
      <c r="AM353" s="43">
        <f t="shared" ref="AM353:AS353" si="46">+IF(OR(AND(S353&lt;&gt;"",F478&lt;&gt;"",S478&lt;&gt;""),AND(S353="",F478="",S478="")),0,1)</f>
        <v>0</v>
      </c>
      <c r="AN353" s="43">
        <f t="shared" si="46"/>
        <v>0</v>
      </c>
      <c r="AO353" s="43">
        <f t="shared" si="46"/>
        <v>0</v>
      </c>
      <c r="AP353" s="43">
        <f t="shared" si="46"/>
        <v>0</v>
      </c>
      <c r="AQ353" s="43">
        <f t="shared" si="46"/>
        <v>0</v>
      </c>
      <c r="AR353" s="43">
        <f t="shared" si="46"/>
        <v>0</v>
      </c>
      <c r="AS353" s="43">
        <f t="shared" si="46"/>
        <v>0</v>
      </c>
      <c r="AT353" s="43">
        <f t="shared" ref="AT353" si="47">+IF(OR(AND(Z353&lt;&gt;"",M478&lt;&gt;"",Z478&lt;&gt;""),AND(Z353="",M478="",Z478="")),0,1)</f>
        <v>0</v>
      </c>
      <c r="AU353" s="43">
        <f t="shared" ref="AU353" si="48">+IF(OR(AND(AA353&lt;&gt;"",N478&lt;&gt;"",AA478&lt;&gt;""),AND(AA353="",N478="",AA478="")),0,1)</f>
        <v>0</v>
      </c>
      <c r="AV353" s="43">
        <f t="shared" ref="AV353" si="49">+IF(OR(AND(AB353&lt;&gt;"",O478&lt;&gt;"",AB478&lt;&gt;""),AND(AB353="",O478="",AB478="")),0,1)</f>
        <v>0</v>
      </c>
      <c r="AW353" s="43">
        <f t="shared" ref="AW353" si="50">+IF(OR(AND(AC353&lt;&gt;"",P478&lt;&gt;"",AC478&lt;&gt;""),AND(AC353="",P478="",AC478="")),0,1)</f>
        <v>0</v>
      </c>
    </row>
    <row r="354" spans="2:49" ht="15" customHeight="1">
      <c r="B354" s="7"/>
      <c r="C354" s="91" t="s">
        <v>206</v>
      </c>
      <c r="D354" s="234" t="str">
        <f t="shared" ref="D354:D417" si="51">IF(D43="","",D43)</f>
        <v/>
      </c>
      <c r="E354" s="234"/>
      <c r="F354" s="234"/>
      <c r="G354" s="234"/>
      <c r="H354" s="234"/>
      <c r="I354" s="234"/>
      <c r="J354" s="234"/>
      <c r="K354" s="234"/>
      <c r="L354" s="198"/>
      <c r="M354" s="198"/>
      <c r="N354" s="198"/>
      <c r="O354" s="198"/>
      <c r="P354" s="198"/>
      <c r="Q354" s="198"/>
      <c r="R354" s="137"/>
      <c r="S354" s="137"/>
      <c r="T354" s="137"/>
      <c r="U354" s="137"/>
      <c r="V354" s="137"/>
      <c r="W354" s="137"/>
      <c r="X354" s="137"/>
      <c r="Y354" s="137"/>
      <c r="Z354" s="137"/>
      <c r="AA354" s="137"/>
      <c r="AB354" s="137"/>
      <c r="AC354" s="137"/>
      <c r="AD354" s="138"/>
      <c r="AG354" s="43">
        <f t="shared" ref="AG354:AG417" si="52">+COUNTBLANK(L354:AD354)+COUNTBLANK(E479:AD479)</f>
        <v>45</v>
      </c>
      <c r="AH354" s="43">
        <f t="shared" ref="AH354:AH417" si="53">+IF($AG$341=$AH$341,0,IF(OR(AND(L354=1,AG354&lt;44),AND(OR(L354=2,L354=9),AG354=44),AND(D354="",AG354=45)),0,1))</f>
        <v>0</v>
      </c>
      <c r="AJ354" s="43">
        <f t="shared" ref="AJ354:AJ417" si="54">+IF($AG$341=$AH$341,0,IF(OR(AND(D354&lt;&gt;"",L354=1,COUNTBLANK(R354:AC354)&lt;15),AND(D354&lt;&gt;"",OR(L354=2,L354=9),COUNTBLANK(R354:AC354)=12),AND(D354="")),0,1))</f>
        <v>0</v>
      </c>
      <c r="AL354" s="43">
        <f t="shared" ref="AL354:AL417" si="55">+IF(OR(AND(R354&lt;&gt;"",E479&lt;&gt;"",R479&lt;&gt;""),AND(R354="",E479="",R479="")),0,1)</f>
        <v>0</v>
      </c>
      <c r="AM354" s="43">
        <f t="shared" ref="AM354:AM417" si="56">+IF(OR(AND(S354&lt;&gt;"",F479&lt;&gt;"",S479&lt;&gt;""),AND(S354="",F479="",S479="")),0,1)</f>
        <v>0</v>
      </c>
      <c r="AN354" s="43">
        <f t="shared" ref="AN354:AN417" si="57">+IF(OR(AND(T354&lt;&gt;"",G479&lt;&gt;"",T479&lt;&gt;""),AND(T354="",G479="",T479="")),0,1)</f>
        <v>0</v>
      </c>
      <c r="AO354" s="43">
        <f t="shared" ref="AO354:AO417" si="58">+IF(OR(AND(U354&lt;&gt;"",H479&lt;&gt;"",U479&lt;&gt;""),AND(U354="",H479="",U479="")),0,1)</f>
        <v>0</v>
      </c>
      <c r="AP354" s="43">
        <f t="shared" ref="AP354:AP417" si="59">+IF(OR(AND(V354&lt;&gt;"",I479&lt;&gt;"",V479&lt;&gt;""),AND(V354="",I479="",V479="")),0,1)</f>
        <v>0</v>
      </c>
      <c r="AQ354" s="43">
        <f t="shared" ref="AQ354:AQ417" si="60">+IF(OR(AND(W354&lt;&gt;"",J479&lt;&gt;"",W479&lt;&gt;""),AND(W354="",J479="",W479="")),0,1)</f>
        <v>0</v>
      </c>
      <c r="AR354" s="43">
        <f t="shared" ref="AR354:AR417" si="61">+IF(OR(AND(X354&lt;&gt;"",K479&lt;&gt;"",X479&lt;&gt;""),AND(X354="",K479="",X479="")),0,1)</f>
        <v>0</v>
      </c>
      <c r="AS354" s="43">
        <f t="shared" ref="AS354:AS417" si="62">+IF(OR(AND(Y354&lt;&gt;"",L479&lt;&gt;"",Y479&lt;&gt;""),AND(Y354="",L479="",Y479="")),0,1)</f>
        <v>0</v>
      </c>
      <c r="AT354" s="43">
        <f t="shared" ref="AT354:AT417" si="63">+IF(OR(AND(Z354&lt;&gt;"",M479&lt;&gt;"",Z479&lt;&gt;""),AND(Z354="",M479="",Z479="")),0,1)</f>
        <v>0</v>
      </c>
      <c r="AU354" s="43">
        <f t="shared" ref="AU354:AU417" si="64">+IF(OR(AND(AA354&lt;&gt;"",N479&lt;&gt;"",AA479&lt;&gt;""),AND(AA354="",N479="",AA479="")),0,1)</f>
        <v>0</v>
      </c>
      <c r="AV354" s="43">
        <f t="shared" ref="AV354:AV417" si="65">+IF(OR(AND(AB354&lt;&gt;"",O479&lt;&gt;"",AB479&lt;&gt;""),AND(AB354="",O479="",AB479="")),0,1)</f>
        <v>0</v>
      </c>
      <c r="AW354" s="43">
        <f t="shared" ref="AW354:AW417" si="66">+IF(OR(AND(AC354&lt;&gt;"",P479&lt;&gt;"",AC479&lt;&gt;""),AND(AC354="",P479="",AC479="")),0,1)</f>
        <v>0</v>
      </c>
    </row>
    <row r="355" spans="2:49" ht="15" customHeight="1">
      <c r="B355" s="7"/>
      <c r="C355" s="92" t="s">
        <v>208</v>
      </c>
      <c r="D355" s="234" t="str">
        <f t="shared" si="51"/>
        <v/>
      </c>
      <c r="E355" s="234"/>
      <c r="F355" s="234"/>
      <c r="G355" s="234"/>
      <c r="H355" s="234"/>
      <c r="I355" s="234"/>
      <c r="J355" s="234"/>
      <c r="K355" s="234"/>
      <c r="L355" s="198"/>
      <c r="M355" s="198"/>
      <c r="N355" s="198"/>
      <c r="O355" s="198"/>
      <c r="P355" s="198"/>
      <c r="Q355" s="198"/>
      <c r="R355" s="137"/>
      <c r="S355" s="137"/>
      <c r="T355" s="137"/>
      <c r="U355" s="137"/>
      <c r="V355" s="137"/>
      <c r="W355" s="137"/>
      <c r="X355" s="137"/>
      <c r="Y355" s="137"/>
      <c r="Z355" s="137"/>
      <c r="AA355" s="137"/>
      <c r="AB355" s="137"/>
      <c r="AC355" s="137"/>
      <c r="AD355" s="138"/>
      <c r="AG355" s="43">
        <f t="shared" si="52"/>
        <v>45</v>
      </c>
      <c r="AH355" s="43">
        <f t="shared" si="53"/>
        <v>0</v>
      </c>
      <c r="AJ355" s="43">
        <f t="shared" si="54"/>
        <v>0</v>
      </c>
      <c r="AL355" s="43">
        <f t="shared" si="55"/>
        <v>0</v>
      </c>
      <c r="AM355" s="43">
        <f t="shared" si="56"/>
        <v>0</v>
      </c>
      <c r="AN355" s="43">
        <f t="shared" si="57"/>
        <v>0</v>
      </c>
      <c r="AO355" s="43">
        <f t="shared" si="58"/>
        <v>0</v>
      </c>
      <c r="AP355" s="43">
        <f t="shared" si="59"/>
        <v>0</v>
      </c>
      <c r="AQ355" s="43">
        <f t="shared" si="60"/>
        <v>0</v>
      </c>
      <c r="AR355" s="43">
        <f t="shared" si="61"/>
        <v>0</v>
      </c>
      <c r="AS355" s="43">
        <f t="shared" si="62"/>
        <v>0</v>
      </c>
      <c r="AT355" s="43">
        <f t="shared" si="63"/>
        <v>0</v>
      </c>
      <c r="AU355" s="43">
        <f t="shared" si="64"/>
        <v>0</v>
      </c>
      <c r="AV355" s="43">
        <f t="shared" si="65"/>
        <v>0</v>
      </c>
      <c r="AW355" s="43">
        <f t="shared" si="66"/>
        <v>0</v>
      </c>
    </row>
    <row r="356" spans="2:49" ht="15" customHeight="1">
      <c r="B356" s="7"/>
      <c r="C356" s="92" t="s">
        <v>209</v>
      </c>
      <c r="D356" s="234" t="str">
        <f t="shared" si="51"/>
        <v/>
      </c>
      <c r="E356" s="234"/>
      <c r="F356" s="234"/>
      <c r="G356" s="234"/>
      <c r="H356" s="234"/>
      <c r="I356" s="234"/>
      <c r="J356" s="234"/>
      <c r="K356" s="234"/>
      <c r="L356" s="198"/>
      <c r="M356" s="198"/>
      <c r="N356" s="198"/>
      <c r="O356" s="198"/>
      <c r="P356" s="198"/>
      <c r="Q356" s="198"/>
      <c r="R356" s="137"/>
      <c r="S356" s="137"/>
      <c r="T356" s="137"/>
      <c r="U356" s="137"/>
      <c r="V356" s="137"/>
      <c r="W356" s="137"/>
      <c r="X356" s="137"/>
      <c r="Y356" s="137"/>
      <c r="Z356" s="137"/>
      <c r="AA356" s="137"/>
      <c r="AB356" s="137"/>
      <c r="AC356" s="137"/>
      <c r="AD356" s="138"/>
      <c r="AG356" s="43">
        <f t="shared" si="52"/>
        <v>45</v>
      </c>
      <c r="AH356" s="43">
        <f t="shared" si="53"/>
        <v>0</v>
      </c>
      <c r="AJ356" s="43">
        <f t="shared" si="54"/>
        <v>0</v>
      </c>
      <c r="AL356" s="43">
        <f t="shared" si="55"/>
        <v>0</v>
      </c>
      <c r="AM356" s="43">
        <f t="shared" si="56"/>
        <v>0</v>
      </c>
      <c r="AN356" s="43">
        <f t="shared" si="57"/>
        <v>0</v>
      </c>
      <c r="AO356" s="43">
        <f t="shared" si="58"/>
        <v>0</v>
      </c>
      <c r="AP356" s="43">
        <f t="shared" si="59"/>
        <v>0</v>
      </c>
      <c r="AQ356" s="43">
        <f t="shared" si="60"/>
        <v>0</v>
      </c>
      <c r="AR356" s="43">
        <f t="shared" si="61"/>
        <v>0</v>
      </c>
      <c r="AS356" s="43">
        <f t="shared" si="62"/>
        <v>0</v>
      </c>
      <c r="AT356" s="43">
        <f t="shared" si="63"/>
        <v>0</v>
      </c>
      <c r="AU356" s="43">
        <f t="shared" si="64"/>
        <v>0</v>
      </c>
      <c r="AV356" s="43">
        <f t="shared" si="65"/>
        <v>0</v>
      </c>
      <c r="AW356" s="43">
        <f t="shared" si="66"/>
        <v>0</v>
      </c>
    </row>
    <row r="357" spans="2:49" ht="15" customHeight="1">
      <c r="B357" s="7"/>
      <c r="C357" s="92" t="s">
        <v>211</v>
      </c>
      <c r="D357" s="234" t="str">
        <f t="shared" si="51"/>
        <v/>
      </c>
      <c r="E357" s="234"/>
      <c r="F357" s="234"/>
      <c r="G357" s="234"/>
      <c r="H357" s="234"/>
      <c r="I357" s="234"/>
      <c r="J357" s="234"/>
      <c r="K357" s="234"/>
      <c r="L357" s="198"/>
      <c r="M357" s="198"/>
      <c r="N357" s="198"/>
      <c r="O357" s="198"/>
      <c r="P357" s="198"/>
      <c r="Q357" s="198"/>
      <c r="R357" s="137"/>
      <c r="S357" s="137"/>
      <c r="T357" s="137"/>
      <c r="U357" s="137"/>
      <c r="V357" s="137"/>
      <c r="W357" s="137"/>
      <c r="X357" s="137"/>
      <c r="Y357" s="137"/>
      <c r="Z357" s="137"/>
      <c r="AA357" s="137"/>
      <c r="AB357" s="137"/>
      <c r="AC357" s="137"/>
      <c r="AD357" s="138"/>
      <c r="AG357" s="43">
        <f t="shared" si="52"/>
        <v>45</v>
      </c>
      <c r="AH357" s="43">
        <f t="shared" si="53"/>
        <v>0</v>
      </c>
      <c r="AJ357" s="43">
        <f t="shared" si="54"/>
        <v>0</v>
      </c>
      <c r="AL357" s="43">
        <f t="shared" si="55"/>
        <v>0</v>
      </c>
      <c r="AM357" s="43">
        <f t="shared" si="56"/>
        <v>0</v>
      </c>
      <c r="AN357" s="43">
        <f t="shared" si="57"/>
        <v>0</v>
      </c>
      <c r="AO357" s="43">
        <f t="shared" si="58"/>
        <v>0</v>
      </c>
      <c r="AP357" s="43">
        <f t="shared" si="59"/>
        <v>0</v>
      </c>
      <c r="AQ357" s="43">
        <f t="shared" si="60"/>
        <v>0</v>
      </c>
      <c r="AR357" s="43">
        <f t="shared" si="61"/>
        <v>0</v>
      </c>
      <c r="AS357" s="43">
        <f t="shared" si="62"/>
        <v>0</v>
      </c>
      <c r="AT357" s="43">
        <f t="shared" si="63"/>
        <v>0</v>
      </c>
      <c r="AU357" s="43">
        <f t="shared" si="64"/>
        <v>0</v>
      </c>
      <c r="AV357" s="43">
        <f t="shared" si="65"/>
        <v>0</v>
      </c>
      <c r="AW357" s="43">
        <f t="shared" si="66"/>
        <v>0</v>
      </c>
    </row>
    <row r="358" spans="2:49" ht="15" customHeight="1">
      <c r="B358" s="7"/>
      <c r="C358" s="92" t="s">
        <v>213</v>
      </c>
      <c r="D358" s="234" t="str">
        <f t="shared" si="51"/>
        <v/>
      </c>
      <c r="E358" s="234"/>
      <c r="F358" s="234"/>
      <c r="G358" s="234"/>
      <c r="H358" s="234"/>
      <c r="I358" s="234"/>
      <c r="J358" s="234"/>
      <c r="K358" s="234"/>
      <c r="L358" s="198"/>
      <c r="M358" s="198"/>
      <c r="N358" s="198"/>
      <c r="O358" s="198"/>
      <c r="P358" s="198"/>
      <c r="Q358" s="198"/>
      <c r="R358" s="137"/>
      <c r="S358" s="137"/>
      <c r="T358" s="137"/>
      <c r="U358" s="137"/>
      <c r="V358" s="137"/>
      <c r="W358" s="137"/>
      <c r="X358" s="137"/>
      <c r="Y358" s="137"/>
      <c r="Z358" s="137"/>
      <c r="AA358" s="137"/>
      <c r="AB358" s="137"/>
      <c r="AC358" s="137"/>
      <c r="AD358" s="138"/>
      <c r="AG358" s="43">
        <f t="shared" si="52"/>
        <v>45</v>
      </c>
      <c r="AH358" s="43">
        <f t="shared" si="53"/>
        <v>0</v>
      </c>
      <c r="AJ358" s="43">
        <f t="shared" si="54"/>
        <v>0</v>
      </c>
      <c r="AL358" s="43">
        <f t="shared" si="55"/>
        <v>0</v>
      </c>
      <c r="AM358" s="43">
        <f t="shared" si="56"/>
        <v>0</v>
      </c>
      <c r="AN358" s="43">
        <f t="shared" si="57"/>
        <v>0</v>
      </c>
      <c r="AO358" s="43">
        <f t="shared" si="58"/>
        <v>0</v>
      </c>
      <c r="AP358" s="43">
        <f t="shared" si="59"/>
        <v>0</v>
      </c>
      <c r="AQ358" s="43">
        <f t="shared" si="60"/>
        <v>0</v>
      </c>
      <c r="AR358" s="43">
        <f t="shared" si="61"/>
        <v>0</v>
      </c>
      <c r="AS358" s="43">
        <f t="shared" si="62"/>
        <v>0</v>
      </c>
      <c r="AT358" s="43">
        <f t="shared" si="63"/>
        <v>0</v>
      </c>
      <c r="AU358" s="43">
        <f t="shared" si="64"/>
        <v>0</v>
      </c>
      <c r="AV358" s="43">
        <f t="shared" si="65"/>
        <v>0</v>
      </c>
      <c r="AW358" s="43">
        <f t="shared" si="66"/>
        <v>0</v>
      </c>
    </row>
    <row r="359" spans="2:49" ht="15" customHeight="1">
      <c r="B359" s="7"/>
      <c r="C359" s="92" t="s">
        <v>215</v>
      </c>
      <c r="D359" s="234" t="str">
        <f t="shared" si="51"/>
        <v/>
      </c>
      <c r="E359" s="234"/>
      <c r="F359" s="234"/>
      <c r="G359" s="234"/>
      <c r="H359" s="234"/>
      <c r="I359" s="234"/>
      <c r="J359" s="234"/>
      <c r="K359" s="234"/>
      <c r="L359" s="198"/>
      <c r="M359" s="198"/>
      <c r="N359" s="198"/>
      <c r="O359" s="198"/>
      <c r="P359" s="198"/>
      <c r="Q359" s="198"/>
      <c r="R359" s="137"/>
      <c r="S359" s="137"/>
      <c r="T359" s="137"/>
      <c r="U359" s="137"/>
      <c r="V359" s="137"/>
      <c r="W359" s="137"/>
      <c r="X359" s="137"/>
      <c r="Y359" s="137"/>
      <c r="Z359" s="137"/>
      <c r="AA359" s="137"/>
      <c r="AB359" s="137"/>
      <c r="AC359" s="137"/>
      <c r="AD359" s="138"/>
      <c r="AG359" s="43">
        <f t="shared" si="52"/>
        <v>45</v>
      </c>
      <c r="AH359" s="43">
        <f t="shared" si="53"/>
        <v>0</v>
      </c>
      <c r="AJ359" s="43">
        <f t="shared" si="54"/>
        <v>0</v>
      </c>
      <c r="AL359" s="43">
        <f t="shared" si="55"/>
        <v>0</v>
      </c>
      <c r="AM359" s="43">
        <f t="shared" si="56"/>
        <v>0</v>
      </c>
      <c r="AN359" s="43">
        <f t="shared" si="57"/>
        <v>0</v>
      </c>
      <c r="AO359" s="43">
        <f t="shared" si="58"/>
        <v>0</v>
      </c>
      <c r="AP359" s="43">
        <f t="shared" si="59"/>
        <v>0</v>
      </c>
      <c r="AQ359" s="43">
        <f t="shared" si="60"/>
        <v>0</v>
      </c>
      <c r="AR359" s="43">
        <f t="shared" si="61"/>
        <v>0</v>
      </c>
      <c r="AS359" s="43">
        <f t="shared" si="62"/>
        <v>0</v>
      </c>
      <c r="AT359" s="43">
        <f t="shared" si="63"/>
        <v>0</v>
      </c>
      <c r="AU359" s="43">
        <f t="shared" si="64"/>
        <v>0</v>
      </c>
      <c r="AV359" s="43">
        <f t="shared" si="65"/>
        <v>0</v>
      </c>
      <c r="AW359" s="43">
        <f t="shared" si="66"/>
        <v>0</v>
      </c>
    </row>
    <row r="360" spans="2:49" ht="15" customHeight="1">
      <c r="B360" s="7"/>
      <c r="C360" s="92" t="s">
        <v>217</v>
      </c>
      <c r="D360" s="234" t="str">
        <f t="shared" si="51"/>
        <v/>
      </c>
      <c r="E360" s="234"/>
      <c r="F360" s="234"/>
      <c r="G360" s="234"/>
      <c r="H360" s="234"/>
      <c r="I360" s="234"/>
      <c r="J360" s="234"/>
      <c r="K360" s="234"/>
      <c r="L360" s="198"/>
      <c r="M360" s="198"/>
      <c r="N360" s="198"/>
      <c r="O360" s="198"/>
      <c r="P360" s="198"/>
      <c r="Q360" s="198"/>
      <c r="R360" s="137"/>
      <c r="S360" s="137"/>
      <c r="T360" s="137"/>
      <c r="U360" s="137"/>
      <c r="V360" s="137"/>
      <c r="W360" s="137"/>
      <c r="X360" s="137"/>
      <c r="Y360" s="137"/>
      <c r="Z360" s="137"/>
      <c r="AA360" s="137"/>
      <c r="AB360" s="137"/>
      <c r="AC360" s="137"/>
      <c r="AD360" s="138"/>
      <c r="AG360" s="43">
        <f t="shared" si="52"/>
        <v>45</v>
      </c>
      <c r="AH360" s="43">
        <f t="shared" si="53"/>
        <v>0</v>
      </c>
      <c r="AJ360" s="43">
        <f t="shared" si="54"/>
        <v>0</v>
      </c>
      <c r="AL360" s="43">
        <f t="shared" si="55"/>
        <v>0</v>
      </c>
      <c r="AM360" s="43">
        <f t="shared" si="56"/>
        <v>0</v>
      </c>
      <c r="AN360" s="43">
        <f t="shared" si="57"/>
        <v>0</v>
      </c>
      <c r="AO360" s="43">
        <f t="shared" si="58"/>
        <v>0</v>
      </c>
      <c r="AP360" s="43">
        <f t="shared" si="59"/>
        <v>0</v>
      </c>
      <c r="AQ360" s="43">
        <f t="shared" si="60"/>
        <v>0</v>
      </c>
      <c r="AR360" s="43">
        <f t="shared" si="61"/>
        <v>0</v>
      </c>
      <c r="AS360" s="43">
        <f t="shared" si="62"/>
        <v>0</v>
      </c>
      <c r="AT360" s="43">
        <f t="shared" si="63"/>
        <v>0</v>
      </c>
      <c r="AU360" s="43">
        <f t="shared" si="64"/>
        <v>0</v>
      </c>
      <c r="AV360" s="43">
        <f t="shared" si="65"/>
        <v>0</v>
      </c>
      <c r="AW360" s="43">
        <f t="shared" si="66"/>
        <v>0</v>
      </c>
    </row>
    <row r="361" spans="2:49" ht="15" customHeight="1">
      <c r="B361" s="7"/>
      <c r="C361" s="92" t="s">
        <v>219</v>
      </c>
      <c r="D361" s="234" t="str">
        <f t="shared" si="51"/>
        <v/>
      </c>
      <c r="E361" s="234"/>
      <c r="F361" s="234"/>
      <c r="G361" s="234"/>
      <c r="H361" s="234"/>
      <c r="I361" s="234"/>
      <c r="J361" s="234"/>
      <c r="K361" s="234"/>
      <c r="L361" s="198"/>
      <c r="M361" s="198"/>
      <c r="N361" s="198"/>
      <c r="O361" s="198"/>
      <c r="P361" s="198"/>
      <c r="Q361" s="198"/>
      <c r="R361" s="137"/>
      <c r="S361" s="137"/>
      <c r="T361" s="137"/>
      <c r="U361" s="137"/>
      <c r="V361" s="137"/>
      <c r="W361" s="137"/>
      <c r="X361" s="137"/>
      <c r="Y361" s="137"/>
      <c r="Z361" s="137"/>
      <c r="AA361" s="137"/>
      <c r="AB361" s="137"/>
      <c r="AC361" s="137"/>
      <c r="AD361" s="138"/>
      <c r="AG361" s="43">
        <f t="shared" si="52"/>
        <v>45</v>
      </c>
      <c r="AH361" s="43">
        <f t="shared" si="53"/>
        <v>0</v>
      </c>
      <c r="AJ361" s="43">
        <f t="shared" si="54"/>
        <v>0</v>
      </c>
      <c r="AL361" s="43">
        <f t="shared" si="55"/>
        <v>0</v>
      </c>
      <c r="AM361" s="43">
        <f t="shared" si="56"/>
        <v>0</v>
      </c>
      <c r="AN361" s="43">
        <f t="shared" si="57"/>
        <v>0</v>
      </c>
      <c r="AO361" s="43">
        <f t="shared" si="58"/>
        <v>0</v>
      </c>
      <c r="AP361" s="43">
        <f t="shared" si="59"/>
        <v>0</v>
      </c>
      <c r="AQ361" s="43">
        <f t="shared" si="60"/>
        <v>0</v>
      </c>
      <c r="AR361" s="43">
        <f t="shared" si="61"/>
        <v>0</v>
      </c>
      <c r="AS361" s="43">
        <f t="shared" si="62"/>
        <v>0</v>
      </c>
      <c r="AT361" s="43">
        <f t="shared" si="63"/>
        <v>0</v>
      </c>
      <c r="AU361" s="43">
        <f t="shared" si="64"/>
        <v>0</v>
      </c>
      <c r="AV361" s="43">
        <f t="shared" si="65"/>
        <v>0</v>
      </c>
      <c r="AW361" s="43">
        <f t="shared" si="66"/>
        <v>0</v>
      </c>
    </row>
    <row r="362" spans="2:49" ht="15" customHeight="1">
      <c r="B362" s="7"/>
      <c r="C362" s="92" t="s">
        <v>221</v>
      </c>
      <c r="D362" s="234" t="str">
        <f t="shared" si="51"/>
        <v/>
      </c>
      <c r="E362" s="234"/>
      <c r="F362" s="234"/>
      <c r="G362" s="234"/>
      <c r="H362" s="234"/>
      <c r="I362" s="234"/>
      <c r="J362" s="234"/>
      <c r="K362" s="234"/>
      <c r="L362" s="198"/>
      <c r="M362" s="198"/>
      <c r="N362" s="198"/>
      <c r="O362" s="198"/>
      <c r="P362" s="198"/>
      <c r="Q362" s="198"/>
      <c r="R362" s="137"/>
      <c r="S362" s="137"/>
      <c r="T362" s="137"/>
      <c r="U362" s="137"/>
      <c r="V362" s="137"/>
      <c r="W362" s="137"/>
      <c r="X362" s="137"/>
      <c r="Y362" s="137"/>
      <c r="Z362" s="137"/>
      <c r="AA362" s="137"/>
      <c r="AB362" s="137"/>
      <c r="AC362" s="137"/>
      <c r="AD362" s="138"/>
      <c r="AG362" s="43">
        <f t="shared" si="52"/>
        <v>45</v>
      </c>
      <c r="AH362" s="43">
        <f t="shared" si="53"/>
        <v>0</v>
      </c>
      <c r="AJ362" s="43">
        <f t="shared" si="54"/>
        <v>0</v>
      </c>
      <c r="AL362" s="43">
        <f t="shared" si="55"/>
        <v>0</v>
      </c>
      <c r="AM362" s="43">
        <f t="shared" si="56"/>
        <v>0</v>
      </c>
      <c r="AN362" s="43">
        <f t="shared" si="57"/>
        <v>0</v>
      </c>
      <c r="AO362" s="43">
        <f t="shared" si="58"/>
        <v>0</v>
      </c>
      <c r="AP362" s="43">
        <f t="shared" si="59"/>
        <v>0</v>
      </c>
      <c r="AQ362" s="43">
        <f t="shared" si="60"/>
        <v>0</v>
      </c>
      <c r="AR362" s="43">
        <f t="shared" si="61"/>
        <v>0</v>
      </c>
      <c r="AS362" s="43">
        <f t="shared" si="62"/>
        <v>0</v>
      </c>
      <c r="AT362" s="43">
        <f t="shared" si="63"/>
        <v>0</v>
      </c>
      <c r="AU362" s="43">
        <f t="shared" si="64"/>
        <v>0</v>
      </c>
      <c r="AV362" s="43">
        <f t="shared" si="65"/>
        <v>0</v>
      </c>
      <c r="AW362" s="43">
        <f t="shared" si="66"/>
        <v>0</v>
      </c>
    </row>
    <row r="363" spans="2:49" ht="15" customHeight="1">
      <c r="B363" s="7"/>
      <c r="C363" s="92" t="s">
        <v>223</v>
      </c>
      <c r="D363" s="234" t="str">
        <f t="shared" si="51"/>
        <v/>
      </c>
      <c r="E363" s="234"/>
      <c r="F363" s="234"/>
      <c r="G363" s="234"/>
      <c r="H363" s="234"/>
      <c r="I363" s="234"/>
      <c r="J363" s="234"/>
      <c r="K363" s="234"/>
      <c r="L363" s="198"/>
      <c r="M363" s="198"/>
      <c r="N363" s="198"/>
      <c r="O363" s="198"/>
      <c r="P363" s="198"/>
      <c r="Q363" s="198"/>
      <c r="R363" s="137"/>
      <c r="S363" s="137"/>
      <c r="T363" s="137"/>
      <c r="U363" s="137"/>
      <c r="V363" s="137"/>
      <c r="W363" s="137"/>
      <c r="X363" s="137"/>
      <c r="Y363" s="137"/>
      <c r="Z363" s="137"/>
      <c r="AA363" s="137"/>
      <c r="AB363" s="137"/>
      <c r="AC363" s="137"/>
      <c r="AD363" s="138"/>
      <c r="AG363" s="43">
        <f t="shared" si="52"/>
        <v>45</v>
      </c>
      <c r="AH363" s="43">
        <f t="shared" si="53"/>
        <v>0</v>
      </c>
      <c r="AJ363" s="43">
        <f t="shared" si="54"/>
        <v>0</v>
      </c>
      <c r="AL363" s="43">
        <f t="shared" si="55"/>
        <v>0</v>
      </c>
      <c r="AM363" s="43">
        <f t="shared" si="56"/>
        <v>0</v>
      </c>
      <c r="AN363" s="43">
        <f t="shared" si="57"/>
        <v>0</v>
      </c>
      <c r="AO363" s="43">
        <f t="shared" si="58"/>
        <v>0</v>
      </c>
      <c r="AP363" s="43">
        <f t="shared" si="59"/>
        <v>0</v>
      </c>
      <c r="AQ363" s="43">
        <f t="shared" si="60"/>
        <v>0</v>
      </c>
      <c r="AR363" s="43">
        <f t="shared" si="61"/>
        <v>0</v>
      </c>
      <c r="AS363" s="43">
        <f t="shared" si="62"/>
        <v>0</v>
      </c>
      <c r="AT363" s="43">
        <f t="shared" si="63"/>
        <v>0</v>
      </c>
      <c r="AU363" s="43">
        <f t="shared" si="64"/>
        <v>0</v>
      </c>
      <c r="AV363" s="43">
        <f t="shared" si="65"/>
        <v>0</v>
      </c>
      <c r="AW363" s="43">
        <f t="shared" si="66"/>
        <v>0</v>
      </c>
    </row>
    <row r="364" spans="2:49" ht="15" customHeight="1">
      <c r="B364" s="7"/>
      <c r="C364" s="92" t="s">
        <v>224</v>
      </c>
      <c r="D364" s="234" t="str">
        <f t="shared" si="51"/>
        <v/>
      </c>
      <c r="E364" s="234"/>
      <c r="F364" s="234"/>
      <c r="G364" s="234"/>
      <c r="H364" s="234"/>
      <c r="I364" s="234"/>
      <c r="J364" s="234"/>
      <c r="K364" s="234"/>
      <c r="L364" s="198"/>
      <c r="M364" s="198"/>
      <c r="N364" s="198"/>
      <c r="O364" s="198"/>
      <c r="P364" s="198"/>
      <c r="Q364" s="198"/>
      <c r="R364" s="137"/>
      <c r="S364" s="137"/>
      <c r="T364" s="137"/>
      <c r="U364" s="137"/>
      <c r="V364" s="137"/>
      <c r="W364" s="137"/>
      <c r="X364" s="137"/>
      <c r="Y364" s="137"/>
      <c r="Z364" s="137"/>
      <c r="AA364" s="137"/>
      <c r="AB364" s="137"/>
      <c r="AC364" s="137"/>
      <c r="AD364" s="138"/>
      <c r="AG364" s="43">
        <f t="shared" si="52"/>
        <v>45</v>
      </c>
      <c r="AH364" s="43">
        <f t="shared" si="53"/>
        <v>0</v>
      </c>
      <c r="AJ364" s="43">
        <f t="shared" si="54"/>
        <v>0</v>
      </c>
      <c r="AL364" s="43">
        <f t="shared" si="55"/>
        <v>0</v>
      </c>
      <c r="AM364" s="43">
        <f t="shared" si="56"/>
        <v>0</v>
      </c>
      <c r="AN364" s="43">
        <f t="shared" si="57"/>
        <v>0</v>
      </c>
      <c r="AO364" s="43">
        <f t="shared" si="58"/>
        <v>0</v>
      </c>
      <c r="AP364" s="43">
        <f t="shared" si="59"/>
        <v>0</v>
      </c>
      <c r="AQ364" s="43">
        <f t="shared" si="60"/>
        <v>0</v>
      </c>
      <c r="AR364" s="43">
        <f t="shared" si="61"/>
        <v>0</v>
      </c>
      <c r="AS364" s="43">
        <f t="shared" si="62"/>
        <v>0</v>
      </c>
      <c r="AT364" s="43">
        <f t="shared" si="63"/>
        <v>0</v>
      </c>
      <c r="AU364" s="43">
        <f t="shared" si="64"/>
        <v>0</v>
      </c>
      <c r="AV364" s="43">
        <f t="shared" si="65"/>
        <v>0</v>
      </c>
      <c r="AW364" s="43">
        <f t="shared" si="66"/>
        <v>0</v>
      </c>
    </row>
    <row r="365" spans="2:49" ht="15" customHeight="1">
      <c r="B365" s="7"/>
      <c r="C365" s="92" t="s">
        <v>225</v>
      </c>
      <c r="D365" s="234" t="str">
        <f t="shared" si="51"/>
        <v/>
      </c>
      <c r="E365" s="234"/>
      <c r="F365" s="234"/>
      <c r="G365" s="234"/>
      <c r="H365" s="234"/>
      <c r="I365" s="234"/>
      <c r="J365" s="234"/>
      <c r="K365" s="234"/>
      <c r="L365" s="198"/>
      <c r="M365" s="198"/>
      <c r="N365" s="198"/>
      <c r="O365" s="198"/>
      <c r="P365" s="198"/>
      <c r="Q365" s="198"/>
      <c r="R365" s="137"/>
      <c r="S365" s="137"/>
      <c r="T365" s="137"/>
      <c r="U365" s="137"/>
      <c r="V365" s="137"/>
      <c r="W365" s="137"/>
      <c r="X365" s="137"/>
      <c r="Y365" s="137"/>
      <c r="Z365" s="137"/>
      <c r="AA365" s="137"/>
      <c r="AB365" s="137"/>
      <c r="AC365" s="137"/>
      <c r="AD365" s="138"/>
      <c r="AG365" s="43">
        <f t="shared" si="52"/>
        <v>45</v>
      </c>
      <c r="AH365" s="43">
        <f t="shared" si="53"/>
        <v>0</v>
      </c>
      <c r="AJ365" s="43">
        <f t="shared" si="54"/>
        <v>0</v>
      </c>
      <c r="AL365" s="43">
        <f t="shared" si="55"/>
        <v>0</v>
      </c>
      <c r="AM365" s="43">
        <f t="shared" si="56"/>
        <v>0</v>
      </c>
      <c r="AN365" s="43">
        <f t="shared" si="57"/>
        <v>0</v>
      </c>
      <c r="AO365" s="43">
        <f t="shared" si="58"/>
        <v>0</v>
      </c>
      <c r="AP365" s="43">
        <f t="shared" si="59"/>
        <v>0</v>
      </c>
      <c r="AQ365" s="43">
        <f t="shared" si="60"/>
        <v>0</v>
      </c>
      <c r="AR365" s="43">
        <f t="shared" si="61"/>
        <v>0</v>
      </c>
      <c r="AS365" s="43">
        <f t="shared" si="62"/>
        <v>0</v>
      </c>
      <c r="AT365" s="43">
        <f t="shared" si="63"/>
        <v>0</v>
      </c>
      <c r="AU365" s="43">
        <f t="shared" si="64"/>
        <v>0</v>
      </c>
      <c r="AV365" s="43">
        <f t="shared" si="65"/>
        <v>0</v>
      </c>
      <c r="AW365" s="43">
        <f t="shared" si="66"/>
        <v>0</v>
      </c>
    </row>
    <row r="366" spans="2:49" ht="15" customHeight="1">
      <c r="B366" s="7"/>
      <c r="C366" s="92" t="s">
        <v>226</v>
      </c>
      <c r="D366" s="234" t="str">
        <f t="shared" si="51"/>
        <v/>
      </c>
      <c r="E366" s="234"/>
      <c r="F366" s="234"/>
      <c r="G366" s="234"/>
      <c r="H366" s="234"/>
      <c r="I366" s="234"/>
      <c r="J366" s="234"/>
      <c r="K366" s="234"/>
      <c r="L366" s="198"/>
      <c r="M366" s="198"/>
      <c r="N366" s="198"/>
      <c r="O366" s="198"/>
      <c r="P366" s="198"/>
      <c r="Q366" s="198"/>
      <c r="R366" s="137"/>
      <c r="S366" s="137"/>
      <c r="T366" s="137"/>
      <c r="U366" s="137"/>
      <c r="V366" s="137"/>
      <c r="W366" s="137"/>
      <c r="X366" s="137"/>
      <c r="Y366" s="137"/>
      <c r="Z366" s="137"/>
      <c r="AA366" s="137"/>
      <c r="AB366" s="137"/>
      <c r="AC366" s="137"/>
      <c r="AD366" s="138"/>
      <c r="AG366" s="43">
        <f t="shared" si="52"/>
        <v>45</v>
      </c>
      <c r="AH366" s="43">
        <f t="shared" si="53"/>
        <v>0</v>
      </c>
      <c r="AJ366" s="43">
        <f t="shared" si="54"/>
        <v>0</v>
      </c>
      <c r="AL366" s="43">
        <f t="shared" si="55"/>
        <v>0</v>
      </c>
      <c r="AM366" s="43">
        <f t="shared" si="56"/>
        <v>0</v>
      </c>
      <c r="AN366" s="43">
        <f t="shared" si="57"/>
        <v>0</v>
      </c>
      <c r="AO366" s="43">
        <f t="shared" si="58"/>
        <v>0</v>
      </c>
      <c r="AP366" s="43">
        <f t="shared" si="59"/>
        <v>0</v>
      </c>
      <c r="AQ366" s="43">
        <f t="shared" si="60"/>
        <v>0</v>
      </c>
      <c r="AR366" s="43">
        <f t="shared" si="61"/>
        <v>0</v>
      </c>
      <c r="AS366" s="43">
        <f t="shared" si="62"/>
        <v>0</v>
      </c>
      <c r="AT366" s="43">
        <f t="shared" si="63"/>
        <v>0</v>
      </c>
      <c r="AU366" s="43">
        <f t="shared" si="64"/>
        <v>0</v>
      </c>
      <c r="AV366" s="43">
        <f t="shared" si="65"/>
        <v>0</v>
      </c>
      <c r="AW366" s="43">
        <f t="shared" si="66"/>
        <v>0</v>
      </c>
    </row>
    <row r="367" spans="2:49" ht="15" customHeight="1">
      <c r="B367" s="7"/>
      <c r="C367" s="92" t="s">
        <v>227</v>
      </c>
      <c r="D367" s="234" t="str">
        <f t="shared" si="51"/>
        <v/>
      </c>
      <c r="E367" s="234"/>
      <c r="F367" s="234"/>
      <c r="G367" s="234"/>
      <c r="H367" s="234"/>
      <c r="I367" s="234"/>
      <c r="J367" s="234"/>
      <c r="K367" s="234"/>
      <c r="L367" s="198"/>
      <c r="M367" s="198"/>
      <c r="N367" s="198"/>
      <c r="O367" s="198"/>
      <c r="P367" s="198"/>
      <c r="Q367" s="198"/>
      <c r="R367" s="137"/>
      <c r="S367" s="137"/>
      <c r="T367" s="137"/>
      <c r="U367" s="137"/>
      <c r="V367" s="137"/>
      <c r="W367" s="137"/>
      <c r="X367" s="137"/>
      <c r="Y367" s="137"/>
      <c r="Z367" s="137"/>
      <c r="AA367" s="137"/>
      <c r="AB367" s="137"/>
      <c r="AC367" s="137"/>
      <c r="AD367" s="138"/>
      <c r="AG367" s="43">
        <f t="shared" si="52"/>
        <v>45</v>
      </c>
      <c r="AH367" s="43">
        <f t="shared" si="53"/>
        <v>0</v>
      </c>
      <c r="AJ367" s="43">
        <f t="shared" si="54"/>
        <v>0</v>
      </c>
      <c r="AL367" s="43">
        <f t="shared" si="55"/>
        <v>0</v>
      </c>
      <c r="AM367" s="43">
        <f t="shared" si="56"/>
        <v>0</v>
      </c>
      <c r="AN367" s="43">
        <f t="shared" si="57"/>
        <v>0</v>
      </c>
      <c r="AO367" s="43">
        <f t="shared" si="58"/>
        <v>0</v>
      </c>
      <c r="AP367" s="43">
        <f t="shared" si="59"/>
        <v>0</v>
      </c>
      <c r="AQ367" s="43">
        <f t="shared" si="60"/>
        <v>0</v>
      </c>
      <c r="AR367" s="43">
        <f t="shared" si="61"/>
        <v>0</v>
      </c>
      <c r="AS367" s="43">
        <f t="shared" si="62"/>
        <v>0</v>
      </c>
      <c r="AT367" s="43">
        <f t="shared" si="63"/>
        <v>0</v>
      </c>
      <c r="AU367" s="43">
        <f t="shared" si="64"/>
        <v>0</v>
      </c>
      <c r="AV367" s="43">
        <f t="shared" si="65"/>
        <v>0</v>
      </c>
      <c r="AW367" s="43">
        <f t="shared" si="66"/>
        <v>0</v>
      </c>
    </row>
    <row r="368" spans="2:49" ht="15" customHeight="1">
      <c r="B368" s="7"/>
      <c r="C368" s="92" t="s">
        <v>228</v>
      </c>
      <c r="D368" s="234" t="str">
        <f t="shared" si="51"/>
        <v/>
      </c>
      <c r="E368" s="234"/>
      <c r="F368" s="234"/>
      <c r="G368" s="234"/>
      <c r="H368" s="234"/>
      <c r="I368" s="234"/>
      <c r="J368" s="234"/>
      <c r="K368" s="234"/>
      <c r="L368" s="198"/>
      <c r="M368" s="198"/>
      <c r="N368" s="198"/>
      <c r="O368" s="198"/>
      <c r="P368" s="198"/>
      <c r="Q368" s="198"/>
      <c r="R368" s="137"/>
      <c r="S368" s="137"/>
      <c r="T368" s="137"/>
      <c r="U368" s="137"/>
      <c r="V368" s="137"/>
      <c r="W368" s="137"/>
      <c r="X368" s="137"/>
      <c r="Y368" s="137"/>
      <c r="Z368" s="137"/>
      <c r="AA368" s="137"/>
      <c r="AB368" s="137"/>
      <c r="AC368" s="137"/>
      <c r="AD368" s="138"/>
      <c r="AG368" s="43">
        <f t="shared" si="52"/>
        <v>45</v>
      </c>
      <c r="AH368" s="43">
        <f t="shared" si="53"/>
        <v>0</v>
      </c>
      <c r="AJ368" s="43">
        <f t="shared" si="54"/>
        <v>0</v>
      </c>
      <c r="AL368" s="43">
        <f t="shared" si="55"/>
        <v>0</v>
      </c>
      <c r="AM368" s="43">
        <f t="shared" si="56"/>
        <v>0</v>
      </c>
      <c r="AN368" s="43">
        <f t="shared" si="57"/>
        <v>0</v>
      </c>
      <c r="AO368" s="43">
        <f t="shared" si="58"/>
        <v>0</v>
      </c>
      <c r="AP368" s="43">
        <f t="shared" si="59"/>
        <v>0</v>
      </c>
      <c r="AQ368" s="43">
        <f t="shared" si="60"/>
        <v>0</v>
      </c>
      <c r="AR368" s="43">
        <f t="shared" si="61"/>
        <v>0</v>
      </c>
      <c r="AS368" s="43">
        <f t="shared" si="62"/>
        <v>0</v>
      </c>
      <c r="AT368" s="43">
        <f t="shared" si="63"/>
        <v>0</v>
      </c>
      <c r="AU368" s="43">
        <f t="shared" si="64"/>
        <v>0</v>
      </c>
      <c r="AV368" s="43">
        <f t="shared" si="65"/>
        <v>0</v>
      </c>
      <c r="AW368" s="43">
        <f t="shared" si="66"/>
        <v>0</v>
      </c>
    </row>
    <row r="369" spans="2:49" ht="15" customHeight="1">
      <c r="B369" s="7"/>
      <c r="C369" s="92" t="s">
        <v>229</v>
      </c>
      <c r="D369" s="234" t="str">
        <f t="shared" si="51"/>
        <v/>
      </c>
      <c r="E369" s="234"/>
      <c r="F369" s="234"/>
      <c r="G369" s="234"/>
      <c r="H369" s="234"/>
      <c r="I369" s="234"/>
      <c r="J369" s="234"/>
      <c r="K369" s="234"/>
      <c r="L369" s="198"/>
      <c r="M369" s="198"/>
      <c r="N369" s="198"/>
      <c r="O369" s="198"/>
      <c r="P369" s="198"/>
      <c r="Q369" s="198"/>
      <c r="R369" s="137"/>
      <c r="S369" s="137"/>
      <c r="T369" s="137"/>
      <c r="U369" s="137"/>
      <c r="V369" s="137"/>
      <c r="W369" s="137"/>
      <c r="X369" s="137"/>
      <c r="Y369" s="137"/>
      <c r="Z369" s="137"/>
      <c r="AA369" s="137"/>
      <c r="AB369" s="137"/>
      <c r="AC369" s="137"/>
      <c r="AD369" s="138"/>
      <c r="AG369" s="43">
        <f t="shared" si="52"/>
        <v>45</v>
      </c>
      <c r="AH369" s="43">
        <f t="shared" si="53"/>
        <v>0</v>
      </c>
      <c r="AJ369" s="43">
        <f t="shared" si="54"/>
        <v>0</v>
      </c>
      <c r="AL369" s="43">
        <f t="shared" si="55"/>
        <v>0</v>
      </c>
      <c r="AM369" s="43">
        <f t="shared" si="56"/>
        <v>0</v>
      </c>
      <c r="AN369" s="43">
        <f t="shared" si="57"/>
        <v>0</v>
      </c>
      <c r="AO369" s="43">
        <f t="shared" si="58"/>
        <v>0</v>
      </c>
      <c r="AP369" s="43">
        <f t="shared" si="59"/>
        <v>0</v>
      </c>
      <c r="AQ369" s="43">
        <f t="shared" si="60"/>
        <v>0</v>
      </c>
      <c r="AR369" s="43">
        <f t="shared" si="61"/>
        <v>0</v>
      </c>
      <c r="AS369" s="43">
        <f t="shared" si="62"/>
        <v>0</v>
      </c>
      <c r="AT369" s="43">
        <f t="shared" si="63"/>
        <v>0</v>
      </c>
      <c r="AU369" s="43">
        <f t="shared" si="64"/>
        <v>0</v>
      </c>
      <c r="AV369" s="43">
        <f t="shared" si="65"/>
        <v>0</v>
      </c>
      <c r="AW369" s="43">
        <f t="shared" si="66"/>
        <v>0</v>
      </c>
    </row>
    <row r="370" spans="2:49" ht="15" customHeight="1">
      <c r="B370" s="7"/>
      <c r="C370" s="92" t="s">
        <v>230</v>
      </c>
      <c r="D370" s="234" t="str">
        <f t="shared" si="51"/>
        <v/>
      </c>
      <c r="E370" s="234"/>
      <c r="F370" s="234"/>
      <c r="G370" s="234"/>
      <c r="H370" s="234"/>
      <c r="I370" s="234"/>
      <c r="J370" s="234"/>
      <c r="K370" s="234"/>
      <c r="L370" s="198"/>
      <c r="M370" s="198"/>
      <c r="N370" s="198"/>
      <c r="O370" s="198"/>
      <c r="P370" s="198"/>
      <c r="Q370" s="198"/>
      <c r="R370" s="137"/>
      <c r="S370" s="137"/>
      <c r="T370" s="137"/>
      <c r="U370" s="137"/>
      <c r="V370" s="137"/>
      <c r="W370" s="137"/>
      <c r="X370" s="137"/>
      <c r="Y370" s="137"/>
      <c r="Z370" s="137"/>
      <c r="AA370" s="137"/>
      <c r="AB370" s="137"/>
      <c r="AC370" s="137"/>
      <c r="AD370" s="138"/>
      <c r="AG370" s="43">
        <f t="shared" si="52"/>
        <v>45</v>
      </c>
      <c r="AH370" s="43">
        <f t="shared" si="53"/>
        <v>0</v>
      </c>
      <c r="AJ370" s="43">
        <f t="shared" si="54"/>
        <v>0</v>
      </c>
      <c r="AL370" s="43">
        <f t="shared" si="55"/>
        <v>0</v>
      </c>
      <c r="AM370" s="43">
        <f t="shared" si="56"/>
        <v>0</v>
      </c>
      <c r="AN370" s="43">
        <f t="shared" si="57"/>
        <v>0</v>
      </c>
      <c r="AO370" s="43">
        <f t="shared" si="58"/>
        <v>0</v>
      </c>
      <c r="AP370" s="43">
        <f t="shared" si="59"/>
        <v>0</v>
      </c>
      <c r="AQ370" s="43">
        <f t="shared" si="60"/>
        <v>0</v>
      </c>
      <c r="AR370" s="43">
        <f t="shared" si="61"/>
        <v>0</v>
      </c>
      <c r="AS370" s="43">
        <f t="shared" si="62"/>
        <v>0</v>
      </c>
      <c r="AT370" s="43">
        <f t="shared" si="63"/>
        <v>0</v>
      </c>
      <c r="AU370" s="43">
        <f t="shared" si="64"/>
        <v>0</v>
      </c>
      <c r="AV370" s="43">
        <f t="shared" si="65"/>
        <v>0</v>
      </c>
      <c r="AW370" s="43">
        <f t="shared" si="66"/>
        <v>0</v>
      </c>
    </row>
    <row r="371" spans="2:49" ht="15" customHeight="1">
      <c r="B371" s="7"/>
      <c r="C371" s="92" t="s">
        <v>231</v>
      </c>
      <c r="D371" s="234" t="str">
        <f t="shared" si="51"/>
        <v/>
      </c>
      <c r="E371" s="234"/>
      <c r="F371" s="234"/>
      <c r="G371" s="234"/>
      <c r="H371" s="234"/>
      <c r="I371" s="234"/>
      <c r="J371" s="234"/>
      <c r="K371" s="234"/>
      <c r="L371" s="198"/>
      <c r="M371" s="198"/>
      <c r="N371" s="198"/>
      <c r="O371" s="198"/>
      <c r="P371" s="198"/>
      <c r="Q371" s="198"/>
      <c r="R371" s="137"/>
      <c r="S371" s="137"/>
      <c r="T371" s="137"/>
      <c r="U371" s="137"/>
      <c r="V371" s="137"/>
      <c r="W371" s="137"/>
      <c r="X371" s="137"/>
      <c r="Y371" s="137"/>
      <c r="Z371" s="137"/>
      <c r="AA371" s="137"/>
      <c r="AB371" s="137"/>
      <c r="AC371" s="137"/>
      <c r="AD371" s="138"/>
      <c r="AG371" s="43">
        <f t="shared" si="52"/>
        <v>45</v>
      </c>
      <c r="AH371" s="43">
        <f t="shared" si="53"/>
        <v>0</v>
      </c>
      <c r="AJ371" s="43">
        <f t="shared" si="54"/>
        <v>0</v>
      </c>
      <c r="AL371" s="43">
        <f t="shared" si="55"/>
        <v>0</v>
      </c>
      <c r="AM371" s="43">
        <f t="shared" si="56"/>
        <v>0</v>
      </c>
      <c r="AN371" s="43">
        <f t="shared" si="57"/>
        <v>0</v>
      </c>
      <c r="AO371" s="43">
        <f t="shared" si="58"/>
        <v>0</v>
      </c>
      <c r="AP371" s="43">
        <f t="shared" si="59"/>
        <v>0</v>
      </c>
      <c r="AQ371" s="43">
        <f t="shared" si="60"/>
        <v>0</v>
      </c>
      <c r="AR371" s="43">
        <f t="shared" si="61"/>
        <v>0</v>
      </c>
      <c r="AS371" s="43">
        <f t="shared" si="62"/>
        <v>0</v>
      </c>
      <c r="AT371" s="43">
        <f t="shared" si="63"/>
        <v>0</v>
      </c>
      <c r="AU371" s="43">
        <f t="shared" si="64"/>
        <v>0</v>
      </c>
      <c r="AV371" s="43">
        <f t="shared" si="65"/>
        <v>0</v>
      </c>
      <c r="AW371" s="43">
        <f t="shared" si="66"/>
        <v>0</v>
      </c>
    </row>
    <row r="372" spans="2:49" ht="15" customHeight="1">
      <c r="B372" s="7"/>
      <c r="C372" s="92" t="s">
        <v>232</v>
      </c>
      <c r="D372" s="234" t="str">
        <f t="shared" si="51"/>
        <v/>
      </c>
      <c r="E372" s="234"/>
      <c r="F372" s="234"/>
      <c r="G372" s="234"/>
      <c r="H372" s="234"/>
      <c r="I372" s="234"/>
      <c r="J372" s="234"/>
      <c r="K372" s="234"/>
      <c r="L372" s="198"/>
      <c r="M372" s="198"/>
      <c r="N372" s="198"/>
      <c r="O372" s="198"/>
      <c r="P372" s="198"/>
      <c r="Q372" s="198"/>
      <c r="R372" s="137"/>
      <c r="S372" s="137"/>
      <c r="T372" s="137"/>
      <c r="U372" s="137"/>
      <c r="V372" s="137"/>
      <c r="W372" s="137"/>
      <c r="X372" s="137"/>
      <c r="Y372" s="137"/>
      <c r="Z372" s="137"/>
      <c r="AA372" s="137"/>
      <c r="AB372" s="137"/>
      <c r="AC372" s="137"/>
      <c r="AD372" s="138"/>
      <c r="AG372" s="43">
        <f t="shared" si="52"/>
        <v>45</v>
      </c>
      <c r="AH372" s="43">
        <f t="shared" si="53"/>
        <v>0</v>
      </c>
      <c r="AJ372" s="43">
        <f t="shared" si="54"/>
        <v>0</v>
      </c>
      <c r="AL372" s="43">
        <f t="shared" si="55"/>
        <v>0</v>
      </c>
      <c r="AM372" s="43">
        <f t="shared" si="56"/>
        <v>0</v>
      </c>
      <c r="AN372" s="43">
        <f t="shared" si="57"/>
        <v>0</v>
      </c>
      <c r="AO372" s="43">
        <f t="shared" si="58"/>
        <v>0</v>
      </c>
      <c r="AP372" s="43">
        <f t="shared" si="59"/>
        <v>0</v>
      </c>
      <c r="AQ372" s="43">
        <f t="shared" si="60"/>
        <v>0</v>
      </c>
      <c r="AR372" s="43">
        <f t="shared" si="61"/>
        <v>0</v>
      </c>
      <c r="AS372" s="43">
        <f t="shared" si="62"/>
        <v>0</v>
      </c>
      <c r="AT372" s="43">
        <f t="shared" si="63"/>
        <v>0</v>
      </c>
      <c r="AU372" s="43">
        <f t="shared" si="64"/>
        <v>0</v>
      </c>
      <c r="AV372" s="43">
        <f t="shared" si="65"/>
        <v>0</v>
      </c>
      <c r="AW372" s="43">
        <f t="shared" si="66"/>
        <v>0</v>
      </c>
    </row>
    <row r="373" spans="2:49" ht="15" customHeight="1">
      <c r="B373" s="7"/>
      <c r="C373" s="92" t="s">
        <v>233</v>
      </c>
      <c r="D373" s="234" t="str">
        <f t="shared" si="51"/>
        <v/>
      </c>
      <c r="E373" s="234"/>
      <c r="F373" s="234"/>
      <c r="G373" s="234"/>
      <c r="H373" s="234"/>
      <c r="I373" s="234"/>
      <c r="J373" s="234"/>
      <c r="K373" s="234"/>
      <c r="L373" s="198"/>
      <c r="M373" s="198"/>
      <c r="N373" s="198"/>
      <c r="O373" s="198"/>
      <c r="P373" s="198"/>
      <c r="Q373" s="198"/>
      <c r="R373" s="137"/>
      <c r="S373" s="137"/>
      <c r="T373" s="137"/>
      <c r="U373" s="137"/>
      <c r="V373" s="137"/>
      <c r="W373" s="137"/>
      <c r="X373" s="137"/>
      <c r="Y373" s="137"/>
      <c r="Z373" s="137"/>
      <c r="AA373" s="137"/>
      <c r="AB373" s="137"/>
      <c r="AC373" s="137"/>
      <c r="AD373" s="138"/>
      <c r="AG373" s="43">
        <f t="shared" si="52"/>
        <v>45</v>
      </c>
      <c r="AH373" s="43">
        <f t="shared" si="53"/>
        <v>0</v>
      </c>
      <c r="AJ373" s="43">
        <f t="shared" si="54"/>
        <v>0</v>
      </c>
      <c r="AL373" s="43">
        <f t="shared" si="55"/>
        <v>0</v>
      </c>
      <c r="AM373" s="43">
        <f t="shared" si="56"/>
        <v>0</v>
      </c>
      <c r="AN373" s="43">
        <f t="shared" si="57"/>
        <v>0</v>
      </c>
      <c r="AO373" s="43">
        <f t="shared" si="58"/>
        <v>0</v>
      </c>
      <c r="AP373" s="43">
        <f t="shared" si="59"/>
        <v>0</v>
      </c>
      <c r="AQ373" s="43">
        <f t="shared" si="60"/>
        <v>0</v>
      </c>
      <c r="AR373" s="43">
        <f t="shared" si="61"/>
        <v>0</v>
      </c>
      <c r="AS373" s="43">
        <f t="shared" si="62"/>
        <v>0</v>
      </c>
      <c r="AT373" s="43">
        <f t="shared" si="63"/>
        <v>0</v>
      </c>
      <c r="AU373" s="43">
        <f t="shared" si="64"/>
        <v>0</v>
      </c>
      <c r="AV373" s="43">
        <f t="shared" si="65"/>
        <v>0</v>
      </c>
      <c r="AW373" s="43">
        <f t="shared" si="66"/>
        <v>0</v>
      </c>
    </row>
    <row r="374" spans="2:49" ht="15" customHeight="1">
      <c r="B374" s="7"/>
      <c r="C374" s="92" t="s">
        <v>234</v>
      </c>
      <c r="D374" s="234" t="str">
        <f t="shared" si="51"/>
        <v/>
      </c>
      <c r="E374" s="234"/>
      <c r="F374" s="234"/>
      <c r="G374" s="234"/>
      <c r="H374" s="234"/>
      <c r="I374" s="234"/>
      <c r="J374" s="234"/>
      <c r="K374" s="234"/>
      <c r="L374" s="198"/>
      <c r="M374" s="198"/>
      <c r="N374" s="198"/>
      <c r="O374" s="198"/>
      <c r="P374" s="198"/>
      <c r="Q374" s="198"/>
      <c r="R374" s="137"/>
      <c r="S374" s="137"/>
      <c r="T374" s="137"/>
      <c r="U374" s="137"/>
      <c r="V374" s="137"/>
      <c r="W374" s="137"/>
      <c r="X374" s="137"/>
      <c r="Y374" s="137"/>
      <c r="Z374" s="137"/>
      <c r="AA374" s="137"/>
      <c r="AB374" s="137"/>
      <c r="AC374" s="137"/>
      <c r="AD374" s="138"/>
      <c r="AG374" s="43">
        <f t="shared" si="52"/>
        <v>45</v>
      </c>
      <c r="AH374" s="43">
        <f t="shared" si="53"/>
        <v>0</v>
      </c>
      <c r="AJ374" s="43">
        <f t="shared" si="54"/>
        <v>0</v>
      </c>
      <c r="AL374" s="43">
        <f t="shared" si="55"/>
        <v>0</v>
      </c>
      <c r="AM374" s="43">
        <f t="shared" si="56"/>
        <v>0</v>
      </c>
      <c r="AN374" s="43">
        <f t="shared" si="57"/>
        <v>0</v>
      </c>
      <c r="AO374" s="43">
        <f t="shared" si="58"/>
        <v>0</v>
      </c>
      <c r="AP374" s="43">
        <f t="shared" si="59"/>
        <v>0</v>
      </c>
      <c r="AQ374" s="43">
        <f t="shared" si="60"/>
        <v>0</v>
      </c>
      <c r="AR374" s="43">
        <f t="shared" si="61"/>
        <v>0</v>
      </c>
      <c r="AS374" s="43">
        <f t="shared" si="62"/>
        <v>0</v>
      </c>
      <c r="AT374" s="43">
        <f t="shared" si="63"/>
        <v>0</v>
      </c>
      <c r="AU374" s="43">
        <f t="shared" si="64"/>
        <v>0</v>
      </c>
      <c r="AV374" s="43">
        <f t="shared" si="65"/>
        <v>0</v>
      </c>
      <c r="AW374" s="43">
        <f t="shared" si="66"/>
        <v>0</v>
      </c>
    </row>
    <row r="375" spans="2:49" ht="15" customHeight="1">
      <c r="B375" s="7"/>
      <c r="C375" s="92" t="s">
        <v>235</v>
      </c>
      <c r="D375" s="234" t="str">
        <f t="shared" si="51"/>
        <v/>
      </c>
      <c r="E375" s="234"/>
      <c r="F375" s="234"/>
      <c r="G375" s="234"/>
      <c r="H375" s="234"/>
      <c r="I375" s="234"/>
      <c r="J375" s="234"/>
      <c r="K375" s="234"/>
      <c r="L375" s="198"/>
      <c r="M375" s="198"/>
      <c r="N375" s="198"/>
      <c r="O375" s="198"/>
      <c r="P375" s="198"/>
      <c r="Q375" s="198"/>
      <c r="R375" s="137"/>
      <c r="S375" s="137"/>
      <c r="T375" s="137"/>
      <c r="U375" s="137"/>
      <c r="V375" s="137"/>
      <c r="W375" s="137"/>
      <c r="X375" s="137"/>
      <c r="Y375" s="137"/>
      <c r="Z375" s="137"/>
      <c r="AA375" s="137"/>
      <c r="AB375" s="137"/>
      <c r="AC375" s="137"/>
      <c r="AD375" s="138"/>
      <c r="AG375" s="43">
        <f t="shared" si="52"/>
        <v>45</v>
      </c>
      <c r="AH375" s="43">
        <f t="shared" si="53"/>
        <v>0</v>
      </c>
      <c r="AJ375" s="43">
        <f t="shared" si="54"/>
        <v>0</v>
      </c>
      <c r="AL375" s="43">
        <f t="shared" si="55"/>
        <v>0</v>
      </c>
      <c r="AM375" s="43">
        <f t="shared" si="56"/>
        <v>0</v>
      </c>
      <c r="AN375" s="43">
        <f t="shared" si="57"/>
        <v>0</v>
      </c>
      <c r="AO375" s="43">
        <f t="shared" si="58"/>
        <v>0</v>
      </c>
      <c r="AP375" s="43">
        <f t="shared" si="59"/>
        <v>0</v>
      </c>
      <c r="AQ375" s="43">
        <f t="shared" si="60"/>
        <v>0</v>
      </c>
      <c r="AR375" s="43">
        <f t="shared" si="61"/>
        <v>0</v>
      </c>
      <c r="AS375" s="43">
        <f t="shared" si="62"/>
        <v>0</v>
      </c>
      <c r="AT375" s="43">
        <f t="shared" si="63"/>
        <v>0</v>
      </c>
      <c r="AU375" s="43">
        <f t="shared" si="64"/>
        <v>0</v>
      </c>
      <c r="AV375" s="43">
        <f t="shared" si="65"/>
        <v>0</v>
      </c>
      <c r="AW375" s="43">
        <f t="shared" si="66"/>
        <v>0</v>
      </c>
    </row>
    <row r="376" spans="2:49" ht="15" customHeight="1">
      <c r="B376" s="7"/>
      <c r="C376" s="92" t="s">
        <v>236</v>
      </c>
      <c r="D376" s="234" t="str">
        <f t="shared" si="51"/>
        <v/>
      </c>
      <c r="E376" s="234"/>
      <c r="F376" s="234"/>
      <c r="G376" s="234"/>
      <c r="H376" s="234"/>
      <c r="I376" s="234"/>
      <c r="J376" s="234"/>
      <c r="K376" s="234"/>
      <c r="L376" s="198"/>
      <c r="M376" s="198"/>
      <c r="N376" s="198"/>
      <c r="O376" s="198"/>
      <c r="P376" s="198"/>
      <c r="Q376" s="198"/>
      <c r="R376" s="137"/>
      <c r="S376" s="137"/>
      <c r="T376" s="137"/>
      <c r="U376" s="137"/>
      <c r="V376" s="137"/>
      <c r="W376" s="137"/>
      <c r="X376" s="137"/>
      <c r="Y376" s="137"/>
      <c r="Z376" s="137"/>
      <c r="AA376" s="137"/>
      <c r="AB376" s="137"/>
      <c r="AC376" s="137"/>
      <c r="AD376" s="138"/>
      <c r="AG376" s="43">
        <f t="shared" si="52"/>
        <v>45</v>
      </c>
      <c r="AH376" s="43">
        <f t="shared" si="53"/>
        <v>0</v>
      </c>
      <c r="AJ376" s="43">
        <f t="shared" si="54"/>
        <v>0</v>
      </c>
      <c r="AL376" s="43">
        <f t="shared" si="55"/>
        <v>0</v>
      </c>
      <c r="AM376" s="43">
        <f t="shared" si="56"/>
        <v>0</v>
      </c>
      <c r="AN376" s="43">
        <f t="shared" si="57"/>
        <v>0</v>
      </c>
      <c r="AO376" s="43">
        <f t="shared" si="58"/>
        <v>0</v>
      </c>
      <c r="AP376" s="43">
        <f t="shared" si="59"/>
        <v>0</v>
      </c>
      <c r="AQ376" s="43">
        <f t="shared" si="60"/>
        <v>0</v>
      </c>
      <c r="AR376" s="43">
        <f t="shared" si="61"/>
        <v>0</v>
      </c>
      <c r="AS376" s="43">
        <f t="shared" si="62"/>
        <v>0</v>
      </c>
      <c r="AT376" s="43">
        <f t="shared" si="63"/>
        <v>0</v>
      </c>
      <c r="AU376" s="43">
        <f t="shared" si="64"/>
        <v>0</v>
      </c>
      <c r="AV376" s="43">
        <f t="shared" si="65"/>
        <v>0</v>
      </c>
      <c r="AW376" s="43">
        <f t="shared" si="66"/>
        <v>0</v>
      </c>
    </row>
    <row r="377" spans="2:49" ht="15" customHeight="1">
      <c r="B377" s="7"/>
      <c r="C377" s="92" t="s">
        <v>237</v>
      </c>
      <c r="D377" s="234" t="str">
        <f t="shared" si="51"/>
        <v/>
      </c>
      <c r="E377" s="234"/>
      <c r="F377" s="234"/>
      <c r="G377" s="234"/>
      <c r="H377" s="234"/>
      <c r="I377" s="234"/>
      <c r="J377" s="234"/>
      <c r="K377" s="234"/>
      <c r="L377" s="198"/>
      <c r="M377" s="198"/>
      <c r="N377" s="198"/>
      <c r="O377" s="198"/>
      <c r="P377" s="198"/>
      <c r="Q377" s="198"/>
      <c r="R377" s="137"/>
      <c r="S377" s="137"/>
      <c r="T377" s="137"/>
      <c r="U377" s="137"/>
      <c r="V377" s="137"/>
      <c r="W377" s="137"/>
      <c r="X377" s="137"/>
      <c r="Y377" s="137"/>
      <c r="Z377" s="137"/>
      <c r="AA377" s="137"/>
      <c r="AB377" s="137"/>
      <c r="AC377" s="137"/>
      <c r="AD377" s="138"/>
      <c r="AG377" s="43">
        <f t="shared" si="52"/>
        <v>45</v>
      </c>
      <c r="AH377" s="43">
        <f t="shared" si="53"/>
        <v>0</v>
      </c>
      <c r="AJ377" s="43">
        <f t="shared" si="54"/>
        <v>0</v>
      </c>
      <c r="AL377" s="43">
        <f t="shared" si="55"/>
        <v>0</v>
      </c>
      <c r="AM377" s="43">
        <f t="shared" si="56"/>
        <v>0</v>
      </c>
      <c r="AN377" s="43">
        <f t="shared" si="57"/>
        <v>0</v>
      </c>
      <c r="AO377" s="43">
        <f t="shared" si="58"/>
        <v>0</v>
      </c>
      <c r="AP377" s="43">
        <f t="shared" si="59"/>
        <v>0</v>
      </c>
      <c r="AQ377" s="43">
        <f t="shared" si="60"/>
        <v>0</v>
      </c>
      <c r="AR377" s="43">
        <f t="shared" si="61"/>
        <v>0</v>
      </c>
      <c r="AS377" s="43">
        <f t="shared" si="62"/>
        <v>0</v>
      </c>
      <c r="AT377" s="43">
        <f t="shared" si="63"/>
        <v>0</v>
      </c>
      <c r="AU377" s="43">
        <f t="shared" si="64"/>
        <v>0</v>
      </c>
      <c r="AV377" s="43">
        <f t="shared" si="65"/>
        <v>0</v>
      </c>
      <c r="AW377" s="43">
        <f t="shared" si="66"/>
        <v>0</v>
      </c>
    </row>
    <row r="378" spans="2:49" ht="15" customHeight="1">
      <c r="B378" s="7"/>
      <c r="C378" s="92" t="s">
        <v>238</v>
      </c>
      <c r="D378" s="234" t="str">
        <f t="shared" si="51"/>
        <v/>
      </c>
      <c r="E378" s="234"/>
      <c r="F378" s="234"/>
      <c r="G378" s="234"/>
      <c r="H378" s="234"/>
      <c r="I378" s="234"/>
      <c r="J378" s="234"/>
      <c r="K378" s="234"/>
      <c r="L378" s="198"/>
      <c r="M378" s="198"/>
      <c r="N378" s="198"/>
      <c r="O378" s="198"/>
      <c r="P378" s="198"/>
      <c r="Q378" s="198"/>
      <c r="R378" s="137"/>
      <c r="S378" s="137"/>
      <c r="T378" s="137"/>
      <c r="U378" s="137"/>
      <c r="V378" s="137"/>
      <c r="W378" s="137"/>
      <c r="X378" s="137"/>
      <c r="Y378" s="137"/>
      <c r="Z378" s="137"/>
      <c r="AA378" s="137"/>
      <c r="AB378" s="137"/>
      <c r="AC378" s="137"/>
      <c r="AD378" s="138"/>
      <c r="AG378" s="43">
        <f t="shared" si="52"/>
        <v>45</v>
      </c>
      <c r="AH378" s="43">
        <f t="shared" si="53"/>
        <v>0</v>
      </c>
      <c r="AJ378" s="43">
        <f t="shared" si="54"/>
        <v>0</v>
      </c>
      <c r="AL378" s="43">
        <f t="shared" si="55"/>
        <v>0</v>
      </c>
      <c r="AM378" s="43">
        <f t="shared" si="56"/>
        <v>0</v>
      </c>
      <c r="AN378" s="43">
        <f t="shared" si="57"/>
        <v>0</v>
      </c>
      <c r="AO378" s="43">
        <f t="shared" si="58"/>
        <v>0</v>
      </c>
      <c r="AP378" s="43">
        <f t="shared" si="59"/>
        <v>0</v>
      </c>
      <c r="AQ378" s="43">
        <f t="shared" si="60"/>
        <v>0</v>
      </c>
      <c r="AR378" s="43">
        <f t="shared" si="61"/>
        <v>0</v>
      </c>
      <c r="AS378" s="43">
        <f t="shared" si="62"/>
        <v>0</v>
      </c>
      <c r="AT378" s="43">
        <f t="shared" si="63"/>
        <v>0</v>
      </c>
      <c r="AU378" s="43">
        <f t="shared" si="64"/>
        <v>0</v>
      </c>
      <c r="AV378" s="43">
        <f t="shared" si="65"/>
        <v>0</v>
      </c>
      <c r="AW378" s="43">
        <f t="shared" si="66"/>
        <v>0</v>
      </c>
    </row>
    <row r="379" spans="2:49" ht="15" customHeight="1">
      <c r="B379" s="7"/>
      <c r="C379" s="92" t="s">
        <v>239</v>
      </c>
      <c r="D379" s="234" t="str">
        <f t="shared" si="51"/>
        <v/>
      </c>
      <c r="E379" s="234"/>
      <c r="F379" s="234"/>
      <c r="G379" s="234"/>
      <c r="H379" s="234"/>
      <c r="I379" s="234"/>
      <c r="J379" s="234"/>
      <c r="K379" s="234"/>
      <c r="L379" s="198"/>
      <c r="M379" s="198"/>
      <c r="N379" s="198"/>
      <c r="O379" s="198"/>
      <c r="P379" s="198"/>
      <c r="Q379" s="198"/>
      <c r="R379" s="137"/>
      <c r="S379" s="137"/>
      <c r="T379" s="137"/>
      <c r="U379" s="137"/>
      <c r="V379" s="137"/>
      <c r="W379" s="137"/>
      <c r="X379" s="137"/>
      <c r="Y379" s="137"/>
      <c r="Z379" s="137"/>
      <c r="AA379" s="137"/>
      <c r="AB379" s="137"/>
      <c r="AC379" s="137"/>
      <c r="AD379" s="138"/>
      <c r="AG379" s="43">
        <f t="shared" si="52"/>
        <v>45</v>
      </c>
      <c r="AH379" s="43">
        <f t="shared" si="53"/>
        <v>0</v>
      </c>
      <c r="AJ379" s="43">
        <f t="shared" si="54"/>
        <v>0</v>
      </c>
      <c r="AL379" s="43">
        <f t="shared" si="55"/>
        <v>0</v>
      </c>
      <c r="AM379" s="43">
        <f t="shared" si="56"/>
        <v>0</v>
      </c>
      <c r="AN379" s="43">
        <f t="shared" si="57"/>
        <v>0</v>
      </c>
      <c r="AO379" s="43">
        <f t="shared" si="58"/>
        <v>0</v>
      </c>
      <c r="AP379" s="43">
        <f t="shared" si="59"/>
        <v>0</v>
      </c>
      <c r="AQ379" s="43">
        <f t="shared" si="60"/>
        <v>0</v>
      </c>
      <c r="AR379" s="43">
        <f t="shared" si="61"/>
        <v>0</v>
      </c>
      <c r="AS379" s="43">
        <f t="shared" si="62"/>
        <v>0</v>
      </c>
      <c r="AT379" s="43">
        <f t="shared" si="63"/>
        <v>0</v>
      </c>
      <c r="AU379" s="43">
        <f t="shared" si="64"/>
        <v>0</v>
      </c>
      <c r="AV379" s="43">
        <f t="shared" si="65"/>
        <v>0</v>
      </c>
      <c r="AW379" s="43">
        <f t="shared" si="66"/>
        <v>0</v>
      </c>
    </row>
    <row r="380" spans="2:49" ht="15" customHeight="1">
      <c r="B380" s="7"/>
      <c r="C380" s="92" t="s">
        <v>240</v>
      </c>
      <c r="D380" s="234" t="str">
        <f t="shared" si="51"/>
        <v/>
      </c>
      <c r="E380" s="234"/>
      <c r="F380" s="234"/>
      <c r="G380" s="234"/>
      <c r="H380" s="234"/>
      <c r="I380" s="234"/>
      <c r="J380" s="234"/>
      <c r="K380" s="234"/>
      <c r="L380" s="198"/>
      <c r="M380" s="198"/>
      <c r="N380" s="198"/>
      <c r="O380" s="198"/>
      <c r="P380" s="198"/>
      <c r="Q380" s="198"/>
      <c r="R380" s="137"/>
      <c r="S380" s="137"/>
      <c r="T380" s="137"/>
      <c r="U380" s="137"/>
      <c r="V380" s="137"/>
      <c r="W380" s="137"/>
      <c r="X380" s="137"/>
      <c r="Y380" s="137"/>
      <c r="Z380" s="137"/>
      <c r="AA380" s="137"/>
      <c r="AB380" s="137"/>
      <c r="AC380" s="137"/>
      <c r="AD380" s="138"/>
      <c r="AG380" s="43">
        <f t="shared" si="52"/>
        <v>45</v>
      </c>
      <c r="AH380" s="43">
        <f t="shared" si="53"/>
        <v>0</v>
      </c>
      <c r="AJ380" s="43">
        <f t="shared" si="54"/>
        <v>0</v>
      </c>
      <c r="AL380" s="43">
        <f t="shared" si="55"/>
        <v>0</v>
      </c>
      <c r="AM380" s="43">
        <f t="shared" si="56"/>
        <v>0</v>
      </c>
      <c r="AN380" s="43">
        <f t="shared" si="57"/>
        <v>0</v>
      </c>
      <c r="AO380" s="43">
        <f t="shared" si="58"/>
        <v>0</v>
      </c>
      <c r="AP380" s="43">
        <f t="shared" si="59"/>
        <v>0</v>
      </c>
      <c r="AQ380" s="43">
        <f t="shared" si="60"/>
        <v>0</v>
      </c>
      <c r="AR380" s="43">
        <f t="shared" si="61"/>
        <v>0</v>
      </c>
      <c r="AS380" s="43">
        <f t="shared" si="62"/>
        <v>0</v>
      </c>
      <c r="AT380" s="43">
        <f t="shared" si="63"/>
        <v>0</v>
      </c>
      <c r="AU380" s="43">
        <f t="shared" si="64"/>
        <v>0</v>
      </c>
      <c r="AV380" s="43">
        <f t="shared" si="65"/>
        <v>0</v>
      </c>
      <c r="AW380" s="43">
        <f t="shared" si="66"/>
        <v>0</v>
      </c>
    </row>
    <row r="381" spans="2:49" ht="15" customHeight="1">
      <c r="B381" s="7"/>
      <c r="C381" s="92" t="s">
        <v>241</v>
      </c>
      <c r="D381" s="234" t="str">
        <f t="shared" si="51"/>
        <v/>
      </c>
      <c r="E381" s="234"/>
      <c r="F381" s="234"/>
      <c r="G381" s="234"/>
      <c r="H381" s="234"/>
      <c r="I381" s="234"/>
      <c r="J381" s="234"/>
      <c r="K381" s="234"/>
      <c r="L381" s="198"/>
      <c r="M381" s="198"/>
      <c r="N381" s="198"/>
      <c r="O381" s="198"/>
      <c r="P381" s="198"/>
      <c r="Q381" s="198"/>
      <c r="R381" s="137"/>
      <c r="S381" s="137"/>
      <c r="T381" s="137"/>
      <c r="U381" s="137"/>
      <c r="V381" s="137"/>
      <c r="W381" s="137"/>
      <c r="X381" s="137"/>
      <c r="Y381" s="137"/>
      <c r="Z381" s="137"/>
      <c r="AA381" s="137"/>
      <c r="AB381" s="137"/>
      <c r="AC381" s="137"/>
      <c r="AD381" s="138"/>
      <c r="AG381" s="43">
        <f t="shared" si="52"/>
        <v>45</v>
      </c>
      <c r="AH381" s="43">
        <f t="shared" si="53"/>
        <v>0</v>
      </c>
      <c r="AJ381" s="43">
        <f t="shared" si="54"/>
        <v>0</v>
      </c>
      <c r="AL381" s="43">
        <f t="shared" si="55"/>
        <v>0</v>
      </c>
      <c r="AM381" s="43">
        <f t="shared" si="56"/>
        <v>0</v>
      </c>
      <c r="AN381" s="43">
        <f t="shared" si="57"/>
        <v>0</v>
      </c>
      <c r="AO381" s="43">
        <f t="shared" si="58"/>
        <v>0</v>
      </c>
      <c r="AP381" s="43">
        <f t="shared" si="59"/>
        <v>0</v>
      </c>
      <c r="AQ381" s="43">
        <f t="shared" si="60"/>
        <v>0</v>
      </c>
      <c r="AR381" s="43">
        <f t="shared" si="61"/>
        <v>0</v>
      </c>
      <c r="AS381" s="43">
        <f t="shared" si="62"/>
        <v>0</v>
      </c>
      <c r="AT381" s="43">
        <f t="shared" si="63"/>
        <v>0</v>
      </c>
      <c r="AU381" s="43">
        <f t="shared" si="64"/>
        <v>0</v>
      </c>
      <c r="AV381" s="43">
        <f t="shared" si="65"/>
        <v>0</v>
      </c>
      <c r="AW381" s="43">
        <f t="shared" si="66"/>
        <v>0</v>
      </c>
    </row>
    <row r="382" spans="2:49" ht="15" customHeight="1">
      <c r="B382" s="7"/>
      <c r="C382" s="92" t="s">
        <v>242</v>
      </c>
      <c r="D382" s="234" t="str">
        <f t="shared" si="51"/>
        <v/>
      </c>
      <c r="E382" s="234"/>
      <c r="F382" s="234"/>
      <c r="G382" s="234"/>
      <c r="H382" s="234"/>
      <c r="I382" s="234"/>
      <c r="J382" s="234"/>
      <c r="K382" s="234"/>
      <c r="L382" s="198"/>
      <c r="M382" s="198"/>
      <c r="N382" s="198"/>
      <c r="O382" s="198"/>
      <c r="P382" s="198"/>
      <c r="Q382" s="198"/>
      <c r="R382" s="137"/>
      <c r="S382" s="137"/>
      <c r="T382" s="137"/>
      <c r="U382" s="137"/>
      <c r="V382" s="137"/>
      <c r="W382" s="137"/>
      <c r="X382" s="137"/>
      <c r="Y382" s="137"/>
      <c r="Z382" s="137"/>
      <c r="AA382" s="137"/>
      <c r="AB382" s="137"/>
      <c r="AC382" s="137"/>
      <c r="AD382" s="138"/>
      <c r="AG382" s="43">
        <f t="shared" si="52"/>
        <v>45</v>
      </c>
      <c r="AH382" s="43">
        <f t="shared" si="53"/>
        <v>0</v>
      </c>
      <c r="AJ382" s="43">
        <f t="shared" si="54"/>
        <v>0</v>
      </c>
      <c r="AL382" s="43">
        <f t="shared" si="55"/>
        <v>0</v>
      </c>
      <c r="AM382" s="43">
        <f t="shared" si="56"/>
        <v>0</v>
      </c>
      <c r="AN382" s="43">
        <f t="shared" si="57"/>
        <v>0</v>
      </c>
      <c r="AO382" s="43">
        <f t="shared" si="58"/>
        <v>0</v>
      </c>
      <c r="AP382" s="43">
        <f t="shared" si="59"/>
        <v>0</v>
      </c>
      <c r="AQ382" s="43">
        <f t="shared" si="60"/>
        <v>0</v>
      </c>
      <c r="AR382" s="43">
        <f t="shared" si="61"/>
        <v>0</v>
      </c>
      <c r="AS382" s="43">
        <f t="shared" si="62"/>
        <v>0</v>
      </c>
      <c r="AT382" s="43">
        <f t="shared" si="63"/>
        <v>0</v>
      </c>
      <c r="AU382" s="43">
        <f t="shared" si="64"/>
        <v>0</v>
      </c>
      <c r="AV382" s="43">
        <f t="shared" si="65"/>
        <v>0</v>
      </c>
      <c r="AW382" s="43">
        <f t="shared" si="66"/>
        <v>0</v>
      </c>
    </row>
    <row r="383" spans="2:49" ht="15" customHeight="1">
      <c r="B383" s="7"/>
      <c r="C383" s="92" t="s">
        <v>243</v>
      </c>
      <c r="D383" s="234" t="str">
        <f t="shared" si="51"/>
        <v/>
      </c>
      <c r="E383" s="234"/>
      <c r="F383" s="234"/>
      <c r="G383" s="234"/>
      <c r="H383" s="234"/>
      <c r="I383" s="234"/>
      <c r="J383" s="234"/>
      <c r="K383" s="234"/>
      <c r="L383" s="198"/>
      <c r="M383" s="198"/>
      <c r="N383" s="198"/>
      <c r="O383" s="198"/>
      <c r="P383" s="198"/>
      <c r="Q383" s="198"/>
      <c r="R383" s="137"/>
      <c r="S383" s="137"/>
      <c r="T383" s="137"/>
      <c r="U383" s="137"/>
      <c r="V383" s="137"/>
      <c r="W383" s="137"/>
      <c r="X383" s="137"/>
      <c r="Y383" s="137"/>
      <c r="Z383" s="137"/>
      <c r="AA383" s="137"/>
      <c r="AB383" s="137"/>
      <c r="AC383" s="137"/>
      <c r="AD383" s="138"/>
      <c r="AG383" s="43">
        <f t="shared" si="52"/>
        <v>45</v>
      </c>
      <c r="AH383" s="43">
        <f t="shared" si="53"/>
        <v>0</v>
      </c>
      <c r="AJ383" s="43">
        <f t="shared" si="54"/>
        <v>0</v>
      </c>
      <c r="AL383" s="43">
        <f t="shared" si="55"/>
        <v>0</v>
      </c>
      <c r="AM383" s="43">
        <f t="shared" si="56"/>
        <v>0</v>
      </c>
      <c r="AN383" s="43">
        <f t="shared" si="57"/>
        <v>0</v>
      </c>
      <c r="AO383" s="43">
        <f t="shared" si="58"/>
        <v>0</v>
      </c>
      <c r="AP383" s="43">
        <f t="shared" si="59"/>
        <v>0</v>
      </c>
      <c r="AQ383" s="43">
        <f t="shared" si="60"/>
        <v>0</v>
      </c>
      <c r="AR383" s="43">
        <f t="shared" si="61"/>
        <v>0</v>
      </c>
      <c r="AS383" s="43">
        <f t="shared" si="62"/>
        <v>0</v>
      </c>
      <c r="AT383" s="43">
        <f t="shared" si="63"/>
        <v>0</v>
      </c>
      <c r="AU383" s="43">
        <f t="shared" si="64"/>
        <v>0</v>
      </c>
      <c r="AV383" s="43">
        <f t="shared" si="65"/>
        <v>0</v>
      </c>
      <c r="AW383" s="43">
        <f t="shared" si="66"/>
        <v>0</v>
      </c>
    </row>
    <row r="384" spans="2:49" ht="15" customHeight="1">
      <c r="B384" s="7"/>
      <c r="C384" s="92" t="s">
        <v>244</v>
      </c>
      <c r="D384" s="234" t="str">
        <f t="shared" si="51"/>
        <v/>
      </c>
      <c r="E384" s="234"/>
      <c r="F384" s="234"/>
      <c r="G384" s="234"/>
      <c r="H384" s="234"/>
      <c r="I384" s="234"/>
      <c r="J384" s="234"/>
      <c r="K384" s="234"/>
      <c r="L384" s="198"/>
      <c r="M384" s="198"/>
      <c r="N384" s="198"/>
      <c r="O384" s="198"/>
      <c r="P384" s="198"/>
      <c r="Q384" s="198"/>
      <c r="R384" s="137"/>
      <c r="S384" s="137"/>
      <c r="T384" s="137"/>
      <c r="U384" s="137"/>
      <c r="V384" s="137"/>
      <c r="W384" s="137"/>
      <c r="X384" s="137"/>
      <c r="Y384" s="137"/>
      <c r="Z384" s="137"/>
      <c r="AA384" s="137"/>
      <c r="AB384" s="137"/>
      <c r="AC384" s="137"/>
      <c r="AD384" s="138"/>
      <c r="AG384" s="43">
        <f t="shared" si="52"/>
        <v>45</v>
      </c>
      <c r="AH384" s="43">
        <f t="shared" si="53"/>
        <v>0</v>
      </c>
      <c r="AJ384" s="43">
        <f t="shared" si="54"/>
        <v>0</v>
      </c>
      <c r="AL384" s="43">
        <f t="shared" si="55"/>
        <v>0</v>
      </c>
      <c r="AM384" s="43">
        <f t="shared" si="56"/>
        <v>0</v>
      </c>
      <c r="AN384" s="43">
        <f t="shared" si="57"/>
        <v>0</v>
      </c>
      <c r="AO384" s="43">
        <f t="shared" si="58"/>
        <v>0</v>
      </c>
      <c r="AP384" s="43">
        <f t="shared" si="59"/>
        <v>0</v>
      </c>
      <c r="AQ384" s="43">
        <f t="shared" si="60"/>
        <v>0</v>
      </c>
      <c r="AR384" s="43">
        <f t="shared" si="61"/>
        <v>0</v>
      </c>
      <c r="AS384" s="43">
        <f t="shared" si="62"/>
        <v>0</v>
      </c>
      <c r="AT384" s="43">
        <f t="shared" si="63"/>
        <v>0</v>
      </c>
      <c r="AU384" s="43">
        <f t="shared" si="64"/>
        <v>0</v>
      </c>
      <c r="AV384" s="43">
        <f t="shared" si="65"/>
        <v>0</v>
      </c>
      <c r="AW384" s="43">
        <f t="shared" si="66"/>
        <v>0</v>
      </c>
    </row>
    <row r="385" spans="2:49" ht="15" customHeight="1">
      <c r="B385" s="7"/>
      <c r="C385" s="92" t="s">
        <v>245</v>
      </c>
      <c r="D385" s="234" t="str">
        <f t="shared" si="51"/>
        <v/>
      </c>
      <c r="E385" s="234"/>
      <c r="F385" s="234"/>
      <c r="G385" s="234"/>
      <c r="H385" s="234"/>
      <c r="I385" s="234"/>
      <c r="J385" s="234"/>
      <c r="K385" s="234"/>
      <c r="L385" s="198"/>
      <c r="M385" s="198"/>
      <c r="N385" s="198"/>
      <c r="O385" s="198"/>
      <c r="P385" s="198"/>
      <c r="Q385" s="198"/>
      <c r="R385" s="137"/>
      <c r="S385" s="137"/>
      <c r="T385" s="137"/>
      <c r="U385" s="137"/>
      <c r="V385" s="137"/>
      <c r="W385" s="137"/>
      <c r="X385" s="137"/>
      <c r="Y385" s="137"/>
      <c r="Z385" s="137"/>
      <c r="AA385" s="137"/>
      <c r="AB385" s="137"/>
      <c r="AC385" s="137"/>
      <c r="AD385" s="138"/>
      <c r="AG385" s="43">
        <f t="shared" si="52"/>
        <v>45</v>
      </c>
      <c r="AH385" s="43">
        <f t="shared" si="53"/>
        <v>0</v>
      </c>
      <c r="AJ385" s="43">
        <f t="shared" si="54"/>
        <v>0</v>
      </c>
      <c r="AL385" s="43">
        <f t="shared" si="55"/>
        <v>0</v>
      </c>
      <c r="AM385" s="43">
        <f t="shared" si="56"/>
        <v>0</v>
      </c>
      <c r="AN385" s="43">
        <f t="shared" si="57"/>
        <v>0</v>
      </c>
      <c r="AO385" s="43">
        <f t="shared" si="58"/>
        <v>0</v>
      </c>
      <c r="AP385" s="43">
        <f t="shared" si="59"/>
        <v>0</v>
      </c>
      <c r="AQ385" s="43">
        <f t="shared" si="60"/>
        <v>0</v>
      </c>
      <c r="AR385" s="43">
        <f t="shared" si="61"/>
        <v>0</v>
      </c>
      <c r="AS385" s="43">
        <f t="shared" si="62"/>
        <v>0</v>
      </c>
      <c r="AT385" s="43">
        <f t="shared" si="63"/>
        <v>0</v>
      </c>
      <c r="AU385" s="43">
        <f t="shared" si="64"/>
        <v>0</v>
      </c>
      <c r="AV385" s="43">
        <f t="shared" si="65"/>
        <v>0</v>
      </c>
      <c r="AW385" s="43">
        <f t="shared" si="66"/>
        <v>0</v>
      </c>
    </row>
    <row r="386" spans="2:49" ht="15" customHeight="1">
      <c r="B386" s="7"/>
      <c r="C386" s="92" t="s">
        <v>246</v>
      </c>
      <c r="D386" s="234" t="str">
        <f t="shared" si="51"/>
        <v/>
      </c>
      <c r="E386" s="234"/>
      <c r="F386" s="234"/>
      <c r="G386" s="234"/>
      <c r="H386" s="234"/>
      <c r="I386" s="234"/>
      <c r="J386" s="234"/>
      <c r="K386" s="234"/>
      <c r="L386" s="198"/>
      <c r="M386" s="198"/>
      <c r="N386" s="198"/>
      <c r="O386" s="198"/>
      <c r="P386" s="198"/>
      <c r="Q386" s="198"/>
      <c r="R386" s="137"/>
      <c r="S386" s="137"/>
      <c r="T386" s="137"/>
      <c r="U386" s="137"/>
      <c r="V386" s="137"/>
      <c r="W386" s="137"/>
      <c r="X386" s="137"/>
      <c r="Y386" s="137"/>
      <c r="Z386" s="137"/>
      <c r="AA386" s="137"/>
      <c r="AB386" s="137"/>
      <c r="AC386" s="137"/>
      <c r="AD386" s="138"/>
      <c r="AG386" s="43">
        <f t="shared" si="52"/>
        <v>45</v>
      </c>
      <c r="AH386" s="43">
        <f t="shared" si="53"/>
        <v>0</v>
      </c>
      <c r="AJ386" s="43">
        <f t="shared" si="54"/>
        <v>0</v>
      </c>
      <c r="AL386" s="43">
        <f t="shared" si="55"/>
        <v>0</v>
      </c>
      <c r="AM386" s="43">
        <f t="shared" si="56"/>
        <v>0</v>
      </c>
      <c r="AN386" s="43">
        <f t="shared" si="57"/>
        <v>0</v>
      </c>
      <c r="AO386" s="43">
        <f t="shared" si="58"/>
        <v>0</v>
      </c>
      <c r="AP386" s="43">
        <f t="shared" si="59"/>
        <v>0</v>
      </c>
      <c r="AQ386" s="43">
        <f t="shared" si="60"/>
        <v>0</v>
      </c>
      <c r="AR386" s="43">
        <f t="shared" si="61"/>
        <v>0</v>
      </c>
      <c r="AS386" s="43">
        <f t="shared" si="62"/>
        <v>0</v>
      </c>
      <c r="AT386" s="43">
        <f t="shared" si="63"/>
        <v>0</v>
      </c>
      <c r="AU386" s="43">
        <f t="shared" si="64"/>
        <v>0</v>
      </c>
      <c r="AV386" s="43">
        <f t="shared" si="65"/>
        <v>0</v>
      </c>
      <c r="AW386" s="43">
        <f t="shared" si="66"/>
        <v>0</v>
      </c>
    </row>
    <row r="387" spans="2:49" ht="15" customHeight="1">
      <c r="B387" s="7"/>
      <c r="C387" s="92" t="s">
        <v>247</v>
      </c>
      <c r="D387" s="234" t="str">
        <f t="shared" si="51"/>
        <v/>
      </c>
      <c r="E387" s="234"/>
      <c r="F387" s="234"/>
      <c r="G387" s="234"/>
      <c r="H387" s="234"/>
      <c r="I387" s="234"/>
      <c r="J387" s="234"/>
      <c r="K387" s="234"/>
      <c r="L387" s="198"/>
      <c r="M387" s="198"/>
      <c r="N387" s="198"/>
      <c r="O387" s="198"/>
      <c r="P387" s="198"/>
      <c r="Q387" s="198"/>
      <c r="R387" s="137"/>
      <c r="S387" s="137"/>
      <c r="T387" s="137"/>
      <c r="U387" s="137"/>
      <c r="V387" s="137"/>
      <c r="W387" s="137"/>
      <c r="X387" s="137"/>
      <c r="Y387" s="137"/>
      <c r="Z387" s="137"/>
      <c r="AA387" s="137"/>
      <c r="AB387" s="137"/>
      <c r="AC387" s="137"/>
      <c r="AD387" s="138"/>
      <c r="AG387" s="43">
        <f t="shared" si="52"/>
        <v>45</v>
      </c>
      <c r="AH387" s="43">
        <f t="shared" si="53"/>
        <v>0</v>
      </c>
      <c r="AJ387" s="43">
        <f t="shared" si="54"/>
        <v>0</v>
      </c>
      <c r="AL387" s="43">
        <f t="shared" si="55"/>
        <v>0</v>
      </c>
      <c r="AM387" s="43">
        <f t="shared" si="56"/>
        <v>0</v>
      </c>
      <c r="AN387" s="43">
        <f t="shared" si="57"/>
        <v>0</v>
      </c>
      <c r="AO387" s="43">
        <f t="shared" si="58"/>
        <v>0</v>
      </c>
      <c r="AP387" s="43">
        <f t="shared" si="59"/>
        <v>0</v>
      </c>
      <c r="AQ387" s="43">
        <f t="shared" si="60"/>
        <v>0</v>
      </c>
      <c r="AR387" s="43">
        <f t="shared" si="61"/>
        <v>0</v>
      </c>
      <c r="AS387" s="43">
        <f t="shared" si="62"/>
        <v>0</v>
      </c>
      <c r="AT387" s="43">
        <f t="shared" si="63"/>
        <v>0</v>
      </c>
      <c r="AU387" s="43">
        <f t="shared" si="64"/>
        <v>0</v>
      </c>
      <c r="AV387" s="43">
        <f t="shared" si="65"/>
        <v>0</v>
      </c>
      <c r="AW387" s="43">
        <f t="shared" si="66"/>
        <v>0</v>
      </c>
    </row>
    <row r="388" spans="2:49" ht="15" customHeight="1">
      <c r="B388" s="7"/>
      <c r="C388" s="92" t="s">
        <v>292</v>
      </c>
      <c r="D388" s="234" t="str">
        <f t="shared" si="51"/>
        <v/>
      </c>
      <c r="E388" s="234"/>
      <c r="F388" s="234"/>
      <c r="G388" s="234"/>
      <c r="H388" s="234"/>
      <c r="I388" s="234"/>
      <c r="J388" s="234"/>
      <c r="K388" s="234"/>
      <c r="L388" s="198"/>
      <c r="M388" s="198"/>
      <c r="N388" s="198"/>
      <c r="O388" s="198"/>
      <c r="P388" s="198"/>
      <c r="Q388" s="198"/>
      <c r="R388" s="137"/>
      <c r="S388" s="137"/>
      <c r="T388" s="137"/>
      <c r="U388" s="137"/>
      <c r="V388" s="137"/>
      <c r="W388" s="137"/>
      <c r="X388" s="137"/>
      <c r="Y388" s="137"/>
      <c r="Z388" s="137"/>
      <c r="AA388" s="137"/>
      <c r="AB388" s="137"/>
      <c r="AC388" s="137"/>
      <c r="AD388" s="138"/>
      <c r="AG388" s="43">
        <f t="shared" si="52"/>
        <v>45</v>
      </c>
      <c r="AH388" s="43">
        <f t="shared" si="53"/>
        <v>0</v>
      </c>
      <c r="AJ388" s="43">
        <f t="shared" si="54"/>
        <v>0</v>
      </c>
      <c r="AL388" s="43">
        <f t="shared" si="55"/>
        <v>0</v>
      </c>
      <c r="AM388" s="43">
        <f t="shared" si="56"/>
        <v>0</v>
      </c>
      <c r="AN388" s="43">
        <f t="shared" si="57"/>
        <v>0</v>
      </c>
      <c r="AO388" s="43">
        <f t="shared" si="58"/>
        <v>0</v>
      </c>
      <c r="AP388" s="43">
        <f t="shared" si="59"/>
        <v>0</v>
      </c>
      <c r="AQ388" s="43">
        <f t="shared" si="60"/>
        <v>0</v>
      </c>
      <c r="AR388" s="43">
        <f t="shared" si="61"/>
        <v>0</v>
      </c>
      <c r="AS388" s="43">
        <f t="shared" si="62"/>
        <v>0</v>
      </c>
      <c r="AT388" s="43">
        <f t="shared" si="63"/>
        <v>0</v>
      </c>
      <c r="AU388" s="43">
        <f t="shared" si="64"/>
        <v>0</v>
      </c>
      <c r="AV388" s="43">
        <f t="shared" si="65"/>
        <v>0</v>
      </c>
      <c r="AW388" s="43">
        <f t="shared" si="66"/>
        <v>0</v>
      </c>
    </row>
    <row r="389" spans="2:49" ht="15" customHeight="1">
      <c r="B389" s="7"/>
      <c r="C389" s="92" t="s">
        <v>293</v>
      </c>
      <c r="D389" s="234" t="str">
        <f t="shared" si="51"/>
        <v/>
      </c>
      <c r="E389" s="234"/>
      <c r="F389" s="234"/>
      <c r="G389" s="234"/>
      <c r="H389" s="234"/>
      <c r="I389" s="234"/>
      <c r="J389" s="234"/>
      <c r="K389" s="234"/>
      <c r="L389" s="198"/>
      <c r="M389" s="198"/>
      <c r="N389" s="198"/>
      <c r="O389" s="198"/>
      <c r="P389" s="198"/>
      <c r="Q389" s="198"/>
      <c r="R389" s="137"/>
      <c r="S389" s="137"/>
      <c r="T389" s="137"/>
      <c r="U389" s="137"/>
      <c r="V389" s="137"/>
      <c r="W389" s="137"/>
      <c r="X389" s="137"/>
      <c r="Y389" s="137"/>
      <c r="Z389" s="137"/>
      <c r="AA389" s="137"/>
      <c r="AB389" s="137"/>
      <c r="AC389" s="137"/>
      <c r="AD389" s="138"/>
      <c r="AG389" s="43">
        <f t="shared" si="52"/>
        <v>45</v>
      </c>
      <c r="AH389" s="43">
        <f t="shared" si="53"/>
        <v>0</v>
      </c>
      <c r="AJ389" s="43">
        <f t="shared" si="54"/>
        <v>0</v>
      </c>
      <c r="AL389" s="43">
        <f t="shared" si="55"/>
        <v>0</v>
      </c>
      <c r="AM389" s="43">
        <f t="shared" si="56"/>
        <v>0</v>
      </c>
      <c r="AN389" s="43">
        <f t="shared" si="57"/>
        <v>0</v>
      </c>
      <c r="AO389" s="43">
        <f t="shared" si="58"/>
        <v>0</v>
      </c>
      <c r="AP389" s="43">
        <f t="shared" si="59"/>
        <v>0</v>
      </c>
      <c r="AQ389" s="43">
        <f t="shared" si="60"/>
        <v>0</v>
      </c>
      <c r="AR389" s="43">
        <f t="shared" si="61"/>
        <v>0</v>
      </c>
      <c r="AS389" s="43">
        <f t="shared" si="62"/>
        <v>0</v>
      </c>
      <c r="AT389" s="43">
        <f t="shared" si="63"/>
        <v>0</v>
      </c>
      <c r="AU389" s="43">
        <f t="shared" si="64"/>
        <v>0</v>
      </c>
      <c r="AV389" s="43">
        <f t="shared" si="65"/>
        <v>0</v>
      </c>
      <c r="AW389" s="43">
        <f t="shared" si="66"/>
        <v>0</v>
      </c>
    </row>
    <row r="390" spans="2:49" ht="15" customHeight="1">
      <c r="B390" s="7"/>
      <c r="C390" s="92" t="s">
        <v>294</v>
      </c>
      <c r="D390" s="234" t="str">
        <f t="shared" si="51"/>
        <v/>
      </c>
      <c r="E390" s="234"/>
      <c r="F390" s="234"/>
      <c r="G390" s="234"/>
      <c r="H390" s="234"/>
      <c r="I390" s="234"/>
      <c r="J390" s="234"/>
      <c r="K390" s="234"/>
      <c r="L390" s="198"/>
      <c r="M390" s="198"/>
      <c r="N390" s="198"/>
      <c r="O390" s="198"/>
      <c r="P390" s="198"/>
      <c r="Q390" s="198"/>
      <c r="R390" s="137"/>
      <c r="S390" s="137"/>
      <c r="T390" s="137"/>
      <c r="U390" s="137"/>
      <c r="V390" s="137"/>
      <c r="W390" s="137"/>
      <c r="X390" s="137"/>
      <c r="Y390" s="137"/>
      <c r="Z390" s="137"/>
      <c r="AA390" s="137"/>
      <c r="AB390" s="137"/>
      <c r="AC390" s="137"/>
      <c r="AD390" s="138"/>
      <c r="AG390" s="43">
        <f t="shared" si="52"/>
        <v>45</v>
      </c>
      <c r="AH390" s="43">
        <f t="shared" si="53"/>
        <v>0</v>
      </c>
      <c r="AJ390" s="43">
        <f t="shared" si="54"/>
        <v>0</v>
      </c>
      <c r="AL390" s="43">
        <f t="shared" si="55"/>
        <v>0</v>
      </c>
      <c r="AM390" s="43">
        <f t="shared" si="56"/>
        <v>0</v>
      </c>
      <c r="AN390" s="43">
        <f t="shared" si="57"/>
        <v>0</v>
      </c>
      <c r="AO390" s="43">
        <f t="shared" si="58"/>
        <v>0</v>
      </c>
      <c r="AP390" s="43">
        <f t="shared" si="59"/>
        <v>0</v>
      </c>
      <c r="AQ390" s="43">
        <f t="shared" si="60"/>
        <v>0</v>
      </c>
      <c r="AR390" s="43">
        <f t="shared" si="61"/>
        <v>0</v>
      </c>
      <c r="AS390" s="43">
        <f t="shared" si="62"/>
        <v>0</v>
      </c>
      <c r="AT390" s="43">
        <f t="shared" si="63"/>
        <v>0</v>
      </c>
      <c r="AU390" s="43">
        <f t="shared" si="64"/>
        <v>0</v>
      </c>
      <c r="AV390" s="43">
        <f t="shared" si="65"/>
        <v>0</v>
      </c>
      <c r="AW390" s="43">
        <f t="shared" si="66"/>
        <v>0</v>
      </c>
    </row>
    <row r="391" spans="2:49" ht="15" customHeight="1">
      <c r="B391" s="7"/>
      <c r="C391" s="92" t="s">
        <v>295</v>
      </c>
      <c r="D391" s="234" t="str">
        <f t="shared" si="51"/>
        <v/>
      </c>
      <c r="E391" s="234"/>
      <c r="F391" s="234"/>
      <c r="G391" s="234"/>
      <c r="H391" s="234"/>
      <c r="I391" s="234"/>
      <c r="J391" s="234"/>
      <c r="K391" s="234"/>
      <c r="L391" s="198"/>
      <c r="M391" s="198"/>
      <c r="N391" s="198"/>
      <c r="O391" s="198"/>
      <c r="P391" s="198"/>
      <c r="Q391" s="198"/>
      <c r="R391" s="137"/>
      <c r="S391" s="137"/>
      <c r="T391" s="137"/>
      <c r="U391" s="137"/>
      <c r="V391" s="137"/>
      <c r="W391" s="137"/>
      <c r="X391" s="137"/>
      <c r="Y391" s="137"/>
      <c r="Z391" s="137"/>
      <c r="AA391" s="137"/>
      <c r="AB391" s="137"/>
      <c r="AC391" s="137"/>
      <c r="AD391" s="138"/>
      <c r="AG391" s="43">
        <f t="shared" si="52"/>
        <v>45</v>
      </c>
      <c r="AH391" s="43">
        <f t="shared" si="53"/>
        <v>0</v>
      </c>
      <c r="AJ391" s="43">
        <f t="shared" si="54"/>
        <v>0</v>
      </c>
      <c r="AL391" s="43">
        <f t="shared" si="55"/>
        <v>0</v>
      </c>
      <c r="AM391" s="43">
        <f t="shared" si="56"/>
        <v>0</v>
      </c>
      <c r="AN391" s="43">
        <f t="shared" si="57"/>
        <v>0</v>
      </c>
      <c r="AO391" s="43">
        <f t="shared" si="58"/>
        <v>0</v>
      </c>
      <c r="AP391" s="43">
        <f t="shared" si="59"/>
        <v>0</v>
      </c>
      <c r="AQ391" s="43">
        <f t="shared" si="60"/>
        <v>0</v>
      </c>
      <c r="AR391" s="43">
        <f t="shared" si="61"/>
        <v>0</v>
      </c>
      <c r="AS391" s="43">
        <f t="shared" si="62"/>
        <v>0</v>
      </c>
      <c r="AT391" s="43">
        <f t="shared" si="63"/>
        <v>0</v>
      </c>
      <c r="AU391" s="43">
        <f t="shared" si="64"/>
        <v>0</v>
      </c>
      <c r="AV391" s="43">
        <f t="shared" si="65"/>
        <v>0</v>
      </c>
      <c r="AW391" s="43">
        <f t="shared" si="66"/>
        <v>0</v>
      </c>
    </row>
    <row r="392" spans="2:49" ht="15" customHeight="1">
      <c r="B392" s="7"/>
      <c r="C392" s="92" t="s">
        <v>296</v>
      </c>
      <c r="D392" s="234" t="str">
        <f t="shared" si="51"/>
        <v/>
      </c>
      <c r="E392" s="234"/>
      <c r="F392" s="234"/>
      <c r="G392" s="234"/>
      <c r="H392" s="234"/>
      <c r="I392" s="234"/>
      <c r="J392" s="234"/>
      <c r="K392" s="234"/>
      <c r="L392" s="198"/>
      <c r="M392" s="198"/>
      <c r="N392" s="198"/>
      <c r="O392" s="198"/>
      <c r="P392" s="198"/>
      <c r="Q392" s="198"/>
      <c r="R392" s="137"/>
      <c r="S392" s="137"/>
      <c r="T392" s="137"/>
      <c r="U392" s="137"/>
      <c r="V392" s="137"/>
      <c r="W392" s="137"/>
      <c r="X392" s="137"/>
      <c r="Y392" s="137"/>
      <c r="Z392" s="137"/>
      <c r="AA392" s="137"/>
      <c r="AB392" s="137"/>
      <c r="AC392" s="137"/>
      <c r="AD392" s="138"/>
      <c r="AG392" s="43">
        <f t="shared" si="52"/>
        <v>45</v>
      </c>
      <c r="AH392" s="43">
        <f t="shared" si="53"/>
        <v>0</v>
      </c>
      <c r="AJ392" s="43">
        <f t="shared" si="54"/>
        <v>0</v>
      </c>
      <c r="AL392" s="43">
        <f t="shared" si="55"/>
        <v>0</v>
      </c>
      <c r="AM392" s="43">
        <f t="shared" si="56"/>
        <v>0</v>
      </c>
      <c r="AN392" s="43">
        <f t="shared" si="57"/>
        <v>0</v>
      </c>
      <c r="AO392" s="43">
        <f t="shared" si="58"/>
        <v>0</v>
      </c>
      <c r="AP392" s="43">
        <f t="shared" si="59"/>
        <v>0</v>
      </c>
      <c r="AQ392" s="43">
        <f t="shared" si="60"/>
        <v>0</v>
      </c>
      <c r="AR392" s="43">
        <f t="shared" si="61"/>
        <v>0</v>
      </c>
      <c r="AS392" s="43">
        <f t="shared" si="62"/>
        <v>0</v>
      </c>
      <c r="AT392" s="43">
        <f t="shared" si="63"/>
        <v>0</v>
      </c>
      <c r="AU392" s="43">
        <f t="shared" si="64"/>
        <v>0</v>
      </c>
      <c r="AV392" s="43">
        <f t="shared" si="65"/>
        <v>0</v>
      </c>
      <c r="AW392" s="43">
        <f t="shared" si="66"/>
        <v>0</v>
      </c>
    </row>
    <row r="393" spans="2:49" ht="15" customHeight="1">
      <c r="B393" s="7"/>
      <c r="C393" s="92" t="s">
        <v>297</v>
      </c>
      <c r="D393" s="234" t="str">
        <f t="shared" si="51"/>
        <v/>
      </c>
      <c r="E393" s="234"/>
      <c r="F393" s="234"/>
      <c r="G393" s="234"/>
      <c r="H393" s="234"/>
      <c r="I393" s="234"/>
      <c r="J393" s="234"/>
      <c r="K393" s="234"/>
      <c r="L393" s="198"/>
      <c r="M393" s="198"/>
      <c r="N393" s="198"/>
      <c r="O393" s="198"/>
      <c r="P393" s="198"/>
      <c r="Q393" s="198"/>
      <c r="R393" s="137"/>
      <c r="S393" s="137"/>
      <c r="T393" s="137"/>
      <c r="U393" s="137"/>
      <c r="V393" s="137"/>
      <c r="W393" s="137"/>
      <c r="X393" s="137"/>
      <c r="Y393" s="137"/>
      <c r="Z393" s="137"/>
      <c r="AA393" s="137"/>
      <c r="AB393" s="137"/>
      <c r="AC393" s="137"/>
      <c r="AD393" s="138"/>
      <c r="AG393" s="43">
        <f t="shared" si="52"/>
        <v>45</v>
      </c>
      <c r="AH393" s="43">
        <f t="shared" si="53"/>
        <v>0</v>
      </c>
      <c r="AJ393" s="43">
        <f t="shared" si="54"/>
        <v>0</v>
      </c>
      <c r="AL393" s="43">
        <f t="shared" si="55"/>
        <v>0</v>
      </c>
      <c r="AM393" s="43">
        <f t="shared" si="56"/>
        <v>0</v>
      </c>
      <c r="AN393" s="43">
        <f t="shared" si="57"/>
        <v>0</v>
      </c>
      <c r="AO393" s="43">
        <f t="shared" si="58"/>
        <v>0</v>
      </c>
      <c r="AP393" s="43">
        <f t="shared" si="59"/>
        <v>0</v>
      </c>
      <c r="AQ393" s="43">
        <f t="shared" si="60"/>
        <v>0</v>
      </c>
      <c r="AR393" s="43">
        <f t="shared" si="61"/>
        <v>0</v>
      </c>
      <c r="AS393" s="43">
        <f t="shared" si="62"/>
        <v>0</v>
      </c>
      <c r="AT393" s="43">
        <f t="shared" si="63"/>
        <v>0</v>
      </c>
      <c r="AU393" s="43">
        <f t="shared" si="64"/>
        <v>0</v>
      </c>
      <c r="AV393" s="43">
        <f t="shared" si="65"/>
        <v>0</v>
      </c>
      <c r="AW393" s="43">
        <f t="shared" si="66"/>
        <v>0</v>
      </c>
    </row>
    <row r="394" spans="2:49" ht="15" customHeight="1">
      <c r="B394" s="7"/>
      <c r="C394" s="92" t="s">
        <v>298</v>
      </c>
      <c r="D394" s="234" t="str">
        <f t="shared" si="51"/>
        <v/>
      </c>
      <c r="E394" s="234"/>
      <c r="F394" s="234"/>
      <c r="G394" s="234"/>
      <c r="H394" s="234"/>
      <c r="I394" s="234"/>
      <c r="J394" s="234"/>
      <c r="K394" s="234"/>
      <c r="L394" s="198"/>
      <c r="M394" s="198"/>
      <c r="N394" s="198"/>
      <c r="O394" s="198"/>
      <c r="P394" s="198"/>
      <c r="Q394" s="198"/>
      <c r="R394" s="137"/>
      <c r="S394" s="137"/>
      <c r="T394" s="137"/>
      <c r="U394" s="137"/>
      <c r="V394" s="137"/>
      <c r="W394" s="137"/>
      <c r="X394" s="137"/>
      <c r="Y394" s="137"/>
      <c r="Z394" s="137"/>
      <c r="AA394" s="137"/>
      <c r="AB394" s="137"/>
      <c r="AC394" s="137"/>
      <c r="AD394" s="138"/>
      <c r="AG394" s="43">
        <f t="shared" si="52"/>
        <v>45</v>
      </c>
      <c r="AH394" s="43">
        <f t="shared" si="53"/>
        <v>0</v>
      </c>
      <c r="AJ394" s="43">
        <f t="shared" si="54"/>
        <v>0</v>
      </c>
      <c r="AL394" s="43">
        <f t="shared" si="55"/>
        <v>0</v>
      </c>
      <c r="AM394" s="43">
        <f t="shared" si="56"/>
        <v>0</v>
      </c>
      <c r="AN394" s="43">
        <f t="shared" si="57"/>
        <v>0</v>
      </c>
      <c r="AO394" s="43">
        <f t="shared" si="58"/>
        <v>0</v>
      </c>
      <c r="AP394" s="43">
        <f t="shared" si="59"/>
        <v>0</v>
      </c>
      <c r="AQ394" s="43">
        <f t="shared" si="60"/>
        <v>0</v>
      </c>
      <c r="AR394" s="43">
        <f t="shared" si="61"/>
        <v>0</v>
      </c>
      <c r="AS394" s="43">
        <f t="shared" si="62"/>
        <v>0</v>
      </c>
      <c r="AT394" s="43">
        <f t="shared" si="63"/>
        <v>0</v>
      </c>
      <c r="AU394" s="43">
        <f t="shared" si="64"/>
        <v>0</v>
      </c>
      <c r="AV394" s="43">
        <f t="shared" si="65"/>
        <v>0</v>
      </c>
      <c r="AW394" s="43">
        <f t="shared" si="66"/>
        <v>0</v>
      </c>
    </row>
    <row r="395" spans="2:49" ht="15" customHeight="1">
      <c r="B395" s="7"/>
      <c r="C395" s="92" t="s">
        <v>299</v>
      </c>
      <c r="D395" s="234" t="str">
        <f t="shared" si="51"/>
        <v/>
      </c>
      <c r="E395" s="234"/>
      <c r="F395" s="234"/>
      <c r="G395" s="234"/>
      <c r="H395" s="234"/>
      <c r="I395" s="234"/>
      <c r="J395" s="234"/>
      <c r="K395" s="234"/>
      <c r="L395" s="198"/>
      <c r="M395" s="198"/>
      <c r="N395" s="198"/>
      <c r="O395" s="198"/>
      <c r="P395" s="198"/>
      <c r="Q395" s="198"/>
      <c r="R395" s="137"/>
      <c r="S395" s="137"/>
      <c r="T395" s="137"/>
      <c r="U395" s="137"/>
      <c r="V395" s="137"/>
      <c r="W395" s="137"/>
      <c r="X395" s="137"/>
      <c r="Y395" s="137"/>
      <c r="Z395" s="137"/>
      <c r="AA395" s="137"/>
      <c r="AB395" s="137"/>
      <c r="AC395" s="137"/>
      <c r="AD395" s="138"/>
      <c r="AG395" s="43">
        <f t="shared" si="52"/>
        <v>45</v>
      </c>
      <c r="AH395" s="43">
        <f t="shared" si="53"/>
        <v>0</v>
      </c>
      <c r="AJ395" s="43">
        <f t="shared" si="54"/>
        <v>0</v>
      </c>
      <c r="AL395" s="43">
        <f t="shared" si="55"/>
        <v>0</v>
      </c>
      <c r="AM395" s="43">
        <f t="shared" si="56"/>
        <v>0</v>
      </c>
      <c r="AN395" s="43">
        <f t="shared" si="57"/>
        <v>0</v>
      </c>
      <c r="AO395" s="43">
        <f t="shared" si="58"/>
        <v>0</v>
      </c>
      <c r="AP395" s="43">
        <f t="shared" si="59"/>
        <v>0</v>
      </c>
      <c r="AQ395" s="43">
        <f t="shared" si="60"/>
        <v>0</v>
      </c>
      <c r="AR395" s="43">
        <f t="shared" si="61"/>
        <v>0</v>
      </c>
      <c r="AS395" s="43">
        <f t="shared" si="62"/>
        <v>0</v>
      </c>
      <c r="AT395" s="43">
        <f t="shared" si="63"/>
        <v>0</v>
      </c>
      <c r="AU395" s="43">
        <f t="shared" si="64"/>
        <v>0</v>
      </c>
      <c r="AV395" s="43">
        <f t="shared" si="65"/>
        <v>0</v>
      </c>
      <c r="AW395" s="43">
        <f t="shared" si="66"/>
        <v>0</v>
      </c>
    </row>
    <row r="396" spans="2:49" ht="15" customHeight="1">
      <c r="B396" s="7"/>
      <c r="C396" s="92" t="s">
        <v>300</v>
      </c>
      <c r="D396" s="234" t="str">
        <f t="shared" si="51"/>
        <v/>
      </c>
      <c r="E396" s="234"/>
      <c r="F396" s="234"/>
      <c r="G396" s="234"/>
      <c r="H396" s="234"/>
      <c r="I396" s="234"/>
      <c r="J396" s="234"/>
      <c r="K396" s="234"/>
      <c r="L396" s="198"/>
      <c r="M396" s="198"/>
      <c r="N396" s="198"/>
      <c r="O396" s="198"/>
      <c r="P396" s="198"/>
      <c r="Q396" s="198"/>
      <c r="R396" s="137"/>
      <c r="S396" s="137"/>
      <c r="T396" s="137"/>
      <c r="U396" s="137"/>
      <c r="V396" s="137"/>
      <c r="W396" s="137"/>
      <c r="X396" s="137"/>
      <c r="Y396" s="137"/>
      <c r="Z396" s="137"/>
      <c r="AA396" s="137"/>
      <c r="AB396" s="137"/>
      <c r="AC396" s="137"/>
      <c r="AD396" s="138"/>
      <c r="AG396" s="43">
        <f t="shared" si="52"/>
        <v>45</v>
      </c>
      <c r="AH396" s="43">
        <f t="shared" si="53"/>
        <v>0</v>
      </c>
      <c r="AJ396" s="43">
        <f t="shared" si="54"/>
        <v>0</v>
      </c>
      <c r="AL396" s="43">
        <f t="shared" si="55"/>
        <v>0</v>
      </c>
      <c r="AM396" s="43">
        <f t="shared" si="56"/>
        <v>0</v>
      </c>
      <c r="AN396" s="43">
        <f t="shared" si="57"/>
        <v>0</v>
      </c>
      <c r="AO396" s="43">
        <f t="shared" si="58"/>
        <v>0</v>
      </c>
      <c r="AP396" s="43">
        <f t="shared" si="59"/>
        <v>0</v>
      </c>
      <c r="AQ396" s="43">
        <f t="shared" si="60"/>
        <v>0</v>
      </c>
      <c r="AR396" s="43">
        <f t="shared" si="61"/>
        <v>0</v>
      </c>
      <c r="AS396" s="43">
        <f t="shared" si="62"/>
        <v>0</v>
      </c>
      <c r="AT396" s="43">
        <f t="shared" si="63"/>
        <v>0</v>
      </c>
      <c r="AU396" s="43">
        <f t="shared" si="64"/>
        <v>0</v>
      </c>
      <c r="AV396" s="43">
        <f t="shared" si="65"/>
        <v>0</v>
      </c>
      <c r="AW396" s="43">
        <f t="shared" si="66"/>
        <v>0</v>
      </c>
    </row>
    <row r="397" spans="2:49" ht="15" customHeight="1">
      <c r="B397" s="7"/>
      <c r="C397" s="92" t="s">
        <v>301</v>
      </c>
      <c r="D397" s="234" t="str">
        <f t="shared" si="51"/>
        <v/>
      </c>
      <c r="E397" s="234"/>
      <c r="F397" s="234"/>
      <c r="G397" s="234"/>
      <c r="H397" s="234"/>
      <c r="I397" s="234"/>
      <c r="J397" s="234"/>
      <c r="K397" s="234"/>
      <c r="L397" s="198"/>
      <c r="M397" s="198"/>
      <c r="N397" s="198"/>
      <c r="O397" s="198"/>
      <c r="P397" s="198"/>
      <c r="Q397" s="198"/>
      <c r="R397" s="137"/>
      <c r="S397" s="137"/>
      <c r="T397" s="137"/>
      <c r="U397" s="137"/>
      <c r="V397" s="137"/>
      <c r="W397" s="137"/>
      <c r="X397" s="137"/>
      <c r="Y397" s="137"/>
      <c r="Z397" s="137"/>
      <c r="AA397" s="137"/>
      <c r="AB397" s="137"/>
      <c r="AC397" s="137"/>
      <c r="AD397" s="138"/>
      <c r="AG397" s="43">
        <f t="shared" si="52"/>
        <v>45</v>
      </c>
      <c r="AH397" s="43">
        <f t="shared" si="53"/>
        <v>0</v>
      </c>
      <c r="AJ397" s="43">
        <f t="shared" si="54"/>
        <v>0</v>
      </c>
      <c r="AL397" s="43">
        <f t="shared" si="55"/>
        <v>0</v>
      </c>
      <c r="AM397" s="43">
        <f t="shared" si="56"/>
        <v>0</v>
      </c>
      <c r="AN397" s="43">
        <f t="shared" si="57"/>
        <v>0</v>
      </c>
      <c r="AO397" s="43">
        <f t="shared" si="58"/>
        <v>0</v>
      </c>
      <c r="AP397" s="43">
        <f t="shared" si="59"/>
        <v>0</v>
      </c>
      <c r="AQ397" s="43">
        <f t="shared" si="60"/>
        <v>0</v>
      </c>
      <c r="AR397" s="43">
        <f t="shared" si="61"/>
        <v>0</v>
      </c>
      <c r="AS397" s="43">
        <f t="shared" si="62"/>
        <v>0</v>
      </c>
      <c r="AT397" s="43">
        <f t="shared" si="63"/>
        <v>0</v>
      </c>
      <c r="AU397" s="43">
        <f t="shared" si="64"/>
        <v>0</v>
      </c>
      <c r="AV397" s="43">
        <f t="shared" si="65"/>
        <v>0</v>
      </c>
      <c r="AW397" s="43">
        <f t="shared" si="66"/>
        <v>0</v>
      </c>
    </row>
    <row r="398" spans="2:49" ht="15" customHeight="1">
      <c r="B398" s="7"/>
      <c r="C398" s="92" t="s">
        <v>302</v>
      </c>
      <c r="D398" s="234" t="str">
        <f t="shared" si="51"/>
        <v/>
      </c>
      <c r="E398" s="234"/>
      <c r="F398" s="234"/>
      <c r="G398" s="234"/>
      <c r="H398" s="234"/>
      <c r="I398" s="234"/>
      <c r="J398" s="234"/>
      <c r="K398" s="234"/>
      <c r="L398" s="198"/>
      <c r="M398" s="198"/>
      <c r="N398" s="198"/>
      <c r="O398" s="198"/>
      <c r="P398" s="198"/>
      <c r="Q398" s="198"/>
      <c r="R398" s="137"/>
      <c r="S398" s="137"/>
      <c r="T398" s="137"/>
      <c r="U398" s="137"/>
      <c r="V398" s="137"/>
      <c r="W398" s="137"/>
      <c r="X398" s="137"/>
      <c r="Y398" s="137"/>
      <c r="Z398" s="137"/>
      <c r="AA398" s="137"/>
      <c r="AB398" s="137"/>
      <c r="AC398" s="137"/>
      <c r="AD398" s="138"/>
      <c r="AG398" s="43">
        <f t="shared" si="52"/>
        <v>45</v>
      </c>
      <c r="AH398" s="43">
        <f t="shared" si="53"/>
        <v>0</v>
      </c>
      <c r="AJ398" s="43">
        <f t="shared" si="54"/>
        <v>0</v>
      </c>
      <c r="AL398" s="43">
        <f t="shared" si="55"/>
        <v>0</v>
      </c>
      <c r="AM398" s="43">
        <f t="shared" si="56"/>
        <v>0</v>
      </c>
      <c r="AN398" s="43">
        <f t="shared" si="57"/>
        <v>0</v>
      </c>
      <c r="AO398" s="43">
        <f t="shared" si="58"/>
        <v>0</v>
      </c>
      <c r="AP398" s="43">
        <f t="shared" si="59"/>
        <v>0</v>
      </c>
      <c r="AQ398" s="43">
        <f t="shared" si="60"/>
        <v>0</v>
      </c>
      <c r="AR398" s="43">
        <f t="shared" si="61"/>
        <v>0</v>
      </c>
      <c r="AS398" s="43">
        <f t="shared" si="62"/>
        <v>0</v>
      </c>
      <c r="AT398" s="43">
        <f t="shared" si="63"/>
        <v>0</v>
      </c>
      <c r="AU398" s="43">
        <f t="shared" si="64"/>
        <v>0</v>
      </c>
      <c r="AV398" s="43">
        <f t="shared" si="65"/>
        <v>0</v>
      </c>
      <c r="AW398" s="43">
        <f t="shared" si="66"/>
        <v>0</v>
      </c>
    </row>
    <row r="399" spans="2:49" ht="15" customHeight="1">
      <c r="B399" s="7"/>
      <c r="C399" s="92" t="s">
        <v>303</v>
      </c>
      <c r="D399" s="234" t="str">
        <f t="shared" si="51"/>
        <v/>
      </c>
      <c r="E399" s="234"/>
      <c r="F399" s="234"/>
      <c r="G399" s="234"/>
      <c r="H399" s="234"/>
      <c r="I399" s="234"/>
      <c r="J399" s="234"/>
      <c r="K399" s="234"/>
      <c r="L399" s="198"/>
      <c r="M399" s="198"/>
      <c r="N399" s="198"/>
      <c r="O399" s="198"/>
      <c r="P399" s="198"/>
      <c r="Q399" s="198"/>
      <c r="R399" s="137"/>
      <c r="S399" s="137"/>
      <c r="T399" s="137"/>
      <c r="U399" s="137"/>
      <c r="V399" s="137"/>
      <c r="W399" s="137"/>
      <c r="X399" s="137"/>
      <c r="Y399" s="137"/>
      <c r="Z399" s="137"/>
      <c r="AA399" s="137"/>
      <c r="AB399" s="137"/>
      <c r="AC399" s="137"/>
      <c r="AD399" s="138"/>
      <c r="AG399" s="43">
        <f t="shared" si="52"/>
        <v>45</v>
      </c>
      <c r="AH399" s="43">
        <f t="shared" si="53"/>
        <v>0</v>
      </c>
      <c r="AJ399" s="43">
        <f t="shared" si="54"/>
        <v>0</v>
      </c>
      <c r="AL399" s="43">
        <f t="shared" si="55"/>
        <v>0</v>
      </c>
      <c r="AM399" s="43">
        <f t="shared" si="56"/>
        <v>0</v>
      </c>
      <c r="AN399" s="43">
        <f t="shared" si="57"/>
        <v>0</v>
      </c>
      <c r="AO399" s="43">
        <f t="shared" si="58"/>
        <v>0</v>
      </c>
      <c r="AP399" s="43">
        <f t="shared" si="59"/>
        <v>0</v>
      </c>
      <c r="AQ399" s="43">
        <f t="shared" si="60"/>
        <v>0</v>
      </c>
      <c r="AR399" s="43">
        <f t="shared" si="61"/>
        <v>0</v>
      </c>
      <c r="AS399" s="43">
        <f t="shared" si="62"/>
        <v>0</v>
      </c>
      <c r="AT399" s="43">
        <f t="shared" si="63"/>
        <v>0</v>
      </c>
      <c r="AU399" s="43">
        <f t="shared" si="64"/>
        <v>0</v>
      </c>
      <c r="AV399" s="43">
        <f t="shared" si="65"/>
        <v>0</v>
      </c>
      <c r="AW399" s="43">
        <f t="shared" si="66"/>
        <v>0</v>
      </c>
    </row>
    <row r="400" spans="2:49" ht="15" customHeight="1">
      <c r="B400" s="7"/>
      <c r="C400" s="92" t="s">
        <v>304</v>
      </c>
      <c r="D400" s="234" t="str">
        <f t="shared" si="51"/>
        <v/>
      </c>
      <c r="E400" s="234"/>
      <c r="F400" s="234"/>
      <c r="G400" s="234"/>
      <c r="H400" s="234"/>
      <c r="I400" s="234"/>
      <c r="J400" s="234"/>
      <c r="K400" s="234"/>
      <c r="L400" s="198"/>
      <c r="M400" s="198"/>
      <c r="N400" s="198"/>
      <c r="O400" s="198"/>
      <c r="P400" s="198"/>
      <c r="Q400" s="198"/>
      <c r="R400" s="137"/>
      <c r="S400" s="137"/>
      <c r="T400" s="137"/>
      <c r="U400" s="137"/>
      <c r="V400" s="137"/>
      <c r="W400" s="137"/>
      <c r="X400" s="137"/>
      <c r="Y400" s="137"/>
      <c r="Z400" s="137"/>
      <c r="AA400" s="137"/>
      <c r="AB400" s="137"/>
      <c r="AC400" s="137"/>
      <c r="AD400" s="138"/>
      <c r="AG400" s="43">
        <f t="shared" si="52"/>
        <v>45</v>
      </c>
      <c r="AH400" s="43">
        <f t="shared" si="53"/>
        <v>0</v>
      </c>
      <c r="AJ400" s="43">
        <f t="shared" si="54"/>
        <v>0</v>
      </c>
      <c r="AL400" s="43">
        <f t="shared" si="55"/>
        <v>0</v>
      </c>
      <c r="AM400" s="43">
        <f t="shared" si="56"/>
        <v>0</v>
      </c>
      <c r="AN400" s="43">
        <f t="shared" si="57"/>
        <v>0</v>
      </c>
      <c r="AO400" s="43">
        <f t="shared" si="58"/>
        <v>0</v>
      </c>
      <c r="AP400" s="43">
        <f t="shared" si="59"/>
        <v>0</v>
      </c>
      <c r="AQ400" s="43">
        <f t="shared" si="60"/>
        <v>0</v>
      </c>
      <c r="AR400" s="43">
        <f t="shared" si="61"/>
        <v>0</v>
      </c>
      <c r="AS400" s="43">
        <f t="shared" si="62"/>
        <v>0</v>
      </c>
      <c r="AT400" s="43">
        <f t="shared" si="63"/>
        <v>0</v>
      </c>
      <c r="AU400" s="43">
        <f t="shared" si="64"/>
        <v>0</v>
      </c>
      <c r="AV400" s="43">
        <f t="shared" si="65"/>
        <v>0</v>
      </c>
      <c r="AW400" s="43">
        <f t="shared" si="66"/>
        <v>0</v>
      </c>
    </row>
    <row r="401" spans="2:49" ht="15" customHeight="1">
      <c r="B401" s="7"/>
      <c r="C401" s="92" t="s">
        <v>305</v>
      </c>
      <c r="D401" s="234" t="str">
        <f t="shared" si="51"/>
        <v/>
      </c>
      <c r="E401" s="234"/>
      <c r="F401" s="234"/>
      <c r="G401" s="234"/>
      <c r="H401" s="234"/>
      <c r="I401" s="234"/>
      <c r="J401" s="234"/>
      <c r="K401" s="234"/>
      <c r="L401" s="198"/>
      <c r="M401" s="198"/>
      <c r="N401" s="198"/>
      <c r="O401" s="198"/>
      <c r="P401" s="198"/>
      <c r="Q401" s="198"/>
      <c r="R401" s="137"/>
      <c r="S401" s="137"/>
      <c r="T401" s="137"/>
      <c r="U401" s="137"/>
      <c r="V401" s="137"/>
      <c r="W401" s="137"/>
      <c r="X401" s="137"/>
      <c r="Y401" s="137"/>
      <c r="Z401" s="137"/>
      <c r="AA401" s="137"/>
      <c r="AB401" s="137"/>
      <c r="AC401" s="137"/>
      <c r="AD401" s="138"/>
      <c r="AG401" s="43">
        <f t="shared" si="52"/>
        <v>45</v>
      </c>
      <c r="AH401" s="43">
        <f t="shared" si="53"/>
        <v>0</v>
      </c>
      <c r="AJ401" s="43">
        <f t="shared" si="54"/>
        <v>0</v>
      </c>
      <c r="AL401" s="43">
        <f t="shared" si="55"/>
        <v>0</v>
      </c>
      <c r="AM401" s="43">
        <f t="shared" si="56"/>
        <v>0</v>
      </c>
      <c r="AN401" s="43">
        <f t="shared" si="57"/>
        <v>0</v>
      </c>
      <c r="AO401" s="43">
        <f t="shared" si="58"/>
        <v>0</v>
      </c>
      <c r="AP401" s="43">
        <f t="shared" si="59"/>
        <v>0</v>
      </c>
      <c r="AQ401" s="43">
        <f t="shared" si="60"/>
        <v>0</v>
      </c>
      <c r="AR401" s="43">
        <f t="shared" si="61"/>
        <v>0</v>
      </c>
      <c r="AS401" s="43">
        <f t="shared" si="62"/>
        <v>0</v>
      </c>
      <c r="AT401" s="43">
        <f t="shared" si="63"/>
        <v>0</v>
      </c>
      <c r="AU401" s="43">
        <f t="shared" si="64"/>
        <v>0</v>
      </c>
      <c r="AV401" s="43">
        <f t="shared" si="65"/>
        <v>0</v>
      </c>
      <c r="AW401" s="43">
        <f t="shared" si="66"/>
        <v>0</v>
      </c>
    </row>
    <row r="402" spans="2:49" ht="15" customHeight="1">
      <c r="B402" s="7"/>
      <c r="C402" s="92" t="s">
        <v>306</v>
      </c>
      <c r="D402" s="234" t="str">
        <f t="shared" si="51"/>
        <v/>
      </c>
      <c r="E402" s="234"/>
      <c r="F402" s="234"/>
      <c r="G402" s="234"/>
      <c r="H402" s="234"/>
      <c r="I402" s="234"/>
      <c r="J402" s="234"/>
      <c r="K402" s="234"/>
      <c r="L402" s="198"/>
      <c r="M402" s="198"/>
      <c r="N402" s="198"/>
      <c r="O402" s="198"/>
      <c r="P402" s="198"/>
      <c r="Q402" s="198"/>
      <c r="R402" s="137"/>
      <c r="S402" s="137"/>
      <c r="T402" s="137"/>
      <c r="U402" s="137"/>
      <c r="V402" s="137"/>
      <c r="W402" s="137"/>
      <c r="X402" s="137"/>
      <c r="Y402" s="137"/>
      <c r="Z402" s="137"/>
      <c r="AA402" s="137"/>
      <c r="AB402" s="137"/>
      <c r="AC402" s="137"/>
      <c r="AD402" s="138"/>
      <c r="AG402" s="43">
        <f t="shared" si="52"/>
        <v>45</v>
      </c>
      <c r="AH402" s="43">
        <f t="shared" si="53"/>
        <v>0</v>
      </c>
      <c r="AJ402" s="43">
        <f t="shared" si="54"/>
        <v>0</v>
      </c>
      <c r="AL402" s="43">
        <f t="shared" si="55"/>
        <v>0</v>
      </c>
      <c r="AM402" s="43">
        <f t="shared" si="56"/>
        <v>0</v>
      </c>
      <c r="AN402" s="43">
        <f t="shared" si="57"/>
        <v>0</v>
      </c>
      <c r="AO402" s="43">
        <f t="shared" si="58"/>
        <v>0</v>
      </c>
      <c r="AP402" s="43">
        <f t="shared" si="59"/>
        <v>0</v>
      </c>
      <c r="AQ402" s="43">
        <f t="shared" si="60"/>
        <v>0</v>
      </c>
      <c r="AR402" s="43">
        <f t="shared" si="61"/>
        <v>0</v>
      </c>
      <c r="AS402" s="43">
        <f t="shared" si="62"/>
        <v>0</v>
      </c>
      <c r="AT402" s="43">
        <f t="shared" si="63"/>
        <v>0</v>
      </c>
      <c r="AU402" s="43">
        <f t="shared" si="64"/>
        <v>0</v>
      </c>
      <c r="AV402" s="43">
        <f t="shared" si="65"/>
        <v>0</v>
      </c>
      <c r="AW402" s="43">
        <f t="shared" si="66"/>
        <v>0</v>
      </c>
    </row>
    <row r="403" spans="2:49" ht="15" customHeight="1">
      <c r="B403" s="7"/>
      <c r="C403" s="92" t="s">
        <v>307</v>
      </c>
      <c r="D403" s="234" t="str">
        <f t="shared" si="51"/>
        <v/>
      </c>
      <c r="E403" s="234"/>
      <c r="F403" s="234"/>
      <c r="G403" s="234"/>
      <c r="H403" s="234"/>
      <c r="I403" s="234"/>
      <c r="J403" s="234"/>
      <c r="K403" s="234"/>
      <c r="L403" s="198"/>
      <c r="M403" s="198"/>
      <c r="N403" s="198"/>
      <c r="O403" s="198"/>
      <c r="P403" s="198"/>
      <c r="Q403" s="198"/>
      <c r="R403" s="137"/>
      <c r="S403" s="137"/>
      <c r="T403" s="137"/>
      <c r="U403" s="137"/>
      <c r="V403" s="137"/>
      <c r="W403" s="137"/>
      <c r="X403" s="137"/>
      <c r="Y403" s="137"/>
      <c r="Z403" s="137"/>
      <c r="AA403" s="137"/>
      <c r="AB403" s="137"/>
      <c r="AC403" s="137"/>
      <c r="AD403" s="138"/>
      <c r="AG403" s="43">
        <f t="shared" si="52"/>
        <v>45</v>
      </c>
      <c r="AH403" s="43">
        <f t="shared" si="53"/>
        <v>0</v>
      </c>
      <c r="AJ403" s="43">
        <f t="shared" si="54"/>
        <v>0</v>
      </c>
      <c r="AL403" s="43">
        <f t="shared" si="55"/>
        <v>0</v>
      </c>
      <c r="AM403" s="43">
        <f t="shared" si="56"/>
        <v>0</v>
      </c>
      <c r="AN403" s="43">
        <f t="shared" si="57"/>
        <v>0</v>
      </c>
      <c r="AO403" s="43">
        <f t="shared" si="58"/>
        <v>0</v>
      </c>
      <c r="AP403" s="43">
        <f t="shared" si="59"/>
        <v>0</v>
      </c>
      <c r="AQ403" s="43">
        <f t="shared" si="60"/>
        <v>0</v>
      </c>
      <c r="AR403" s="43">
        <f t="shared" si="61"/>
        <v>0</v>
      </c>
      <c r="AS403" s="43">
        <f t="shared" si="62"/>
        <v>0</v>
      </c>
      <c r="AT403" s="43">
        <f t="shared" si="63"/>
        <v>0</v>
      </c>
      <c r="AU403" s="43">
        <f t="shared" si="64"/>
        <v>0</v>
      </c>
      <c r="AV403" s="43">
        <f t="shared" si="65"/>
        <v>0</v>
      </c>
      <c r="AW403" s="43">
        <f t="shared" si="66"/>
        <v>0</v>
      </c>
    </row>
    <row r="404" spans="2:49" ht="15" customHeight="1">
      <c r="B404" s="7"/>
      <c r="C404" s="92" t="s">
        <v>308</v>
      </c>
      <c r="D404" s="234" t="str">
        <f t="shared" si="51"/>
        <v/>
      </c>
      <c r="E404" s="234"/>
      <c r="F404" s="234"/>
      <c r="G404" s="234"/>
      <c r="H404" s="234"/>
      <c r="I404" s="234"/>
      <c r="J404" s="234"/>
      <c r="K404" s="234"/>
      <c r="L404" s="198"/>
      <c r="M404" s="198"/>
      <c r="N404" s="198"/>
      <c r="O404" s="198"/>
      <c r="P404" s="198"/>
      <c r="Q404" s="198"/>
      <c r="R404" s="137"/>
      <c r="S404" s="137"/>
      <c r="T404" s="137"/>
      <c r="U404" s="137"/>
      <c r="V404" s="137"/>
      <c r="W404" s="137"/>
      <c r="X404" s="137"/>
      <c r="Y404" s="137"/>
      <c r="Z404" s="137"/>
      <c r="AA404" s="137"/>
      <c r="AB404" s="137"/>
      <c r="AC404" s="137"/>
      <c r="AD404" s="138"/>
      <c r="AG404" s="43">
        <f t="shared" si="52"/>
        <v>45</v>
      </c>
      <c r="AH404" s="43">
        <f t="shared" si="53"/>
        <v>0</v>
      </c>
      <c r="AJ404" s="43">
        <f t="shared" si="54"/>
        <v>0</v>
      </c>
      <c r="AL404" s="43">
        <f t="shared" si="55"/>
        <v>0</v>
      </c>
      <c r="AM404" s="43">
        <f t="shared" si="56"/>
        <v>0</v>
      </c>
      <c r="AN404" s="43">
        <f t="shared" si="57"/>
        <v>0</v>
      </c>
      <c r="AO404" s="43">
        <f t="shared" si="58"/>
        <v>0</v>
      </c>
      <c r="AP404" s="43">
        <f t="shared" si="59"/>
        <v>0</v>
      </c>
      <c r="AQ404" s="43">
        <f t="shared" si="60"/>
        <v>0</v>
      </c>
      <c r="AR404" s="43">
        <f t="shared" si="61"/>
        <v>0</v>
      </c>
      <c r="AS404" s="43">
        <f t="shared" si="62"/>
        <v>0</v>
      </c>
      <c r="AT404" s="43">
        <f t="shared" si="63"/>
        <v>0</v>
      </c>
      <c r="AU404" s="43">
        <f t="shared" si="64"/>
        <v>0</v>
      </c>
      <c r="AV404" s="43">
        <f t="shared" si="65"/>
        <v>0</v>
      </c>
      <c r="AW404" s="43">
        <f t="shared" si="66"/>
        <v>0</v>
      </c>
    </row>
    <row r="405" spans="2:49" ht="15" customHeight="1">
      <c r="B405" s="7"/>
      <c r="C405" s="92" t="s">
        <v>309</v>
      </c>
      <c r="D405" s="234" t="str">
        <f t="shared" si="51"/>
        <v/>
      </c>
      <c r="E405" s="234"/>
      <c r="F405" s="234"/>
      <c r="G405" s="234"/>
      <c r="H405" s="234"/>
      <c r="I405" s="234"/>
      <c r="J405" s="234"/>
      <c r="K405" s="234"/>
      <c r="L405" s="198"/>
      <c r="M405" s="198"/>
      <c r="N405" s="198"/>
      <c r="O405" s="198"/>
      <c r="P405" s="198"/>
      <c r="Q405" s="198"/>
      <c r="R405" s="137"/>
      <c r="S405" s="137"/>
      <c r="T405" s="137"/>
      <c r="U405" s="137"/>
      <c r="V405" s="137"/>
      <c r="W405" s="137"/>
      <c r="X405" s="137"/>
      <c r="Y405" s="137"/>
      <c r="Z405" s="137"/>
      <c r="AA405" s="137"/>
      <c r="AB405" s="137"/>
      <c r="AC405" s="137"/>
      <c r="AD405" s="138"/>
      <c r="AG405" s="43">
        <f t="shared" si="52"/>
        <v>45</v>
      </c>
      <c r="AH405" s="43">
        <f t="shared" si="53"/>
        <v>0</v>
      </c>
      <c r="AJ405" s="43">
        <f t="shared" si="54"/>
        <v>0</v>
      </c>
      <c r="AL405" s="43">
        <f t="shared" si="55"/>
        <v>0</v>
      </c>
      <c r="AM405" s="43">
        <f t="shared" si="56"/>
        <v>0</v>
      </c>
      <c r="AN405" s="43">
        <f t="shared" si="57"/>
        <v>0</v>
      </c>
      <c r="AO405" s="43">
        <f t="shared" si="58"/>
        <v>0</v>
      </c>
      <c r="AP405" s="43">
        <f t="shared" si="59"/>
        <v>0</v>
      </c>
      <c r="AQ405" s="43">
        <f t="shared" si="60"/>
        <v>0</v>
      </c>
      <c r="AR405" s="43">
        <f t="shared" si="61"/>
        <v>0</v>
      </c>
      <c r="AS405" s="43">
        <f t="shared" si="62"/>
        <v>0</v>
      </c>
      <c r="AT405" s="43">
        <f t="shared" si="63"/>
        <v>0</v>
      </c>
      <c r="AU405" s="43">
        <f t="shared" si="64"/>
        <v>0</v>
      </c>
      <c r="AV405" s="43">
        <f t="shared" si="65"/>
        <v>0</v>
      </c>
      <c r="AW405" s="43">
        <f t="shared" si="66"/>
        <v>0</v>
      </c>
    </row>
    <row r="406" spans="2:49" ht="15" customHeight="1">
      <c r="B406" s="7"/>
      <c r="C406" s="92" t="s">
        <v>310</v>
      </c>
      <c r="D406" s="234" t="str">
        <f t="shared" si="51"/>
        <v/>
      </c>
      <c r="E406" s="234"/>
      <c r="F406" s="234"/>
      <c r="G406" s="234"/>
      <c r="H406" s="234"/>
      <c r="I406" s="234"/>
      <c r="J406" s="234"/>
      <c r="K406" s="234"/>
      <c r="L406" s="198"/>
      <c r="M406" s="198"/>
      <c r="N406" s="198"/>
      <c r="O406" s="198"/>
      <c r="P406" s="198"/>
      <c r="Q406" s="198"/>
      <c r="R406" s="137"/>
      <c r="S406" s="137"/>
      <c r="T406" s="137"/>
      <c r="U406" s="137"/>
      <c r="V406" s="137"/>
      <c r="W406" s="137"/>
      <c r="X406" s="137"/>
      <c r="Y406" s="137"/>
      <c r="Z406" s="137"/>
      <c r="AA406" s="137"/>
      <c r="AB406" s="137"/>
      <c r="AC406" s="137"/>
      <c r="AD406" s="138"/>
      <c r="AG406" s="43">
        <f t="shared" si="52"/>
        <v>45</v>
      </c>
      <c r="AH406" s="43">
        <f t="shared" si="53"/>
        <v>0</v>
      </c>
      <c r="AJ406" s="43">
        <f t="shared" si="54"/>
        <v>0</v>
      </c>
      <c r="AL406" s="43">
        <f t="shared" si="55"/>
        <v>0</v>
      </c>
      <c r="AM406" s="43">
        <f t="shared" si="56"/>
        <v>0</v>
      </c>
      <c r="AN406" s="43">
        <f t="shared" si="57"/>
        <v>0</v>
      </c>
      <c r="AO406" s="43">
        <f t="shared" si="58"/>
        <v>0</v>
      </c>
      <c r="AP406" s="43">
        <f t="shared" si="59"/>
        <v>0</v>
      </c>
      <c r="AQ406" s="43">
        <f t="shared" si="60"/>
        <v>0</v>
      </c>
      <c r="AR406" s="43">
        <f t="shared" si="61"/>
        <v>0</v>
      </c>
      <c r="AS406" s="43">
        <f t="shared" si="62"/>
        <v>0</v>
      </c>
      <c r="AT406" s="43">
        <f t="shared" si="63"/>
        <v>0</v>
      </c>
      <c r="AU406" s="43">
        <f t="shared" si="64"/>
        <v>0</v>
      </c>
      <c r="AV406" s="43">
        <f t="shared" si="65"/>
        <v>0</v>
      </c>
      <c r="AW406" s="43">
        <f t="shared" si="66"/>
        <v>0</v>
      </c>
    </row>
    <row r="407" spans="2:49" ht="15" customHeight="1">
      <c r="B407" s="7"/>
      <c r="C407" s="92" t="s">
        <v>311</v>
      </c>
      <c r="D407" s="234" t="str">
        <f t="shared" si="51"/>
        <v/>
      </c>
      <c r="E407" s="234"/>
      <c r="F407" s="234"/>
      <c r="G407" s="234"/>
      <c r="H407" s="234"/>
      <c r="I407" s="234"/>
      <c r="J407" s="234"/>
      <c r="K407" s="234"/>
      <c r="L407" s="198"/>
      <c r="M407" s="198"/>
      <c r="N407" s="198"/>
      <c r="O407" s="198"/>
      <c r="P407" s="198"/>
      <c r="Q407" s="198"/>
      <c r="R407" s="137"/>
      <c r="S407" s="137"/>
      <c r="T407" s="137"/>
      <c r="U407" s="137"/>
      <c r="V407" s="137"/>
      <c r="W407" s="137"/>
      <c r="X407" s="137"/>
      <c r="Y407" s="137"/>
      <c r="Z407" s="137"/>
      <c r="AA407" s="137"/>
      <c r="AB407" s="137"/>
      <c r="AC407" s="137"/>
      <c r="AD407" s="138"/>
      <c r="AG407" s="43">
        <f t="shared" si="52"/>
        <v>45</v>
      </c>
      <c r="AH407" s="43">
        <f t="shared" si="53"/>
        <v>0</v>
      </c>
      <c r="AJ407" s="43">
        <f t="shared" si="54"/>
        <v>0</v>
      </c>
      <c r="AL407" s="43">
        <f t="shared" si="55"/>
        <v>0</v>
      </c>
      <c r="AM407" s="43">
        <f t="shared" si="56"/>
        <v>0</v>
      </c>
      <c r="AN407" s="43">
        <f t="shared" si="57"/>
        <v>0</v>
      </c>
      <c r="AO407" s="43">
        <f t="shared" si="58"/>
        <v>0</v>
      </c>
      <c r="AP407" s="43">
        <f t="shared" si="59"/>
        <v>0</v>
      </c>
      <c r="AQ407" s="43">
        <f t="shared" si="60"/>
        <v>0</v>
      </c>
      <c r="AR407" s="43">
        <f t="shared" si="61"/>
        <v>0</v>
      </c>
      <c r="AS407" s="43">
        <f t="shared" si="62"/>
        <v>0</v>
      </c>
      <c r="AT407" s="43">
        <f t="shared" si="63"/>
        <v>0</v>
      </c>
      <c r="AU407" s="43">
        <f t="shared" si="64"/>
        <v>0</v>
      </c>
      <c r="AV407" s="43">
        <f t="shared" si="65"/>
        <v>0</v>
      </c>
      <c r="AW407" s="43">
        <f t="shared" si="66"/>
        <v>0</v>
      </c>
    </row>
    <row r="408" spans="2:49" ht="15" customHeight="1">
      <c r="B408" s="7"/>
      <c r="C408" s="92" t="s">
        <v>312</v>
      </c>
      <c r="D408" s="234" t="str">
        <f t="shared" si="51"/>
        <v/>
      </c>
      <c r="E408" s="234"/>
      <c r="F408" s="234"/>
      <c r="G408" s="234"/>
      <c r="H408" s="234"/>
      <c r="I408" s="234"/>
      <c r="J408" s="234"/>
      <c r="K408" s="234"/>
      <c r="L408" s="198"/>
      <c r="M408" s="198"/>
      <c r="N408" s="198"/>
      <c r="O408" s="198"/>
      <c r="P408" s="198"/>
      <c r="Q408" s="198"/>
      <c r="R408" s="137"/>
      <c r="S408" s="137"/>
      <c r="T408" s="137"/>
      <c r="U408" s="137"/>
      <c r="V408" s="137"/>
      <c r="W408" s="137"/>
      <c r="X408" s="137"/>
      <c r="Y408" s="137"/>
      <c r="Z408" s="137"/>
      <c r="AA408" s="137"/>
      <c r="AB408" s="137"/>
      <c r="AC408" s="137"/>
      <c r="AD408" s="138"/>
      <c r="AG408" s="43">
        <f t="shared" si="52"/>
        <v>45</v>
      </c>
      <c r="AH408" s="43">
        <f t="shared" si="53"/>
        <v>0</v>
      </c>
      <c r="AJ408" s="43">
        <f t="shared" si="54"/>
        <v>0</v>
      </c>
      <c r="AL408" s="43">
        <f t="shared" si="55"/>
        <v>0</v>
      </c>
      <c r="AM408" s="43">
        <f t="shared" si="56"/>
        <v>0</v>
      </c>
      <c r="AN408" s="43">
        <f t="shared" si="57"/>
        <v>0</v>
      </c>
      <c r="AO408" s="43">
        <f t="shared" si="58"/>
        <v>0</v>
      </c>
      <c r="AP408" s="43">
        <f t="shared" si="59"/>
        <v>0</v>
      </c>
      <c r="AQ408" s="43">
        <f t="shared" si="60"/>
        <v>0</v>
      </c>
      <c r="AR408" s="43">
        <f t="shared" si="61"/>
        <v>0</v>
      </c>
      <c r="AS408" s="43">
        <f t="shared" si="62"/>
        <v>0</v>
      </c>
      <c r="AT408" s="43">
        <f t="shared" si="63"/>
        <v>0</v>
      </c>
      <c r="AU408" s="43">
        <f t="shared" si="64"/>
        <v>0</v>
      </c>
      <c r="AV408" s="43">
        <f t="shared" si="65"/>
        <v>0</v>
      </c>
      <c r="AW408" s="43">
        <f t="shared" si="66"/>
        <v>0</v>
      </c>
    </row>
    <row r="409" spans="2:49" ht="15" customHeight="1">
      <c r="B409" s="7"/>
      <c r="C409" s="92" t="s">
        <v>313</v>
      </c>
      <c r="D409" s="234" t="str">
        <f t="shared" si="51"/>
        <v/>
      </c>
      <c r="E409" s="234"/>
      <c r="F409" s="234"/>
      <c r="G409" s="234"/>
      <c r="H409" s="234"/>
      <c r="I409" s="234"/>
      <c r="J409" s="234"/>
      <c r="K409" s="234"/>
      <c r="L409" s="198"/>
      <c r="M409" s="198"/>
      <c r="N409" s="198"/>
      <c r="O409" s="198"/>
      <c r="P409" s="198"/>
      <c r="Q409" s="198"/>
      <c r="R409" s="137"/>
      <c r="S409" s="137"/>
      <c r="T409" s="137"/>
      <c r="U409" s="137"/>
      <c r="V409" s="137"/>
      <c r="W409" s="137"/>
      <c r="X409" s="137"/>
      <c r="Y409" s="137"/>
      <c r="Z409" s="137"/>
      <c r="AA409" s="137"/>
      <c r="AB409" s="137"/>
      <c r="AC409" s="137"/>
      <c r="AD409" s="138"/>
      <c r="AG409" s="43">
        <f t="shared" si="52"/>
        <v>45</v>
      </c>
      <c r="AH409" s="43">
        <f t="shared" si="53"/>
        <v>0</v>
      </c>
      <c r="AJ409" s="43">
        <f t="shared" si="54"/>
        <v>0</v>
      </c>
      <c r="AL409" s="43">
        <f t="shared" si="55"/>
        <v>0</v>
      </c>
      <c r="AM409" s="43">
        <f t="shared" si="56"/>
        <v>0</v>
      </c>
      <c r="AN409" s="43">
        <f t="shared" si="57"/>
        <v>0</v>
      </c>
      <c r="AO409" s="43">
        <f t="shared" si="58"/>
        <v>0</v>
      </c>
      <c r="AP409" s="43">
        <f t="shared" si="59"/>
        <v>0</v>
      </c>
      <c r="AQ409" s="43">
        <f t="shared" si="60"/>
        <v>0</v>
      </c>
      <c r="AR409" s="43">
        <f t="shared" si="61"/>
        <v>0</v>
      </c>
      <c r="AS409" s="43">
        <f t="shared" si="62"/>
        <v>0</v>
      </c>
      <c r="AT409" s="43">
        <f t="shared" si="63"/>
        <v>0</v>
      </c>
      <c r="AU409" s="43">
        <f t="shared" si="64"/>
        <v>0</v>
      </c>
      <c r="AV409" s="43">
        <f t="shared" si="65"/>
        <v>0</v>
      </c>
      <c r="AW409" s="43">
        <f t="shared" si="66"/>
        <v>0</v>
      </c>
    </row>
    <row r="410" spans="2:49" ht="15" customHeight="1">
      <c r="B410" s="7"/>
      <c r="C410" s="92" t="s">
        <v>314</v>
      </c>
      <c r="D410" s="234" t="str">
        <f t="shared" si="51"/>
        <v/>
      </c>
      <c r="E410" s="234"/>
      <c r="F410" s="234"/>
      <c r="G410" s="234"/>
      <c r="H410" s="234"/>
      <c r="I410" s="234"/>
      <c r="J410" s="234"/>
      <c r="K410" s="234"/>
      <c r="L410" s="198"/>
      <c r="M410" s="198"/>
      <c r="N410" s="198"/>
      <c r="O410" s="198"/>
      <c r="P410" s="198"/>
      <c r="Q410" s="198"/>
      <c r="R410" s="137"/>
      <c r="S410" s="137"/>
      <c r="T410" s="137"/>
      <c r="U410" s="137"/>
      <c r="V410" s="137"/>
      <c r="W410" s="137"/>
      <c r="X410" s="137"/>
      <c r="Y410" s="137"/>
      <c r="Z410" s="137"/>
      <c r="AA410" s="137"/>
      <c r="AB410" s="137"/>
      <c r="AC410" s="137"/>
      <c r="AD410" s="138"/>
      <c r="AG410" s="43">
        <f t="shared" si="52"/>
        <v>45</v>
      </c>
      <c r="AH410" s="43">
        <f t="shared" si="53"/>
        <v>0</v>
      </c>
      <c r="AJ410" s="43">
        <f t="shared" si="54"/>
        <v>0</v>
      </c>
      <c r="AL410" s="43">
        <f t="shared" si="55"/>
        <v>0</v>
      </c>
      <c r="AM410" s="43">
        <f t="shared" si="56"/>
        <v>0</v>
      </c>
      <c r="AN410" s="43">
        <f t="shared" si="57"/>
        <v>0</v>
      </c>
      <c r="AO410" s="43">
        <f t="shared" si="58"/>
        <v>0</v>
      </c>
      <c r="AP410" s="43">
        <f t="shared" si="59"/>
        <v>0</v>
      </c>
      <c r="AQ410" s="43">
        <f t="shared" si="60"/>
        <v>0</v>
      </c>
      <c r="AR410" s="43">
        <f t="shared" si="61"/>
        <v>0</v>
      </c>
      <c r="AS410" s="43">
        <f t="shared" si="62"/>
        <v>0</v>
      </c>
      <c r="AT410" s="43">
        <f t="shared" si="63"/>
        <v>0</v>
      </c>
      <c r="AU410" s="43">
        <f t="shared" si="64"/>
        <v>0</v>
      </c>
      <c r="AV410" s="43">
        <f t="shared" si="65"/>
        <v>0</v>
      </c>
      <c r="AW410" s="43">
        <f t="shared" si="66"/>
        <v>0</v>
      </c>
    </row>
    <row r="411" spans="2:49" ht="15" customHeight="1">
      <c r="B411" s="7"/>
      <c r="C411" s="92" t="s">
        <v>315</v>
      </c>
      <c r="D411" s="234" t="str">
        <f t="shared" si="51"/>
        <v/>
      </c>
      <c r="E411" s="234"/>
      <c r="F411" s="234"/>
      <c r="G411" s="234"/>
      <c r="H411" s="234"/>
      <c r="I411" s="234"/>
      <c r="J411" s="234"/>
      <c r="K411" s="234"/>
      <c r="L411" s="198"/>
      <c r="M411" s="198"/>
      <c r="N411" s="198"/>
      <c r="O411" s="198"/>
      <c r="P411" s="198"/>
      <c r="Q411" s="198"/>
      <c r="R411" s="137"/>
      <c r="S411" s="137"/>
      <c r="T411" s="137"/>
      <c r="U411" s="137"/>
      <c r="V411" s="137"/>
      <c r="W411" s="137"/>
      <c r="X411" s="137"/>
      <c r="Y411" s="137"/>
      <c r="Z411" s="137"/>
      <c r="AA411" s="137"/>
      <c r="AB411" s="137"/>
      <c r="AC411" s="137"/>
      <c r="AD411" s="138"/>
      <c r="AG411" s="43">
        <f t="shared" si="52"/>
        <v>45</v>
      </c>
      <c r="AH411" s="43">
        <f t="shared" si="53"/>
        <v>0</v>
      </c>
      <c r="AJ411" s="43">
        <f t="shared" si="54"/>
        <v>0</v>
      </c>
      <c r="AL411" s="43">
        <f t="shared" si="55"/>
        <v>0</v>
      </c>
      <c r="AM411" s="43">
        <f t="shared" si="56"/>
        <v>0</v>
      </c>
      <c r="AN411" s="43">
        <f t="shared" si="57"/>
        <v>0</v>
      </c>
      <c r="AO411" s="43">
        <f t="shared" si="58"/>
        <v>0</v>
      </c>
      <c r="AP411" s="43">
        <f t="shared" si="59"/>
        <v>0</v>
      </c>
      <c r="AQ411" s="43">
        <f t="shared" si="60"/>
        <v>0</v>
      </c>
      <c r="AR411" s="43">
        <f t="shared" si="61"/>
        <v>0</v>
      </c>
      <c r="AS411" s="43">
        <f t="shared" si="62"/>
        <v>0</v>
      </c>
      <c r="AT411" s="43">
        <f t="shared" si="63"/>
        <v>0</v>
      </c>
      <c r="AU411" s="43">
        <f t="shared" si="64"/>
        <v>0</v>
      </c>
      <c r="AV411" s="43">
        <f t="shared" si="65"/>
        <v>0</v>
      </c>
      <c r="AW411" s="43">
        <f t="shared" si="66"/>
        <v>0</v>
      </c>
    </row>
    <row r="412" spans="2:49" ht="15" customHeight="1">
      <c r="B412" s="7"/>
      <c r="C412" s="92" t="s">
        <v>316</v>
      </c>
      <c r="D412" s="234" t="str">
        <f t="shared" si="51"/>
        <v/>
      </c>
      <c r="E412" s="234"/>
      <c r="F412" s="234"/>
      <c r="G412" s="234"/>
      <c r="H412" s="234"/>
      <c r="I412" s="234"/>
      <c r="J412" s="234"/>
      <c r="K412" s="234"/>
      <c r="L412" s="198"/>
      <c r="M412" s="198"/>
      <c r="N412" s="198"/>
      <c r="O412" s="198"/>
      <c r="P412" s="198"/>
      <c r="Q412" s="198"/>
      <c r="R412" s="137"/>
      <c r="S412" s="137"/>
      <c r="T412" s="137"/>
      <c r="U412" s="137"/>
      <c r="V412" s="137"/>
      <c r="W412" s="137"/>
      <c r="X412" s="137"/>
      <c r="Y412" s="137"/>
      <c r="Z412" s="137"/>
      <c r="AA412" s="137"/>
      <c r="AB412" s="137"/>
      <c r="AC412" s="137"/>
      <c r="AD412" s="138"/>
      <c r="AG412" s="43">
        <f t="shared" si="52"/>
        <v>45</v>
      </c>
      <c r="AH412" s="43">
        <f t="shared" si="53"/>
        <v>0</v>
      </c>
      <c r="AJ412" s="43">
        <f t="shared" si="54"/>
        <v>0</v>
      </c>
      <c r="AL412" s="43">
        <f t="shared" si="55"/>
        <v>0</v>
      </c>
      <c r="AM412" s="43">
        <f t="shared" si="56"/>
        <v>0</v>
      </c>
      <c r="AN412" s="43">
        <f t="shared" si="57"/>
        <v>0</v>
      </c>
      <c r="AO412" s="43">
        <f t="shared" si="58"/>
        <v>0</v>
      </c>
      <c r="AP412" s="43">
        <f t="shared" si="59"/>
        <v>0</v>
      </c>
      <c r="AQ412" s="43">
        <f t="shared" si="60"/>
        <v>0</v>
      </c>
      <c r="AR412" s="43">
        <f t="shared" si="61"/>
        <v>0</v>
      </c>
      <c r="AS412" s="43">
        <f t="shared" si="62"/>
        <v>0</v>
      </c>
      <c r="AT412" s="43">
        <f t="shared" si="63"/>
        <v>0</v>
      </c>
      <c r="AU412" s="43">
        <f t="shared" si="64"/>
        <v>0</v>
      </c>
      <c r="AV412" s="43">
        <f t="shared" si="65"/>
        <v>0</v>
      </c>
      <c r="AW412" s="43">
        <f t="shared" si="66"/>
        <v>0</v>
      </c>
    </row>
    <row r="413" spans="2:49" ht="15" customHeight="1">
      <c r="B413" s="7"/>
      <c r="C413" s="92" t="s">
        <v>317</v>
      </c>
      <c r="D413" s="234" t="str">
        <f t="shared" si="51"/>
        <v/>
      </c>
      <c r="E413" s="234"/>
      <c r="F413" s="234"/>
      <c r="G413" s="234"/>
      <c r="H413" s="234"/>
      <c r="I413" s="234"/>
      <c r="J413" s="234"/>
      <c r="K413" s="234"/>
      <c r="L413" s="198"/>
      <c r="M413" s="198"/>
      <c r="N413" s="198"/>
      <c r="O413" s="198"/>
      <c r="P413" s="198"/>
      <c r="Q413" s="198"/>
      <c r="R413" s="137"/>
      <c r="S413" s="137"/>
      <c r="T413" s="137"/>
      <c r="U413" s="137"/>
      <c r="V413" s="137"/>
      <c r="W413" s="137"/>
      <c r="X413" s="137"/>
      <c r="Y413" s="137"/>
      <c r="Z413" s="137"/>
      <c r="AA413" s="137"/>
      <c r="AB413" s="137"/>
      <c r="AC413" s="137"/>
      <c r="AD413" s="138"/>
      <c r="AG413" s="43">
        <f t="shared" si="52"/>
        <v>45</v>
      </c>
      <c r="AH413" s="43">
        <f t="shared" si="53"/>
        <v>0</v>
      </c>
      <c r="AJ413" s="43">
        <f t="shared" si="54"/>
        <v>0</v>
      </c>
      <c r="AL413" s="43">
        <f t="shared" si="55"/>
        <v>0</v>
      </c>
      <c r="AM413" s="43">
        <f t="shared" si="56"/>
        <v>0</v>
      </c>
      <c r="AN413" s="43">
        <f t="shared" si="57"/>
        <v>0</v>
      </c>
      <c r="AO413" s="43">
        <f t="shared" si="58"/>
        <v>0</v>
      </c>
      <c r="AP413" s="43">
        <f t="shared" si="59"/>
        <v>0</v>
      </c>
      <c r="AQ413" s="43">
        <f t="shared" si="60"/>
        <v>0</v>
      </c>
      <c r="AR413" s="43">
        <f t="shared" si="61"/>
        <v>0</v>
      </c>
      <c r="AS413" s="43">
        <f t="shared" si="62"/>
        <v>0</v>
      </c>
      <c r="AT413" s="43">
        <f t="shared" si="63"/>
        <v>0</v>
      </c>
      <c r="AU413" s="43">
        <f t="shared" si="64"/>
        <v>0</v>
      </c>
      <c r="AV413" s="43">
        <f t="shared" si="65"/>
        <v>0</v>
      </c>
      <c r="AW413" s="43">
        <f t="shared" si="66"/>
        <v>0</v>
      </c>
    </row>
    <row r="414" spans="2:49" ht="15" customHeight="1">
      <c r="B414" s="7"/>
      <c r="C414" s="92" t="s">
        <v>318</v>
      </c>
      <c r="D414" s="234" t="str">
        <f t="shared" si="51"/>
        <v/>
      </c>
      <c r="E414" s="234"/>
      <c r="F414" s="234"/>
      <c r="G414" s="234"/>
      <c r="H414" s="234"/>
      <c r="I414" s="234"/>
      <c r="J414" s="234"/>
      <c r="K414" s="234"/>
      <c r="L414" s="198"/>
      <c r="M414" s="198"/>
      <c r="N414" s="198"/>
      <c r="O414" s="198"/>
      <c r="P414" s="198"/>
      <c r="Q414" s="198"/>
      <c r="R414" s="137"/>
      <c r="S414" s="137"/>
      <c r="T414" s="137"/>
      <c r="U414" s="137"/>
      <c r="V414" s="137"/>
      <c r="W414" s="137"/>
      <c r="X414" s="137"/>
      <c r="Y414" s="137"/>
      <c r="Z414" s="137"/>
      <c r="AA414" s="137"/>
      <c r="AB414" s="137"/>
      <c r="AC414" s="137"/>
      <c r="AD414" s="138"/>
      <c r="AG414" s="43">
        <f t="shared" si="52"/>
        <v>45</v>
      </c>
      <c r="AH414" s="43">
        <f t="shared" si="53"/>
        <v>0</v>
      </c>
      <c r="AJ414" s="43">
        <f t="shared" si="54"/>
        <v>0</v>
      </c>
      <c r="AL414" s="43">
        <f t="shared" si="55"/>
        <v>0</v>
      </c>
      <c r="AM414" s="43">
        <f t="shared" si="56"/>
        <v>0</v>
      </c>
      <c r="AN414" s="43">
        <f t="shared" si="57"/>
        <v>0</v>
      </c>
      <c r="AO414" s="43">
        <f t="shared" si="58"/>
        <v>0</v>
      </c>
      <c r="AP414" s="43">
        <f t="shared" si="59"/>
        <v>0</v>
      </c>
      <c r="AQ414" s="43">
        <f t="shared" si="60"/>
        <v>0</v>
      </c>
      <c r="AR414" s="43">
        <f t="shared" si="61"/>
        <v>0</v>
      </c>
      <c r="AS414" s="43">
        <f t="shared" si="62"/>
        <v>0</v>
      </c>
      <c r="AT414" s="43">
        <f t="shared" si="63"/>
        <v>0</v>
      </c>
      <c r="AU414" s="43">
        <f t="shared" si="64"/>
        <v>0</v>
      </c>
      <c r="AV414" s="43">
        <f t="shared" si="65"/>
        <v>0</v>
      </c>
      <c r="AW414" s="43">
        <f t="shared" si="66"/>
        <v>0</v>
      </c>
    </row>
    <row r="415" spans="2:49" ht="15" customHeight="1">
      <c r="B415" s="7"/>
      <c r="C415" s="92" t="s">
        <v>319</v>
      </c>
      <c r="D415" s="234" t="str">
        <f t="shared" si="51"/>
        <v/>
      </c>
      <c r="E415" s="234"/>
      <c r="F415" s="234"/>
      <c r="G415" s="234"/>
      <c r="H415" s="234"/>
      <c r="I415" s="234"/>
      <c r="J415" s="234"/>
      <c r="K415" s="234"/>
      <c r="L415" s="198"/>
      <c r="M415" s="198"/>
      <c r="N415" s="198"/>
      <c r="O415" s="198"/>
      <c r="P415" s="198"/>
      <c r="Q415" s="198"/>
      <c r="R415" s="137"/>
      <c r="S415" s="137"/>
      <c r="T415" s="137"/>
      <c r="U415" s="137"/>
      <c r="V415" s="137"/>
      <c r="W415" s="137"/>
      <c r="X415" s="137"/>
      <c r="Y415" s="137"/>
      <c r="Z415" s="137"/>
      <c r="AA415" s="137"/>
      <c r="AB415" s="137"/>
      <c r="AC415" s="137"/>
      <c r="AD415" s="138"/>
      <c r="AG415" s="43">
        <f t="shared" si="52"/>
        <v>45</v>
      </c>
      <c r="AH415" s="43">
        <f t="shared" si="53"/>
        <v>0</v>
      </c>
      <c r="AJ415" s="43">
        <f t="shared" si="54"/>
        <v>0</v>
      </c>
      <c r="AL415" s="43">
        <f t="shared" si="55"/>
        <v>0</v>
      </c>
      <c r="AM415" s="43">
        <f t="shared" si="56"/>
        <v>0</v>
      </c>
      <c r="AN415" s="43">
        <f t="shared" si="57"/>
        <v>0</v>
      </c>
      <c r="AO415" s="43">
        <f t="shared" si="58"/>
        <v>0</v>
      </c>
      <c r="AP415" s="43">
        <f t="shared" si="59"/>
        <v>0</v>
      </c>
      <c r="AQ415" s="43">
        <f t="shared" si="60"/>
        <v>0</v>
      </c>
      <c r="AR415" s="43">
        <f t="shared" si="61"/>
        <v>0</v>
      </c>
      <c r="AS415" s="43">
        <f t="shared" si="62"/>
        <v>0</v>
      </c>
      <c r="AT415" s="43">
        <f t="shared" si="63"/>
        <v>0</v>
      </c>
      <c r="AU415" s="43">
        <f t="shared" si="64"/>
        <v>0</v>
      </c>
      <c r="AV415" s="43">
        <f t="shared" si="65"/>
        <v>0</v>
      </c>
      <c r="AW415" s="43">
        <f t="shared" si="66"/>
        <v>0</v>
      </c>
    </row>
    <row r="416" spans="2:49" ht="15" customHeight="1">
      <c r="B416" s="7"/>
      <c r="C416" s="92" t="s">
        <v>320</v>
      </c>
      <c r="D416" s="234" t="str">
        <f t="shared" si="51"/>
        <v/>
      </c>
      <c r="E416" s="234"/>
      <c r="F416" s="234"/>
      <c r="G416" s="234"/>
      <c r="H416" s="234"/>
      <c r="I416" s="234"/>
      <c r="J416" s="234"/>
      <c r="K416" s="234"/>
      <c r="L416" s="198"/>
      <c r="M416" s="198"/>
      <c r="N416" s="198"/>
      <c r="O416" s="198"/>
      <c r="P416" s="198"/>
      <c r="Q416" s="198"/>
      <c r="R416" s="137"/>
      <c r="S416" s="137"/>
      <c r="T416" s="137"/>
      <c r="U416" s="137"/>
      <c r="V416" s="137"/>
      <c r="W416" s="137"/>
      <c r="X416" s="137"/>
      <c r="Y416" s="137"/>
      <c r="Z416" s="137"/>
      <c r="AA416" s="137"/>
      <c r="AB416" s="137"/>
      <c r="AC416" s="137"/>
      <c r="AD416" s="138"/>
      <c r="AG416" s="43">
        <f t="shared" si="52"/>
        <v>45</v>
      </c>
      <c r="AH416" s="43">
        <f t="shared" si="53"/>
        <v>0</v>
      </c>
      <c r="AJ416" s="43">
        <f t="shared" si="54"/>
        <v>0</v>
      </c>
      <c r="AL416" s="43">
        <f t="shared" si="55"/>
        <v>0</v>
      </c>
      <c r="AM416" s="43">
        <f t="shared" si="56"/>
        <v>0</v>
      </c>
      <c r="AN416" s="43">
        <f t="shared" si="57"/>
        <v>0</v>
      </c>
      <c r="AO416" s="43">
        <f t="shared" si="58"/>
        <v>0</v>
      </c>
      <c r="AP416" s="43">
        <f t="shared" si="59"/>
        <v>0</v>
      </c>
      <c r="AQ416" s="43">
        <f t="shared" si="60"/>
        <v>0</v>
      </c>
      <c r="AR416" s="43">
        <f t="shared" si="61"/>
        <v>0</v>
      </c>
      <c r="AS416" s="43">
        <f t="shared" si="62"/>
        <v>0</v>
      </c>
      <c r="AT416" s="43">
        <f t="shared" si="63"/>
        <v>0</v>
      </c>
      <c r="AU416" s="43">
        <f t="shared" si="64"/>
        <v>0</v>
      </c>
      <c r="AV416" s="43">
        <f t="shared" si="65"/>
        <v>0</v>
      </c>
      <c r="AW416" s="43">
        <f t="shared" si="66"/>
        <v>0</v>
      </c>
    </row>
    <row r="417" spans="2:49" ht="15" customHeight="1">
      <c r="B417" s="7"/>
      <c r="C417" s="92" t="s">
        <v>321</v>
      </c>
      <c r="D417" s="234" t="str">
        <f t="shared" si="51"/>
        <v/>
      </c>
      <c r="E417" s="234"/>
      <c r="F417" s="234"/>
      <c r="G417" s="234"/>
      <c r="H417" s="234"/>
      <c r="I417" s="234"/>
      <c r="J417" s="234"/>
      <c r="K417" s="234"/>
      <c r="L417" s="198"/>
      <c r="M417" s="198"/>
      <c r="N417" s="198"/>
      <c r="O417" s="198"/>
      <c r="P417" s="198"/>
      <c r="Q417" s="198"/>
      <c r="R417" s="137"/>
      <c r="S417" s="137"/>
      <c r="T417" s="137"/>
      <c r="U417" s="137"/>
      <c r="V417" s="137"/>
      <c r="W417" s="137"/>
      <c r="X417" s="137"/>
      <c r="Y417" s="137"/>
      <c r="Z417" s="137"/>
      <c r="AA417" s="137"/>
      <c r="AB417" s="137"/>
      <c r="AC417" s="137"/>
      <c r="AD417" s="138"/>
      <c r="AG417" s="43">
        <f t="shared" si="52"/>
        <v>45</v>
      </c>
      <c r="AH417" s="43">
        <f t="shared" si="53"/>
        <v>0</v>
      </c>
      <c r="AJ417" s="43">
        <f t="shared" si="54"/>
        <v>0</v>
      </c>
      <c r="AL417" s="43">
        <f t="shared" si="55"/>
        <v>0</v>
      </c>
      <c r="AM417" s="43">
        <f t="shared" si="56"/>
        <v>0</v>
      </c>
      <c r="AN417" s="43">
        <f t="shared" si="57"/>
        <v>0</v>
      </c>
      <c r="AO417" s="43">
        <f t="shared" si="58"/>
        <v>0</v>
      </c>
      <c r="AP417" s="43">
        <f t="shared" si="59"/>
        <v>0</v>
      </c>
      <c r="AQ417" s="43">
        <f t="shared" si="60"/>
        <v>0</v>
      </c>
      <c r="AR417" s="43">
        <f t="shared" si="61"/>
        <v>0</v>
      </c>
      <c r="AS417" s="43">
        <f t="shared" si="62"/>
        <v>0</v>
      </c>
      <c r="AT417" s="43">
        <f t="shared" si="63"/>
        <v>0</v>
      </c>
      <c r="AU417" s="43">
        <f t="shared" si="64"/>
        <v>0</v>
      </c>
      <c r="AV417" s="43">
        <f t="shared" si="65"/>
        <v>0</v>
      </c>
      <c r="AW417" s="43">
        <f t="shared" si="66"/>
        <v>0</v>
      </c>
    </row>
    <row r="418" spans="2:49" ht="15" customHeight="1">
      <c r="B418" s="7"/>
      <c r="C418" s="92" t="s">
        <v>322</v>
      </c>
      <c r="D418" s="234" t="str">
        <f t="shared" ref="D418:D472" si="67">IF(D107="","",D107)</f>
        <v/>
      </c>
      <c r="E418" s="234"/>
      <c r="F418" s="234"/>
      <c r="G418" s="234"/>
      <c r="H418" s="234"/>
      <c r="I418" s="234"/>
      <c r="J418" s="234"/>
      <c r="K418" s="234"/>
      <c r="L418" s="198"/>
      <c r="M418" s="198"/>
      <c r="N418" s="198"/>
      <c r="O418" s="198"/>
      <c r="P418" s="198"/>
      <c r="Q418" s="198"/>
      <c r="R418" s="137"/>
      <c r="S418" s="137"/>
      <c r="T418" s="137"/>
      <c r="U418" s="137"/>
      <c r="V418" s="137"/>
      <c r="W418" s="137"/>
      <c r="X418" s="137"/>
      <c r="Y418" s="137"/>
      <c r="Z418" s="137"/>
      <c r="AA418" s="137"/>
      <c r="AB418" s="137"/>
      <c r="AC418" s="137"/>
      <c r="AD418" s="138"/>
      <c r="AG418" s="43">
        <f t="shared" ref="AG418:AG472" si="68">+COUNTBLANK(L418:AD418)+COUNTBLANK(E543:AD543)</f>
        <v>45</v>
      </c>
      <c r="AH418" s="43">
        <f t="shared" ref="AH418:AH472" si="69">+IF($AG$341=$AH$341,0,IF(OR(AND(L418=1,AG418&lt;44),AND(OR(L418=2,L418=9),AG418=44),AND(D418="",AG418=45)),0,1))</f>
        <v>0</v>
      </c>
      <c r="AJ418" s="43">
        <f t="shared" ref="AJ418:AJ472" si="70">+IF($AG$341=$AH$341,0,IF(OR(AND(D418&lt;&gt;"",L418=1,COUNTBLANK(R418:AC418)&lt;15),AND(D418&lt;&gt;"",OR(L418=2,L418=9),COUNTBLANK(R418:AC418)=12),AND(D418="")),0,1))</f>
        <v>0</v>
      </c>
      <c r="AL418" s="43">
        <f t="shared" ref="AL418:AL472" si="71">+IF(OR(AND(R418&lt;&gt;"",E543&lt;&gt;"",R543&lt;&gt;""),AND(R418="",E543="",R543="")),0,1)</f>
        <v>0</v>
      </c>
      <c r="AM418" s="43">
        <f t="shared" ref="AM418:AM472" si="72">+IF(OR(AND(S418&lt;&gt;"",F543&lt;&gt;"",S543&lt;&gt;""),AND(S418="",F543="",S543="")),0,1)</f>
        <v>0</v>
      </c>
      <c r="AN418" s="43">
        <f t="shared" ref="AN418:AN472" si="73">+IF(OR(AND(T418&lt;&gt;"",G543&lt;&gt;"",T543&lt;&gt;""),AND(T418="",G543="",T543="")),0,1)</f>
        <v>0</v>
      </c>
      <c r="AO418" s="43">
        <f t="shared" ref="AO418:AO472" si="74">+IF(OR(AND(U418&lt;&gt;"",H543&lt;&gt;"",U543&lt;&gt;""),AND(U418="",H543="",U543="")),0,1)</f>
        <v>0</v>
      </c>
      <c r="AP418" s="43">
        <f t="shared" ref="AP418:AP472" si="75">+IF(OR(AND(V418&lt;&gt;"",I543&lt;&gt;"",V543&lt;&gt;""),AND(V418="",I543="",V543="")),0,1)</f>
        <v>0</v>
      </c>
      <c r="AQ418" s="43">
        <f t="shared" ref="AQ418:AQ472" si="76">+IF(OR(AND(W418&lt;&gt;"",J543&lt;&gt;"",W543&lt;&gt;""),AND(W418="",J543="",W543="")),0,1)</f>
        <v>0</v>
      </c>
      <c r="AR418" s="43">
        <f t="shared" ref="AR418:AR472" si="77">+IF(OR(AND(X418&lt;&gt;"",K543&lt;&gt;"",X543&lt;&gt;""),AND(X418="",K543="",X543="")),0,1)</f>
        <v>0</v>
      </c>
      <c r="AS418" s="43">
        <f t="shared" ref="AS418:AS472" si="78">+IF(OR(AND(Y418&lt;&gt;"",L543&lt;&gt;"",Y543&lt;&gt;""),AND(Y418="",L543="",Y543="")),0,1)</f>
        <v>0</v>
      </c>
      <c r="AT418" s="43">
        <f t="shared" ref="AT418:AT472" si="79">+IF(OR(AND(Z418&lt;&gt;"",M543&lt;&gt;"",Z543&lt;&gt;""),AND(Z418="",M543="",Z543="")),0,1)</f>
        <v>0</v>
      </c>
      <c r="AU418" s="43">
        <f t="shared" ref="AU418:AU472" si="80">+IF(OR(AND(AA418&lt;&gt;"",N543&lt;&gt;"",AA543&lt;&gt;""),AND(AA418="",N543="",AA543="")),0,1)</f>
        <v>0</v>
      </c>
      <c r="AV418" s="43">
        <f t="shared" ref="AV418:AV472" si="81">+IF(OR(AND(AB418&lt;&gt;"",O543&lt;&gt;"",AB543&lt;&gt;""),AND(AB418="",O543="",AB543="")),0,1)</f>
        <v>0</v>
      </c>
      <c r="AW418" s="43">
        <f t="shared" ref="AW418:AW472" si="82">+IF(OR(AND(AC418&lt;&gt;"",P543&lt;&gt;"",AC543&lt;&gt;""),AND(AC418="",P543="",AC543="")),0,1)</f>
        <v>0</v>
      </c>
    </row>
    <row r="419" spans="2:49" ht="15" customHeight="1">
      <c r="B419" s="7"/>
      <c r="C419" s="92" t="s">
        <v>323</v>
      </c>
      <c r="D419" s="234" t="str">
        <f t="shared" si="67"/>
        <v/>
      </c>
      <c r="E419" s="234"/>
      <c r="F419" s="234"/>
      <c r="G419" s="234"/>
      <c r="H419" s="234"/>
      <c r="I419" s="234"/>
      <c r="J419" s="234"/>
      <c r="K419" s="234"/>
      <c r="L419" s="198"/>
      <c r="M419" s="198"/>
      <c r="N419" s="198"/>
      <c r="O419" s="198"/>
      <c r="P419" s="198"/>
      <c r="Q419" s="198"/>
      <c r="R419" s="137"/>
      <c r="S419" s="137"/>
      <c r="T419" s="137"/>
      <c r="U419" s="137"/>
      <c r="V419" s="137"/>
      <c r="W419" s="137"/>
      <c r="X419" s="137"/>
      <c r="Y419" s="137"/>
      <c r="Z419" s="137"/>
      <c r="AA419" s="137"/>
      <c r="AB419" s="137"/>
      <c r="AC419" s="137"/>
      <c r="AD419" s="138"/>
      <c r="AG419" s="43">
        <f t="shared" si="68"/>
        <v>45</v>
      </c>
      <c r="AH419" s="43">
        <f t="shared" si="69"/>
        <v>0</v>
      </c>
      <c r="AJ419" s="43">
        <f t="shared" si="70"/>
        <v>0</v>
      </c>
      <c r="AL419" s="43">
        <f t="shared" si="71"/>
        <v>0</v>
      </c>
      <c r="AM419" s="43">
        <f t="shared" si="72"/>
        <v>0</v>
      </c>
      <c r="AN419" s="43">
        <f t="shared" si="73"/>
        <v>0</v>
      </c>
      <c r="AO419" s="43">
        <f t="shared" si="74"/>
        <v>0</v>
      </c>
      <c r="AP419" s="43">
        <f t="shared" si="75"/>
        <v>0</v>
      </c>
      <c r="AQ419" s="43">
        <f t="shared" si="76"/>
        <v>0</v>
      </c>
      <c r="AR419" s="43">
        <f t="shared" si="77"/>
        <v>0</v>
      </c>
      <c r="AS419" s="43">
        <f t="shared" si="78"/>
        <v>0</v>
      </c>
      <c r="AT419" s="43">
        <f t="shared" si="79"/>
        <v>0</v>
      </c>
      <c r="AU419" s="43">
        <f t="shared" si="80"/>
        <v>0</v>
      </c>
      <c r="AV419" s="43">
        <f t="shared" si="81"/>
        <v>0</v>
      </c>
      <c r="AW419" s="43">
        <f t="shared" si="82"/>
        <v>0</v>
      </c>
    </row>
    <row r="420" spans="2:49" ht="15" customHeight="1">
      <c r="B420" s="7"/>
      <c r="C420" s="92" t="s">
        <v>324</v>
      </c>
      <c r="D420" s="234" t="str">
        <f t="shared" si="67"/>
        <v/>
      </c>
      <c r="E420" s="234"/>
      <c r="F420" s="234"/>
      <c r="G420" s="234"/>
      <c r="H420" s="234"/>
      <c r="I420" s="234"/>
      <c r="J420" s="234"/>
      <c r="K420" s="234"/>
      <c r="L420" s="198"/>
      <c r="M420" s="198"/>
      <c r="N420" s="198"/>
      <c r="O420" s="198"/>
      <c r="P420" s="198"/>
      <c r="Q420" s="198"/>
      <c r="R420" s="137"/>
      <c r="S420" s="137"/>
      <c r="T420" s="137"/>
      <c r="U420" s="137"/>
      <c r="V420" s="137"/>
      <c r="W420" s="137"/>
      <c r="X420" s="137"/>
      <c r="Y420" s="137"/>
      <c r="Z420" s="137"/>
      <c r="AA420" s="137"/>
      <c r="AB420" s="137"/>
      <c r="AC420" s="137"/>
      <c r="AD420" s="138"/>
      <c r="AG420" s="43">
        <f t="shared" si="68"/>
        <v>45</v>
      </c>
      <c r="AH420" s="43">
        <f t="shared" si="69"/>
        <v>0</v>
      </c>
      <c r="AJ420" s="43">
        <f t="shared" si="70"/>
        <v>0</v>
      </c>
      <c r="AL420" s="43">
        <f t="shared" si="71"/>
        <v>0</v>
      </c>
      <c r="AM420" s="43">
        <f t="shared" si="72"/>
        <v>0</v>
      </c>
      <c r="AN420" s="43">
        <f t="shared" si="73"/>
        <v>0</v>
      </c>
      <c r="AO420" s="43">
        <f t="shared" si="74"/>
        <v>0</v>
      </c>
      <c r="AP420" s="43">
        <f t="shared" si="75"/>
        <v>0</v>
      </c>
      <c r="AQ420" s="43">
        <f t="shared" si="76"/>
        <v>0</v>
      </c>
      <c r="AR420" s="43">
        <f t="shared" si="77"/>
        <v>0</v>
      </c>
      <c r="AS420" s="43">
        <f t="shared" si="78"/>
        <v>0</v>
      </c>
      <c r="AT420" s="43">
        <f t="shared" si="79"/>
        <v>0</v>
      </c>
      <c r="AU420" s="43">
        <f t="shared" si="80"/>
        <v>0</v>
      </c>
      <c r="AV420" s="43">
        <f t="shared" si="81"/>
        <v>0</v>
      </c>
      <c r="AW420" s="43">
        <f t="shared" si="82"/>
        <v>0</v>
      </c>
    </row>
    <row r="421" spans="2:49" ht="15" customHeight="1">
      <c r="B421" s="7"/>
      <c r="C421" s="92" t="s">
        <v>325</v>
      </c>
      <c r="D421" s="234" t="str">
        <f t="shared" si="67"/>
        <v/>
      </c>
      <c r="E421" s="234"/>
      <c r="F421" s="234"/>
      <c r="G421" s="234"/>
      <c r="H421" s="234"/>
      <c r="I421" s="234"/>
      <c r="J421" s="234"/>
      <c r="K421" s="234"/>
      <c r="L421" s="198"/>
      <c r="M421" s="198"/>
      <c r="N421" s="198"/>
      <c r="O421" s="198"/>
      <c r="P421" s="198"/>
      <c r="Q421" s="198"/>
      <c r="R421" s="137"/>
      <c r="S421" s="137"/>
      <c r="T421" s="137"/>
      <c r="U421" s="137"/>
      <c r="V421" s="137"/>
      <c r="W421" s="137"/>
      <c r="X421" s="137"/>
      <c r="Y421" s="137"/>
      <c r="Z421" s="137"/>
      <c r="AA421" s="137"/>
      <c r="AB421" s="137"/>
      <c r="AC421" s="137"/>
      <c r="AD421" s="138"/>
      <c r="AG421" s="43">
        <f t="shared" si="68"/>
        <v>45</v>
      </c>
      <c r="AH421" s="43">
        <f t="shared" si="69"/>
        <v>0</v>
      </c>
      <c r="AJ421" s="43">
        <f t="shared" si="70"/>
        <v>0</v>
      </c>
      <c r="AL421" s="43">
        <f t="shared" si="71"/>
        <v>0</v>
      </c>
      <c r="AM421" s="43">
        <f t="shared" si="72"/>
        <v>0</v>
      </c>
      <c r="AN421" s="43">
        <f t="shared" si="73"/>
        <v>0</v>
      </c>
      <c r="AO421" s="43">
        <f t="shared" si="74"/>
        <v>0</v>
      </c>
      <c r="AP421" s="43">
        <f t="shared" si="75"/>
        <v>0</v>
      </c>
      <c r="AQ421" s="43">
        <f t="shared" si="76"/>
        <v>0</v>
      </c>
      <c r="AR421" s="43">
        <f t="shared" si="77"/>
        <v>0</v>
      </c>
      <c r="AS421" s="43">
        <f t="shared" si="78"/>
        <v>0</v>
      </c>
      <c r="AT421" s="43">
        <f t="shared" si="79"/>
        <v>0</v>
      </c>
      <c r="AU421" s="43">
        <f t="shared" si="80"/>
        <v>0</v>
      </c>
      <c r="AV421" s="43">
        <f t="shared" si="81"/>
        <v>0</v>
      </c>
      <c r="AW421" s="43">
        <f t="shared" si="82"/>
        <v>0</v>
      </c>
    </row>
    <row r="422" spans="2:49" ht="15" customHeight="1">
      <c r="B422" s="7"/>
      <c r="C422" s="92" t="s">
        <v>326</v>
      </c>
      <c r="D422" s="234" t="str">
        <f t="shared" si="67"/>
        <v/>
      </c>
      <c r="E422" s="234"/>
      <c r="F422" s="234"/>
      <c r="G422" s="234"/>
      <c r="H422" s="234"/>
      <c r="I422" s="234"/>
      <c r="J422" s="234"/>
      <c r="K422" s="234"/>
      <c r="L422" s="198"/>
      <c r="M422" s="198"/>
      <c r="N422" s="198"/>
      <c r="O422" s="198"/>
      <c r="P422" s="198"/>
      <c r="Q422" s="198"/>
      <c r="R422" s="137"/>
      <c r="S422" s="137"/>
      <c r="T422" s="137"/>
      <c r="U422" s="137"/>
      <c r="V422" s="137"/>
      <c r="W422" s="137"/>
      <c r="X422" s="137"/>
      <c r="Y422" s="137"/>
      <c r="Z422" s="137"/>
      <c r="AA422" s="137"/>
      <c r="AB422" s="137"/>
      <c r="AC422" s="137"/>
      <c r="AD422" s="138"/>
      <c r="AG422" s="43">
        <f t="shared" si="68"/>
        <v>45</v>
      </c>
      <c r="AH422" s="43">
        <f t="shared" si="69"/>
        <v>0</v>
      </c>
      <c r="AJ422" s="43">
        <f t="shared" si="70"/>
        <v>0</v>
      </c>
      <c r="AL422" s="43">
        <f t="shared" si="71"/>
        <v>0</v>
      </c>
      <c r="AM422" s="43">
        <f t="shared" si="72"/>
        <v>0</v>
      </c>
      <c r="AN422" s="43">
        <f t="shared" si="73"/>
        <v>0</v>
      </c>
      <c r="AO422" s="43">
        <f t="shared" si="74"/>
        <v>0</v>
      </c>
      <c r="AP422" s="43">
        <f t="shared" si="75"/>
        <v>0</v>
      </c>
      <c r="AQ422" s="43">
        <f t="shared" si="76"/>
        <v>0</v>
      </c>
      <c r="AR422" s="43">
        <f t="shared" si="77"/>
        <v>0</v>
      </c>
      <c r="AS422" s="43">
        <f t="shared" si="78"/>
        <v>0</v>
      </c>
      <c r="AT422" s="43">
        <f t="shared" si="79"/>
        <v>0</v>
      </c>
      <c r="AU422" s="43">
        <f t="shared" si="80"/>
        <v>0</v>
      </c>
      <c r="AV422" s="43">
        <f t="shared" si="81"/>
        <v>0</v>
      </c>
      <c r="AW422" s="43">
        <f t="shared" si="82"/>
        <v>0</v>
      </c>
    </row>
    <row r="423" spans="2:49" ht="15" customHeight="1">
      <c r="B423" s="7"/>
      <c r="C423" s="92" t="s">
        <v>327</v>
      </c>
      <c r="D423" s="234" t="str">
        <f t="shared" si="67"/>
        <v/>
      </c>
      <c r="E423" s="234"/>
      <c r="F423" s="234"/>
      <c r="G423" s="234"/>
      <c r="H423" s="234"/>
      <c r="I423" s="234"/>
      <c r="J423" s="234"/>
      <c r="K423" s="234"/>
      <c r="L423" s="198"/>
      <c r="M423" s="198"/>
      <c r="N423" s="198"/>
      <c r="O423" s="198"/>
      <c r="P423" s="198"/>
      <c r="Q423" s="198"/>
      <c r="R423" s="137"/>
      <c r="S423" s="137"/>
      <c r="T423" s="137"/>
      <c r="U423" s="137"/>
      <c r="V423" s="137"/>
      <c r="W423" s="137"/>
      <c r="X423" s="137"/>
      <c r="Y423" s="137"/>
      <c r="Z423" s="137"/>
      <c r="AA423" s="137"/>
      <c r="AB423" s="137"/>
      <c r="AC423" s="137"/>
      <c r="AD423" s="138"/>
      <c r="AG423" s="43">
        <f t="shared" si="68"/>
        <v>45</v>
      </c>
      <c r="AH423" s="43">
        <f t="shared" si="69"/>
        <v>0</v>
      </c>
      <c r="AJ423" s="43">
        <f t="shared" si="70"/>
        <v>0</v>
      </c>
      <c r="AL423" s="43">
        <f t="shared" si="71"/>
        <v>0</v>
      </c>
      <c r="AM423" s="43">
        <f t="shared" si="72"/>
        <v>0</v>
      </c>
      <c r="AN423" s="43">
        <f t="shared" si="73"/>
        <v>0</v>
      </c>
      <c r="AO423" s="43">
        <f t="shared" si="74"/>
        <v>0</v>
      </c>
      <c r="AP423" s="43">
        <f t="shared" si="75"/>
        <v>0</v>
      </c>
      <c r="AQ423" s="43">
        <f t="shared" si="76"/>
        <v>0</v>
      </c>
      <c r="AR423" s="43">
        <f t="shared" si="77"/>
        <v>0</v>
      </c>
      <c r="AS423" s="43">
        <f t="shared" si="78"/>
        <v>0</v>
      </c>
      <c r="AT423" s="43">
        <f t="shared" si="79"/>
        <v>0</v>
      </c>
      <c r="AU423" s="43">
        <f t="shared" si="80"/>
        <v>0</v>
      </c>
      <c r="AV423" s="43">
        <f t="shared" si="81"/>
        <v>0</v>
      </c>
      <c r="AW423" s="43">
        <f t="shared" si="82"/>
        <v>0</v>
      </c>
    </row>
    <row r="424" spans="2:49" ht="15" customHeight="1">
      <c r="B424" s="7"/>
      <c r="C424" s="92" t="s">
        <v>328</v>
      </c>
      <c r="D424" s="234" t="str">
        <f t="shared" si="67"/>
        <v/>
      </c>
      <c r="E424" s="234"/>
      <c r="F424" s="234"/>
      <c r="G424" s="234"/>
      <c r="H424" s="234"/>
      <c r="I424" s="234"/>
      <c r="J424" s="234"/>
      <c r="K424" s="234"/>
      <c r="L424" s="198"/>
      <c r="M424" s="198"/>
      <c r="N424" s="198"/>
      <c r="O424" s="198"/>
      <c r="P424" s="198"/>
      <c r="Q424" s="198"/>
      <c r="R424" s="137"/>
      <c r="S424" s="137"/>
      <c r="T424" s="137"/>
      <c r="U424" s="137"/>
      <c r="V424" s="137"/>
      <c r="W424" s="137"/>
      <c r="X424" s="137"/>
      <c r="Y424" s="137"/>
      <c r="Z424" s="137"/>
      <c r="AA424" s="137"/>
      <c r="AB424" s="137"/>
      <c r="AC424" s="137"/>
      <c r="AD424" s="138"/>
      <c r="AG424" s="43">
        <f t="shared" si="68"/>
        <v>45</v>
      </c>
      <c r="AH424" s="43">
        <f t="shared" si="69"/>
        <v>0</v>
      </c>
      <c r="AJ424" s="43">
        <f t="shared" si="70"/>
        <v>0</v>
      </c>
      <c r="AL424" s="43">
        <f t="shared" si="71"/>
        <v>0</v>
      </c>
      <c r="AM424" s="43">
        <f t="shared" si="72"/>
        <v>0</v>
      </c>
      <c r="AN424" s="43">
        <f t="shared" si="73"/>
        <v>0</v>
      </c>
      <c r="AO424" s="43">
        <f t="shared" si="74"/>
        <v>0</v>
      </c>
      <c r="AP424" s="43">
        <f t="shared" si="75"/>
        <v>0</v>
      </c>
      <c r="AQ424" s="43">
        <f t="shared" si="76"/>
        <v>0</v>
      </c>
      <c r="AR424" s="43">
        <f t="shared" si="77"/>
        <v>0</v>
      </c>
      <c r="AS424" s="43">
        <f t="shared" si="78"/>
        <v>0</v>
      </c>
      <c r="AT424" s="43">
        <f t="shared" si="79"/>
        <v>0</v>
      </c>
      <c r="AU424" s="43">
        <f t="shared" si="80"/>
        <v>0</v>
      </c>
      <c r="AV424" s="43">
        <f t="shared" si="81"/>
        <v>0</v>
      </c>
      <c r="AW424" s="43">
        <f t="shared" si="82"/>
        <v>0</v>
      </c>
    </row>
    <row r="425" spans="2:49" ht="15" customHeight="1">
      <c r="B425" s="7"/>
      <c r="C425" s="92" t="s">
        <v>329</v>
      </c>
      <c r="D425" s="234" t="str">
        <f t="shared" si="67"/>
        <v/>
      </c>
      <c r="E425" s="234"/>
      <c r="F425" s="234"/>
      <c r="G425" s="234"/>
      <c r="H425" s="234"/>
      <c r="I425" s="234"/>
      <c r="J425" s="234"/>
      <c r="K425" s="234"/>
      <c r="L425" s="198"/>
      <c r="M425" s="198"/>
      <c r="N425" s="198"/>
      <c r="O425" s="198"/>
      <c r="P425" s="198"/>
      <c r="Q425" s="198"/>
      <c r="R425" s="137"/>
      <c r="S425" s="137"/>
      <c r="T425" s="137"/>
      <c r="U425" s="137"/>
      <c r="V425" s="137"/>
      <c r="W425" s="137"/>
      <c r="X425" s="137"/>
      <c r="Y425" s="137"/>
      <c r="Z425" s="137"/>
      <c r="AA425" s="137"/>
      <c r="AB425" s="137"/>
      <c r="AC425" s="137"/>
      <c r="AD425" s="138"/>
      <c r="AG425" s="43">
        <f t="shared" si="68"/>
        <v>45</v>
      </c>
      <c r="AH425" s="43">
        <f t="shared" si="69"/>
        <v>0</v>
      </c>
      <c r="AJ425" s="43">
        <f t="shared" si="70"/>
        <v>0</v>
      </c>
      <c r="AL425" s="43">
        <f t="shared" si="71"/>
        <v>0</v>
      </c>
      <c r="AM425" s="43">
        <f t="shared" si="72"/>
        <v>0</v>
      </c>
      <c r="AN425" s="43">
        <f t="shared" si="73"/>
        <v>0</v>
      </c>
      <c r="AO425" s="43">
        <f t="shared" si="74"/>
        <v>0</v>
      </c>
      <c r="AP425" s="43">
        <f t="shared" si="75"/>
        <v>0</v>
      </c>
      <c r="AQ425" s="43">
        <f t="shared" si="76"/>
        <v>0</v>
      </c>
      <c r="AR425" s="43">
        <f t="shared" si="77"/>
        <v>0</v>
      </c>
      <c r="AS425" s="43">
        <f t="shared" si="78"/>
        <v>0</v>
      </c>
      <c r="AT425" s="43">
        <f t="shared" si="79"/>
        <v>0</v>
      </c>
      <c r="AU425" s="43">
        <f t="shared" si="80"/>
        <v>0</v>
      </c>
      <c r="AV425" s="43">
        <f t="shared" si="81"/>
        <v>0</v>
      </c>
      <c r="AW425" s="43">
        <f t="shared" si="82"/>
        <v>0</v>
      </c>
    </row>
    <row r="426" spans="2:49" ht="15" customHeight="1">
      <c r="B426" s="7"/>
      <c r="C426" s="92" t="s">
        <v>330</v>
      </c>
      <c r="D426" s="234" t="str">
        <f t="shared" si="67"/>
        <v/>
      </c>
      <c r="E426" s="234"/>
      <c r="F426" s="234"/>
      <c r="G426" s="234"/>
      <c r="H426" s="234"/>
      <c r="I426" s="234"/>
      <c r="J426" s="234"/>
      <c r="K426" s="234"/>
      <c r="L426" s="198"/>
      <c r="M426" s="198"/>
      <c r="N426" s="198"/>
      <c r="O426" s="198"/>
      <c r="P426" s="198"/>
      <c r="Q426" s="198"/>
      <c r="R426" s="137"/>
      <c r="S426" s="137"/>
      <c r="T426" s="137"/>
      <c r="U426" s="137"/>
      <c r="V426" s="137"/>
      <c r="W426" s="137"/>
      <c r="X426" s="137"/>
      <c r="Y426" s="137"/>
      <c r="Z426" s="137"/>
      <c r="AA426" s="137"/>
      <c r="AB426" s="137"/>
      <c r="AC426" s="137"/>
      <c r="AD426" s="138"/>
      <c r="AG426" s="43">
        <f t="shared" si="68"/>
        <v>45</v>
      </c>
      <c r="AH426" s="43">
        <f t="shared" si="69"/>
        <v>0</v>
      </c>
      <c r="AJ426" s="43">
        <f t="shared" si="70"/>
        <v>0</v>
      </c>
      <c r="AL426" s="43">
        <f t="shared" si="71"/>
        <v>0</v>
      </c>
      <c r="AM426" s="43">
        <f t="shared" si="72"/>
        <v>0</v>
      </c>
      <c r="AN426" s="43">
        <f t="shared" si="73"/>
        <v>0</v>
      </c>
      <c r="AO426" s="43">
        <f t="shared" si="74"/>
        <v>0</v>
      </c>
      <c r="AP426" s="43">
        <f t="shared" si="75"/>
        <v>0</v>
      </c>
      <c r="AQ426" s="43">
        <f t="shared" si="76"/>
        <v>0</v>
      </c>
      <c r="AR426" s="43">
        <f t="shared" si="77"/>
        <v>0</v>
      </c>
      <c r="AS426" s="43">
        <f t="shared" si="78"/>
        <v>0</v>
      </c>
      <c r="AT426" s="43">
        <f t="shared" si="79"/>
        <v>0</v>
      </c>
      <c r="AU426" s="43">
        <f t="shared" si="80"/>
        <v>0</v>
      </c>
      <c r="AV426" s="43">
        <f t="shared" si="81"/>
        <v>0</v>
      </c>
      <c r="AW426" s="43">
        <f t="shared" si="82"/>
        <v>0</v>
      </c>
    </row>
    <row r="427" spans="2:49" ht="15" customHeight="1">
      <c r="B427" s="7"/>
      <c r="C427" s="92" t="s">
        <v>331</v>
      </c>
      <c r="D427" s="234" t="str">
        <f t="shared" si="67"/>
        <v/>
      </c>
      <c r="E427" s="234"/>
      <c r="F427" s="234"/>
      <c r="G427" s="234"/>
      <c r="H427" s="234"/>
      <c r="I427" s="234"/>
      <c r="J427" s="234"/>
      <c r="K427" s="234"/>
      <c r="L427" s="198"/>
      <c r="M427" s="198"/>
      <c r="N427" s="198"/>
      <c r="O427" s="198"/>
      <c r="P427" s="198"/>
      <c r="Q427" s="198"/>
      <c r="R427" s="137"/>
      <c r="S427" s="137"/>
      <c r="T427" s="137"/>
      <c r="U427" s="137"/>
      <c r="V427" s="137"/>
      <c r="W427" s="137"/>
      <c r="X427" s="137"/>
      <c r="Y427" s="137"/>
      <c r="Z427" s="137"/>
      <c r="AA427" s="137"/>
      <c r="AB427" s="137"/>
      <c r="AC427" s="137"/>
      <c r="AD427" s="138"/>
      <c r="AG427" s="43">
        <f t="shared" si="68"/>
        <v>45</v>
      </c>
      <c r="AH427" s="43">
        <f t="shared" si="69"/>
        <v>0</v>
      </c>
      <c r="AJ427" s="43">
        <f t="shared" si="70"/>
        <v>0</v>
      </c>
      <c r="AL427" s="43">
        <f t="shared" si="71"/>
        <v>0</v>
      </c>
      <c r="AM427" s="43">
        <f t="shared" si="72"/>
        <v>0</v>
      </c>
      <c r="AN427" s="43">
        <f t="shared" si="73"/>
        <v>0</v>
      </c>
      <c r="AO427" s="43">
        <f t="shared" si="74"/>
        <v>0</v>
      </c>
      <c r="AP427" s="43">
        <f t="shared" si="75"/>
        <v>0</v>
      </c>
      <c r="AQ427" s="43">
        <f t="shared" si="76"/>
        <v>0</v>
      </c>
      <c r="AR427" s="43">
        <f t="shared" si="77"/>
        <v>0</v>
      </c>
      <c r="AS427" s="43">
        <f t="shared" si="78"/>
        <v>0</v>
      </c>
      <c r="AT427" s="43">
        <f t="shared" si="79"/>
        <v>0</v>
      </c>
      <c r="AU427" s="43">
        <f t="shared" si="80"/>
        <v>0</v>
      </c>
      <c r="AV427" s="43">
        <f t="shared" si="81"/>
        <v>0</v>
      </c>
      <c r="AW427" s="43">
        <f t="shared" si="82"/>
        <v>0</v>
      </c>
    </row>
    <row r="428" spans="2:49" ht="15" customHeight="1">
      <c r="B428" s="7"/>
      <c r="C428" s="92" t="s">
        <v>332</v>
      </c>
      <c r="D428" s="234" t="str">
        <f t="shared" si="67"/>
        <v/>
      </c>
      <c r="E428" s="234"/>
      <c r="F428" s="234"/>
      <c r="G428" s="234"/>
      <c r="H428" s="234"/>
      <c r="I428" s="234"/>
      <c r="J428" s="234"/>
      <c r="K428" s="234"/>
      <c r="L428" s="198"/>
      <c r="M428" s="198"/>
      <c r="N428" s="198"/>
      <c r="O428" s="198"/>
      <c r="P428" s="198"/>
      <c r="Q428" s="198"/>
      <c r="R428" s="137"/>
      <c r="S428" s="137"/>
      <c r="T428" s="137"/>
      <c r="U428" s="137"/>
      <c r="V428" s="137"/>
      <c r="W428" s="137"/>
      <c r="X428" s="137"/>
      <c r="Y428" s="137"/>
      <c r="Z428" s="137"/>
      <c r="AA428" s="137"/>
      <c r="AB428" s="137"/>
      <c r="AC428" s="137"/>
      <c r="AD428" s="138"/>
      <c r="AG428" s="43">
        <f t="shared" si="68"/>
        <v>45</v>
      </c>
      <c r="AH428" s="43">
        <f t="shared" si="69"/>
        <v>0</v>
      </c>
      <c r="AJ428" s="43">
        <f t="shared" si="70"/>
        <v>0</v>
      </c>
      <c r="AL428" s="43">
        <f t="shared" si="71"/>
        <v>0</v>
      </c>
      <c r="AM428" s="43">
        <f t="shared" si="72"/>
        <v>0</v>
      </c>
      <c r="AN428" s="43">
        <f t="shared" si="73"/>
        <v>0</v>
      </c>
      <c r="AO428" s="43">
        <f t="shared" si="74"/>
        <v>0</v>
      </c>
      <c r="AP428" s="43">
        <f t="shared" si="75"/>
        <v>0</v>
      </c>
      <c r="AQ428" s="43">
        <f t="shared" si="76"/>
        <v>0</v>
      </c>
      <c r="AR428" s="43">
        <f t="shared" si="77"/>
        <v>0</v>
      </c>
      <c r="AS428" s="43">
        <f t="shared" si="78"/>
        <v>0</v>
      </c>
      <c r="AT428" s="43">
        <f t="shared" si="79"/>
        <v>0</v>
      </c>
      <c r="AU428" s="43">
        <f t="shared" si="80"/>
        <v>0</v>
      </c>
      <c r="AV428" s="43">
        <f t="shared" si="81"/>
        <v>0</v>
      </c>
      <c r="AW428" s="43">
        <f t="shared" si="82"/>
        <v>0</v>
      </c>
    </row>
    <row r="429" spans="2:49" ht="15" customHeight="1">
      <c r="B429" s="7"/>
      <c r="C429" s="92" t="s">
        <v>333</v>
      </c>
      <c r="D429" s="234" t="str">
        <f t="shared" si="67"/>
        <v/>
      </c>
      <c r="E429" s="234"/>
      <c r="F429" s="234"/>
      <c r="G429" s="234"/>
      <c r="H429" s="234"/>
      <c r="I429" s="234"/>
      <c r="J429" s="234"/>
      <c r="K429" s="234"/>
      <c r="L429" s="198"/>
      <c r="M429" s="198"/>
      <c r="N429" s="198"/>
      <c r="O429" s="198"/>
      <c r="P429" s="198"/>
      <c r="Q429" s="198"/>
      <c r="R429" s="137"/>
      <c r="S429" s="137"/>
      <c r="T429" s="137"/>
      <c r="U429" s="137"/>
      <c r="V429" s="137"/>
      <c r="W429" s="137"/>
      <c r="X429" s="137"/>
      <c r="Y429" s="137"/>
      <c r="Z429" s="137"/>
      <c r="AA429" s="137"/>
      <c r="AB429" s="137"/>
      <c r="AC429" s="137"/>
      <c r="AD429" s="138"/>
      <c r="AG429" s="43">
        <f t="shared" si="68"/>
        <v>45</v>
      </c>
      <c r="AH429" s="43">
        <f t="shared" si="69"/>
        <v>0</v>
      </c>
      <c r="AJ429" s="43">
        <f t="shared" si="70"/>
        <v>0</v>
      </c>
      <c r="AL429" s="43">
        <f t="shared" si="71"/>
        <v>0</v>
      </c>
      <c r="AM429" s="43">
        <f t="shared" si="72"/>
        <v>0</v>
      </c>
      <c r="AN429" s="43">
        <f t="shared" si="73"/>
        <v>0</v>
      </c>
      <c r="AO429" s="43">
        <f t="shared" si="74"/>
        <v>0</v>
      </c>
      <c r="AP429" s="43">
        <f t="shared" si="75"/>
        <v>0</v>
      </c>
      <c r="AQ429" s="43">
        <f t="shared" si="76"/>
        <v>0</v>
      </c>
      <c r="AR429" s="43">
        <f t="shared" si="77"/>
        <v>0</v>
      </c>
      <c r="AS429" s="43">
        <f t="shared" si="78"/>
        <v>0</v>
      </c>
      <c r="AT429" s="43">
        <f t="shared" si="79"/>
        <v>0</v>
      </c>
      <c r="AU429" s="43">
        <f t="shared" si="80"/>
        <v>0</v>
      </c>
      <c r="AV429" s="43">
        <f t="shared" si="81"/>
        <v>0</v>
      </c>
      <c r="AW429" s="43">
        <f t="shared" si="82"/>
        <v>0</v>
      </c>
    </row>
    <row r="430" spans="2:49" ht="15" customHeight="1">
      <c r="B430" s="7"/>
      <c r="C430" s="92" t="s">
        <v>334</v>
      </c>
      <c r="D430" s="234" t="str">
        <f t="shared" si="67"/>
        <v/>
      </c>
      <c r="E430" s="234"/>
      <c r="F430" s="234"/>
      <c r="G430" s="234"/>
      <c r="H430" s="234"/>
      <c r="I430" s="234"/>
      <c r="J430" s="234"/>
      <c r="K430" s="234"/>
      <c r="L430" s="198"/>
      <c r="M430" s="198"/>
      <c r="N430" s="198"/>
      <c r="O430" s="198"/>
      <c r="P430" s="198"/>
      <c r="Q430" s="198"/>
      <c r="R430" s="137"/>
      <c r="S430" s="137"/>
      <c r="T430" s="137"/>
      <c r="U430" s="137"/>
      <c r="V430" s="137"/>
      <c r="W430" s="137"/>
      <c r="X430" s="137"/>
      <c r="Y430" s="137"/>
      <c r="Z430" s="137"/>
      <c r="AA430" s="137"/>
      <c r="AB430" s="137"/>
      <c r="AC430" s="137"/>
      <c r="AD430" s="138"/>
      <c r="AG430" s="43">
        <f t="shared" si="68"/>
        <v>45</v>
      </c>
      <c r="AH430" s="43">
        <f t="shared" si="69"/>
        <v>0</v>
      </c>
      <c r="AJ430" s="43">
        <f t="shared" si="70"/>
        <v>0</v>
      </c>
      <c r="AL430" s="43">
        <f t="shared" si="71"/>
        <v>0</v>
      </c>
      <c r="AM430" s="43">
        <f t="shared" si="72"/>
        <v>0</v>
      </c>
      <c r="AN430" s="43">
        <f t="shared" si="73"/>
        <v>0</v>
      </c>
      <c r="AO430" s="43">
        <f t="shared" si="74"/>
        <v>0</v>
      </c>
      <c r="AP430" s="43">
        <f t="shared" si="75"/>
        <v>0</v>
      </c>
      <c r="AQ430" s="43">
        <f t="shared" si="76"/>
        <v>0</v>
      </c>
      <c r="AR430" s="43">
        <f t="shared" si="77"/>
        <v>0</v>
      </c>
      <c r="AS430" s="43">
        <f t="shared" si="78"/>
        <v>0</v>
      </c>
      <c r="AT430" s="43">
        <f t="shared" si="79"/>
        <v>0</v>
      </c>
      <c r="AU430" s="43">
        <f t="shared" si="80"/>
        <v>0</v>
      </c>
      <c r="AV430" s="43">
        <f t="shared" si="81"/>
        <v>0</v>
      </c>
      <c r="AW430" s="43">
        <f t="shared" si="82"/>
        <v>0</v>
      </c>
    </row>
    <row r="431" spans="2:49" ht="15" customHeight="1">
      <c r="B431" s="7"/>
      <c r="C431" s="93" t="s">
        <v>335</v>
      </c>
      <c r="D431" s="234" t="str">
        <f t="shared" si="67"/>
        <v/>
      </c>
      <c r="E431" s="234"/>
      <c r="F431" s="234"/>
      <c r="G431" s="234"/>
      <c r="H431" s="234"/>
      <c r="I431" s="234"/>
      <c r="J431" s="234"/>
      <c r="K431" s="234"/>
      <c r="L431" s="198"/>
      <c r="M431" s="198"/>
      <c r="N431" s="198"/>
      <c r="O431" s="198"/>
      <c r="P431" s="198"/>
      <c r="Q431" s="198"/>
      <c r="R431" s="137"/>
      <c r="S431" s="137"/>
      <c r="T431" s="137"/>
      <c r="U431" s="137"/>
      <c r="V431" s="137"/>
      <c r="W431" s="137"/>
      <c r="X431" s="137"/>
      <c r="Y431" s="137"/>
      <c r="Z431" s="137"/>
      <c r="AA431" s="137"/>
      <c r="AB431" s="137"/>
      <c r="AC431" s="137"/>
      <c r="AD431" s="138"/>
      <c r="AG431" s="43">
        <f t="shared" si="68"/>
        <v>45</v>
      </c>
      <c r="AH431" s="43">
        <f t="shared" si="69"/>
        <v>0</v>
      </c>
      <c r="AJ431" s="43">
        <f t="shared" si="70"/>
        <v>0</v>
      </c>
      <c r="AL431" s="43">
        <f t="shared" si="71"/>
        <v>0</v>
      </c>
      <c r="AM431" s="43">
        <f t="shared" si="72"/>
        <v>0</v>
      </c>
      <c r="AN431" s="43">
        <f t="shared" si="73"/>
        <v>0</v>
      </c>
      <c r="AO431" s="43">
        <f t="shared" si="74"/>
        <v>0</v>
      </c>
      <c r="AP431" s="43">
        <f t="shared" si="75"/>
        <v>0</v>
      </c>
      <c r="AQ431" s="43">
        <f t="shared" si="76"/>
        <v>0</v>
      </c>
      <c r="AR431" s="43">
        <f t="shared" si="77"/>
        <v>0</v>
      </c>
      <c r="AS431" s="43">
        <f t="shared" si="78"/>
        <v>0</v>
      </c>
      <c r="AT431" s="43">
        <f t="shared" si="79"/>
        <v>0</v>
      </c>
      <c r="AU431" s="43">
        <f t="shared" si="80"/>
        <v>0</v>
      </c>
      <c r="AV431" s="43">
        <f t="shared" si="81"/>
        <v>0</v>
      </c>
      <c r="AW431" s="43">
        <f t="shared" si="82"/>
        <v>0</v>
      </c>
    </row>
    <row r="432" spans="2:49" ht="15" customHeight="1">
      <c r="B432" s="7"/>
      <c r="C432" s="92" t="s">
        <v>336</v>
      </c>
      <c r="D432" s="234" t="str">
        <f t="shared" si="67"/>
        <v/>
      </c>
      <c r="E432" s="234"/>
      <c r="F432" s="234"/>
      <c r="G432" s="234"/>
      <c r="H432" s="234"/>
      <c r="I432" s="234"/>
      <c r="J432" s="234"/>
      <c r="K432" s="234"/>
      <c r="L432" s="198"/>
      <c r="M432" s="198"/>
      <c r="N432" s="198"/>
      <c r="O432" s="198"/>
      <c r="P432" s="198"/>
      <c r="Q432" s="198"/>
      <c r="R432" s="137"/>
      <c r="S432" s="137"/>
      <c r="T432" s="137"/>
      <c r="U432" s="137"/>
      <c r="V432" s="137"/>
      <c r="W432" s="137"/>
      <c r="X432" s="137"/>
      <c r="Y432" s="137"/>
      <c r="Z432" s="137"/>
      <c r="AA432" s="137"/>
      <c r="AB432" s="137"/>
      <c r="AC432" s="137"/>
      <c r="AD432" s="138"/>
      <c r="AG432" s="43">
        <f t="shared" si="68"/>
        <v>45</v>
      </c>
      <c r="AH432" s="43">
        <f t="shared" si="69"/>
        <v>0</v>
      </c>
      <c r="AJ432" s="43">
        <f t="shared" si="70"/>
        <v>0</v>
      </c>
      <c r="AL432" s="43">
        <f t="shared" si="71"/>
        <v>0</v>
      </c>
      <c r="AM432" s="43">
        <f t="shared" si="72"/>
        <v>0</v>
      </c>
      <c r="AN432" s="43">
        <f t="shared" si="73"/>
        <v>0</v>
      </c>
      <c r="AO432" s="43">
        <f t="shared" si="74"/>
        <v>0</v>
      </c>
      <c r="AP432" s="43">
        <f t="shared" si="75"/>
        <v>0</v>
      </c>
      <c r="AQ432" s="43">
        <f t="shared" si="76"/>
        <v>0</v>
      </c>
      <c r="AR432" s="43">
        <f t="shared" si="77"/>
        <v>0</v>
      </c>
      <c r="AS432" s="43">
        <f t="shared" si="78"/>
        <v>0</v>
      </c>
      <c r="AT432" s="43">
        <f t="shared" si="79"/>
        <v>0</v>
      </c>
      <c r="AU432" s="43">
        <f t="shared" si="80"/>
        <v>0</v>
      </c>
      <c r="AV432" s="43">
        <f t="shared" si="81"/>
        <v>0</v>
      </c>
      <c r="AW432" s="43">
        <f t="shared" si="82"/>
        <v>0</v>
      </c>
    </row>
    <row r="433" spans="2:49" ht="15" customHeight="1">
      <c r="B433" s="7"/>
      <c r="C433" s="92" t="s">
        <v>337</v>
      </c>
      <c r="D433" s="234" t="str">
        <f t="shared" si="67"/>
        <v/>
      </c>
      <c r="E433" s="234"/>
      <c r="F433" s="234"/>
      <c r="G433" s="234"/>
      <c r="H433" s="234"/>
      <c r="I433" s="234"/>
      <c r="J433" s="234"/>
      <c r="K433" s="234"/>
      <c r="L433" s="198"/>
      <c r="M433" s="198"/>
      <c r="N433" s="198"/>
      <c r="O433" s="198"/>
      <c r="P433" s="198"/>
      <c r="Q433" s="198"/>
      <c r="R433" s="137"/>
      <c r="S433" s="137"/>
      <c r="T433" s="137"/>
      <c r="U433" s="137"/>
      <c r="V433" s="137"/>
      <c r="W433" s="137"/>
      <c r="X433" s="137"/>
      <c r="Y433" s="137"/>
      <c r="Z433" s="137"/>
      <c r="AA433" s="137"/>
      <c r="AB433" s="137"/>
      <c r="AC433" s="137"/>
      <c r="AD433" s="138"/>
      <c r="AG433" s="43">
        <f t="shared" si="68"/>
        <v>45</v>
      </c>
      <c r="AH433" s="43">
        <f t="shared" si="69"/>
        <v>0</v>
      </c>
      <c r="AJ433" s="43">
        <f t="shared" si="70"/>
        <v>0</v>
      </c>
      <c r="AL433" s="43">
        <f t="shared" si="71"/>
        <v>0</v>
      </c>
      <c r="AM433" s="43">
        <f t="shared" si="72"/>
        <v>0</v>
      </c>
      <c r="AN433" s="43">
        <f t="shared" si="73"/>
        <v>0</v>
      </c>
      <c r="AO433" s="43">
        <f t="shared" si="74"/>
        <v>0</v>
      </c>
      <c r="AP433" s="43">
        <f t="shared" si="75"/>
        <v>0</v>
      </c>
      <c r="AQ433" s="43">
        <f t="shared" si="76"/>
        <v>0</v>
      </c>
      <c r="AR433" s="43">
        <f t="shared" si="77"/>
        <v>0</v>
      </c>
      <c r="AS433" s="43">
        <f t="shared" si="78"/>
        <v>0</v>
      </c>
      <c r="AT433" s="43">
        <f t="shared" si="79"/>
        <v>0</v>
      </c>
      <c r="AU433" s="43">
        <f t="shared" si="80"/>
        <v>0</v>
      </c>
      <c r="AV433" s="43">
        <f t="shared" si="81"/>
        <v>0</v>
      </c>
      <c r="AW433" s="43">
        <f t="shared" si="82"/>
        <v>0</v>
      </c>
    </row>
    <row r="434" spans="2:49" ht="15" customHeight="1">
      <c r="B434" s="7"/>
      <c r="C434" s="92" t="s">
        <v>338</v>
      </c>
      <c r="D434" s="234" t="str">
        <f t="shared" si="67"/>
        <v/>
      </c>
      <c r="E434" s="234"/>
      <c r="F434" s="234"/>
      <c r="G434" s="234"/>
      <c r="H434" s="234"/>
      <c r="I434" s="234"/>
      <c r="J434" s="234"/>
      <c r="K434" s="234"/>
      <c r="L434" s="198"/>
      <c r="M434" s="198"/>
      <c r="N434" s="198"/>
      <c r="O434" s="198"/>
      <c r="P434" s="198"/>
      <c r="Q434" s="198"/>
      <c r="R434" s="137"/>
      <c r="S434" s="137"/>
      <c r="T434" s="137"/>
      <c r="U434" s="137"/>
      <c r="V434" s="137"/>
      <c r="W434" s="137"/>
      <c r="X434" s="137"/>
      <c r="Y434" s="137"/>
      <c r="Z434" s="137"/>
      <c r="AA434" s="137"/>
      <c r="AB434" s="137"/>
      <c r="AC434" s="137"/>
      <c r="AD434" s="138"/>
      <c r="AG434" s="43">
        <f t="shared" si="68"/>
        <v>45</v>
      </c>
      <c r="AH434" s="43">
        <f t="shared" si="69"/>
        <v>0</v>
      </c>
      <c r="AJ434" s="43">
        <f t="shared" si="70"/>
        <v>0</v>
      </c>
      <c r="AL434" s="43">
        <f t="shared" si="71"/>
        <v>0</v>
      </c>
      <c r="AM434" s="43">
        <f t="shared" si="72"/>
        <v>0</v>
      </c>
      <c r="AN434" s="43">
        <f t="shared" si="73"/>
        <v>0</v>
      </c>
      <c r="AO434" s="43">
        <f t="shared" si="74"/>
        <v>0</v>
      </c>
      <c r="AP434" s="43">
        <f t="shared" si="75"/>
        <v>0</v>
      </c>
      <c r="AQ434" s="43">
        <f t="shared" si="76"/>
        <v>0</v>
      </c>
      <c r="AR434" s="43">
        <f t="shared" si="77"/>
        <v>0</v>
      </c>
      <c r="AS434" s="43">
        <f t="shared" si="78"/>
        <v>0</v>
      </c>
      <c r="AT434" s="43">
        <f t="shared" si="79"/>
        <v>0</v>
      </c>
      <c r="AU434" s="43">
        <f t="shared" si="80"/>
        <v>0</v>
      </c>
      <c r="AV434" s="43">
        <f t="shared" si="81"/>
        <v>0</v>
      </c>
      <c r="AW434" s="43">
        <f t="shared" si="82"/>
        <v>0</v>
      </c>
    </row>
    <row r="435" spans="2:49" ht="15" customHeight="1">
      <c r="B435" s="7"/>
      <c r="C435" s="92" t="s">
        <v>339</v>
      </c>
      <c r="D435" s="234" t="str">
        <f t="shared" si="67"/>
        <v/>
      </c>
      <c r="E435" s="234"/>
      <c r="F435" s="234"/>
      <c r="G435" s="234"/>
      <c r="H435" s="234"/>
      <c r="I435" s="234"/>
      <c r="J435" s="234"/>
      <c r="K435" s="234"/>
      <c r="L435" s="198"/>
      <c r="M435" s="198"/>
      <c r="N435" s="198"/>
      <c r="O435" s="198"/>
      <c r="P435" s="198"/>
      <c r="Q435" s="198"/>
      <c r="R435" s="137"/>
      <c r="S435" s="137"/>
      <c r="T435" s="137"/>
      <c r="U435" s="137"/>
      <c r="V435" s="137"/>
      <c r="W435" s="137"/>
      <c r="X435" s="137"/>
      <c r="Y435" s="137"/>
      <c r="Z435" s="137"/>
      <c r="AA435" s="137"/>
      <c r="AB435" s="137"/>
      <c r="AC435" s="137"/>
      <c r="AD435" s="138"/>
      <c r="AG435" s="43">
        <f t="shared" si="68"/>
        <v>45</v>
      </c>
      <c r="AH435" s="43">
        <f t="shared" si="69"/>
        <v>0</v>
      </c>
      <c r="AJ435" s="43">
        <f t="shared" si="70"/>
        <v>0</v>
      </c>
      <c r="AL435" s="43">
        <f t="shared" si="71"/>
        <v>0</v>
      </c>
      <c r="AM435" s="43">
        <f t="shared" si="72"/>
        <v>0</v>
      </c>
      <c r="AN435" s="43">
        <f t="shared" si="73"/>
        <v>0</v>
      </c>
      <c r="AO435" s="43">
        <f t="shared" si="74"/>
        <v>0</v>
      </c>
      <c r="AP435" s="43">
        <f t="shared" si="75"/>
        <v>0</v>
      </c>
      <c r="AQ435" s="43">
        <f t="shared" si="76"/>
        <v>0</v>
      </c>
      <c r="AR435" s="43">
        <f t="shared" si="77"/>
        <v>0</v>
      </c>
      <c r="AS435" s="43">
        <f t="shared" si="78"/>
        <v>0</v>
      </c>
      <c r="AT435" s="43">
        <f t="shared" si="79"/>
        <v>0</v>
      </c>
      <c r="AU435" s="43">
        <f t="shared" si="80"/>
        <v>0</v>
      </c>
      <c r="AV435" s="43">
        <f t="shared" si="81"/>
        <v>0</v>
      </c>
      <c r="AW435" s="43">
        <f t="shared" si="82"/>
        <v>0</v>
      </c>
    </row>
    <row r="436" spans="2:49" ht="15" customHeight="1">
      <c r="B436" s="7"/>
      <c r="C436" s="92" t="s">
        <v>340</v>
      </c>
      <c r="D436" s="234" t="str">
        <f t="shared" si="67"/>
        <v/>
      </c>
      <c r="E436" s="234"/>
      <c r="F436" s="234"/>
      <c r="G436" s="234"/>
      <c r="H436" s="234"/>
      <c r="I436" s="234"/>
      <c r="J436" s="234"/>
      <c r="K436" s="234"/>
      <c r="L436" s="198"/>
      <c r="M436" s="198"/>
      <c r="N436" s="198"/>
      <c r="O436" s="198"/>
      <c r="P436" s="198"/>
      <c r="Q436" s="198"/>
      <c r="R436" s="137"/>
      <c r="S436" s="137"/>
      <c r="T436" s="137"/>
      <c r="U436" s="137"/>
      <c r="V436" s="137"/>
      <c r="W436" s="137"/>
      <c r="X436" s="137"/>
      <c r="Y436" s="137"/>
      <c r="Z436" s="137"/>
      <c r="AA436" s="137"/>
      <c r="AB436" s="137"/>
      <c r="AC436" s="137"/>
      <c r="AD436" s="138"/>
      <c r="AG436" s="43">
        <f t="shared" si="68"/>
        <v>45</v>
      </c>
      <c r="AH436" s="43">
        <f t="shared" si="69"/>
        <v>0</v>
      </c>
      <c r="AJ436" s="43">
        <f t="shared" si="70"/>
        <v>0</v>
      </c>
      <c r="AL436" s="43">
        <f t="shared" si="71"/>
        <v>0</v>
      </c>
      <c r="AM436" s="43">
        <f t="shared" si="72"/>
        <v>0</v>
      </c>
      <c r="AN436" s="43">
        <f t="shared" si="73"/>
        <v>0</v>
      </c>
      <c r="AO436" s="43">
        <f t="shared" si="74"/>
        <v>0</v>
      </c>
      <c r="AP436" s="43">
        <f t="shared" si="75"/>
        <v>0</v>
      </c>
      <c r="AQ436" s="43">
        <f t="shared" si="76"/>
        <v>0</v>
      </c>
      <c r="AR436" s="43">
        <f t="shared" si="77"/>
        <v>0</v>
      </c>
      <c r="AS436" s="43">
        <f t="shared" si="78"/>
        <v>0</v>
      </c>
      <c r="AT436" s="43">
        <f t="shared" si="79"/>
        <v>0</v>
      </c>
      <c r="AU436" s="43">
        <f t="shared" si="80"/>
        <v>0</v>
      </c>
      <c r="AV436" s="43">
        <f t="shared" si="81"/>
        <v>0</v>
      </c>
      <c r="AW436" s="43">
        <f t="shared" si="82"/>
        <v>0</v>
      </c>
    </row>
    <row r="437" spans="2:49" ht="15" customHeight="1">
      <c r="B437" s="7"/>
      <c r="C437" s="92" t="s">
        <v>341</v>
      </c>
      <c r="D437" s="234" t="str">
        <f t="shared" si="67"/>
        <v/>
      </c>
      <c r="E437" s="234"/>
      <c r="F437" s="234"/>
      <c r="G437" s="234"/>
      <c r="H437" s="234"/>
      <c r="I437" s="234"/>
      <c r="J437" s="234"/>
      <c r="K437" s="234"/>
      <c r="L437" s="198"/>
      <c r="M437" s="198"/>
      <c r="N437" s="198"/>
      <c r="O437" s="198"/>
      <c r="P437" s="198"/>
      <c r="Q437" s="198"/>
      <c r="R437" s="137"/>
      <c r="S437" s="137"/>
      <c r="T437" s="137"/>
      <c r="U437" s="137"/>
      <c r="V437" s="137"/>
      <c r="W437" s="137"/>
      <c r="X437" s="137"/>
      <c r="Y437" s="137"/>
      <c r="Z437" s="137"/>
      <c r="AA437" s="137"/>
      <c r="AB437" s="137"/>
      <c r="AC437" s="137"/>
      <c r="AD437" s="138"/>
      <c r="AG437" s="43">
        <f t="shared" si="68"/>
        <v>45</v>
      </c>
      <c r="AH437" s="43">
        <f t="shared" si="69"/>
        <v>0</v>
      </c>
      <c r="AJ437" s="43">
        <f t="shared" si="70"/>
        <v>0</v>
      </c>
      <c r="AL437" s="43">
        <f t="shared" si="71"/>
        <v>0</v>
      </c>
      <c r="AM437" s="43">
        <f t="shared" si="72"/>
        <v>0</v>
      </c>
      <c r="AN437" s="43">
        <f t="shared" si="73"/>
        <v>0</v>
      </c>
      <c r="AO437" s="43">
        <f t="shared" si="74"/>
        <v>0</v>
      </c>
      <c r="AP437" s="43">
        <f t="shared" si="75"/>
        <v>0</v>
      </c>
      <c r="AQ437" s="43">
        <f t="shared" si="76"/>
        <v>0</v>
      </c>
      <c r="AR437" s="43">
        <f t="shared" si="77"/>
        <v>0</v>
      </c>
      <c r="AS437" s="43">
        <f t="shared" si="78"/>
        <v>0</v>
      </c>
      <c r="AT437" s="43">
        <f t="shared" si="79"/>
        <v>0</v>
      </c>
      <c r="AU437" s="43">
        <f t="shared" si="80"/>
        <v>0</v>
      </c>
      <c r="AV437" s="43">
        <f t="shared" si="81"/>
        <v>0</v>
      </c>
      <c r="AW437" s="43">
        <f t="shared" si="82"/>
        <v>0</v>
      </c>
    </row>
    <row r="438" spans="2:49" ht="15" customHeight="1">
      <c r="B438" s="7"/>
      <c r="C438" s="92" t="s">
        <v>342</v>
      </c>
      <c r="D438" s="234" t="str">
        <f t="shared" si="67"/>
        <v/>
      </c>
      <c r="E438" s="234"/>
      <c r="F438" s="234"/>
      <c r="G438" s="234"/>
      <c r="H438" s="234"/>
      <c r="I438" s="234"/>
      <c r="J438" s="234"/>
      <c r="K438" s="234"/>
      <c r="L438" s="198"/>
      <c r="M438" s="198"/>
      <c r="N438" s="198"/>
      <c r="O438" s="198"/>
      <c r="P438" s="198"/>
      <c r="Q438" s="198"/>
      <c r="R438" s="137"/>
      <c r="S438" s="137"/>
      <c r="T438" s="137"/>
      <c r="U438" s="137"/>
      <c r="V438" s="137"/>
      <c r="W438" s="137"/>
      <c r="X438" s="137"/>
      <c r="Y438" s="137"/>
      <c r="Z438" s="137"/>
      <c r="AA438" s="137"/>
      <c r="AB438" s="137"/>
      <c r="AC438" s="137"/>
      <c r="AD438" s="138"/>
      <c r="AG438" s="43">
        <f t="shared" si="68"/>
        <v>45</v>
      </c>
      <c r="AH438" s="43">
        <f t="shared" si="69"/>
        <v>0</v>
      </c>
      <c r="AJ438" s="43">
        <f t="shared" si="70"/>
        <v>0</v>
      </c>
      <c r="AL438" s="43">
        <f t="shared" si="71"/>
        <v>0</v>
      </c>
      <c r="AM438" s="43">
        <f t="shared" si="72"/>
        <v>0</v>
      </c>
      <c r="AN438" s="43">
        <f t="shared" si="73"/>
        <v>0</v>
      </c>
      <c r="AO438" s="43">
        <f t="shared" si="74"/>
        <v>0</v>
      </c>
      <c r="AP438" s="43">
        <f t="shared" si="75"/>
        <v>0</v>
      </c>
      <c r="AQ438" s="43">
        <f t="shared" si="76"/>
        <v>0</v>
      </c>
      <c r="AR438" s="43">
        <f t="shared" si="77"/>
        <v>0</v>
      </c>
      <c r="AS438" s="43">
        <f t="shared" si="78"/>
        <v>0</v>
      </c>
      <c r="AT438" s="43">
        <f t="shared" si="79"/>
        <v>0</v>
      </c>
      <c r="AU438" s="43">
        <f t="shared" si="80"/>
        <v>0</v>
      </c>
      <c r="AV438" s="43">
        <f t="shared" si="81"/>
        <v>0</v>
      </c>
      <c r="AW438" s="43">
        <f t="shared" si="82"/>
        <v>0</v>
      </c>
    </row>
    <row r="439" spans="2:49" ht="15" customHeight="1">
      <c r="B439" s="7"/>
      <c r="C439" s="92" t="s">
        <v>343</v>
      </c>
      <c r="D439" s="234" t="str">
        <f t="shared" si="67"/>
        <v/>
      </c>
      <c r="E439" s="234"/>
      <c r="F439" s="234"/>
      <c r="G439" s="234"/>
      <c r="H439" s="234"/>
      <c r="I439" s="234"/>
      <c r="J439" s="234"/>
      <c r="K439" s="234"/>
      <c r="L439" s="198"/>
      <c r="M439" s="198"/>
      <c r="N439" s="198"/>
      <c r="O439" s="198"/>
      <c r="P439" s="198"/>
      <c r="Q439" s="198"/>
      <c r="R439" s="137"/>
      <c r="S439" s="137"/>
      <c r="T439" s="137"/>
      <c r="U439" s="137"/>
      <c r="V439" s="137"/>
      <c r="W439" s="137"/>
      <c r="X439" s="137"/>
      <c r="Y439" s="137"/>
      <c r="Z439" s="137"/>
      <c r="AA439" s="137"/>
      <c r="AB439" s="137"/>
      <c r="AC439" s="137"/>
      <c r="AD439" s="138"/>
      <c r="AG439" s="43">
        <f t="shared" si="68"/>
        <v>45</v>
      </c>
      <c r="AH439" s="43">
        <f t="shared" si="69"/>
        <v>0</v>
      </c>
      <c r="AJ439" s="43">
        <f t="shared" si="70"/>
        <v>0</v>
      </c>
      <c r="AL439" s="43">
        <f t="shared" si="71"/>
        <v>0</v>
      </c>
      <c r="AM439" s="43">
        <f t="shared" si="72"/>
        <v>0</v>
      </c>
      <c r="AN439" s="43">
        <f t="shared" si="73"/>
        <v>0</v>
      </c>
      <c r="AO439" s="43">
        <f t="shared" si="74"/>
        <v>0</v>
      </c>
      <c r="AP439" s="43">
        <f t="shared" si="75"/>
        <v>0</v>
      </c>
      <c r="AQ439" s="43">
        <f t="shared" si="76"/>
        <v>0</v>
      </c>
      <c r="AR439" s="43">
        <f t="shared" si="77"/>
        <v>0</v>
      </c>
      <c r="AS439" s="43">
        <f t="shared" si="78"/>
        <v>0</v>
      </c>
      <c r="AT439" s="43">
        <f t="shared" si="79"/>
        <v>0</v>
      </c>
      <c r="AU439" s="43">
        <f t="shared" si="80"/>
        <v>0</v>
      </c>
      <c r="AV439" s="43">
        <f t="shared" si="81"/>
        <v>0</v>
      </c>
      <c r="AW439" s="43">
        <f t="shared" si="82"/>
        <v>0</v>
      </c>
    </row>
    <row r="440" spans="2:49" ht="15" customHeight="1">
      <c r="B440" s="7"/>
      <c r="C440" s="92" t="s">
        <v>344</v>
      </c>
      <c r="D440" s="234" t="str">
        <f t="shared" si="67"/>
        <v/>
      </c>
      <c r="E440" s="234"/>
      <c r="F440" s="234"/>
      <c r="G440" s="234"/>
      <c r="H440" s="234"/>
      <c r="I440" s="234"/>
      <c r="J440" s="234"/>
      <c r="K440" s="234"/>
      <c r="L440" s="198"/>
      <c r="M440" s="198"/>
      <c r="N440" s="198"/>
      <c r="O440" s="198"/>
      <c r="P440" s="198"/>
      <c r="Q440" s="198"/>
      <c r="R440" s="137"/>
      <c r="S440" s="137"/>
      <c r="T440" s="137"/>
      <c r="U440" s="137"/>
      <c r="V440" s="137"/>
      <c r="W440" s="137"/>
      <c r="X440" s="137"/>
      <c r="Y440" s="137"/>
      <c r="Z440" s="137"/>
      <c r="AA440" s="137"/>
      <c r="AB440" s="137"/>
      <c r="AC440" s="137"/>
      <c r="AD440" s="138"/>
      <c r="AG440" s="43">
        <f t="shared" si="68"/>
        <v>45</v>
      </c>
      <c r="AH440" s="43">
        <f t="shared" si="69"/>
        <v>0</v>
      </c>
      <c r="AJ440" s="43">
        <f t="shared" si="70"/>
        <v>0</v>
      </c>
      <c r="AL440" s="43">
        <f t="shared" si="71"/>
        <v>0</v>
      </c>
      <c r="AM440" s="43">
        <f t="shared" si="72"/>
        <v>0</v>
      </c>
      <c r="AN440" s="43">
        <f t="shared" si="73"/>
        <v>0</v>
      </c>
      <c r="AO440" s="43">
        <f t="shared" si="74"/>
        <v>0</v>
      </c>
      <c r="AP440" s="43">
        <f t="shared" si="75"/>
        <v>0</v>
      </c>
      <c r="AQ440" s="43">
        <f t="shared" si="76"/>
        <v>0</v>
      </c>
      <c r="AR440" s="43">
        <f t="shared" si="77"/>
        <v>0</v>
      </c>
      <c r="AS440" s="43">
        <f t="shared" si="78"/>
        <v>0</v>
      </c>
      <c r="AT440" s="43">
        <f t="shared" si="79"/>
        <v>0</v>
      </c>
      <c r="AU440" s="43">
        <f t="shared" si="80"/>
        <v>0</v>
      </c>
      <c r="AV440" s="43">
        <f t="shared" si="81"/>
        <v>0</v>
      </c>
      <c r="AW440" s="43">
        <f t="shared" si="82"/>
        <v>0</v>
      </c>
    </row>
    <row r="441" spans="2:49" ht="15" customHeight="1">
      <c r="B441" s="7"/>
      <c r="C441" s="92" t="s">
        <v>345</v>
      </c>
      <c r="D441" s="234" t="str">
        <f t="shared" si="67"/>
        <v/>
      </c>
      <c r="E441" s="234"/>
      <c r="F441" s="234"/>
      <c r="G441" s="234"/>
      <c r="H441" s="234"/>
      <c r="I441" s="234"/>
      <c r="J441" s="234"/>
      <c r="K441" s="234"/>
      <c r="L441" s="198"/>
      <c r="M441" s="198"/>
      <c r="N441" s="198"/>
      <c r="O441" s="198"/>
      <c r="P441" s="198"/>
      <c r="Q441" s="198"/>
      <c r="R441" s="137"/>
      <c r="S441" s="137"/>
      <c r="T441" s="137"/>
      <c r="U441" s="137"/>
      <c r="V441" s="137"/>
      <c r="W441" s="137"/>
      <c r="X441" s="137"/>
      <c r="Y441" s="137"/>
      <c r="Z441" s="137"/>
      <c r="AA441" s="137"/>
      <c r="AB441" s="137"/>
      <c r="AC441" s="137"/>
      <c r="AD441" s="138"/>
      <c r="AG441" s="43">
        <f t="shared" si="68"/>
        <v>45</v>
      </c>
      <c r="AH441" s="43">
        <f t="shared" si="69"/>
        <v>0</v>
      </c>
      <c r="AJ441" s="43">
        <f t="shared" si="70"/>
        <v>0</v>
      </c>
      <c r="AL441" s="43">
        <f t="shared" si="71"/>
        <v>0</v>
      </c>
      <c r="AM441" s="43">
        <f t="shared" si="72"/>
        <v>0</v>
      </c>
      <c r="AN441" s="43">
        <f t="shared" si="73"/>
        <v>0</v>
      </c>
      <c r="AO441" s="43">
        <f t="shared" si="74"/>
        <v>0</v>
      </c>
      <c r="AP441" s="43">
        <f t="shared" si="75"/>
        <v>0</v>
      </c>
      <c r="AQ441" s="43">
        <f t="shared" si="76"/>
        <v>0</v>
      </c>
      <c r="AR441" s="43">
        <f t="shared" si="77"/>
        <v>0</v>
      </c>
      <c r="AS441" s="43">
        <f t="shared" si="78"/>
        <v>0</v>
      </c>
      <c r="AT441" s="43">
        <f t="shared" si="79"/>
        <v>0</v>
      </c>
      <c r="AU441" s="43">
        <f t="shared" si="80"/>
        <v>0</v>
      </c>
      <c r="AV441" s="43">
        <f t="shared" si="81"/>
        <v>0</v>
      </c>
      <c r="AW441" s="43">
        <f t="shared" si="82"/>
        <v>0</v>
      </c>
    </row>
    <row r="442" spans="2:49" ht="15" customHeight="1">
      <c r="B442" s="7"/>
      <c r="C442" s="92" t="s">
        <v>346</v>
      </c>
      <c r="D442" s="234" t="str">
        <f t="shared" si="67"/>
        <v/>
      </c>
      <c r="E442" s="234"/>
      <c r="F442" s="234"/>
      <c r="G442" s="234"/>
      <c r="H442" s="234"/>
      <c r="I442" s="234"/>
      <c r="J442" s="234"/>
      <c r="K442" s="234"/>
      <c r="L442" s="198"/>
      <c r="M442" s="198"/>
      <c r="N442" s="198"/>
      <c r="O442" s="198"/>
      <c r="P442" s="198"/>
      <c r="Q442" s="198"/>
      <c r="R442" s="137"/>
      <c r="S442" s="137"/>
      <c r="T442" s="137"/>
      <c r="U442" s="137"/>
      <c r="V442" s="137"/>
      <c r="W442" s="137"/>
      <c r="X442" s="137"/>
      <c r="Y442" s="137"/>
      <c r="Z442" s="137"/>
      <c r="AA442" s="137"/>
      <c r="AB442" s="137"/>
      <c r="AC442" s="137"/>
      <c r="AD442" s="138"/>
      <c r="AG442" s="43">
        <f t="shared" si="68"/>
        <v>45</v>
      </c>
      <c r="AH442" s="43">
        <f t="shared" si="69"/>
        <v>0</v>
      </c>
      <c r="AJ442" s="43">
        <f t="shared" si="70"/>
        <v>0</v>
      </c>
      <c r="AL442" s="43">
        <f t="shared" si="71"/>
        <v>0</v>
      </c>
      <c r="AM442" s="43">
        <f t="shared" si="72"/>
        <v>0</v>
      </c>
      <c r="AN442" s="43">
        <f t="shared" si="73"/>
        <v>0</v>
      </c>
      <c r="AO442" s="43">
        <f t="shared" si="74"/>
        <v>0</v>
      </c>
      <c r="AP442" s="43">
        <f t="shared" si="75"/>
        <v>0</v>
      </c>
      <c r="AQ442" s="43">
        <f t="shared" si="76"/>
        <v>0</v>
      </c>
      <c r="AR442" s="43">
        <f t="shared" si="77"/>
        <v>0</v>
      </c>
      <c r="AS442" s="43">
        <f t="shared" si="78"/>
        <v>0</v>
      </c>
      <c r="AT442" s="43">
        <f t="shared" si="79"/>
        <v>0</v>
      </c>
      <c r="AU442" s="43">
        <f t="shared" si="80"/>
        <v>0</v>
      </c>
      <c r="AV442" s="43">
        <f t="shared" si="81"/>
        <v>0</v>
      </c>
      <c r="AW442" s="43">
        <f t="shared" si="82"/>
        <v>0</v>
      </c>
    </row>
    <row r="443" spans="2:49" ht="15" customHeight="1">
      <c r="B443" s="7"/>
      <c r="C443" s="92" t="s">
        <v>347</v>
      </c>
      <c r="D443" s="234" t="str">
        <f t="shared" si="67"/>
        <v/>
      </c>
      <c r="E443" s="234"/>
      <c r="F443" s="234"/>
      <c r="G443" s="234"/>
      <c r="H443" s="234"/>
      <c r="I443" s="234"/>
      <c r="J443" s="234"/>
      <c r="K443" s="234"/>
      <c r="L443" s="198"/>
      <c r="M443" s="198"/>
      <c r="N443" s="198"/>
      <c r="O443" s="198"/>
      <c r="P443" s="198"/>
      <c r="Q443" s="198"/>
      <c r="R443" s="137"/>
      <c r="S443" s="137"/>
      <c r="T443" s="137"/>
      <c r="U443" s="137"/>
      <c r="V443" s="137"/>
      <c r="W443" s="137"/>
      <c r="X443" s="137"/>
      <c r="Y443" s="137"/>
      <c r="Z443" s="137"/>
      <c r="AA443" s="137"/>
      <c r="AB443" s="137"/>
      <c r="AC443" s="137"/>
      <c r="AD443" s="138"/>
      <c r="AG443" s="43">
        <f t="shared" si="68"/>
        <v>45</v>
      </c>
      <c r="AH443" s="43">
        <f t="shared" si="69"/>
        <v>0</v>
      </c>
      <c r="AJ443" s="43">
        <f t="shared" si="70"/>
        <v>0</v>
      </c>
      <c r="AL443" s="43">
        <f t="shared" si="71"/>
        <v>0</v>
      </c>
      <c r="AM443" s="43">
        <f t="shared" si="72"/>
        <v>0</v>
      </c>
      <c r="AN443" s="43">
        <f t="shared" si="73"/>
        <v>0</v>
      </c>
      <c r="AO443" s="43">
        <f t="shared" si="74"/>
        <v>0</v>
      </c>
      <c r="AP443" s="43">
        <f t="shared" si="75"/>
        <v>0</v>
      </c>
      <c r="AQ443" s="43">
        <f t="shared" si="76"/>
        <v>0</v>
      </c>
      <c r="AR443" s="43">
        <f t="shared" si="77"/>
        <v>0</v>
      </c>
      <c r="AS443" s="43">
        <f t="shared" si="78"/>
        <v>0</v>
      </c>
      <c r="AT443" s="43">
        <f t="shared" si="79"/>
        <v>0</v>
      </c>
      <c r="AU443" s="43">
        <f t="shared" si="80"/>
        <v>0</v>
      </c>
      <c r="AV443" s="43">
        <f t="shared" si="81"/>
        <v>0</v>
      </c>
      <c r="AW443" s="43">
        <f t="shared" si="82"/>
        <v>0</v>
      </c>
    </row>
    <row r="444" spans="2:49" ht="15" customHeight="1">
      <c r="B444" s="7"/>
      <c r="C444" s="92" t="s">
        <v>348</v>
      </c>
      <c r="D444" s="234" t="str">
        <f t="shared" si="67"/>
        <v/>
      </c>
      <c r="E444" s="234"/>
      <c r="F444" s="234"/>
      <c r="G444" s="234"/>
      <c r="H444" s="234"/>
      <c r="I444" s="234"/>
      <c r="J444" s="234"/>
      <c r="K444" s="234"/>
      <c r="L444" s="198"/>
      <c r="M444" s="198"/>
      <c r="N444" s="198"/>
      <c r="O444" s="198"/>
      <c r="P444" s="198"/>
      <c r="Q444" s="198"/>
      <c r="R444" s="137"/>
      <c r="S444" s="137"/>
      <c r="T444" s="137"/>
      <c r="U444" s="137"/>
      <c r="V444" s="137"/>
      <c r="W444" s="137"/>
      <c r="X444" s="137"/>
      <c r="Y444" s="137"/>
      <c r="Z444" s="137"/>
      <c r="AA444" s="137"/>
      <c r="AB444" s="137"/>
      <c r="AC444" s="137"/>
      <c r="AD444" s="138"/>
      <c r="AG444" s="43">
        <f t="shared" si="68"/>
        <v>45</v>
      </c>
      <c r="AH444" s="43">
        <f t="shared" si="69"/>
        <v>0</v>
      </c>
      <c r="AJ444" s="43">
        <f t="shared" si="70"/>
        <v>0</v>
      </c>
      <c r="AL444" s="43">
        <f t="shared" si="71"/>
        <v>0</v>
      </c>
      <c r="AM444" s="43">
        <f t="shared" si="72"/>
        <v>0</v>
      </c>
      <c r="AN444" s="43">
        <f t="shared" si="73"/>
        <v>0</v>
      </c>
      <c r="AO444" s="43">
        <f t="shared" si="74"/>
        <v>0</v>
      </c>
      <c r="AP444" s="43">
        <f t="shared" si="75"/>
        <v>0</v>
      </c>
      <c r="AQ444" s="43">
        <f t="shared" si="76"/>
        <v>0</v>
      </c>
      <c r="AR444" s="43">
        <f t="shared" si="77"/>
        <v>0</v>
      </c>
      <c r="AS444" s="43">
        <f t="shared" si="78"/>
        <v>0</v>
      </c>
      <c r="AT444" s="43">
        <f t="shared" si="79"/>
        <v>0</v>
      </c>
      <c r="AU444" s="43">
        <f t="shared" si="80"/>
        <v>0</v>
      </c>
      <c r="AV444" s="43">
        <f t="shared" si="81"/>
        <v>0</v>
      </c>
      <c r="AW444" s="43">
        <f t="shared" si="82"/>
        <v>0</v>
      </c>
    </row>
    <row r="445" spans="2:49" ht="15" customHeight="1">
      <c r="B445" s="7"/>
      <c r="C445" s="92" t="s">
        <v>349</v>
      </c>
      <c r="D445" s="234" t="str">
        <f t="shared" si="67"/>
        <v/>
      </c>
      <c r="E445" s="234"/>
      <c r="F445" s="234"/>
      <c r="G445" s="234"/>
      <c r="H445" s="234"/>
      <c r="I445" s="234"/>
      <c r="J445" s="234"/>
      <c r="K445" s="234"/>
      <c r="L445" s="198"/>
      <c r="M445" s="198"/>
      <c r="N445" s="198"/>
      <c r="O445" s="198"/>
      <c r="P445" s="198"/>
      <c r="Q445" s="198"/>
      <c r="R445" s="137"/>
      <c r="S445" s="137"/>
      <c r="T445" s="137"/>
      <c r="U445" s="137"/>
      <c r="V445" s="137"/>
      <c r="W445" s="137"/>
      <c r="X445" s="137"/>
      <c r="Y445" s="137"/>
      <c r="Z445" s="137"/>
      <c r="AA445" s="137"/>
      <c r="AB445" s="137"/>
      <c r="AC445" s="137"/>
      <c r="AD445" s="138"/>
      <c r="AG445" s="43">
        <f t="shared" si="68"/>
        <v>45</v>
      </c>
      <c r="AH445" s="43">
        <f t="shared" si="69"/>
        <v>0</v>
      </c>
      <c r="AJ445" s="43">
        <f t="shared" si="70"/>
        <v>0</v>
      </c>
      <c r="AL445" s="43">
        <f t="shared" si="71"/>
        <v>0</v>
      </c>
      <c r="AM445" s="43">
        <f t="shared" si="72"/>
        <v>0</v>
      </c>
      <c r="AN445" s="43">
        <f t="shared" si="73"/>
        <v>0</v>
      </c>
      <c r="AO445" s="43">
        <f t="shared" si="74"/>
        <v>0</v>
      </c>
      <c r="AP445" s="43">
        <f t="shared" si="75"/>
        <v>0</v>
      </c>
      <c r="AQ445" s="43">
        <f t="shared" si="76"/>
        <v>0</v>
      </c>
      <c r="AR445" s="43">
        <f t="shared" si="77"/>
        <v>0</v>
      </c>
      <c r="AS445" s="43">
        <f t="shared" si="78"/>
        <v>0</v>
      </c>
      <c r="AT445" s="43">
        <f t="shared" si="79"/>
        <v>0</v>
      </c>
      <c r="AU445" s="43">
        <f t="shared" si="80"/>
        <v>0</v>
      </c>
      <c r="AV445" s="43">
        <f t="shared" si="81"/>
        <v>0</v>
      </c>
      <c r="AW445" s="43">
        <f t="shared" si="82"/>
        <v>0</v>
      </c>
    </row>
    <row r="446" spans="2:49" ht="15" customHeight="1">
      <c r="B446" s="7"/>
      <c r="C446" s="92" t="s">
        <v>350</v>
      </c>
      <c r="D446" s="234" t="str">
        <f t="shared" si="67"/>
        <v/>
      </c>
      <c r="E446" s="234"/>
      <c r="F446" s="234"/>
      <c r="G446" s="234"/>
      <c r="H446" s="234"/>
      <c r="I446" s="234"/>
      <c r="J446" s="234"/>
      <c r="K446" s="234"/>
      <c r="L446" s="198"/>
      <c r="M446" s="198"/>
      <c r="N446" s="198"/>
      <c r="O446" s="198"/>
      <c r="P446" s="198"/>
      <c r="Q446" s="198"/>
      <c r="R446" s="137"/>
      <c r="S446" s="137"/>
      <c r="T446" s="137"/>
      <c r="U446" s="137"/>
      <c r="V446" s="137"/>
      <c r="W446" s="137"/>
      <c r="X446" s="137"/>
      <c r="Y446" s="137"/>
      <c r="Z446" s="137"/>
      <c r="AA446" s="137"/>
      <c r="AB446" s="137"/>
      <c r="AC446" s="137"/>
      <c r="AD446" s="138"/>
      <c r="AG446" s="43">
        <f t="shared" si="68"/>
        <v>45</v>
      </c>
      <c r="AH446" s="43">
        <f t="shared" si="69"/>
        <v>0</v>
      </c>
      <c r="AJ446" s="43">
        <f t="shared" si="70"/>
        <v>0</v>
      </c>
      <c r="AL446" s="43">
        <f t="shared" si="71"/>
        <v>0</v>
      </c>
      <c r="AM446" s="43">
        <f t="shared" si="72"/>
        <v>0</v>
      </c>
      <c r="AN446" s="43">
        <f t="shared" si="73"/>
        <v>0</v>
      </c>
      <c r="AO446" s="43">
        <f t="shared" si="74"/>
        <v>0</v>
      </c>
      <c r="AP446" s="43">
        <f t="shared" si="75"/>
        <v>0</v>
      </c>
      <c r="AQ446" s="43">
        <f t="shared" si="76"/>
        <v>0</v>
      </c>
      <c r="AR446" s="43">
        <f t="shared" si="77"/>
        <v>0</v>
      </c>
      <c r="AS446" s="43">
        <f t="shared" si="78"/>
        <v>0</v>
      </c>
      <c r="AT446" s="43">
        <f t="shared" si="79"/>
        <v>0</v>
      </c>
      <c r="AU446" s="43">
        <f t="shared" si="80"/>
        <v>0</v>
      </c>
      <c r="AV446" s="43">
        <f t="shared" si="81"/>
        <v>0</v>
      </c>
      <c r="AW446" s="43">
        <f t="shared" si="82"/>
        <v>0</v>
      </c>
    </row>
    <row r="447" spans="2:49" ht="15" customHeight="1">
      <c r="B447" s="7"/>
      <c r="C447" s="92" t="s">
        <v>351</v>
      </c>
      <c r="D447" s="234" t="str">
        <f t="shared" si="67"/>
        <v/>
      </c>
      <c r="E447" s="234"/>
      <c r="F447" s="234"/>
      <c r="G447" s="234"/>
      <c r="H447" s="234"/>
      <c r="I447" s="234"/>
      <c r="J447" s="234"/>
      <c r="K447" s="234"/>
      <c r="L447" s="198"/>
      <c r="M447" s="198"/>
      <c r="N447" s="198"/>
      <c r="O447" s="198"/>
      <c r="P447" s="198"/>
      <c r="Q447" s="198"/>
      <c r="R447" s="137"/>
      <c r="S447" s="137"/>
      <c r="T447" s="137"/>
      <c r="U447" s="137"/>
      <c r="V447" s="137"/>
      <c r="W447" s="137"/>
      <c r="X447" s="137"/>
      <c r="Y447" s="137"/>
      <c r="Z447" s="137"/>
      <c r="AA447" s="137"/>
      <c r="AB447" s="137"/>
      <c r="AC447" s="137"/>
      <c r="AD447" s="138"/>
      <c r="AG447" s="43">
        <f t="shared" si="68"/>
        <v>45</v>
      </c>
      <c r="AH447" s="43">
        <f t="shared" si="69"/>
        <v>0</v>
      </c>
      <c r="AJ447" s="43">
        <f t="shared" si="70"/>
        <v>0</v>
      </c>
      <c r="AL447" s="43">
        <f t="shared" si="71"/>
        <v>0</v>
      </c>
      <c r="AM447" s="43">
        <f t="shared" si="72"/>
        <v>0</v>
      </c>
      <c r="AN447" s="43">
        <f t="shared" si="73"/>
        <v>0</v>
      </c>
      <c r="AO447" s="43">
        <f t="shared" si="74"/>
        <v>0</v>
      </c>
      <c r="AP447" s="43">
        <f t="shared" si="75"/>
        <v>0</v>
      </c>
      <c r="AQ447" s="43">
        <f t="shared" si="76"/>
        <v>0</v>
      </c>
      <c r="AR447" s="43">
        <f t="shared" si="77"/>
        <v>0</v>
      </c>
      <c r="AS447" s="43">
        <f t="shared" si="78"/>
        <v>0</v>
      </c>
      <c r="AT447" s="43">
        <f t="shared" si="79"/>
        <v>0</v>
      </c>
      <c r="AU447" s="43">
        <f t="shared" si="80"/>
        <v>0</v>
      </c>
      <c r="AV447" s="43">
        <f t="shared" si="81"/>
        <v>0</v>
      </c>
      <c r="AW447" s="43">
        <f t="shared" si="82"/>
        <v>0</v>
      </c>
    </row>
    <row r="448" spans="2:49" ht="15" customHeight="1">
      <c r="B448" s="7"/>
      <c r="C448" s="92" t="s">
        <v>352</v>
      </c>
      <c r="D448" s="234" t="str">
        <f t="shared" si="67"/>
        <v/>
      </c>
      <c r="E448" s="234"/>
      <c r="F448" s="234"/>
      <c r="G448" s="234"/>
      <c r="H448" s="234"/>
      <c r="I448" s="234"/>
      <c r="J448" s="234"/>
      <c r="K448" s="234"/>
      <c r="L448" s="198"/>
      <c r="M448" s="198"/>
      <c r="N448" s="198"/>
      <c r="O448" s="198"/>
      <c r="P448" s="198"/>
      <c r="Q448" s="198"/>
      <c r="R448" s="137"/>
      <c r="S448" s="137"/>
      <c r="T448" s="137"/>
      <c r="U448" s="137"/>
      <c r="V448" s="137"/>
      <c r="W448" s="137"/>
      <c r="X448" s="137"/>
      <c r="Y448" s="137"/>
      <c r="Z448" s="137"/>
      <c r="AA448" s="137"/>
      <c r="AB448" s="137"/>
      <c r="AC448" s="137"/>
      <c r="AD448" s="138"/>
      <c r="AG448" s="43">
        <f t="shared" si="68"/>
        <v>45</v>
      </c>
      <c r="AH448" s="43">
        <f t="shared" si="69"/>
        <v>0</v>
      </c>
      <c r="AJ448" s="43">
        <f t="shared" si="70"/>
        <v>0</v>
      </c>
      <c r="AL448" s="43">
        <f t="shared" si="71"/>
        <v>0</v>
      </c>
      <c r="AM448" s="43">
        <f t="shared" si="72"/>
        <v>0</v>
      </c>
      <c r="AN448" s="43">
        <f t="shared" si="73"/>
        <v>0</v>
      </c>
      <c r="AO448" s="43">
        <f t="shared" si="74"/>
        <v>0</v>
      </c>
      <c r="AP448" s="43">
        <f t="shared" si="75"/>
        <v>0</v>
      </c>
      <c r="AQ448" s="43">
        <f t="shared" si="76"/>
        <v>0</v>
      </c>
      <c r="AR448" s="43">
        <f t="shared" si="77"/>
        <v>0</v>
      </c>
      <c r="AS448" s="43">
        <f t="shared" si="78"/>
        <v>0</v>
      </c>
      <c r="AT448" s="43">
        <f t="shared" si="79"/>
        <v>0</v>
      </c>
      <c r="AU448" s="43">
        <f t="shared" si="80"/>
        <v>0</v>
      </c>
      <c r="AV448" s="43">
        <f t="shared" si="81"/>
        <v>0</v>
      </c>
      <c r="AW448" s="43">
        <f t="shared" si="82"/>
        <v>0</v>
      </c>
    </row>
    <row r="449" spans="2:49" ht="15" customHeight="1">
      <c r="B449" s="7"/>
      <c r="C449" s="92" t="s">
        <v>353</v>
      </c>
      <c r="D449" s="234" t="str">
        <f t="shared" si="67"/>
        <v/>
      </c>
      <c r="E449" s="234"/>
      <c r="F449" s="234"/>
      <c r="G449" s="234"/>
      <c r="H449" s="234"/>
      <c r="I449" s="234"/>
      <c r="J449" s="234"/>
      <c r="K449" s="234"/>
      <c r="L449" s="198"/>
      <c r="M449" s="198"/>
      <c r="N449" s="198"/>
      <c r="O449" s="198"/>
      <c r="P449" s="198"/>
      <c r="Q449" s="198"/>
      <c r="R449" s="137"/>
      <c r="S449" s="137"/>
      <c r="T449" s="137"/>
      <c r="U449" s="137"/>
      <c r="V449" s="137"/>
      <c r="W449" s="137"/>
      <c r="X449" s="137"/>
      <c r="Y449" s="137"/>
      <c r="Z449" s="137"/>
      <c r="AA449" s="137"/>
      <c r="AB449" s="137"/>
      <c r="AC449" s="137"/>
      <c r="AD449" s="138"/>
      <c r="AG449" s="43">
        <f t="shared" si="68"/>
        <v>45</v>
      </c>
      <c r="AH449" s="43">
        <f t="shared" si="69"/>
        <v>0</v>
      </c>
      <c r="AJ449" s="43">
        <f t="shared" si="70"/>
        <v>0</v>
      </c>
      <c r="AL449" s="43">
        <f t="shared" si="71"/>
        <v>0</v>
      </c>
      <c r="AM449" s="43">
        <f t="shared" si="72"/>
        <v>0</v>
      </c>
      <c r="AN449" s="43">
        <f t="shared" si="73"/>
        <v>0</v>
      </c>
      <c r="AO449" s="43">
        <f t="shared" si="74"/>
        <v>0</v>
      </c>
      <c r="AP449" s="43">
        <f t="shared" si="75"/>
        <v>0</v>
      </c>
      <c r="AQ449" s="43">
        <f t="shared" si="76"/>
        <v>0</v>
      </c>
      <c r="AR449" s="43">
        <f t="shared" si="77"/>
        <v>0</v>
      </c>
      <c r="AS449" s="43">
        <f t="shared" si="78"/>
        <v>0</v>
      </c>
      <c r="AT449" s="43">
        <f t="shared" si="79"/>
        <v>0</v>
      </c>
      <c r="AU449" s="43">
        <f t="shared" si="80"/>
        <v>0</v>
      </c>
      <c r="AV449" s="43">
        <f t="shared" si="81"/>
        <v>0</v>
      </c>
      <c r="AW449" s="43">
        <f t="shared" si="82"/>
        <v>0</v>
      </c>
    </row>
    <row r="450" spans="2:49" ht="15" customHeight="1">
      <c r="B450" s="7"/>
      <c r="C450" s="92" t="s">
        <v>354</v>
      </c>
      <c r="D450" s="234" t="str">
        <f t="shared" si="67"/>
        <v/>
      </c>
      <c r="E450" s="234"/>
      <c r="F450" s="234"/>
      <c r="G450" s="234"/>
      <c r="H450" s="234"/>
      <c r="I450" s="234"/>
      <c r="J450" s="234"/>
      <c r="K450" s="234"/>
      <c r="L450" s="198"/>
      <c r="M450" s="198"/>
      <c r="N450" s="198"/>
      <c r="O450" s="198"/>
      <c r="P450" s="198"/>
      <c r="Q450" s="198"/>
      <c r="R450" s="137"/>
      <c r="S450" s="137"/>
      <c r="T450" s="137"/>
      <c r="U450" s="137"/>
      <c r="V450" s="137"/>
      <c r="W450" s="137"/>
      <c r="X450" s="137"/>
      <c r="Y450" s="137"/>
      <c r="Z450" s="137"/>
      <c r="AA450" s="137"/>
      <c r="AB450" s="137"/>
      <c r="AC450" s="137"/>
      <c r="AD450" s="138"/>
      <c r="AG450" s="43">
        <f t="shared" si="68"/>
        <v>45</v>
      </c>
      <c r="AH450" s="43">
        <f t="shared" si="69"/>
        <v>0</v>
      </c>
      <c r="AJ450" s="43">
        <f t="shared" si="70"/>
        <v>0</v>
      </c>
      <c r="AL450" s="43">
        <f t="shared" si="71"/>
        <v>0</v>
      </c>
      <c r="AM450" s="43">
        <f t="shared" si="72"/>
        <v>0</v>
      </c>
      <c r="AN450" s="43">
        <f t="shared" si="73"/>
        <v>0</v>
      </c>
      <c r="AO450" s="43">
        <f t="shared" si="74"/>
        <v>0</v>
      </c>
      <c r="AP450" s="43">
        <f t="shared" si="75"/>
        <v>0</v>
      </c>
      <c r="AQ450" s="43">
        <f t="shared" si="76"/>
        <v>0</v>
      </c>
      <c r="AR450" s="43">
        <f t="shared" si="77"/>
        <v>0</v>
      </c>
      <c r="AS450" s="43">
        <f t="shared" si="78"/>
        <v>0</v>
      </c>
      <c r="AT450" s="43">
        <f t="shared" si="79"/>
        <v>0</v>
      </c>
      <c r="AU450" s="43">
        <f t="shared" si="80"/>
        <v>0</v>
      </c>
      <c r="AV450" s="43">
        <f t="shared" si="81"/>
        <v>0</v>
      </c>
      <c r="AW450" s="43">
        <f t="shared" si="82"/>
        <v>0</v>
      </c>
    </row>
    <row r="451" spans="2:49" ht="15" customHeight="1">
      <c r="B451" s="7"/>
      <c r="C451" s="92" t="s">
        <v>355</v>
      </c>
      <c r="D451" s="234" t="str">
        <f t="shared" si="67"/>
        <v/>
      </c>
      <c r="E451" s="234"/>
      <c r="F451" s="234"/>
      <c r="G451" s="234"/>
      <c r="H451" s="234"/>
      <c r="I451" s="234"/>
      <c r="J451" s="234"/>
      <c r="K451" s="234"/>
      <c r="L451" s="198"/>
      <c r="M451" s="198"/>
      <c r="N451" s="198"/>
      <c r="O451" s="198"/>
      <c r="P451" s="198"/>
      <c r="Q451" s="198"/>
      <c r="R451" s="137"/>
      <c r="S451" s="137"/>
      <c r="T451" s="137"/>
      <c r="U451" s="137"/>
      <c r="V451" s="137"/>
      <c r="W451" s="137"/>
      <c r="X451" s="137"/>
      <c r="Y451" s="137"/>
      <c r="Z451" s="137"/>
      <c r="AA451" s="137"/>
      <c r="AB451" s="137"/>
      <c r="AC451" s="137"/>
      <c r="AD451" s="138"/>
      <c r="AG451" s="43">
        <f t="shared" si="68"/>
        <v>45</v>
      </c>
      <c r="AH451" s="43">
        <f t="shared" si="69"/>
        <v>0</v>
      </c>
      <c r="AJ451" s="43">
        <f t="shared" si="70"/>
        <v>0</v>
      </c>
      <c r="AL451" s="43">
        <f t="shared" si="71"/>
        <v>0</v>
      </c>
      <c r="AM451" s="43">
        <f t="shared" si="72"/>
        <v>0</v>
      </c>
      <c r="AN451" s="43">
        <f t="shared" si="73"/>
        <v>0</v>
      </c>
      <c r="AO451" s="43">
        <f t="shared" si="74"/>
        <v>0</v>
      </c>
      <c r="AP451" s="43">
        <f t="shared" si="75"/>
        <v>0</v>
      </c>
      <c r="AQ451" s="43">
        <f t="shared" si="76"/>
        <v>0</v>
      </c>
      <c r="AR451" s="43">
        <f t="shared" si="77"/>
        <v>0</v>
      </c>
      <c r="AS451" s="43">
        <f t="shared" si="78"/>
        <v>0</v>
      </c>
      <c r="AT451" s="43">
        <f t="shared" si="79"/>
        <v>0</v>
      </c>
      <c r="AU451" s="43">
        <f t="shared" si="80"/>
        <v>0</v>
      </c>
      <c r="AV451" s="43">
        <f t="shared" si="81"/>
        <v>0</v>
      </c>
      <c r="AW451" s="43">
        <f t="shared" si="82"/>
        <v>0</v>
      </c>
    </row>
    <row r="452" spans="2:49" ht="15" customHeight="1">
      <c r="B452" s="7"/>
      <c r="C452" s="94" t="s">
        <v>356</v>
      </c>
      <c r="D452" s="234" t="str">
        <f t="shared" si="67"/>
        <v/>
      </c>
      <c r="E452" s="234"/>
      <c r="F452" s="234"/>
      <c r="G452" s="234"/>
      <c r="H452" s="234"/>
      <c r="I452" s="234"/>
      <c r="J452" s="234"/>
      <c r="K452" s="234"/>
      <c r="L452" s="198"/>
      <c r="M452" s="198"/>
      <c r="N452" s="198"/>
      <c r="O452" s="198"/>
      <c r="P452" s="198"/>
      <c r="Q452" s="198"/>
      <c r="R452" s="137"/>
      <c r="S452" s="137"/>
      <c r="T452" s="137"/>
      <c r="U452" s="137"/>
      <c r="V452" s="137"/>
      <c r="W452" s="137"/>
      <c r="X452" s="137"/>
      <c r="Y452" s="137"/>
      <c r="Z452" s="137"/>
      <c r="AA452" s="137"/>
      <c r="AB452" s="137"/>
      <c r="AC452" s="137"/>
      <c r="AD452" s="138"/>
      <c r="AG452" s="43">
        <f t="shared" si="68"/>
        <v>45</v>
      </c>
      <c r="AH452" s="43">
        <f t="shared" si="69"/>
        <v>0</v>
      </c>
      <c r="AJ452" s="43">
        <f t="shared" si="70"/>
        <v>0</v>
      </c>
      <c r="AL452" s="43">
        <f t="shared" si="71"/>
        <v>0</v>
      </c>
      <c r="AM452" s="43">
        <f t="shared" si="72"/>
        <v>0</v>
      </c>
      <c r="AN452" s="43">
        <f t="shared" si="73"/>
        <v>0</v>
      </c>
      <c r="AO452" s="43">
        <f t="shared" si="74"/>
        <v>0</v>
      </c>
      <c r="AP452" s="43">
        <f t="shared" si="75"/>
        <v>0</v>
      </c>
      <c r="AQ452" s="43">
        <f t="shared" si="76"/>
        <v>0</v>
      </c>
      <c r="AR452" s="43">
        <f t="shared" si="77"/>
        <v>0</v>
      </c>
      <c r="AS452" s="43">
        <f t="shared" si="78"/>
        <v>0</v>
      </c>
      <c r="AT452" s="43">
        <f t="shared" si="79"/>
        <v>0</v>
      </c>
      <c r="AU452" s="43">
        <f t="shared" si="80"/>
        <v>0</v>
      </c>
      <c r="AV452" s="43">
        <f t="shared" si="81"/>
        <v>0</v>
      </c>
      <c r="AW452" s="43">
        <f t="shared" si="82"/>
        <v>0</v>
      </c>
    </row>
    <row r="453" spans="2:49" ht="15" customHeight="1">
      <c r="B453" s="7"/>
      <c r="C453" s="94" t="s">
        <v>357</v>
      </c>
      <c r="D453" s="234" t="str">
        <f t="shared" si="67"/>
        <v/>
      </c>
      <c r="E453" s="234"/>
      <c r="F453" s="234"/>
      <c r="G453" s="234"/>
      <c r="H453" s="234"/>
      <c r="I453" s="234"/>
      <c r="J453" s="234"/>
      <c r="K453" s="234"/>
      <c r="L453" s="198"/>
      <c r="M453" s="198"/>
      <c r="N453" s="198"/>
      <c r="O453" s="198"/>
      <c r="P453" s="198"/>
      <c r="Q453" s="198"/>
      <c r="R453" s="137"/>
      <c r="S453" s="137"/>
      <c r="T453" s="137"/>
      <c r="U453" s="137"/>
      <c r="V453" s="137"/>
      <c r="W453" s="137"/>
      <c r="X453" s="137"/>
      <c r="Y453" s="137"/>
      <c r="Z453" s="137"/>
      <c r="AA453" s="137"/>
      <c r="AB453" s="137"/>
      <c r="AC453" s="137"/>
      <c r="AD453" s="138"/>
      <c r="AG453" s="43">
        <f t="shared" si="68"/>
        <v>45</v>
      </c>
      <c r="AH453" s="43">
        <f t="shared" si="69"/>
        <v>0</v>
      </c>
      <c r="AJ453" s="43">
        <f t="shared" si="70"/>
        <v>0</v>
      </c>
      <c r="AL453" s="43">
        <f t="shared" si="71"/>
        <v>0</v>
      </c>
      <c r="AM453" s="43">
        <f t="shared" si="72"/>
        <v>0</v>
      </c>
      <c r="AN453" s="43">
        <f t="shared" si="73"/>
        <v>0</v>
      </c>
      <c r="AO453" s="43">
        <f t="shared" si="74"/>
        <v>0</v>
      </c>
      <c r="AP453" s="43">
        <f t="shared" si="75"/>
        <v>0</v>
      </c>
      <c r="AQ453" s="43">
        <f t="shared" si="76"/>
        <v>0</v>
      </c>
      <c r="AR453" s="43">
        <f t="shared" si="77"/>
        <v>0</v>
      </c>
      <c r="AS453" s="43">
        <f t="shared" si="78"/>
        <v>0</v>
      </c>
      <c r="AT453" s="43">
        <f t="shared" si="79"/>
        <v>0</v>
      </c>
      <c r="AU453" s="43">
        <f t="shared" si="80"/>
        <v>0</v>
      </c>
      <c r="AV453" s="43">
        <f t="shared" si="81"/>
        <v>0</v>
      </c>
      <c r="AW453" s="43">
        <f t="shared" si="82"/>
        <v>0</v>
      </c>
    </row>
    <row r="454" spans="2:49" ht="15" customHeight="1">
      <c r="B454" s="7"/>
      <c r="C454" s="94" t="s">
        <v>358</v>
      </c>
      <c r="D454" s="234" t="str">
        <f t="shared" si="67"/>
        <v/>
      </c>
      <c r="E454" s="234"/>
      <c r="F454" s="234"/>
      <c r="G454" s="234"/>
      <c r="H454" s="234"/>
      <c r="I454" s="234"/>
      <c r="J454" s="234"/>
      <c r="K454" s="234"/>
      <c r="L454" s="198"/>
      <c r="M454" s="198"/>
      <c r="N454" s="198"/>
      <c r="O454" s="198"/>
      <c r="P454" s="198"/>
      <c r="Q454" s="198"/>
      <c r="R454" s="137"/>
      <c r="S454" s="137"/>
      <c r="T454" s="137"/>
      <c r="U454" s="137"/>
      <c r="V454" s="137"/>
      <c r="W454" s="137"/>
      <c r="X454" s="137"/>
      <c r="Y454" s="137"/>
      <c r="Z454" s="137"/>
      <c r="AA454" s="137"/>
      <c r="AB454" s="137"/>
      <c r="AC454" s="137"/>
      <c r="AD454" s="138"/>
      <c r="AG454" s="43">
        <f t="shared" si="68"/>
        <v>45</v>
      </c>
      <c r="AH454" s="43">
        <f t="shared" si="69"/>
        <v>0</v>
      </c>
      <c r="AJ454" s="43">
        <f t="shared" si="70"/>
        <v>0</v>
      </c>
      <c r="AL454" s="43">
        <f t="shared" si="71"/>
        <v>0</v>
      </c>
      <c r="AM454" s="43">
        <f t="shared" si="72"/>
        <v>0</v>
      </c>
      <c r="AN454" s="43">
        <f t="shared" si="73"/>
        <v>0</v>
      </c>
      <c r="AO454" s="43">
        <f t="shared" si="74"/>
        <v>0</v>
      </c>
      <c r="AP454" s="43">
        <f t="shared" si="75"/>
        <v>0</v>
      </c>
      <c r="AQ454" s="43">
        <f t="shared" si="76"/>
        <v>0</v>
      </c>
      <c r="AR454" s="43">
        <f t="shared" si="77"/>
        <v>0</v>
      </c>
      <c r="AS454" s="43">
        <f t="shared" si="78"/>
        <v>0</v>
      </c>
      <c r="AT454" s="43">
        <f t="shared" si="79"/>
        <v>0</v>
      </c>
      <c r="AU454" s="43">
        <f t="shared" si="80"/>
        <v>0</v>
      </c>
      <c r="AV454" s="43">
        <f t="shared" si="81"/>
        <v>0</v>
      </c>
      <c r="AW454" s="43">
        <f t="shared" si="82"/>
        <v>0</v>
      </c>
    </row>
    <row r="455" spans="2:49" ht="15" customHeight="1">
      <c r="B455" s="7"/>
      <c r="C455" s="94" t="s">
        <v>359</v>
      </c>
      <c r="D455" s="234" t="str">
        <f t="shared" si="67"/>
        <v/>
      </c>
      <c r="E455" s="234"/>
      <c r="F455" s="234"/>
      <c r="G455" s="234"/>
      <c r="H455" s="234"/>
      <c r="I455" s="234"/>
      <c r="J455" s="234"/>
      <c r="K455" s="234"/>
      <c r="L455" s="198"/>
      <c r="M455" s="198"/>
      <c r="N455" s="198"/>
      <c r="O455" s="198"/>
      <c r="P455" s="198"/>
      <c r="Q455" s="198"/>
      <c r="R455" s="137"/>
      <c r="S455" s="137"/>
      <c r="T455" s="137"/>
      <c r="U455" s="137"/>
      <c r="V455" s="137"/>
      <c r="W455" s="137"/>
      <c r="X455" s="137"/>
      <c r="Y455" s="137"/>
      <c r="Z455" s="137"/>
      <c r="AA455" s="137"/>
      <c r="AB455" s="137"/>
      <c r="AC455" s="137"/>
      <c r="AD455" s="138"/>
      <c r="AG455" s="43">
        <f t="shared" si="68"/>
        <v>45</v>
      </c>
      <c r="AH455" s="43">
        <f t="shared" si="69"/>
        <v>0</v>
      </c>
      <c r="AJ455" s="43">
        <f t="shared" si="70"/>
        <v>0</v>
      </c>
      <c r="AL455" s="43">
        <f t="shared" si="71"/>
        <v>0</v>
      </c>
      <c r="AM455" s="43">
        <f t="shared" si="72"/>
        <v>0</v>
      </c>
      <c r="AN455" s="43">
        <f t="shared" si="73"/>
        <v>0</v>
      </c>
      <c r="AO455" s="43">
        <f t="shared" si="74"/>
        <v>0</v>
      </c>
      <c r="AP455" s="43">
        <f t="shared" si="75"/>
        <v>0</v>
      </c>
      <c r="AQ455" s="43">
        <f t="shared" si="76"/>
        <v>0</v>
      </c>
      <c r="AR455" s="43">
        <f t="shared" si="77"/>
        <v>0</v>
      </c>
      <c r="AS455" s="43">
        <f t="shared" si="78"/>
        <v>0</v>
      </c>
      <c r="AT455" s="43">
        <f t="shared" si="79"/>
        <v>0</v>
      </c>
      <c r="AU455" s="43">
        <f t="shared" si="80"/>
        <v>0</v>
      </c>
      <c r="AV455" s="43">
        <f t="shared" si="81"/>
        <v>0</v>
      </c>
      <c r="AW455" s="43">
        <f t="shared" si="82"/>
        <v>0</v>
      </c>
    </row>
    <row r="456" spans="2:49" ht="15" customHeight="1">
      <c r="B456" s="7"/>
      <c r="C456" s="94" t="s">
        <v>360</v>
      </c>
      <c r="D456" s="234" t="str">
        <f t="shared" si="67"/>
        <v/>
      </c>
      <c r="E456" s="234"/>
      <c r="F456" s="234"/>
      <c r="G456" s="234"/>
      <c r="H456" s="234"/>
      <c r="I456" s="234"/>
      <c r="J456" s="234"/>
      <c r="K456" s="234"/>
      <c r="L456" s="198"/>
      <c r="M456" s="198"/>
      <c r="N456" s="198"/>
      <c r="O456" s="198"/>
      <c r="P456" s="198"/>
      <c r="Q456" s="198"/>
      <c r="R456" s="137"/>
      <c r="S456" s="137"/>
      <c r="T456" s="137"/>
      <c r="U456" s="137"/>
      <c r="V456" s="137"/>
      <c r="W456" s="137"/>
      <c r="X456" s="137"/>
      <c r="Y456" s="137"/>
      <c r="Z456" s="137"/>
      <c r="AA456" s="137"/>
      <c r="AB456" s="137"/>
      <c r="AC456" s="137"/>
      <c r="AD456" s="138"/>
      <c r="AG456" s="43">
        <f t="shared" si="68"/>
        <v>45</v>
      </c>
      <c r="AH456" s="43">
        <f t="shared" si="69"/>
        <v>0</v>
      </c>
      <c r="AJ456" s="43">
        <f t="shared" si="70"/>
        <v>0</v>
      </c>
      <c r="AL456" s="43">
        <f t="shared" si="71"/>
        <v>0</v>
      </c>
      <c r="AM456" s="43">
        <f t="shared" si="72"/>
        <v>0</v>
      </c>
      <c r="AN456" s="43">
        <f t="shared" si="73"/>
        <v>0</v>
      </c>
      <c r="AO456" s="43">
        <f t="shared" si="74"/>
        <v>0</v>
      </c>
      <c r="AP456" s="43">
        <f t="shared" si="75"/>
        <v>0</v>
      </c>
      <c r="AQ456" s="43">
        <f t="shared" si="76"/>
        <v>0</v>
      </c>
      <c r="AR456" s="43">
        <f t="shared" si="77"/>
        <v>0</v>
      </c>
      <c r="AS456" s="43">
        <f t="shared" si="78"/>
        <v>0</v>
      </c>
      <c r="AT456" s="43">
        <f t="shared" si="79"/>
        <v>0</v>
      </c>
      <c r="AU456" s="43">
        <f t="shared" si="80"/>
        <v>0</v>
      </c>
      <c r="AV456" s="43">
        <f t="shared" si="81"/>
        <v>0</v>
      </c>
      <c r="AW456" s="43">
        <f t="shared" si="82"/>
        <v>0</v>
      </c>
    </row>
    <row r="457" spans="2:49" ht="15" customHeight="1">
      <c r="B457" s="7"/>
      <c r="C457" s="94" t="s">
        <v>361</v>
      </c>
      <c r="D457" s="234" t="str">
        <f t="shared" si="67"/>
        <v/>
      </c>
      <c r="E457" s="234"/>
      <c r="F457" s="234"/>
      <c r="G457" s="234"/>
      <c r="H457" s="234"/>
      <c r="I457" s="234"/>
      <c r="J457" s="234"/>
      <c r="K457" s="234"/>
      <c r="L457" s="198"/>
      <c r="M457" s="198"/>
      <c r="N457" s="198"/>
      <c r="O457" s="198"/>
      <c r="P457" s="198"/>
      <c r="Q457" s="198"/>
      <c r="R457" s="137"/>
      <c r="S457" s="137"/>
      <c r="T457" s="137"/>
      <c r="U457" s="137"/>
      <c r="V457" s="137"/>
      <c r="W457" s="137"/>
      <c r="X457" s="137"/>
      <c r="Y457" s="137"/>
      <c r="Z457" s="137"/>
      <c r="AA457" s="137"/>
      <c r="AB457" s="137"/>
      <c r="AC457" s="137"/>
      <c r="AD457" s="138"/>
      <c r="AG457" s="43">
        <f t="shared" si="68"/>
        <v>45</v>
      </c>
      <c r="AH457" s="43">
        <f t="shared" si="69"/>
        <v>0</v>
      </c>
      <c r="AJ457" s="43">
        <f t="shared" si="70"/>
        <v>0</v>
      </c>
      <c r="AL457" s="43">
        <f t="shared" si="71"/>
        <v>0</v>
      </c>
      <c r="AM457" s="43">
        <f t="shared" si="72"/>
        <v>0</v>
      </c>
      <c r="AN457" s="43">
        <f t="shared" si="73"/>
        <v>0</v>
      </c>
      <c r="AO457" s="43">
        <f t="shared" si="74"/>
        <v>0</v>
      </c>
      <c r="AP457" s="43">
        <f t="shared" si="75"/>
        <v>0</v>
      </c>
      <c r="AQ457" s="43">
        <f t="shared" si="76"/>
        <v>0</v>
      </c>
      <c r="AR457" s="43">
        <f t="shared" si="77"/>
        <v>0</v>
      </c>
      <c r="AS457" s="43">
        <f t="shared" si="78"/>
        <v>0</v>
      </c>
      <c r="AT457" s="43">
        <f t="shared" si="79"/>
        <v>0</v>
      </c>
      <c r="AU457" s="43">
        <f t="shared" si="80"/>
        <v>0</v>
      </c>
      <c r="AV457" s="43">
        <f t="shared" si="81"/>
        <v>0</v>
      </c>
      <c r="AW457" s="43">
        <f t="shared" si="82"/>
        <v>0</v>
      </c>
    </row>
    <row r="458" spans="2:49" ht="15" customHeight="1">
      <c r="B458" s="7"/>
      <c r="C458" s="94" t="s">
        <v>362</v>
      </c>
      <c r="D458" s="234" t="str">
        <f t="shared" si="67"/>
        <v/>
      </c>
      <c r="E458" s="234"/>
      <c r="F458" s="234"/>
      <c r="G458" s="234"/>
      <c r="H458" s="234"/>
      <c r="I458" s="234"/>
      <c r="J458" s="234"/>
      <c r="K458" s="234"/>
      <c r="L458" s="198"/>
      <c r="M458" s="198"/>
      <c r="N458" s="198"/>
      <c r="O458" s="198"/>
      <c r="P458" s="198"/>
      <c r="Q458" s="198"/>
      <c r="R458" s="137"/>
      <c r="S458" s="137"/>
      <c r="T458" s="137"/>
      <c r="U458" s="137"/>
      <c r="V458" s="137"/>
      <c r="W458" s="137"/>
      <c r="X458" s="137"/>
      <c r="Y458" s="137"/>
      <c r="Z458" s="137"/>
      <c r="AA458" s="137"/>
      <c r="AB458" s="137"/>
      <c r="AC458" s="137"/>
      <c r="AD458" s="138"/>
      <c r="AG458" s="43">
        <f t="shared" si="68"/>
        <v>45</v>
      </c>
      <c r="AH458" s="43">
        <f t="shared" si="69"/>
        <v>0</v>
      </c>
      <c r="AJ458" s="43">
        <f t="shared" si="70"/>
        <v>0</v>
      </c>
      <c r="AL458" s="43">
        <f t="shared" si="71"/>
        <v>0</v>
      </c>
      <c r="AM458" s="43">
        <f t="shared" si="72"/>
        <v>0</v>
      </c>
      <c r="AN458" s="43">
        <f t="shared" si="73"/>
        <v>0</v>
      </c>
      <c r="AO458" s="43">
        <f t="shared" si="74"/>
        <v>0</v>
      </c>
      <c r="AP458" s="43">
        <f t="shared" si="75"/>
        <v>0</v>
      </c>
      <c r="AQ458" s="43">
        <f t="shared" si="76"/>
        <v>0</v>
      </c>
      <c r="AR458" s="43">
        <f t="shared" si="77"/>
        <v>0</v>
      </c>
      <c r="AS458" s="43">
        <f t="shared" si="78"/>
        <v>0</v>
      </c>
      <c r="AT458" s="43">
        <f t="shared" si="79"/>
        <v>0</v>
      </c>
      <c r="AU458" s="43">
        <f t="shared" si="80"/>
        <v>0</v>
      </c>
      <c r="AV458" s="43">
        <f t="shared" si="81"/>
        <v>0</v>
      </c>
      <c r="AW458" s="43">
        <f t="shared" si="82"/>
        <v>0</v>
      </c>
    </row>
    <row r="459" spans="2:49" ht="15" customHeight="1">
      <c r="B459" s="7"/>
      <c r="C459" s="94" t="s">
        <v>363</v>
      </c>
      <c r="D459" s="234" t="str">
        <f t="shared" si="67"/>
        <v/>
      </c>
      <c r="E459" s="234"/>
      <c r="F459" s="234"/>
      <c r="G459" s="234"/>
      <c r="H459" s="234"/>
      <c r="I459" s="234"/>
      <c r="J459" s="234"/>
      <c r="K459" s="234"/>
      <c r="L459" s="198"/>
      <c r="M459" s="198"/>
      <c r="N459" s="198"/>
      <c r="O459" s="198"/>
      <c r="P459" s="198"/>
      <c r="Q459" s="198"/>
      <c r="R459" s="137"/>
      <c r="S459" s="137"/>
      <c r="T459" s="137"/>
      <c r="U459" s="137"/>
      <c r="V459" s="137"/>
      <c r="W459" s="137"/>
      <c r="X459" s="137"/>
      <c r="Y459" s="137"/>
      <c r="Z459" s="137"/>
      <c r="AA459" s="137"/>
      <c r="AB459" s="137"/>
      <c r="AC459" s="137"/>
      <c r="AD459" s="138"/>
      <c r="AG459" s="43">
        <f t="shared" si="68"/>
        <v>45</v>
      </c>
      <c r="AH459" s="43">
        <f t="shared" si="69"/>
        <v>0</v>
      </c>
      <c r="AJ459" s="43">
        <f t="shared" si="70"/>
        <v>0</v>
      </c>
      <c r="AL459" s="43">
        <f t="shared" si="71"/>
        <v>0</v>
      </c>
      <c r="AM459" s="43">
        <f t="shared" si="72"/>
        <v>0</v>
      </c>
      <c r="AN459" s="43">
        <f t="shared" si="73"/>
        <v>0</v>
      </c>
      <c r="AO459" s="43">
        <f t="shared" si="74"/>
        <v>0</v>
      </c>
      <c r="AP459" s="43">
        <f t="shared" si="75"/>
        <v>0</v>
      </c>
      <c r="AQ459" s="43">
        <f t="shared" si="76"/>
        <v>0</v>
      </c>
      <c r="AR459" s="43">
        <f t="shared" si="77"/>
        <v>0</v>
      </c>
      <c r="AS459" s="43">
        <f t="shared" si="78"/>
        <v>0</v>
      </c>
      <c r="AT459" s="43">
        <f t="shared" si="79"/>
        <v>0</v>
      </c>
      <c r="AU459" s="43">
        <f t="shared" si="80"/>
        <v>0</v>
      </c>
      <c r="AV459" s="43">
        <f t="shared" si="81"/>
        <v>0</v>
      </c>
      <c r="AW459" s="43">
        <f t="shared" si="82"/>
        <v>0</v>
      </c>
    </row>
    <row r="460" spans="2:49" ht="15" customHeight="1">
      <c r="B460" s="7"/>
      <c r="C460" s="94" t="s">
        <v>364</v>
      </c>
      <c r="D460" s="234" t="str">
        <f t="shared" si="67"/>
        <v/>
      </c>
      <c r="E460" s="234"/>
      <c r="F460" s="234"/>
      <c r="G460" s="234"/>
      <c r="H460" s="234"/>
      <c r="I460" s="234"/>
      <c r="J460" s="234"/>
      <c r="K460" s="234"/>
      <c r="L460" s="198"/>
      <c r="M460" s="198"/>
      <c r="N460" s="198"/>
      <c r="O460" s="198"/>
      <c r="P460" s="198"/>
      <c r="Q460" s="198"/>
      <c r="R460" s="137"/>
      <c r="S460" s="137"/>
      <c r="T460" s="137"/>
      <c r="U460" s="137"/>
      <c r="V460" s="137"/>
      <c r="W460" s="137"/>
      <c r="X460" s="137"/>
      <c r="Y460" s="137"/>
      <c r="Z460" s="137"/>
      <c r="AA460" s="137"/>
      <c r="AB460" s="137"/>
      <c r="AC460" s="137"/>
      <c r="AD460" s="138"/>
      <c r="AG460" s="43">
        <f t="shared" si="68"/>
        <v>45</v>
      </c>
      <c r="AH460" s="43">
        <f t="shared" si="69"/>
        <v>0</v>
      </c>
      <c r="AJ460" s="43">
        <f t="shared" si="70"/>
        <v>0</v>
      </c>
      <c r="AL460" s="43">
        <f t="shared" si="71"/>
        <v>0</v>
      </c>
      <c r="AM460" s="43">
        <f t="shared" si="72"/>
        <v>0</v>
      </c>
      <c r="AN460" s="43">
        <f t="shared" si="73"/>
        <v>0</v>
      </c>
      <c r="AO460" s="43">
        <f t="shared" si="74"/>
        <v>0</v>
      </c>
      <c r="AP460" s="43">
        <f t="shared" si="75"/>
        <v>0</v>
      </c>
      <c r="AQ460" s="43">
        <f t="shared" si="76"/>
        <v>0</v>
      </c>
      <c r="AR460" s="43">
        <f t="shared" si="77"/>
        <v>0</v>
      </c>
      <c r="AS460" s="43">
        <f t="shared" si="78"/>
        <v>0</v>
      </c>
      <c r="AT460" s="43">
        <f t="shared" si="79"/>
        <v>0</v>
      </c>
      <c r="AU460" s="43">
        <f t="shared" si="80"/>
        <v>0</v>
      </c>
      <c r="AV460" s="43">
        <f t="shared" si="81"/>
        <v>0</v>
      </c>
      <c r="AW460" s="43">
        <f t="shared" si="82"/>
        <v>0</v>
      </c>
    </row>
    <row r="461" spans="2:49" ht="15" customHeight="1">
      <c r="B461" s="7"/>
      <c r="C461" s="94" t="s">
        <v>365</v>
      </c>
      <c r="D461" s="234" t="str">
        <f t="shared" si="67"/>
        <v/>
      </c>
      <c r="E461" s="234"/>
      <c r="F461" s="234"/>
      <c r="G461" s="234"/>
      <c r="H461" s="234"/>
      <c r="I461" s="234"/>
      <c r="J461" s="234"/>
      <c r="K461" s="234"/>
      <c r="L461" s="198"/>
      <c r="M461" s="198"/>
      <c r="N461" s="198"/>
      <c r="O461" s="198"/>
      <c r="P461" s="198"/>
      <c r="Q461" s="198"/>
      <c r="R461" s="137"/>
      <c r="S461" s="137"/>
      <c r="T461" s="137"/>
      <c r="U461" s="137"/>
      <c r="V461" s="137"/>
      <c r="W461" s="137"/>
      <c r="X461" s="137"/>
      <c r="Y461" s="137"/>
      <c r="Z461" s="137"/>
      <c r="AA461" s="137"/>
      <c r="AB461" s="137"/>
      <c r="AC461" s="137"/>
      <c r="AD461" s="138"/>
      <c r="AG461" s="43">
        <f t="shared" si="68"/>
        <v>45</v>
      </c>
      <c r="AH461" s="43">
        <f t="shared" si="69"/>
        <v>0</v>
      </c>
      <c r="AJ461" s="43">
        <f t="shared" si="70"/>
        <v>0</v>
      </c>
      <c r="AL461" s="43">
        <f t="shared" si="71"/>
        <v>0</v>
      </c>
      <c r="AM461" s="43">
        <f t="shared" si="72"/>
        <v>0</v>
      </c>
      <c r="AN461" s="43">
        <f t="shared" si="73"/>
        <v>0</v>
      </c>
      <c r="AO461" s="43">
        <f t="shared" si="74"/>
        <v>0</v>
      </c>
      <c r="AP461" s="43">
        <f t="shared" si="75"/>
        <v>0</v>
      </c>
      <c r="AQ461" s="43">
        <f t="shared" si="76"/>
        <v>0</v>
      </c>
      <c r="AR461" s="43">
        <f t="shared" si="77"/>
        <v>0</v>
      </c>
      <c r="AS461" s="43">
        <f t="shared" si="78"/>
        <v>0</v>
      </c>
      <c r="AT461" s="43">
        <f t="shared" si="79"/>
        <v>0</v>
      </c>
      <c r="AU461" s="43">
        <f t="shared" si="80"/>
        <v>0</v>
      </c>
      <c r="AV461" s="43">
        <f t="shared" si="81"/>
        <v>0</v>
      </c>
      <c r="AW461" s="43">
        <f t="shared" si="82"/>
        <v>0</v>
      </c>
    </row>
    <row r="462" spans="2:49" ht="15" customHeight="1">
      <c r="B462" s="7"/>
      <c r="C462" s="94" t="s">
        <v>366</v>
      </c>
      <c r="D462" s="234" t="str">
        <f t="shared" si="67"/>
        <v/>
      </c>
      <c r="E462" s="234"/>
      <c r="F462" s="234"/>
      <c r="G462" s="234"/>
      <c r="H462" s="234"/>
      <c r="I462" s="234"/>
      <c r="J462" s="234"/>
      <c r="K462" s="234"/>
      <c r="L462" s="198"/>
      <c r="M462" s="198"/>
      <c r="N462" s="198"/>
      <c r="O462" s="198"/>
      <c r="P462" s="198"/>
      <c r="Q462" s="198"/>
      <c r="R462" s="137"/>
      <c r="S462" s="137"/>
      <c r="T462" s="137"/>
      <c r="U462" s="137"/>
      <c r="V462" s="137"/>
      <c r="W462" s="137"/>
      <c r="X462" s="137"/>
      <c r="Y462" s="137"/>
      <c r="Z462" s="137"/>
      <c r="AA462" s="137"/>
      <c r="AB462" s="137"/>
      <c r="AC462" s="137"/>
      <c r="AD462" s="138"/>
      <c r="AG462" s="43">
        <f t="shared" si="68"/>
        <v>45</v>
      </c>
      <c r="AH462" s="43">
        <f t="shared" si="69"/>
        <v>0</v>
      </c>
      <c r="AJ462" s="43">
        <f t="shared" si="70"/>
        <v>0</v>
      </c>
      <c r="AL462" s="43">
        <f t="shared" si="71"/>
        <v>0</v>
      </c>
      <c r="AM462" s="43">
        <f t="shared" si="72"/>
        <v>0</v>
      </c>
      <c r="AN462" s="43">
        <f t="shared" si="73"/>
        <v>0</v>
      </c>
      <c r="AO462" s="43">
        <f t="shared" si="74"/>
        <v>0</v>
      </c>
      <c r="AP462" s="43">
        <f t="shared" si="75"/>
        <v>0</v>
      </c>
      <c r="AQ462" s="43">
        <f t="shared" si="76"/>
        <v>0</v>
      </c>
      <c r="AR462" s="43">
        <f t="shared" si="77"/>
        <v>0</v>
      </c>
      <c r="AS462" s="43">
        <f t="shared" si="78"/>
        <v>0</v>
      </c>
      <c r="AT462" s="43">
        <f t="shared" si="79"/>
        <v>0</v>
      </c>
      <c r="AU462" s="43">
        <f t="shared" si="80"/>
        <v>0</v>
      </c>
      <c r="AV462" s="43">
        <f t="shared" si="81"/>
        <v>0</v>
      </c>
      <c r="AW462" s="43">
        <f t="shared" si="82"/>
        <v>0</v>
      </c>
    </row>
    <row r="463" spans="2:49" ht="15" customHeight="1">
      <c r="B463" s="7"/>
      <c r="C463" s="94" t="s">
        <v>367</v>
      </c>
      <c r="D463" s="234" t="str">
        <f t="shared" si="67"/>
        <v/>
      </c>
      <c r="E463" s="234"/>
      <c r="F463" s="234"/>
      <c r="G463" s="234"/>
      <c r="H463" s="234"/>
      <c r="I463" s="234"/>
      <c r="J463" s="234"/>
      <c r="K463" s="234"/>
      <c r="L463" s="198"/>
      <c r="M463" s="198"/>
      <c r="N463" s="198"/>
      <c r="O463" s="198"/>
      <c r="P463" s="198"/>
      <c r="Q463" s="198"/>
      <c r="R463" s="137"/>
      <c r="S463" s="137"/>
      <c r="T463" s="137"/>
      <c r="U463" s="137"/>
      <c r="V463" s="137"/>
      <c r="W463" s="137"/>
      <c r="X463" s="137"/>
      <c r="Y463" s="137"/>
      <c r="Z463" s="137"/>
      <c r="AA463" s="137"/>
      <c r="AB463" s="137"/>
      <c r="AC463" s="137"/>
      <c r="AD463" s="138"/>
      <c r="AG463" s="43">
        <f t="shared" si="68"/>
        <v>45</v>
      </c>
      <c r="AH463" s="43">
        <f t="shared" si="69"/>
        <v>0</v>
      </c>
      <c r="AJ463" s="43">
        <f t="shared" si="70"/>
        <v>0</v>
      </c>
      <c r="AL463" s="43">
        <f t="shared" si="71"/>
        <v>0</v>
      </c>
      <c r="AM463" s="43">
        <f t="shared" si="72"/>
        <v>0</v>
      </c>
      <c r="AN463" s="43">
        <f t="shared" si="73"/>
        <v>0</v>
      </c>
      <c r="AO463" s="43">
        <f t="shared" si="74"/>
        <v>0</v>
      </c>
      <c r="AP463" s="43">
        <f t="shared" si="75"/>
        <v>0</v>
      </c>
      <c r="AQ463" s="43">
        <f t="shared" si="76"/>
        <v>0</v>
      </c>
      <c r="AR463" s="43">
        <f t="shared" si="77"/>
        <v>0</v>
      </c>
      <c r="AS463" s="43">
        <f t="shared" si="78"/>
        <v>0</v>
      </c>
      <c r="AT463" s="43">
        <f t="shared" si="79"/>
        <v>0</v>
      </c>
      <c r="AU463" s="43">
        <f t="shared" si="80"/>
        <v>0</v>
      </c>
      <c r="AV463" s="43">
        <f t="shared" si="81"/>
        <v>0</v>
      </c>
      <c r="AW463" s="43">
        <f t="shared" si="82"/>
        <v>0</v>
      </c>
    </row>
    <row r="464" spans="2:49" ht="15" customHeight="1">
      <c r="B464" s="7"/>
      <c r="C464" s="115" t="s">
        <v>368</v>
      </c>
      <c r="D464" s="234" t="str">
        <f t="shared" si="67"/>
        <v/>
      </c>
      <c r="E464" s="234"/>
      <c r="F464" s="234"/>
      <c r="G464" s="234"/>
      <c r="H464" s="234"/>
      <c r="I464" s="234"/>
      <c r="J464" s="234"/>
      <c r="K464" s="234"/>
      <c r="L464" s="198"/>
      <c r="M464" s="198"/>
      <c r="N464" s="198"/>
      <c r="O464" s="198"/>
      <c r="P464" s="198"/>
      <c r="Q464" s="198"/>
      <c r="R464" s="137"/>
      <c r="S464" s="137"/>
      <c r="T464" s="137"/>
      <c r="U464" s="137"/>
      <c r="V464" s="137"/>
      <c r="W464" s="137"/>
      <c r="X464" s="137"/>
      <c r="Y464" s="137"/>
      <c r="Z464" s="137"/>
      <c r="AA464" s="137"/>
      <c r="AB464" s="137"/>
      <c r="AC464" s="137"/>
      <c r="AD464" s="138"/>
      <c r="AG464" s="43">
        <f t="shared" si="68"/>
        <v>45</v>
      </c>
      <c r="AH464" s="43">
        <f t="shared" si="69"/>
        <v>0</v>
      </c>
      <c r="AJ464" s="43">
        <f t="shared" si="70"/>
        <v>0</v>
      </c>
      <c r="AL464" s="43">
        <f t="shared" si="71"/>
        <v>0</v>
      </c>
      <c r="AM464" s="43">
        <f t="shared" si="72"/>
        <v>0</v>
      </c>
      <c r="AN464" s="43">
        <f t="shared" si="73"/>
        <v>0</v>
      </c>
      <c r="AO464" s="43">
        <f t="shared" si="74"/>
        <v>0</v>
      </c>
      <c r="AP464" s="43">
        <f t="shared" si="75"/>
        <v>0</v>
      </c>
      <c r="AQ464" s="43">
        <f t="shared" si="76"/>
        <v>0</v>
      </c>
      <c r="AR464" s="43">
        <f t="shared" si="77"/>
        <v>0</v>
      </c>
      <c r="AS464" s="43">
        <f t="shared" si="78"/>
        <v>0</v>
      </c>
      <c r="AT464" s="43">
        <f t="shared" si="79"/>
        <v>0</v>
      </c>
      <c r="AU464" s="43">
        <f t="shared" si="80"/>
        <v>0</v>
      </c>
      <c r="AV464" s="43">
        <f t="shared" si="81"/>
        <v>0</v>
      </c>
      <c r="AW464" s="43">
        <f t="shared" si="82"/>
        <v>0</v>
      </c>
    </row>
    <row r="465" spans="2:49" ht="15" customHeight="1">
      <c r="B465" s="7"/>
      <c r="C465" s="94" t="s">
        <v>369</v>
      </c>
      <c r="D465" s="234" t="str">
        <f t="shared" si="67"/>
        <v/>
      </c>
      <c r="E465" s="234"/>
      <c r="F465" s="234"/>
      <c r="G465" s="234"/>
      <c r="H465" s="234"/>
      <c r="I465" s="234"/>
      <c r="J465" s="234"/>
      <c r="K465" s="234"/>
      <c r="L465" s="198"/>
      <c r="M465" s="198"/>
      <c r="N465" s="198"/>
      <c r="O465" s="198"/>
      <c r="P465" s="198"/>
      <c r="Q465" s="198"/>
      <c r="R465" s="137"/>
      <c r="S465" s="137"/>
      <c r="T465" s="137"/>
      <c r="U465" s="137"/>
      <c r="V465" s="137"/>
      <c r="W465" s="137"/>
      <c r="X465" s="137"/>
      <c r="Y465" s="137"/>
      <c r="Z465" s="137"/>
      <c r="AA465" s="137"/>
      <c r="AB465" s="137"/>
      <c r="AC465" s="137"/>
      <c r="AD465" s="138"/>
      <c r="AG465" s="43">
        <f t="shared" si="68"/>
        <v>45</v>
      </c>
      <c r="AH465" s="43">
        <f t="shared" si="69"/>
        <v>0</v>
      </c>
      <c r="AJ465" s="43">
        <f t="shared" si="70"/>
        <v>0</v>
      </c>
      <c r="AL465" s="43">
        <f t="shared" si="71"/>
        <v>0</v>
      </c>
      <c r="AM465" s="43">
        <f t="shared" si="72"/>
        <v>0</v>
      </c>
      <c r="AN465" s="43">
        <f t="shared" si="73"/>
        <v>0</v>
      </c>
      <c r="AO465" s="43">
        <f t="shared" si="74"/>
        <v>0</v>
      </c>
      <c r="AP465" s="43">
        <f t="shared" si="75"/>
        <v>0</v>
      </c>
      <c r="AQ465" s="43">
        <f t="shared" si="76"/>
        <v>0</v>
      </c>
      <c r="AR465" s="43">
        <f t="shared" si="77"/>
        <v>0</v>
      </c>
      <c r="AS465" s="43">
        <f t="shared" si="78"/>
        <v>0</v>
      </c>
      <c r="AT465" s="43">
        <f t="shared" si="79"/>
        <v>0</v>
      </c>
      <c r="AU465" s="43">
        <f t="shared" si="80"/>
        <v>0</v>
      </c>
      <c r="AV465" s="43">
        <f t="shared" si="81"/>
        <v>0</v>
      </c>
      <c r="AW465" s="43">
        <f t="shared" si="82"/>
        <v>0</v>
      </c>
    </row>
    <row r="466" spans="2:49" ht="15" customHeight="1">
      <c r="B466" s="7"/>
      <c r="C466" s="115" t="s">
        <v>370</v>
      </c>
      <c r="D466" s="234" t="str">
        <f t="shared" si="67"/>
        <v/>
      </c>
      <c r="E466" s="234"/>
      <c r="F466" s="234"/>
      <c r="G466" s="234"/>
      <c r="H466" s="234"/>
      <c r="I466" s="234"/>
      <c r="J466" s="234"/>
      <c r="K466" s="234"/>
      <c r="L466" s="198"/>
      <c r="M466" s="198"/>
      <c r="N466" s="198"/>
      <c r="O466" s="198"/>
      <c r="P466" s="198"/>
      <c r="Q466" s="198"/>
      <c r="R466" s="137"/>
      <c r="S466" s="137"/>
      <c r="T466" s="137"/>
      <c r="U466" s="137"/>
      <c r="V466" s="137"/>
      <c r="W466" s="137"/>
      <c r="X466" s="137"/>
      <c r="Y466" s="137"/>
      <c r="Z466" s="137"/>
      <c r="AA466" s="137"/>
      <c r="AB466" s="137"/>
      <c r="AC466" s="137"/>
      <c r="AD466" s="138"/>
      <c r="AG466" s="43">
        <f t="shared" si="68"/>
        <v>45</v>
      </c>
      <c r="AH466" s="43">
        <f t="shared" si="69"/>
        <v>0</v>
      </c>
      <c r="AJ466" s="43">
        <f t="shared" si="70"/>
        <v>0</v>
      </c>
      <c r="AL466" s="43">
        <f t="shared" si="71"/>
        <v>0</v>
      </c>
      <c r="AM466" s="43">
        <f t="shared" si="72"/>
        <v>0</v>
      </c>
      <c r="AN466" s="43">
        <f t="shared" si="73"/>
        <v>0</v>
      </c>
      <c r="AO466" s="43">
        <f t="shared" si="74"/>
        <v>0</v>
      </c>
      <c r="AP466" s="43">
        <f t="shared" si="75"/>
        <v>0</v>
      </c>
      <c r="AQ466" s="43">
        <f t="shared" si="76"/>
        <v>0</v>
      </c>
      <c r="AR466" s="43">
        <f t="shared" si="77"/>
        <v>0</v>
      </c>
      <c r="AS466" s="43">
        <f t="shared" si="78"/>
        <v>0</v>
      </c>
      <c r="AT466" s="43">
        <f t="shared" si="79"/>
        <v>0</v>
      </c>
      <c r="AU466" s="43">
        <f t="shared" si="80"/>
        <v>0</v>
      </c>
      <c r="AV466" s="43">
        <f t="shared" si="81"/>
        <v>0</v>
      </c>
      <c r="AW466" s="43">
        <f t="shared" si="82"/>
        <v>0</v>
      </c>
    </row>
    <row r="467" spans="2:49" ht="15" customHeight="1">
      <c r="B467" s="7"/>
      <c r="C467" s="94" t="s">
        <v>371</v>
      </c>
      <c r="D467" s="234" t="str">
        <f t="shared" si="67"/>
        <v/>
      </c>
      <c r="E467" s="234"/>
      <c r="F467" s="234"/>
      <c r="G467" s="234"/>
      <c r="H467" s="234"/>
      <c r="I467" s="234"/>
      <c r="J467" s="234"/>
      <c r="K467" s="234"/>
      <c r="L467" s="198"/>
      <c r="M467" s="198"/>
      <c r="N467" s="198"/>
      <c r="O467" s="198"/>
      <c r="P467" s="198"/>
      <c r="Q467" s="198"/>
      <c r="R467" s="137"/>
      <c r="S467" s="137"/>
      <c r="T467" s="137"/>
      <c r="U467" s="137"/>
      <c r="V467" s="137"/>
      <c r="W467" s="137"/>
      <c r="X467" s="137"/>
      <c r="Y467" s="137"/>
      <c r="Z467" s="137"/>
      <c r="AA467" s="137"/>
      <c r="AB467" s="137"/>
      <c r="AC467" s="137"/>
      <c r="AD467" s="138"/>
      <c r="AG467" s="43">
        <f t="shared" si="68"/>
        <v>45</v>
      </c>
      <c r="AH467" s="43">
        <f t="shared" si="69"/>
        <v>0</v>
      </c>
      <c r="AJ467" s="43">
        <f t="shared" si="70"/>
        <v>0</v>
      </c>
      <c r="AL467" s="43">
        <f t="shared" si="71"/>
        <v>0</v>
      </c>
      <c r="AM467" s="43">
        <f t="shared" si="72"/>
        <v>0</v>
      </c>
      <c r="AN467" s="43">
        <f t="shared" si="73"/>
        <v>0</v>
      </c>
      <c r="AO467" s="43">
        <f t="shared" si="74"/>
        <v>0</v>
      </c>
      <c r="AP467" s="43">
        <f t="shared" si="75"/>
        <v>0</v>
      </c>
      <c r="AQ467" s="43">
        <f t="shared" si="76"/>
        <v>0</v>
      </c>
      <c r="AR467" s="43">
        <f t="shared" si="77"/>
        <v>0</v>
      </c>
      <c r="AS467" s="43">
        <f t="shared" si="78"/>
        <v>0</v>
      </c>
      <c r="AT467" s="43">
        <f t="shared" si="79"/>
        <v>0</v>
      </c>
      <c r="AU467" s="43">
        <f t="shared" si="80"/>
        <v>0</v>
      </c>
      <c r="AV467" s="43">
        <f t="shared" si="81"/>
        <v>0</v>
      </c>
      <c r="AW467" s="43">
        <f t="shared" si="82"/>
        <v>0</v>
      </c>
    </row>
    <row r="468" spans="2:49" ht="15" customHeight="1">
      <c r="B468" s="7"/>
      <c r="C468" s="94" t="s">
        <v>372</v>
      </c>
      <c r="D468" s="234" t="str">
        <f t="shared" si="67"/>
        <v/>
      </c>
      <c r="E468" s="234"/>
      <c r="F468" s="234"/>
      <c r="G468" s="234"/>
      <c r="H468" s="234"/>
      <c r="I468" s="234"/>
      <c r="J468" s="234"/>
      <c r="K468" s="234"/>
      <c r="L468" s="198"/>
      <c r="M468" s="198"/>
      <c r="N468" s="198"/>
      <c r="O468" s="198"/>
      <c r="P468" s="198"/>
      <c r="Q468" s="198"/>
      <c r="R468" s="137"/>
      <c r="S468" s="137"/>
      <c r="T468" s="137"/>
      <c r="U468" s="137"/>
      <c r="V468" s="137"/>
      <c r="W468" s="137"/>
      <c r="X468" s="137"/>
      <c r="Y468" s="137"/>
      <c r="Z468" s="137"/>
      <c r="AA468" s="137"/>
      <c r="AB468" s="137"/>
      <c r="AC468" s="137"/>
      <c r="AD468" s="138"/>
      <c r="AG468" s="43">
        <f t="shared" si="68"/>
        <v>45</v>
      </c>
      <c r="AH468" s="43">
        <f t="shared" si="69"/>
        <v>0</v>
      </c>
      <c r="AJ468" s="43">
        <f t="shared" si="70"/>
        <v>0</v>
      </c>
      <c r="AL468" s="43">
        <f t="shared" si="71"/>
        <v>0</v>
      </c>
      <c r="AM468" s="43">
        <f t="shared" si="72"/>
        <v>0</v>
      </c>
      <c r="AN468" s="43">
        <f t="shared" si="73"/>
        <v>0</v>
      </c>
      <c r="AO468" s="43">
        <f t="shared" si="74"/>
        <v>0</v>
      </c>
      <c r="AP468" s="43">
        <f t="shared" si="75"/>
        <v>0</v>
      </c>
      <c r="AQ468" s="43">
        <f t="shared" si="76"/>
        <v>0</v>
      </c>
      <c r="AR468" s="43">
        <f t="shared" si="77"/>
        <v>0</v>
      </c>
      <c r="AS468" s="43">
        <f t="shared" si="78"/>
        <v>0</v>
      </c>
      <c r="AT468" s="43">
        <f t="shared" si="79"/>
        <v>0</v>
      </c>
      <c r="AU468" s="43">
        <f t="shared" si="80"/>
        <v>0</v>
      </c>
      <c r="AV468" s="43">
        <f t="shared" si="81"/>
        <v>0</v>
      </c>
      <c r="AW468" s="43">
        <f t="shared" si="82"/>
        <v>0</v>
      </c>
    </row>
    <row r="469" spans="2:49" ht="15" customHeight="1">
      <c r="B469" s="7"/>
      <c r="C469" s="94" t="s">
        <v>373</v>
      </c>
      <c r="D469" s="234" t="str">
        <f t="shared" si="67"/>
        <v/>
      </c>
      <c r="E469" s="234"/>
      <c r="F469" s="234"/>
      <c r="G469" s="234"/>
      <c r="H469" s="234"/>
      <c r="I469" s="234"/>
      <c r="J469" s="234"/>
      <c r="K469" s="234"/>
      <c r="L469" s="198"/>
      <c r="M469" s="198"/>
      <c r="N469" s="198"/>
      <c r="O469" s="198"/>
      <c r="P469" s="198"/>
      <c r="Q469" s="198"/>
      <c r="R469" s="137"/>
      <c r="S469" s="137"/>
      <c r="T469" s="137"/>
      <c r="U469" s="137"/>
      <c r="V469" s="137"/>
      <c r="W469" s="137"/>
      <c r="X469" s="137"/>
      <c r="Y469" s="137"/>
      <c r="Z469" s="137"/>
      <c r="AA469" s="137"/>
      <c r="AB469" s="137"/>
      <c r="AC469" s="137"/>
      <c r="AD469" s="138"/>
      <c r="AG469" s="43">
        <f t="shared" si="68"/>
        <v>45</v>
      </c>
      <c r="AH469" s="43">
        <f t="shared" si="69"/>
        <v>0</v>
      </c>
      <c r="AJ469" s="43">
        <f t="shared" si="70"/>
        <v>0</v>
      </c>
      <c r="AL469" s="43">
        <f t="shared" si="71"/>
        <v>0</v>
      </c>
      <c r="AM469" s="43">
        <f t="shared" si="72"/>
        <v>0</v>
      </c>
      <c r="AN469" s="43">
        <f t="shared" si="73"/>
        <v>0</v>
      </c>
      <c r="AO469" s="43">
        <f t="shared" si="74"/>
        <v>0</v>
      </c>
      <c r="AP469" s="43">
        <f t="shared" si="75"/>
        <v>0</v>
      </c>
      <c r="AQ469" s="43">
        <f t="shared" si="76"/>
        <v>0</v>
      </c>
      <c r="AR469" s="43">
        <f t="shared" si="77"/>
        <v>0</v>
      </c>
      <c r="AS469" s="43">
        <f t="shared" si="78"/>
        <v>0</v>
      </c>
      <c r="AT469" s="43">
        <f t="shared" si="79"/>
        <v>0</v>
      </c>
      <c r="AU469" s="43">
        <f t="shared" si="80"/>
        <v>0</v>
      </c>
      <c r="AV469" s="43">
        <f t="shared" si="81"/>
        <v>0</v>
      </c>
      <c r="AW469" s="43">
        <f t="shared" si="82"/>
        <v>0</v>
      </c>
    </row>
    <row r="470" spans="2:49" ht="15" customHeight="1">
      <c r="B470" s="7"/>
      <c r="C470" s="94" t="s">
        <v>374</v>
      </c>
      <c r="D470" s="234" t="str">
        <f t="shared" si="67"/>
        <v/>
      </c>
      <c r="E470" s="234"/>
      <c r="F470" s="234"/>
      <c r="G470" s="234"/>
      <c r="H470" s="234"/>
      <c r="I470" s="234"/>
      <c r="J470" s="234"/>
      <c r="K470" s="234"/>
      <c r="L470" s="198"/>
      <c r="M470" s="198"/>
      <c r="N470" s="198"/>
      <c r="O470" s="198"/>
      <c r="P470" s="198"/>
      <c r="Q470" s="198"/>
      <c r="R470" s="137"/>
      <c r="S470" s="137"/>
      <c r="T470" s="137"/>
      <c r="U470" s="137"/>
      <c r="V470" s="137"/>
      <c r="W470" s="137"/>
      <c r="X470" s="137"/>
      <c r="Y470" s="137"/>
      <c r="Z470" s="137"/>
      <c r="AA470" s="137"/>
      <c r="AB470" s="137"/>
      <c r="AC470" s="137"/>
      <c r="AD470" s="138"/>
      <c r="AG470" s="43">
        <f t="shared" si="68"/>
        <v>45</v>
      </c>
      <c r="AH470" s="43">
        <f t="shared" si="69"/>
        <v>0</v>
      </c>
      <c r="AJ470" s="43">
        <f t="shared" si="70"/>
        <v>0</v>
      </c>
      <c r="AL470" s="43">
        <f t="shared" si="71"/>
        <v>0</v>
      </c>
      <c r="AM470" s="43">
        <f t="shared" si="72"/>
        <v>0</v>
      </c>
      <c r="AN470" s="43">
        <f t="shared" si="73"/>
        <v>0</v>
      </c>
      <c r="AO470" s="43">
        <f t="shared" si="74"/>
        <v>0</v>
      </c>
      <c r="AP470" s="43">
        <f t="shared" si="75"/>
        <v>0</v>
      </c>
      <c r="AQ470" s="43">
        <f t="shared" si="76"/>
        <v>0</v>
      </c>
      <c r="AR470" s="43">
        <f t="shared" si="77"/>
        <v>0</v>
      </c>
      <c r="AS470" s="43">
        <f t="shared" si="78"/>
        <v>0</v>
      </c>
      <c r="AT470" s="43">
        <f t="shared" si="79"/>
        <v>0</v>
      </c>
      <c r="AU470" s="43">
        <f t="shared" si="80"/>
        <v>0</v>
      </c>
      <c r="AV470" s="43">
        <f t="shared" si="81"/>
        <v>0</v>
      </c>
      <c r="AW470" s="43">
        <f t="shared" si="82"/>
        <v>0</v>
      </c>
    </row>
    <row r="471" spans="2:49" ht="15" customHeight="1">
      <c r="B471" s="7"/>
      <c r="C471" s="94" t="s">
        <v>375</v>
      </c>
      <c r="D471" s="234" t="str">
        <f t="shared" si="67"/>
        <v/>
      </c>
      <c r="E471" s="234"/>
      <c r="F471" s="234"/>
      <c r="G471" s="234"/>
      <c r="H471" s="234"/>
      <c r="I471" s="234"/>
      <c r="J471" s="234"/>
      <c r="K471" s="234"/>
      <c r="L471" s="198"/>
      <c r="M471" s="198"/>
      <c r="N471" s="198"/>
      <c r="O471" s="198"/>
      <c r="P471" s="198"/>
      <c r="Q471" s="198"/>
      <c r="R471" s="137"/>
      <c r="S471" s="137"/>
      <c r="T471" s="137"/>
      <c r="U471" s="137"/>
      <c r="V471" s="137"/>
      <c r="W471" s="137"/>
      <c r="X471" s="137"/>
      <c r="Y471" s="137"/>
      <c r="Z471" s="137"/>
      <c r="AA471" s="137"/>
      <c r="AB471" s="137"/>
      <c r="AC471" s="137"/>
      <c r="AD471" s="138"/>
      <c r="AG471" s="43">
        <f t="shared" si="68"/>
        <v>45</v>
      </c>
      <c r="AH471" s="43">
        <f t="shared" si="69"/>
        <v>0</v>
      </c>
      <c r="AJ471" s="43">
        <f t="shared" si="70"/>
        <v>0</v>
      </c>
      <c r="AL471" s="43">
        <f t="shared" si="71"/>
        <v>0</v>
      </c>
      <c r="AM471" s="43">
        <f t="shared" si="72"/>
        <v>0</v>
      </c>
      <c r="AN471" s="43">
        <f t="shared" si="73"/>
        <v>0</v>
      </c>
      <c r="AO471" s="43">
        <f t="shared" si="74"/>
        <v>0</v>
      </c>
      <c r="AP471" s="43">
        <f t="shared" si="75"/>
        <v>0</v>
      </c>
      <c r="AQ471" s="43">
        <f t="shared" si="76"/>
        <v>0</v>
      </c>
      <c r="AR471" s="43">
        <f t="shared" si="77"/>
        <v>0</v>
      </c>
      <c r="AS471" s="43">
        <f t="shared" si="78"/>
        <v>0</v>
      </c>
      <c r="AT471" s="43">
        <f t="shared" si="79"/>
        <v>0</v>
      </c>
      <c r="AU471" s="43">
        <f t="shared" si="80"/>
        <v>0</v>
      </c>
      <c r="AV471" s="43">
        <f t="shared" si="81"/>
        <v>0</v>
      </c>
      <c r="AW471" s="43">
        <f t="shared" si="82"/>
        <v>0</v>
      </c>
    </row>
    <row r="472" spans="2:49" ht="15" customHeight="1">
      <c r="B472" s="7"/>
      <c r="C472" s="94" t="s">
        <v>376</v>
      </c>
      <c r="D472" s="234" t="str">
        <f t="shared" si="67"/>
        <v/>
      </c>
      <c r="E472" s="234"/>
      <c r="F472" s="234"/>
      <c r="G472" s="234"/>
      <c r="H472" s="234"/>
      <c r="I472" s="234"/>
      <c r="J472" s="234"/>
      <c r="K472" s="234"/>
      <c r="L472" s="198"/>
      <c r="M472" s="198"/>
      <c r="N472" s="198"/>
      <c r="O472" s="198"/>
      <c r="P472" s="198"/>
      <c r="Q472" s="198"/>
      <c r="R472" s="137"/>
      <c r="S472" s="137"/>
      <c r="T472" s="137"/>
      <c r="U472" s="137"/>
      <c r="V472" s="137"/>
      <c r="W472" s="137"/>
      <c r="X472" s="137"/>
      <c r="Y472" s="137"/>
      <c r="Z472" s="137"/>
      <c r="AA472" s="137"/>
      <c r="AB472" s="137"/>
      <c r="AC472" s="137"/>
      <c r="AD472" s="138"/>
      <c r="AG472" s="43">
        <f t="shared" si="68"/>
        <v>45</v>
      </c>
      <c r="AH472" s="43">
        <f t="shared" si="69"/>
        <v>0</v>
      </c>
      <c r="AJ472" s="43">
        <f t="shared" si="70"/>
        <v>0</v>
      </c>
      <c r="AL472" s="43">
        <f t="shared" si="71"/>
        <v>0</v>
      </c>
      <c r="AM472" s="43">
        <f t="shared" si="72"/>
        <v>0</v>
      </c>
      <c r="AN472" s="43">
        <f t="shared" si="73"/>
        <v>0</v>
      </c>
      <c r="AO472" s="43">
        <f t="shared" si="74"/>
        <v>0</v>
      </c>
      <c r="AP472" s="43">
        <f t="shared" si="75"/>
        <v>0</v>
      </c>
      <c r="AQ472" s="43">
        <f t="shared" si="76"/>
        <v>0</v>
      </c>
      <c r="AR472" s="43">
        <f t="shared" si="77"/>
        <v>0</v>
      </c>
      <c r="AS472" s="43">
        <f t="shared" si="78"/>
        <v>0</v>
      </c>
      <c r="AT472" s="43">
        <f t="shared" si="79"/>
        <v>0</v>
      </c>
      <c r="AU472" s="43">
        <f t="shared" si="80"/>
        <v>0</v>
      </c>
      <c r="AV472" s="43">
        <f t="shared" si="81"/>
        <v>0</v>
      </c>
      <c r="AW472" s="43">
        <f t="shared" si="82"/>
        <v>0</v>
      </c>
    </row>
    <row r="473" spans="2:49" ht="15" customHeight="1">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H473" s="43">
        <f>+SUM(AH353:AH472)</f>
        <v>0</v>
      </c>
      <c r="AJ473" s="43">
        <f>+SUM(AJ353:AJ472)</f>
        <v>0</v>
      </c>
      <c r="AW473" s="43">
        <f>+SUM(AL353:AW472)</f>
        <v>0</v>
      </c>
    </row>
    <row r="474" spans="2:49" ht="15" customHeight="1">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320" t="s">
        <v>492</v>
      </c>
      <c r="AB474" s="320"/>
      <c r="AC474" s="320"/>
      <c r="AD474" s="320"/>
    </row>
    <row r="475" spans="2:49" ht="72" customHeight="1">
      <c r="B475" s="7"/>
      <c r="C475" s="321" t="s">
        <v>282</v>
      </c>
      <c r="D475" s="322"/>
      <c r="E475" s="236" t="s">
        <v>493</v>
      </c>
      <c r="F475" s="237"/>
      <c r="G475" s="237"/>
      <c r="H475" s="237"/>
      <c r="I475" s="237"/>
      <c r="J475" s="237"/>
      <c r="K475" s="237"/>
      <c r="L475" s="237"/>
      <c r="M475" s="237"/>
      <c r="N475" s="237"/>
      <c r="O475" s="237"/>
      <c r="P475" s="237"/>
      <c r="Q475" s="238"/>
      <c r="R475" s="236" t="s">
        <v>494</v>
      </c>
      <c r="S475" s="237"/>
      <c r="T475" s="237"/>
      <c r="U475" s="237"/>
      <c r="V475" s="237"/>
      <c r="W475" s="237"/>
      <c r="X475" s="237"/>
      <c r="Y475" s="237"/>
      <c r="Z475" s="237"/>
      <c r="AA475" s="237"/>
      <c r="AB475" s="237"/>
      <c r="AC475" s="237"/>
      <c r="AD475" s="238"/>
    </row>
    <row r="476" spans="2:49" ht="15" customHeight="1">
      <c r="B476" s="7"/>
      <c r="C476" s="323"/>
      <c r="D476" s="324"/>
      <c r="E476" s="235" t="s">
        <v>205</v>
      </c>
      <c r="F476" s="235" t="s">
        <v>206</v>
      </c>
      <c r="G476" s="239" t="s">
        <v>208</v>
      </c>
      <c r="H476" s="239"/>
      <c r="I476" s="239"/>
      <c r="J476" s="235" t="s">
        <v>209</v>
      </c>
      <c r="K476" s="235" t="s">
        <v>211</v>
      </c>
      <c r="L476" s="235" t="s">
        <v>213</v>
      </c>
      <c r="M476" s="235" t="s">
        <v>215</v>
      </c>
      <c r="N476" s="235" t="s">
        <v>217</v>
      </c>
      <c r="O476" s="235" t="s">
        <v>219</v>
      </c>
      <c r="P476" s="235" t="s">
        <v>221</v>
      </c>
      <c r="Q476" s="235" t="s">
        <v>223</v>
      </c>
      <c r="R476" s="235" t="s">
        <v>205</v>
      </c>
      <c r="S476" s="235" t="s">
        <v>206</v>
      </c>
      <c r="T476" s="239" t="s">
        <v>208</v>
      </c>
      <c r="U476" s="239"/>
      <c r="V476" s="239"/>
      <c r="W476" s="235" t="s">
        <v>209</v>
      </c>
      <c r="X476" s="235" t="s">
        <v>211</v>
      </c>
      <c r="Y476" s="235" t="s">
        <v>213</v>
      </c>
      <c r="Z476" s="235" t="s">
        <v>215</v>
      </c>
      <c r="AA476" s="235" t="s">
        <v>217</v>
      </c>
      <c r="AB476" s="235" t="s">
        <v>219</v>
      </c>
      <c r="AC476" s="235" t="s">
        <v>221</v>
      </c>
      <c r="AD476" s="235" t="s">
        <v>223</v>
      </c>
    </row>
    <row r="477" spans="2:49" ht="15" customHeight="1">
      <c r="B477" s="7"/>
      <c r="C477" s="325"/>
      <c r="D477" s="326"/>
      <c r="E477" s="235"/>
      <c r="F477" s="235"/>
      <c r="G477" s="136" t="s">
        <v>489</v>
      </c>
      <c r="H477" s="136" t="s">
        <v>490</v>
      </c>
      <c r="I477" s="136" t="s">
        <v>491</v>
      </c>
      <c r="J477" s="235"/>
      <c r="K477" s="235"/>
      <c r="L477" s="235"/>
      <c r="M477" s="235"/>
      <c r="N477" s="235"/>
      <c r="O477" s="235"/>
      <c r="P477" s="235"/>
      <c r="Q477" s="235"/>
      <c r="R477" s="235"/>
      <c r="S477" s="235"/>
      <c r="T477" s="136" t="s">
        <v>489</v>
      </c>
      <c r="U477" s="136" t="s">
        <v>490</v>
      </c>
      <c r="V477" s="136" t="s">
        <v>491</v>
      </c>
      <c r="W477" s="235"/>
      <c r="X477" s="235"/>
      <c r="Y477" s="235"/>
      <c r="Z477" s="235"/>
      <c r="AA477" s="235"/>
      <c r="AB477" s="235"/>
      <c r="AC477" s="235"/>
      <c r="AD477" s="235"/>
    </row>
    <row r="478" spans="2:49" ht="15" customHeight="1">
      <c r="B478" s="7"/>
      <c r="C478" s="147" t="s">
        <v>205</v>
      </c>
      <c r="D478" s="116" t="str">
        <f>+IF(D42="","",D42)</f>
        <v/>
      </c>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c r="AC478" s="160"/>
      <c r="AD478" s="160"/>
    </row>
    <row r="479" spans="2:49" ht="15" customHeight="1">
      <c r="B479" s="7"/>
      <c r="C479" s="91" t="s">
        <v>206</v>
      </c>
      <c r="D479" s="116" t="str">
        <f t="shared" ref="D479:D542" si="83">+IF(D43="","",D43)</f>
        <v/>
      </c>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c r="AC479" s="160"/>
      <c r="AD479" s="160"/>
    </row>
    <row r="480" spans="2:49" ht="15" customHeight="1">
      <c r="B480" s="7"/>
      <c r="C480" s="92" t="s">
        <v>208</v>
      </c>
      <c r="D480" s="116" t="str">
        <f t="shared" si="83"/>
        <v/>
      </c>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c r="AC480" s="160"/>
      <c r="AD480" s="160"/>
    </row>
    <row r="481" spans="2:30" ht="15" customHeight="1">
      <c r="B481" s="7"/>
      <c r="C481" s="92" t="s">
        <v>209</v>
      </c>
      <c r="D481" s="116" t="str">
        <f t="shared" si="83"/>
        <v/>
      </c>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c r="AC481" s="160"/>
      <c r="AD481" s="160"/>
    </row>
    <row r="482" spans="2:30" ht="15" customHeight="1">
      <c r="B482" s="7"/>
      <c r="C482" s="92" t="s">
        <v>211</v>
      </c>
      <c r="D482" s="116" t="str">
        <f t="shared" si="83"/>
        <v/>
      </c>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c r="AC482" s="160"/>
      <c r="AD482" s="160"/>
    </row>
    <row r="483" spans="2:30" ht="15" customHeight="1">
      <c r="B483" s="7"/>
      <c r="C483" s="92" t="s">
        <v>213</v>
      </c>
      <c r="D483" s="116" t="str">
        <f t="shared" si="83"/>
        <v/>
      </c>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c r="AC483" s="160"/>
      <c r="AD483" s="160"/>
    </row>
    <row r="484" spans="2:30" ht="15" customHeight="1">
      <c r="B484" s="7"/>
      <c r="C484" s="92" t="s">
        <v>215</v>
      </c>
      <c r="D484" s="116" t="str">
        <f t="shared" si="83"/>
        <v/>
      </c>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c r="AC484" s="160"/>
      <c r="AD484" s="160"/>
    </row>
    <row r="485" spans="2:30" ht="15" customHeight="1">
      <c r="B485" s="7"/>
      <c r="C485" s="92" t="s">
        <v>217</v>
      </c>
      <c r="D485" s="116" t="str">
        <f t="shared" si="83"/>
        <v/>
      </c>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c r="AC485" s="160"/>
      <c r="AD485" s="160"/>
    </row>
    <row r="486" spans="2:30" ht="15" customHeight="1">
      <c r="B486" s="7"/>
      <c r="C486" s="92" t="s">
        <v>219</v>
      </c>
      <c r="D486" s="116" t="str">
        <f t="shared" si="83"/>
        <v/>
      </c>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c r="AC486" s="160"/>
      <c r="AD486" s="160"/>
    </row>
    <row r="487" spans="2:30" ht="15" customHeight="1">
      <c r="B487" s="7"/>
      <c r="C487" s="92" t="s">
        <v>221</v>
      </c>
      <c r="D487" s="116" t="str">
        <f t="shared" si="83"/>
        <v/>
      </c>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c r="AC487" s="160"/>
      <c r="AD487" s="160"/>
    </row>
    <row r="488" spans="2:30" ht="15" customHeight="1">
      <c r="B488" s="7"/>
      <c r="C488" s="92" t="s">
        <v>223</v>
      </c>
      <c r="D488" s="116" t="str">
        <f t="shared" si="83"/>
        <v/>
      </c>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c r="AC488" s="160"/>
      <c r="AD488" s="160"/>
    </row>
    <row r="489" spans="2:30" ht="15" customHeight="1">
      <c r="B489" s="7"/>
      <c r="C489" s="92" t="s">
        <v>224</v>
      </c>
      <c r="D489" s="116" t="str">
        <f t="shared" si="83"/>
        <v/>
      </c>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c r="AC489" s="160"/>
      <c r="AD489" s="160"/>
    </row>
    <row r="490" spans="2:30" ht="15" customHeight="1">
      <c r="B490" s="7"/>
      <c r="C490" s="92" t="s">
        <v>225</v>
      </c>
      <c r="D490" s="116" t="str">
        <f t="shared" si="83"/>
        <v/>
      </c>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c r="AC490" s="160"/>
      <c r="AD490" s="160"/>
    </row>
    <row r="491" spans="2:30" ht="15" customHeight="1">
      <c r="B491" s="7"/>
      <c r="C491" s="92" t="s">
        <v>226</v>
      </c>
      <c r="D491" s="116" t="str">
        <f t="shared" si="83"/>
        <v/>
      </c>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c r="AC491" s="160"/>
      <c r="AD491" s="160"/>
    </row>
    <row r="492" spans="2:30" ht="15" customHeight="1">
      <c r="B492" s="7"/>
      <c r="C492" s="92" t="s">
        <v>227</v>
      </c>
      <c r="D492" s="116" t="str">
        <f t="shared" si="83"/>
        <v/>
      </c>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c r="AC492" s="160"/>
      <c r="AD492" s="160"/>
    </row>
    <row r="493" spans="2:30" ht="15" customHeight="1">
      <c r="B493" s="7"/>
      <c r="C493" s="92" t="s">
        <v>228</v>
      </c>
      <c r="D493" s="116" t="str">
        <f t="shared" si="83"/>
        <v/>
      </c>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c r="AC493" s="160"/>
      <c r="AD493" s="160"/>
    </row>
    <row r="494" spans="2:30" ht="15" customHeight="1">
      <c r="B494" s="7"/>
      <c r="C494" s="92" t="s">
        <v>229</v>
      </c>
      <c r="D494" s="116" t="str">
        <f t="shared" si="83"/>
        <v/>
      </c>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c r="AC494" s="160"/>
      <c r="AD494" s="160"/>
    </row>
    <row r="495" spans="2:30" ht="15" customHeight="1">
      <c r="B495" s="7"/>
      <c r="C495" s="92" t="s">
        <v>230</v>
      </c>
      <c r="D495" s="116" t="str">
        <f t="shared" si="83"/>
        <v/>
      </c>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c r="AC495" s="160"/>
      <c r="AD495" s="160"/>
    </row>
    <row r="496" spans="2:30" ht="15" customHeight="1">
      <c r="B496" s="7"/>
      <c r="C496" s="92" t="s">
        <v>231</v>
      </c>
      <c r="D496" s="116" t="str">
        <f t="shared" si="83"/>
        <v/>
      </c>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c r="AC496" s="160"/>
      <c r="AD496" s="160"/>
    </row>
    <row r="497" spans="2:30" ht="15" customHeight="1">
      <c r="B497" s="7"/>
      <c r="C497" s="92" t="s">
        <v>232</v>
      </c>
      <c r="D497" s="116" t="str">
        <f t="shared" si="83"/>
        <v/>
      </c>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c r="AC497" s="160"/>
      <c r="AD497" s="160"/>
    </row>
    <row r="498" spans="2:30" ht="15" customHeight="1">
      <c r="B498" s="7"/>
      <c r="C498" s="92" t="s">
        <v>233</v>
      </c>
      <c r="D498" s="116" t="str">
        <f t="shared" si="83"/>
        <v/>
      </c>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c r="AC498" s="160"/>
      <c r="AD498" s="160"/>
    </row>
    <row r="499" spans="2:30" ht="15" customHeight="1">
      <c r="B499" s="7"/>
      <c r="C499" s="92" t="s">
        <v>234</v>
      </c>
      <c r="D499" s="116" t="str">
        <f t="shared" si="83"/>
        <v/>
      </c>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c r="AC499" s="160"/>
      <c r="AD499" s="160"/>
    </row>
    <row r="500" spans="2:30" ht="15" customHeight="1">
      <c r="B500" s="7"/>
      <c r="C500" s="92" t="s">
        <v>235</v>
      </c>
      <c r="D500" s="116" t="str">
        <f t="shared" si="83"/>
        <v/>
      </c>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c r="AC500" s="160"/>
      <c r="AD500" s="160"/>
    </row>
    <row r="501" spans="2:30" ht="15" customHeight="1">
      <c r="B501" s="7"/>
      <c r="C501" s="92" t="s">
        <v>236</v>
      </c>
      <c r="D501" s="116" t="str">
        <f t="shared" si="83"/>
        <v/>
      </c>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c r="AC501" s="160"/>
      <c r="AD501" s="160"/>
    </row>
    <row r="502" spans="2:30" ht="15" customHeight="1">
      <c r="B502" s="7"/>
      <c r="C502" s="92" t="s">
        <v>237</v>
      </c>
      <c r="D502" s="116" t="str">
        <f t="shared" si="83"/>
        <v/>
      </c>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c r="AC502" s="160"/>
      <c r="AD502" s="160"/>
    </row>
    <row r="503" spans="2:30" ht="15" customHeight="1">
      <c r="B503" s="7"/>
      <c r="C503" s="92" t="s">
        <v>238</v>
      </c>
      <c r="D503" s="116" t="str">
        <f t="shared" si="83"/>
        <v/>
      </c>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c r="AC503" s="160"/>
      <c r="AD503" s="160"/>
    </row>
    <row r="504" spans="2:30" ht="15" customHeight="1">
      <c r="B504" s="7"/>
      <c r="C504" s="92" t="s">
        <v>239</v>
      </c>
      <c r="D504" s="116" t="str">
        <f t="shared" si="83"/>
        <v/>
      </c>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c r="AC504" s="160"/>
      <c r="AD504" s="160"/>
    </row>
    <row r="505" spans="2:30" ht="15" customHeight="1">
      <c r="B505" s="7"/>
      <c r="C505" s="92" t="s">
        <v>240</v>
      </c>
      <c r="D505" s="116" t="str">
        <f t="shared" si="83"/>
        <v/>
      </c>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c r="AC505" s="160"/>
      <c r="AD505" s="160"/>
    </row>
    <row r="506" spans="2:30" ht="15" customHeight="1">
      <c r="B506" s="7"/>
      <c r="C506" s="92" t="s">
        <v>241</v>
      </c>
      <c r="D506" s="116" t="str">
        <f t="shared" si="83"/>
        <v/>
      </c>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c r="AC506" s="160"/>
      <c r="AD506" s="160"/>
    </row>
    <row r="507" spans="2:30" ht="15" customHeight="1">
      <c r="B507" s="7"/>
      <c r="C507" s="92" t="s">
        <v>242</v>
      </c>
      <c r="D507" s="116" t="str">
        <f t="shared" si="83"/>
        <v/>
      </c>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c r="AC507" s="160"/>
      <c r="AD507" s="160"/>
    </row>
    <row r="508" spans="2:30" ht="15" customHeight="1">
      <c r="B508" s="7"/>
      <c r="C508" s="92" t="s">
        <v>243</v>
      </c>
      <c r="D508" s="116" t="str">
        <f t="shared" si="83"/>
        <v/>
      </c>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c r="AC508" s="160"/>
      <c r="AD508" s="160"/>
    </row>
    <row r="509" spans="2:30" ht="15" customHeight="1">
      <c r="B509" s="7"/>
      <c r="C509" s="92" t="s">
        <v>244</v>
      </c>
      <c r="D509" s="116" t="str">
        <f t="shared" si="83"/>
        <v/>
      </c>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c r="AC509" s="160"/>
      <c r="AD509" s="160"/>
    </row>
    <row r="510" spans="2:30" ht="15" customHeight="1">
      <c r="B510" s="7"/>
      <c r="C510" s="92" t="s">
        <v>245</v>
      </c>
      <c r="D510" s="116" t="str">
        <f t="shared" si="83"/>
        <v/>
      </c>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c r="AC510" s="160"/>
      <c r="AD510" s="160"/>
    </row>
    <row r="511" spans="2:30" ht="15" customHeight="1">
      <c r="B511" s="7"/>
      <c r="C511" s="92" t="s">
        <v>246</v>
      </c>
      <c r="D511" s="116" t="str">
        <f t="shared" si="83"/>
        <v/>
      </c>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c r="AC511" s="160"/>
      <c r="AD511" s="160"/>
    </row>
    <row r="512" spans="2:30" ht="15" customHeight="1">
      <c r="B512" s="7"/>
      <c r="C512" s="92" t="s">
        <v>247</v>
      </c>
      <c r="D512" s="116" t="str">
        <f t="shared" si="83"/>
        <v/>
      </c>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c r="AC512" s="160"/>
      <c r="AD512" s="160"/>
    </row>
    <row r="513" spans="2:30" ht="15" customHeight="1">
      <c r="B513" s="7"/>
      <c r="C513" s="92" t="s">
        <v>292</v>
      </c>
      <c r="D513" s="116" t="str">
        <f t="shared" si="83"/>
        <v/>
      </c>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c r="AC513" s="160"/>
      <c r="AD513" s="160"/>
    </row>
    <row r="514" spans="2:30" ht="15" customHeight="1">
      <c r="B514" s="7"/>
      <c r="C514" s="92" t="s">
        <v>293</v>
      </c>
      <c r="D514" s="116" t="str">
        <f t="shared" si="83"/>
        <v/>
      </c>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c r="AC514" s="160"/>
      <c r="AD514" s="160"/>
    </row>
    <row r="515" spans="2:30" ht="15" customHeight="1">
      <c r="B515" s="7"/>
      <c r="C515" s="92" t="s">
        <v>294</v>
      </c>
      <c r="D515" s="116" t="str">
        <f t="shared" si="83"/>
        <v/>
      </c>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c r="AC515" s="160"/>
      <c r="AD515" s="160"/>
    </row>
    <row r="516" spans="2:30" ht="15" customHeight="1">
      <c r="B516" s="7"/>
      <c r="C516" s="92" t="s">
        <v>295</v>
      </c>
      <c r="D516" s="116" t="str">
        <f t="shared" si="83"/>
        <v/>
      </c>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c r="AC516" s="160"/>
      <c r="AD516" s="160"/>
    </row>
    <row r="517" spans="2:30" ht="15" customHeight="1">
      <c r="B517" s="7"/>
      <c r="C517" s="92" t="s">
        <v>296</v>
      </c>
      <c r="D517" s="116" t="str">
        <f t="shared" si="83"/>
        <v/>
      </c>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c r="AC517" s="160"/>
      <c r="AD517" s="160"/>
    </row>
    <row r="518" spans="2:30" ht="15" customHeight="1">
      <c r="B518" s="7"/>
      <c r="C518" s="92" t="s">
        <v>297</v>
      </c>
      <c r="D518" s="116" t="str">
        <f t="shared" si="83"/>
        <v/>
      </c>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c r="AC518" s="160"/>
      <c r="AD518" s="160"/>
    </row>
    <row r="519" spans="2:30" ht="15" customHeight="1">
      <c r="B519" s="7"/>
      <c r="C519" s="92" t="s">
        <v>298</v>
      </c>
      <c r="D519" s="116" t="str">
        <f t="shared" si="83"/>
        <v/>
      </c>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c r="AC519" s="160"/>
      <c r="AD519" s="160"/>
    </row>
    <row r="520" spans="2:30" ht="15" customHeight="1">
      <c r="B520" s="7"/>
      <c r="C520" s="92" t="s">
        <v>299</v>
      </c>
      <c r="D520" s="116" t="str">
        <f t="shared" si="83"/>
        <v/>
      </c>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c r="AC520" s="160"/>
      <c r="AD520" s="160"/>
    </row>
    <row r="521" spans="2:30" ht="15" customHeight="1">
      <c r="B521" s="7"/>
      <c r="C521" s="92" t="s">
        <v>300</v>
      </c>
      <c r="D521" s="116" t="str">
        <f t="shared" si="83"/>
        <v/>
      </c>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c r="AC521" s="160"/>
      <c r="AD521" s="160"/>
    </row>
    <row r="522" spans="2:30" ht="15" customHeight="1">
      <c r="B522" s="7"/>
      <c r="C522" s="92" t="s">
        <v>301</v>
      </c>
      <c r="D522" s="116" t="str">
        <f t="shared" si="83"/>
        <v/>
      </c>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c r="AC522" s="160"/>
      <c r="AD522" s="160"/>
    </row>
    <row r="523" spans="2:30" ht="15" customHeight="1">
      <c r="B523" s="7"/>
      <c r="C523" s="92" t="s">
        <v>302</v>
      </c>
      <c r="D523" s="116" t="str">
        <f t="shared" si="83"/>
        <v/>
      </c>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c r="AC523" s="160"/>
      <c r="AD523" s="160"/>
    </row>
    <row r="524" spans="2:30" ht="15" customHeight="1">
      <c r="B524" s="7"/>
      <c r="C524" s="92" t="s">
        <v>303</v>
      </c>
      <c r="D524" s="116" t="str">
        <f t="shared" si="83"/>
        <v/>
      </c>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c r="AC524" s="160"/>
      <c r="AD524" s="160"/>
    </row>
    <row r="525" spans="2:30" ht="15" customHeight="1">
      <c r="B525" s="7"/>
      <c r="C525" s="92" t="s">
        <v>304</v>
      </c>
      <c r="D525" s="116" t="str">
        <f t="shared" si="83"/>
        <v/>
      </c>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c r="AC525" s="160"/>
      <c r="AD525" s="160"/>
    </row>
    <row r="526" spans="2:30" ht="15" customHeight="1">
      <c r="B526" s="7"/>
      <c r="C526" s="92" t="s">
        <v>305</v>
      </c>
      <c r="D526" s="116" t="str">
        <f t="shared" si="83"/>
        <v/>
      </c>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c r="AC526" s="160"/>
      <c r="AD526" s="160"/>
    </row>
    <row r="527" spans="2:30" ht="15" customHeight="1">
      <c r="B527" s="7"/>
      <c r="C527" s="92" t="s">
        <v>306</v>
      </c>
      <c r="D527" s="116" t="str">
        <f t="shared" si="83"/>
        <v/>
      </c>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c r="AC527" s="160"/>
      <c r="AD527" s="160"/>
    </row>
    <row r="528" spans="2:30" ht="15" customHeight="1">
      <c r="B528" s="7"/>
      <c r="C528" s="92" t="s">
        <v>307</v>
      </c>
      <c r="D528" s="116" t="str">
        <f t="shared" si="83"/>
        <v/>
      </c>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c r="AC528" s="160"/>
      <c r="AD528" s="160"/>
    </row>
    <row r="529" spans="2:30" ht="15" customHeight="1">
      <c r="B529" s="7"/>
      <c r="C529" s="92" t="s">
        <v>308</v>
      </c>
      <c r="D529" s="116" t="str">
        <f t="shared" si="83"/>
        <v/>
      </c>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c r="AC529" s="160"/>
      <c r="AD529" s="160"/>
    </row>
    <row r="530" spans="2:30" ht="15" customHeight="1">
      <c r="B530" s="7"/>
      <c r="C530" s="92" t="s">
        <v>309</v>
      </c>
      <c r="D530" s="116" t="str">
        <f t="shared" si="83"/>
        <v/>
      </c>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c r="AC530" s="160"/>
      <c r="AD530" s="160"/>
    </row>
    <row r="531" spans="2:30" ht="15" customHeight="1">
      <c r="B531" s="7"/>
      <c r="C531" s="92" t="s">
        <v>310</v>
      </c>
      <c r="D531" s="116" t="str">
        <f t="shared" si="83"/>
        <v/>
      </c>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c r="AC531" s="160"/>
      <c r="AD531" s="160"/>
    </row>
    <row r="532" spans="2:30" ht="15" customHeight="1">
      <c r="B532" s="7"/>
      <c r="C532" s="92" t="s">
        <v>311</v>
      </c>
      <c r="D532" s="116" t="str">
        <f t="shared" si="83"/>
        <v/>
      </c>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c r="AC532" s="160"/>
      <c r="AD532" s="160"/>
    </row>
    <row r="533" spans="2:30" ht="15" customHeight="1">
      <c r="B533" s="7"/>
      <c r="C533" s="92" t="s">
        <v>312</v>
      </c>
      <c r="D533" s="116" t="str">
        <f t="shared" si="83"/>
        <v/>
      </c>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c r="AC533" s="160"/>
      <c r="AD533" s="160"/>
    </row>
    <row r="534" spans="2:30" ht="15" customHeight="1">
      <c r="B534" s="7"/>
      <c r="C534" s="92" t="s">
        <v>313</v>
      </c>
      <c r="D534" s="116" t="str">
        <f t="shared" si="83"/>
        <v/>
      </c>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c r="AC534" s="160"/>
      <c r="AD534" s="160"/>
    </row>
    <row r="535" spans="2:30" ht="15" customHeight="1">
      <c r="B535" s="7"/>
      <c r="C535" s="92" t="s">
        <v>314</v>
      </c>
      <c r="D535" s="116" t="str">
        <f t="shared" si="83"/>
        <v/>
      </c>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c r="AC535" s="160"/>
      <c r="AD535" s="160"/>
    </row>
    <row r="536" spans="2:30" ht="15" customHeight="1">
      <c r="B536" s="7"/>
      <c r="C536" s="92" t="s">
        <v>315</v>
      </c>
      <c r="D536" s="116" t="str">
        <f t="shared" si="83"/>
        <v/>
      </c>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c r="AC536" s="160"/>
      <c r="AD536" s="160"/>
    </row>
    <row r="537" spans="2:30" ht="15" customHeight="1">
      <c r="B537" s="7"/>
      <c r="C537" s="92" t="s">
        <v>316</v>
      </c>
      <c r="D537" s="116" t="str">
        <f t="shared" si="83"/>
        <v/>
      </c>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c r="AC537" s="160"/>
      <c r="AD537" s="160"/>
    </row>
    <row r="538" spans="2:30" ht="15" customHeight="1">
      <c r="B538" s="7"/>
      <c r="C538" s="92" t="s">
        <v>317</v>
      </c>
      <c r="D538" s="116" t="str">
        <f t="shared" si="83"/>
        <v/>
      </c>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c r="AC538" s="160"/>
      <c r="AD538" s="160"/>
    </row>
    <row r="539" spans="2:30" ht="15" customHeight="1">
      <c r="B539" s="7"/>
      <c r="C539" s="92" t="s">
        <v>318</v>
      </c>
      <c r="D539" s="116" t="str">
        <f t="shared" si="83"/>
        <v/>
      </c>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c r="AC539" s="160"/>
      <c r="AD539" s="160"/>
    </row>
    <row r="540" spans="2:30" ht="15" customHeight="1">
      <c r="B540" s="7"/>
      <c r="C540" s="92" t="s">
        <v>319</v>
      </c>
      <c r="D540" s="116" t="str">
        <f t="shared" si="83"/>
        <v/>
      </c>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c r="AC540" s="160"/>
      <c r="AD540" s="160"/>
    </row>
    <row r="541" spans="2:30" ht="15" customHeight="1">
      <c r="B541" s="7"/>
      <c r="C541" s="92" t="s">
        <v>320</v>
      </c>
      <c r="D541" s="116" t="str">
        <f t="shared" si="83"/>
        <v/>
      </c>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c r="AC541" s="160"/>
      <c r="AD541" s="160"/>
    </row>
    <row r="542" spans="2:30" ht="15" customHeight="1">
      <c r="B542" s="7"/>
      <c r="C542" s="92" t="s">
        <v>321</v>
      </c>
      <c r="D542" s="116" t="str">
        <f t="shared" si="83"/>
        <v/>
      </c>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c r="AC542" s="160"/>
      <c r="AD542" s="160"/>
    </row>
    <row r="543" spans="2:30" ht="15" customHeight="1">
      <c r="B543" s="7"/>
      <c r="C543" s="92" t="s">
        <v>322</v>
      </c>
      <c r="D543" s="116" t="str">
        <f t="shared" ref="D543:D597" si="84">+IF(D107="","",D107)</f>
        <v/>
      </c>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c r="AC543" s="160"/>
      <c r="AD543" s="160"/>
    </row>
    <row r="544" spans="2:30" ht="15" customHeight="1">
      <c r="B544" s="7"/>
      <c r="C544" s="92" t="s">
        <v>323</v>
      </c>
      <c r="D544" s="116" t="str">
        <f t="shared" si="84"/>
        <v/>
      </c>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c r="AC544" s="160"/>
      <c r="AD544" s="160"/>
    </row>
    <row r="545" spans="2:30" ht="15" customHeight="1">
      <c r="B545" s="7"/>
      <c r="C545" s="92" t="s">
        <v>324</v>
      </c>
      <c r="D545" s="116" t="str">
        <f t="shared" si="84"/>
        <v/>
      </c>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c r="AC545" s="160"/>
      <c r="AD545" s="160"/>
    </row>
    <row r="546" spans="2:30" ht="15" customHeight="1">
      <c r="B546" s="7"/>
      <c r="C546" s="92" t="s">
        <v>325</v>
      </c>
      <c r="D546" s="116" t="str">
        <f t="shared" si="84"/>
        <v/>
      </c>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c r="AC546" s="160"/>
      <c r="AD546" s="160"/>
    </row>
    <row r="547" spans="2:30" ht="15" customHeight="1">
      <c r="B547" s="7"/>
      <c r="C547" s="92" t="s">
        <v>326</v>
      </c>
      <c r="D547" s="116" t="str">
        <f t="shared" si="84"/>
        <v/>
      </c>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c r="AC547" s="160"/>
      <c r="AD547" s="160"/>
    </row>
    <row r="548" spans="2:30" ht="15" customHeight="1">
      <c r="B548" s="7"/>
      <c r="C548" s="92" t="s">
        <v>327</v>
      </c>
      <c r="D548" s="116" t="str">
        <f t="shared" si="84"/>
        <v/>
      </c>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c r="AC548" s="160"/>
      <c r="AD548" s="160"/>
    </row>
    <row r="549" spans="2:30" ht="15" customHeight="1">
      <c r="B549" s="7"/>
      <c r="C549" s="92" t="s">
        <v>328</v>
      </c>
      <c r="D549" s="116" t="str">
        <f t="shared" si="84"/>
        <v/>
      </c>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c r="AC549" s="160"/>
      <c r="AD549" s="160"/>
    </row>
    <row r="550" spans="2:30" ht="15" customHeight="1">
      <c r="B550" s="7"/>
      <c r="C550" s="92" t="s">
        <v>329</v>
      </c>
      <c r="D550" s="116" t="str">
        <f t="shared" si="84"/>
        <v/>
      </c>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c r="AC550" s="160"/>
      <c r="AD550" s="160"/>
    </row>
    <row r="551" spans="2:30" ht="15" customHeight="1">
      <c r="B551" s="7"/>
      <c r="C551" s="92" t="s">
        <v>330</v>
      </c>
      <c r="D551" s="116" t="str">
        <f t="shared" si="84"/>
        <v/>
      </c>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c r="AC551" s="160"/>
      <c r="AD551" s="160"/>
    </row>
    <row r="552" spans="2:30" ht="15" customHeight="1">
      <c r="B552" s="7"/>
      <c r="C552" s="92" t="s">
        <v>331</v>
      </c>
      <c r="D552" s="116" t="str">
        <f t="shared" si="84"/>
        <v/>
      </c>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c r="AC552" s="160"/>
      <c r="AD552" s="160"/>
    </row>
    <row r="553" spans="2:30" ht="15" customHeight="1">
      <c r="B553" s="7"/>
      <c r="C553" s="92" t="s">
        <v>332</v>
      </c>
      <c r="D553" s="116" t="str">
        <f t="shared" si="84"/>
        <v/>
      </c>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c r="AC553" s="160"/>
      <c r="AD553" s="160"/>
    </row>
    <row r="554" spans="2:30" ht="15" customHeight="1">
      <c r="B554" s="7"/>
      <c r="C554" s="92" t="s">
        <v>333</v>
      </c>
      <c r="D554" s="116" t="str">
        <f t="shared" si="84"/>
        <v/>
      </c>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c r="AC554" s="160"/>
      <c r="AD554" s="160"/>
    </row>
    <row r="555" spans="2:30" ht="15" customHeight="1">
      <c r="B555" s="7"/>
      <c r="C555" s="92" t="s">
        <v>334</v>
      </c>
      <c r="D555" s="116" t="str">
        <f t="shared" si="84"/>
        <v/>
      </c>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c r="AC555" s="160"/>
      <c r="AD555" s="160"/>
    </row>
    <row r="556" spans="2:30" ht="15" customHeight="1">
      <c r="B556" s="7"/>
      <c r="C556" s="93" t="s">
        <v>335</v>
      </c>
      <c r="D556" s="116" t="str">
        <f t="shared" si="84"/>
        <v/>
      </c>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c r="AC556" s="160"/>
      <c r="AD556" s="160"/>
    </row>
    <row r="557" spans="2:30" ht="15" customHeight="1">
      <c r="B557" s="7"/>
      <c r="C557" s="92" t="s">
        <v>336</v>
      </c>
      <c r="D557" s="116" t="str">
        <f t="shared" si="84"/>
        <v/>
      </c>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c r="AC557" s="160"/>
      <c r="AD557" s="160"/>
    </row>
    <row r="558" spans="2:30" ht="15" customHeight="1">
      <c r="B558" s="7"/>
      <c r="C558" s="92" t="s">
        <v>337</v>
      </c>
      <c r="D558" s="116" t="str">
        <f t="shared" si="84"/>
        <v/>
      </c>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c r="AC558" s="160"/>
      <c r="AD558" s="160"/>
    </row>
    <row r="559" spans="2:30" ht="15" customHeight="1">
      <c r="B559" s="7"/>
      <c r="C559" s="92" t="s">
        <v>338</v>
      </c>
      <c r="D559" s="116" t="str">
        <f t="shared" si="84"/>
        <v/>
      </c>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c r="AC559" s="160"/>
      <c r="AD559" s="160"/>
    </row>
    <row r="560" spans="2:30" ht="15" customHeight="1">
      <c r="B560" s="7"/>
      <c r="C560" s="92" t="s">
        <v>339</v>
      </c>
      <c r="D560" s="116" t="str">
        <f t="shared" si="84"/>
        <v/>
      </c>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c r="AC560" s="160"/>
      <c r="AD560" s="160"/>
    </row>
    <row r="561" spans="2:30" ht="15" customHeight="1">
      <c r="B561" s="7"/>
      <c r="C561" s="92" t="s">
        <v>340</v>
      </c>
      <c r="D561" s="116" t="str">
        <f t="shared" si="84"/>
        <v/>
      </c>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c r="AC561" s="160"/>
      <c r="AD561" s="160"/>
    </row>
    <row r="562" spans="2:30" ht="15" customHeight="1">
      <c r="B562" s="7"/>
      <c r="C562" s="92" t="s">
        <v>341</v>
      </c>
      <c r="D562" s="116" t="str">
        <f t="shared" si="84"/>
        <v/>
      </c>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c r="AC562" s="160"/>
      <c r="AD562" s="160"/>
    </row>
    <row r="563" spans="2:30" ht="15" customHeight="1">
      <c r="B563" s="7"/>
      <c r="C563" s="92" t="s">
        <v>342</v>
      </c>
      <c r="D563" s="116" t="str">
        <f t="shared" si="84"/>
        <v/>
      </c>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c r="AC563" s="160"/>
      <c r="AD563" s="160"/>
    </row>
    <row r="564" spans="2:30" ht="15" customHeight="1">
      <c r="B564" s="7"/>
      <c r="C564" s="92" t="s">
        <v>343</v>
      </c>
      <c r="D564" s="116" t="str">
        <f t="shared" si="84"/>
        <v/>
      </c>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c r="AC564" s="160"/>
      <c r="AD564" s="160"/>
    </row>
    <row r="565" spans="2:30" ht="15" customHeight="1">
      <c r="B565" s="7"/>
      <c r="C565" s="92" t="s">
        <v>344</v>
      </c>
      <c r="D565" s="116" t="str">
        <f t="shared" si="84"/>
        <v/>
      </c>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c r="AC565" s="160"/>
      <c r="AD565" s="160"/>
    </row>
    <row r="566" spans="2:30" ht="15" customHeight="1">
      <c r="B566" s="7"/>
      <c r="C566" s="92" t="s">
        <v>345</v>
      </c>
      <c r="D566" s="116" t="str">
        <f t="shared" si="84"/>
        <v/>
      </c>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c r="AC566" s="160"/>
      <c r="AD566" s="160"/>
    </row>
    <row r="567" spans="2:30" ht="15" customHeight="1">
      <c r="B567" s="7"/>
      <c r="C567" s="92" t="s">
        <v>346</v>
      </c>
      <c r="D567" s="116" t="str">
        <f t="shared" si="84"/>
        <v/>
      </c>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c r="AC567" s="160"/>
      <c r="AD567" s="160"/>
    </row>
    <row r="568" spans="2:30" ht="15" customHeight="1">
      <c r="B568" s="7"/>
      <c r="C568" s="92" t="s">
        <v>347</v>
      </c>
      <c r="D568" s="116" t="str">
        <f t="shared" si="84"/>
        <v/>
      </c>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c r="AC568" s="160"/>
      <c r="AD568" s="160"/>
    </row>
    <row r="569" spans="2:30" ht="15" customHeight="1">
      <c r="B569" s="7"/>
      <c r="C569" s="92" t="s">
        <v>348</v>
      </c>
      <c r="D569" s="116" t="str">
        <f t="shared" si="84"/>
        <v/>
      </c>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c r="AC569" s="160"/>
      <c r="AD569" s="160"/>
    </row>
    <row r="570" spans="2:30" ht="15" customHeight="1">
      <c r="B570" s="7"/>
      <c r="C570" s="92" t="s">
        <v>349</v>
      </c>
      <c r="D570" s="116" t="str">
        <f t="shared" si="84"/>
        <v/>
      </c>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c r="AC570" s="160"/>
      <c r="AD570" s="160"/>
    </row>
    <row r="571" spans="2:30" ht="15" customHeight="1">
      <c r="B571" s="7"/>
      <c r="C571" s="92" t="s">
        <v>350</v>
      </c>
      <c r="D571" s="116" t="str">
        <f t="shared" si="84"/>
        <v/>
      </c>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c r="AC571" s="160"/>
      <c r="AD571" s="160"/>
    </row>
    <row r="572" spans="2:30" ht="15" customHeight="1">
      <c r="B572" s="7"/>
      <c r="C572" s="92" t="s">
        <v>351</v>
      </c>
      <c r="D572" s="116" t="str">
        <f t="shared" si="84"/>
        <v/>
      </c>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c r="AC572" s="160"/>
      <c r="AD572" s="160"/>
    </row>
    <row r="573" spans="2:30" ht="15" customHeight="1">
      <c r="B573" s="7"/>
      <c r="C573" s="92" t="s">
        <v>352</v>
      </c>
      <c r="D573" s="116" t="str">
        <f t="shared" si="84"/>
        <v/>
      </c>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c r="AC573" s="160"/>
      <c r="AD573" s="160"/>
    </row>
    <row r="574" spans="2:30" ht="15" customHeight="1">
      <c r="B574" s="7"/>
      <c r="C574" s="92" t="s">
        <v>353</v>
      </c>
      <c r="D574" s="116" t="str">
        <f t="shared" si="84"/>
        <v/>
      </c>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c r="AC574" s="160"/>
      <c r="AD574" s="160"/>
    </row>
    <row r="575" spans="2:30" ht="15" customHeight="1">
      <c r="B575" s="7"/>
      <c r="C575" s="92" t="s">
        <v>354</v>
      </c>
      <c r="D575" s="116" t="str">
        <f t="shared" si="84"/>
        <v/>
      </c>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c r="AC575" s="160"/>
      <c r="AD575" s="160"/>
    </row>
    <row r="576" spans="2:30" ht="15" customHeight="1">
      <c r="B576" s="7"/>
      <c r="C576" s="92" t="s">
        <v>355</v>
      </c>
      <c r="D576" s="116" t="str">
        <f t="shared" si="84"/>
        <v/>
      </c>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c r="AC576" s="160"/>
      <c r="AD576" s="160"/>
    </row>
    <row r="577" spans="2:30" ht="15" customHeight="1">
      <c r="B577" s="7"/>
      <c r="C577" s="94" t="s">
        <v>356</v>
      </c>
      <c r="D577" s="116" t="str">
        <f t="shared" si="84"/>
        <v/>
      </c>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c r="AC577" s="160"/>
      <c r="AD577" s="160"/>
    </row>
    <row r="578" spans="2:30" ht="15" customHeight="1">
      <c r="B578" s="7"/>
      <c r="C578" s="94" t="s">
        <v>357</v>
      </c>
      <c r="D578" s="116" t="str">
        <f t="shared" si="84"/>
        <v/>
      </c>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c r="AC578" s="160"/>
      <c r="AD578" s="160"/>
    </row>
    <row r="579" spans="2:30" ht="15" customHeight="1">
      <c r="B579" s="7"/>
      <c r="C579" s="94" t="s">
        <v>358</v>
      </c>
      <c r="D579" s="116" t="str">
        <f t="shared" si="84"/>
        <v/>
      </c>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c r="AC579" s="160"/>
      <c r="AD579" s="160"/>
    </row>
    <row r="580" spans="2:30" ht="15" customHeight="1">
      <c r="B580" s="7"/>
      <c r="C580" s="94" t="s">
        <v>359</v>
      </c>
      <c r="D580" s="116" t="str">
        <f t="shared" si="84"/>
        <v/>
      </c>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c r="AC580" s="160"/>
      <c r="AD580" s="160"/>
    </row>
    <row r="581" spans="2:30" ht="15" customHeight="1">
      <c r="B581" s="7"/>
      <c r="C581" s="94" t="s">
        <v>360</v>
      </c>
      <c r="D581" s="116" t="str">
        <f t="shared" si="84"/>
        <v/>
      </c>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c r="AC581" s="160"/>
      <c r="AD581" s="160"/>
    </row>
    <row r="582" spans="2:30" ht="15" customHeight="1">
      <c r="B582" s="7"/>
      <c r="C582" s="94" t="s">
        <v>361</v>
      </c>
      <c r="D582" s="116" t="str">
        <f t="shared" si="84"/>
        <v/>
      </c>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c r="AC582" s="160"/>
      <c r="AD582" s="160"/>
    </row>
    <row r="583" spans="2:30" ht="15" customHeight="1">
      <c r="B583" s="7"/>
      <c r="C583" s="94" t="s">
        <v>362</v>
      </c>
      <c r="D583" s="116" t="str">
        <f t="shared" si="84"/>
        <v/>
      </c>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c r="AC583" s="160"/>
      <c r="AD583" s="160"/>
    </row>
    <row r="584" spans="2:30" ht="15" customHeight="1">
      <c r="B584" s="7"/>
      <c r="C584" s="94" t="s">
        <v>363</v>
      </c>
      <c r="D584" s="116" t="str">
        <f t="shared" si="84"/>
        <v/>
      </c>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c r="AC584" s="160"/>
      <c r="AD584" s="160"/>
    </row>
    <row r="585" spans="2:30" ht="15" customHeight="1">
      <c r="B585" s="7"/>
      <c r="C585" s="94" t="s">
        <v>364</v>
      </c>
      <c r="D585" s="116" t="str">
        <f t="shared" si="84"/>
        <v/>
      </c>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c r="AC585" s="160"/>
      <c r="AD585" s="160"/>
    </row>
    <row r="586" spans="2:30" ht="15" customHeight="1">
      <c r="B586" s="7"/>
      <c r="C586" s="94" t="s">
        <v>365</v>
      </c>
      <c r="D586" s="116" t="str">
        <f t="shared" si="84"/>
        <v/>
      </c>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c r="AC586" s="160"/>
      <c r="AD586" s="160"/>
    </row>
    <row r="587" spans="2:30" ht="15" customHeight="1">
      <c r="B587" s="7"/>
      <c r="C587" s="94" t="s">
        <v>366</v>
      </c>
      <c r="D587" s="116" t="str">
        <f t="shared" si="84"/>
        <v/>
      </c>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c r="AC587" s="160"/>
      <c r="AD587" s="160"/>
    </row>
    <row r="588" spans="2:30" ht="15" customHeight="1">
      <c r="B588" s="7"/>
      <c r="C588" s="94" t="s">
        <v>367</v>
      </c>
      <c r="D588" s="116" t="str">
        <f t="shared" si="84"/>
        <v/>
      </c>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c r="AC588" s="160"/>
      <c r="AD588" s="160"/>
    </row>
    <row r="589" spans="2:30" ht="15" customHeight="1">
      <c r="B589" s="7"/>
      <c r="C589" s="94" t="s">
        <v>368</v>
      </c>
      <c r="D589" s="116" t="str">
        <f t="shared" si="84"/>
        <v/>
      </c>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c r="AC589" s="160"/>
      <c r="AD589" s="160"/>
    </row>
    <row r="590" spans="2:30" ht="15" customHeight="1">
      <c r="B590" s="7"/>
      <c r="C590" s="94" t="s">
        <v>369</v>
      </c>
      <c r="D590" s="116" t="str">
        <f t="shared" si="84"/>
        <v/>
      </c>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c r="AC590" s="160"/>
      <c r="AD590" s="160"/>
    </row>
    <row r="591" spans="2:30" ht="15" customHeight="1">
      <c r="B591" s="7"/>
      <c r="C591" s="94" t="s">
        <v>370</v>
      </c>
      <c r="D591" s="116" t="str">
        <f t="shared" si="84"/>
        <v/>
      </c>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c r="AC591" s="160"/>
      <c r="AD591" s="160"/>
    </row>
    <row r="592" spans="2:30" ht="15" customHeight="1">
      <c r="B592" s="7"/>
      <c r="C592" s="94" t="s">
        <v>371</v>
      </c>
      <c r="D592" s="116" t="str">
        <f t="shared" si="84"/>
        <v/>
      </c>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c r="AC592" s="160"/>
      <c r="AD592" s="160"/>
    </row>
    <row r="593" spans="2:34" ht="15" customHeight="1">
      <c r="B593" s="7"/>
      <c r="C593" s="94" t="s">
        <v>372</v>
      </c>
      <c r="D593" s="116" t="str">
        <f t="shared" si="84"/>
        <v/>
      </c>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c r="AC593" s="160"/>
      <c r="AD593" s="160"/>
    </row>
    <row r="594" spans="2:34" ht="15" customHeight="1">
      <c r="B594" s="7"/>
      <c r="C594" s="94" t="s">
        <v>373</v>
      </c>
      <c r="D594" s="116" t="str">
        <f t="shared" si="84"/>
        <v/>
      </c>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c r="AC594" s="160"/>
      <c r="AD594" s="160"/>
    </row>
    <row r="595" spans="2:34" ht="15" customHeight="1">
      <c r="B595" s="7"/>
      <c r="C595" s="94" t="s">
        <v>374</v>
      </c>
      <c r="D595" s="116" t="str">
        <f t="shared" si="84"/>
        <v/>
      </c>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c r="AC595" s="160"/>
      <c r="AD595" s="160"/>
    </row>
    <row r="596" spans="2:34" ht="15" customHeight="1">
      <c r="B596" s="7"/>
      <c r="C596" s="94" t="s">
        <v>375</v>
      </c>
      <c r="D596" s="116" t="str">
        <f t="shared" si="84"/>
        <v/>
      </c>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c r="AC596" s="160"/>
      <c r="AD596" s="160"/>
    </row>
    <row r="597" spans="2:34" ht="15" customHeight="1">
      <c r="B597" s="7"/>
      <c r="C597" s="94" t="s">
        <v>376</v>
      </c>
      <c r="D597" s="116" t="str">
        <f t="shared" si="84"/>
        <v/>
      </c>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c r="AC597" s="160"/>
      <c r="AD597" s="160"/>
    </row>
    <row r="598" spans="2:34" ht="15" customHeight="1">
      <c r="B598" s="7"/>
      <c r="C598" s="7"/>
      <c r="D598" s="97" t="s">
        <v>377</v>
      </c>
      <c r="E598" s="148">
        <f>IF(AND(SUM(E478:E597)=0,COUNTIF(E478:E597,"NS")&gt;0),"NS",
IF(AND(SUM(E478:E597)=0,COUNTIF(E478:E597,0)&gt;0),0,
IF(AND(SUM(E478:E597)=0,COUNTIF(E478:E597,"NA")&gt;0),"NA",
SUM(E478:E597))))</f>
        <v>0</v>
      </c>
      <c r="F598" s="148">
        <f t="shared" ref="F598:AD598" si="85">IF(AND(SUM(F478:F597)=0,COUNTIF(F478:F597,"NS")&gt;0),"NS",
IF(AND(SUM(F478:F597)=0,COUNTIF(F478:F597,0)&gt;0),0,
IF(AND(SUM(F478:F597)=0,COUNTIF(F478:F597,"NA")&gt;0),"NA",
SUM(F478:F597))))</f>
        <v>0</v>
      </c>
      <c r="G598" s="148">
        <f t="shared" si="85"/>
        <v>0</v>
      </c>
      <c r="H598" s="148">
        <f t="shared" si="85"/>
        <v>0</v>
      </c>
      <c r="I598" s="148">
        <f t="shared" si="85"/>
        <v>0</v>
      </c>
      <c r="J598" s="148">
        <f t="shared" si="85"/>
        <v>0</v>
      </c>
      <c r="K598" s="148">
        <f t="shared" si="85"/>
        <v>0</v>
      </c>
      <c r="L598" s="148">
        <f t="shared" si="85"/>
        <v>0</v>
      </c>
      <c r="M598" s="148">
        <f t="shared" si="85"/>
        <v>0</v>
      </c>
      <c r="N598" s="148">
        <f t="shared" si="85"/>
        <v>0</v>
      </c>
      <c r="O598" s="148">
        <f t="shared" si="85"/>
        <v>0</v>
      </c>
      <c r="P598" s="148">
        <f t="shared" si="85"/>
        <v>0</v>
      </c>
      <c r="Q598" s="148">
        <f t="shared" si="85"/>
        <v>0</v>
      </c>
      <c r="R598" s="148">
        <f t="shared" si="85"/>
        <v>0</v>
      </c>
      <c r="S598" s="148">
        <f t="shared" si="85"/>
        <v>0</v>
      </c>
      <c r="T598" s="148">
        <f t="shared" si="85"/>
        <v>0</v>
      </c>
      <c r="U598" s="148">
        <f t="shared" si="85"/>
        <v>0</v>
      </c>
      <c r="V598" s="148">
        <f t="shared" si="85"/>
        <v>0</v>
      </c>
      <c r="W598" s="148">
        <f t="shared" si="85"/>
        <v>0</v>
      </c>
      <c r="X598" s="148">
        <f t="shared" si="85"/>
        <v>0</v>
      </c>
      <c r="Y598" s="148">
        <f t="shared" si="85"/>
        <v>0</v>
      </c>
      <c r="Z598" s="148">
        <f t="shared" si="85"/>
        <v>0</v>
      </c>
      <c r="AA598" s="148">
        <f t="shared" si="85"/>
        <v>0</v>
      </c>
      <c r="AB598" s="148">
        <f t="shared" si="85"/>
        <v>0</v>
      </c>
      <c r="AC598" s="148">
        <f t="shared" si="85"/>
        <v>0</v>
      </c>
      <c r="AD598" s="148">
        <f t="shared" si="85"/>
        <v>0</v>
      </c>
    </row>
    <row r="599" spans="2:34" ht="15" customHeight="1">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2:34" ht="45" customHeight="1">
      <c r="B600" s="7"/>
      <c r="C600" s="319" t="s">
        <v>495</v>
      </c>
      <c r="D600" s="319"/>
      <c r="E600" s="319"/>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c r="AG600" s="43">
        <f>+COUNTIF(V353:V472,"X")</f>
        <v>0</v>
      </c>
      <c r="AH600" s="43">
        <f>+IF($AG$341=$AH$341,0,IF(OR(AND(AG600&gt;=1,F600&lt;&gt;""),AND(AG600=0,F600="")),0,1))</f>
        <v>0</v>
      </c>
    </row>
    <row r="601" spans="2:34" ht="15" customHeight="1">
      <c r="B601" s="295" t="str">
        <f>IF(AH600=0,"","Error: debe especificar el otro sistema informático.")</f>
        <v/>
      </c>
      <c r="C601" s="295"/>
      <c r="D601" s="295"/>
      <c r="E601" s="295"/>
      <c r="F601" s="295"/>
      <c r="G601" s="295"/>
      <c r="H601" s="295"/>
      <c r="I601" s="295"/>
      <c r="J601" s="295"/>
      <c r="K601" s="295"/>
      <c r="L601" s="295"/>
      <c r="M601" s="295"/>
      <c r="N601" s="295"/>
      <c r="O601" s="295"/>
      <c r="P601" s="295"/>
      <c r="Q601" s="295"/>
      <c r="R601" s="295"/>
      <c r="S601" s="295"/>
      <c r="T601" s="295"/>
      <c r="U601" s="295"/>
      <c r="V601" s="295"/>
      <c r="W601" s="295"/>
      <c r="X601" s="295"/>
      <c r="Y601" s="295"/>
      <c r="Z601" s="295"/>
      <c r="AA601" s="295"/>
      <c r="AB601" s="295"/>
      <c r="AC601" s="295"/>
      <c r="AD601" s="295"/>
    </row>
    <row r="602" spans="2:34" ht="45" customHeight="1">
      <c r="B602" s="7"/>
      <c r="C602" s="319" t="s">
        <v>496</v>
      </c>
      <c r="D602" s="319"/>
      <c r="E602" s="319"/>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c r="AE602"/>
      <c r="AG602" s="43">
        <f>+COUNTIF(AC353:AC472,"X")</f>
        <v>0</v>
      </c>
      <c r="AH602" s="43">
        <f>+IF($AG$341=$AH$341,0,IF(OR(AND(AG602&gt;=1,F602&lt;&gt;""),AND(AG602=0,F602="")),0,1))</f>
        <v>0</v>
      </c>
    </row>
    <row r="603" spans="2:34" ht="15" customHeight="1">
      <c r="B603" s="295" t="str">
        <f>IF(AH602=0,"","Error: debe especificar el otro medio de recepción.")</f>
        <v/>
      </c>
      <c r="C603" s="295"/>
      <c r="D603" s="295"/>
      <c r="E603" s="295"/>
      <c r="F603" s="295"/>
      <c r="G603" s="295"/>
      <c r="H603" s="295"/>
      <c r="I603" s="295"/>
      <c r="J603" s="295"/>
      <c r="K603" s="295"/>
      <c r="L603" s="295"/>
      <c r="M603" s="295"/>
      <c r="N603" s="295"/>
      <c r="O603" s="295"/>
      <c r="P603" s="295"/>
      <c r="Q603" s="295"/>
      <c r="R603" s="295"/>
      <c r="S603" s="295"/>
      <c r="T603" s="295"/>
      <c r="U603" s="295"/>
      <c r="V603" s="295"/>
      <c r="W603" s="295"/>
      <c r="X603" s="295"/>
      <c r="Y603" s="295"/>
      <c r="Z603" s="295"/>
      <c r="AA603" s="295"/>
      <c r="AB603" s="295"/>
      <c r="AC603" s="295"/>
      <c r="AD603" s="295"/>
    </row>
    <row r="604" spans="2:34" ht="15" customHeight="1">
      <c r="B604" s="7"/>
      <c r="C604" s="236" t="s">
        <v>497</v>
      </c>
      <c r="D604" s="237"/>
      <c r="E604" s="237"/>
      <c r="F604" s="237"/>
      <c r="G604" s="237"/>
      <c r="H604" s="237"/>
      <c r="I604" s="237"/>
      <c r="J604" s="237"/>
      <c r="K604" s="237"/>
      <c r="L604" s="237"/>
      <c r="M604" s="237"/>
      <c r="N604" s="237"/>
      <c r="O604" s="237"/>
      <c r="P604" s="237"/>
      <c r="Q604" s="237"/>
      <c r="R604" s="237"/>
      <c r="S604" s="237"/>
      <c r="T604" s="237"/>
      <c r="U604" s="237"/>
      <c r="V604" s="237"/>
      <c r="W604" s="237"/>
      <c r="X604" s="237"/>
      <c r="Y604" s="237"/>
      <c r="Z604" s="237"/>
      <c r="AA604" s="237"/>
      <c r="AB604" s="237"/>
      <c r="AC604" s="237"/>
      <c r="AD604" s="238"/>
    </row>
    <row r="605" spans="2:34" ht="15" customHeight="1">
      <c r="B605" s="7"/>
      <c r="C605" s="303" t="s">
        <v>205</v>
      </c>
      <c r="D605" s="304"/>
      <c r="E605" s="305"/>
      <c r="F605" s="282" t="s">
        <v>498</v>
      </c>
      <c r="G605" s="283"/>
      <c r="H605" s="283"/>
      <c r="I605" s="283"/>
      <c r="J605" s="283"/>
      <c r="K605" s="283"/>
      <c r="L605" s="283"/>
      <c r="M605" s="283"/>
      <c r="N605" s="283"/>
      <c r="O605" s="283"/>
      <c r="P605" s="283"/>
      <c r="Q605" s="283"/>
      <c r="R605" s="283"/>
      <c r="S605" s="283"/>
      <c r="T605" s="283"/>
      <c r="U605" s="283"/>
      <c r="V605" s="283"/>
      <c r="W605" s="283"/>
      <c r="X605" s="283"/>
      <c r="Y605" s="283"/>
      <c r="Z605" s="283"/>
      <c r="AA605" s="283"/>
      <c r="AB605" s="283"/>
      <c r="AC605" s="283"/>
      <c r="AD605" s="284"/>
    </row>
    <row r="606" spans="2:34" ht="15" customHeight="1">
      <c r="B606" s="7"/>
      <c r="C606" s="303" t="s">
        <v>206</v>
      </c>
      <c r="D606" s="304"/>
      <c r="E606" s="305"/>
      <c r="F606" s="282" t="s">
        <v>499</v>
      </c>
      <c r="G606" s="283"/>
      <c r="H606" s="283"/>
      <c r="I606" s="283"/>
      <c r="J606" s="283"/>
      <c r="K606" s="283"/>
      <c r="L606" s="283"/>
      <c r="M606" s="283"/>
      <c r="N606" s="283"/>
      <c r="O606" s="283"/>
      <c r="P606" s="283"/>
      <c r="Q606" s="283"/>
      <c r="R606" s="283"/>
      <c r="S606" s="283"/>
      <c r="T606" s="283"/>
      <c r="U606" s="283"/>
      <c r="V606" s="283"/>
      <c r="W606" s="283"/>
      <c r="X606" s="283"/>
      <c r="Y606" s="283"/>
      <c r="Z606" s="283"/>
      <c r="AA606" s="283"/>
      <c r="AB606" s="283"/>
      <c r="AC606" s="283"/>
      <c r="AD606" s="284"/>
    </row>
    <row r="607" spans="2:34" ht="20.100000000000001" customHeight="1">
      <c r="B607" s="7"/>
      <c r="C607" s="313" t="s">
        <v>500</v>
      </c>
      <c r="D607" s="314"/>
      <c r="E607" s="136" t="s">
        <v>489</v>
      </c>
      <c r="F607" s="282" t="s">
        <v>501</v>
      </c>
      <c r="G607" s="283"/>
      <c r="H607" s="283"/>
      <c r="I607" s="283"/>
      <c r="J607" s="283"/>
      <c r="K607" s="283"/>
      <c r="L607" s="283"/>
      <c r="M607" s="283"/>
      <c r="N607" s="283"/>
      <c r="O607" s="283"/>
      <c r="P607" s="283"/>
      <c r="Q607" s="283"/>
      <c r="R607" s="283"/>
      <c r="S607" s="283"/>
      <c r="T607" s="283"/>
      <c r="U607" s="283"/>
      <c r="V607" s="283"/>
      <c r="W607" s="283"/>
      <c r="X607" s="283"/>
      <c r="Y607" s="283"/>
      <c r="Z607" s="283"/>
      <c r="AA607" s="283"/>
      <c r="AB607" s="283"/>
      <c r="AC607" s="283"/>
      <c r="AD607" s="284"/>
    </row>
    <row r="608" spans="2:34" ht="20.100000000000001" customHeight="1">
      <c r="B608" s="7"/>
      <c r="C608" s="315"/>
      <c r="D608" s="316"/>
      <c r="E608" s="136" t="s">
        <v>490</v>
      </c>
      <c r="F608" s="282" t="s">
        <v>502</v>
      </c>
      <c r="G608" s="283"/>
      <c r="H608" s="283"/>
      <c r="I608" s="283"/>
      <c r="J608" s="283"/>
      <c r="K608" s="283"/>
      <c r="L608" s="283"/>
      <c r="M608" s="283"/>
      <c r="N608" s="283"/>
      <c r="O608" s="283"/>
      <c r="P608" s="283"/>
      <c r="Q608" s="283"/>
      <c r="R608" s="283"/>
      <c r="S608" s="283"/>
      <c r="T608" s="283"/>
      <c r="U608" s="283"/>
      <c r="V608" s="283"/>
      <c r="W608" s="283"/>
      <c r="X608" s="283"/>
      <c r="Y608" s="283"/>
      <c r="Z608" s="283"/>
      <c r="AA608" s="283"/>
      <c r="AB608" s="283"/>
      <c r="AC608" s="283"/>
      <c r="AD608" s="284"/>
    </row>
    <row r="609" spans="1:30" ht="20.100000000000001" customHeight="1">
      <c r="B609" s="7"/>
      <c r="C609" s="317"/>
      <c r="D609" s="318"/>
      <c r="E609" s="136" t="s">
        <v>491</v>
      </c>
      <c r="F609" s="282" t="s">
        <v>503</v>
      </c>
      <c r="G609" s="283"/>
      <c r="H609" s="283"/>
      <c r="I609" s="283"/>
      <c r="J609" s="283"/>
      <c r="K609" s="283"/>
      <c r="L609" s="283"/>
      <c r="M609" s="283"/>
      <c r="N609" s="283"/>
      <c r="O609" s="283"/>
      <c r="P609" s="283"/>
      <c r="Q609" s="283"/>
      <c r="R609" s="283"/>
      <c r="S609" s="283"/>
      <c r="T609" s="283"/>
      <c r="U609" s="283"/>
      <c r="V609" s="283"/>
      <c r="W609" s="283"/>
      <c r="X609" s="283"/>
      <c r="Y609" s="283"/>
      <c r="Z609" s="283"/>
      <c r="AA609" s="283"/>
      <c r="AB609" s="283"/>
      <c r="AC609" s="283"/>
      <c r="AD609" s="284"/>
    </row>
    <row r="610" spans="1:30" ht="15" customHeight="1">
      <c r="B610" s="7"/>
      <c r="C610" s="303" t="s">
        <v>209</v>
      </c>
      <c r="D610" s="304"/>
      <c r="E610" s="305"/>
      <c r="F610" s="282" t="s">
        <v>504</v>
      </c>
      <c r="G610" s="283"/>
      <c r="H610" s="283"/>
      <c r="I610" s="283"/>
      <c r="J610" s="283"/>
      <c r="K610" s="283"/>
      <c r="L610" s="283"/>
      <c r="M610" s="283"/>
      <c r="N610" s="283"/>
      <c r="O610" s="283"/>
      <c r="P610" s="283"/>
      <c r="Q610" s="283"/>
      <c r="R610" s="283"/>
      <c r="S610" s="283"/>
      <c r="T610" s="283"/>
      <c r="U610" s="283"/>
      <c r="V610" s="283"/>
      <c r="W610" s="283"/>
      <c r="X610" s="283"/>
      <c r="Y610" s="283"/>
      <c r="Z610" s="283"/>
      <c r="AA610" s="283"/>
      <c r="AB610" s="283"/>
      <c r="AC610" s="283"/>
      <c r="AD610" s="284"/>
    </row>
    <row r="611" spans="1:30" ht="15" customHeight="1">
      <c r="B611" s="7"/>
      <c r="C611" s="303" t="s">
        <v>211</v>
      </c>
      <c r="D611" s="304"/>
      <c r="E611" s="305"/>
      <c r="F611" s="282" t="s">
        <v>505</v>
      </c>
      <c r="G611" s="283"/>
      <c r="H611" s="283"/>
      <c r="I611" s="283"/>
      <c r="J611" s="283"/>
      <c r="K611" s="283"/>
      <c r="L611" s="283"/>
      <c r="M611" s="283"/>
      <c r="N611" s="283"/>
      <c r="O611" s="283"/>
      <c r="P611" s="283"/>
      <c r="Q611" s="283"/>
      <c r="R611" s="283"/>
      <c r="S611" s="283"/>
      <c r="T611" s="283"/>
      <c r="U611" s="283"/>
      <c r="V611" s="283"/>
      <c r="W611" s="283"/>
      <c r="X611" s="283"/>
      <c r="Y611" s="283"/>
      <c r="Z611" s="283"/>
      <c r="AA611" s="283"/>
      <c r="AB611" s="283"/>
      <c r="AC611" s="283"/>
      <c r="AD611" s="284"/>
    </row>
    <row r="612" spans="1:30" ht="15" customHeight="1">
      <c r="B612" s="7"/>
      <c r="C612" s="303" t="s">
        <v>213</v>
      </c>
      <c r="D612" s="304"/>
      <c r="E612" s="305"/>
      <c r="F612" s="282" t="s">
        <v>506</v>
      </c>
      <c r="G612" s="283"/>
      <c r="H612" s="283"/>
      <c r="I612" s="283"/>
      <c r="J612" s="283"/>
      <c r="K612" s="283"/>
      <c r="L612" s="283"/>
      <c r="M612" s="283"/>
      <c r="N612" s="283"/>
      <c r="O612" s="283"/>
      <c r="P612" s="283"/>
      <c r="Q612" s="283"/>
      <c r="R612" s="283"/>
      <c r="S612" s="283"/>
      <c r="T612" s="283"/>
      <c r="U612" s="283"/>
      <c r="V612" s="283"/>
      <c r="W612" s="283"/>
      <c r="X612" s="283"/>
      <c r="Y612" s="283"/>
      <c r="Z612" s="283"/>
      <c r="AA612" s="283"/>
      <c r="AB612" s="283"/>
      <c r="AC612" s="283"/>
      <c r="AD612" s="284"/>
    </row>
    <row r="613" spans="1:30" ht="15" customHeight="1">
      <c r="A613" s="89"/>
      <c r="B613"/>
      <c r="C613" s="303" t="s">
        <v>215</v>
      </c>
      <c r="D613" s="304"/>
      <c r="E613" s="305"/>
      <c r="F613" s="282" t="s">
        <v>507</v>
      </c>
      <c r="G613" s="283"/>
      <c r="H613" s="283"/>
      <c r="I613" s="283"/>
      <c r="J613" s="283"/>
      <c r="K613" s="283"/>
      <c r="L613" s="283"/>
      <c r="M613" s="283"/>
      <c r="N613" s="283"/>
      <c r="O613" s="283"/>
      <c r="P613" s="283"/>
      <c r="Q613" s="283"/>
      <c r="R613" s="283"/>
      <c r="S613" s="283"/>
      <c r="T613" s="283"/>
      <c r="U613" s="283"/>
      <c r="V613" s="283"/>
      <c r="W613" s="283"/>
      <c r="X613" s="283"/>
      <c r="Y613" s="283"/>
      <c r="Z613" s="283"/>
      <c r="AA613" s="283"/>
      <c r="AB613" s="283"/>
      <c r="AC613" s="283"/>
      <c r="AD613" s="284"/>
    </row>
    <row r="614" spans="1:30" ht="15" customHeight="1">
      <c r="A614" s="89"/>
      <c r="B614"/>
      <c r="C614" s="303" t="s">
        <v>217</v>
      </c>
      <c r="D614" s="304"/>
      <c r="E614" s="305"/>
      <c r="F614" s="282" t="s">
        <v>508</v>
      </c>
      <c r="G614" s="283"/>
      <c r="H614" s="283"/>
      <c r="I614" s="283"/>
      <c r="J614" s="283"/>
      <c r="K614" s="283"/>
      <c r="L614" s="283"/>
      <c r="M614" s="283"/>
      <c r="N614" s="283"/>
      <c r="O614" s="283"/>
      <c r="P614" s="283"/>
      <c r="Q614" s="283"/>
      <c r="R614" s="283"/>
      <c r="S614" s="283"/>
      <c r="T614" s="283"/>
      <c r="U614" s="283"/>
      <c r="V614" s="283"/>
      <c r="W614" s="283"/>
      <c r="X614" s="283"/>
      <c r="Y614" s="283"/>
      <c r="Z614" s="283"/>
      <c r="AA614" s="283"/>
      <c r="AB614" s="283"/>
      <c r="AC614" s="283"/>
      <c r="AD614" s="284"/>
    </row>
    <row r="615" spans="1:30" ht="15" customHeight="1">
      <c r="A615" s="89"/>
      <c r="B615"/>
      <c r="C615" s="303" t="s">
        <v>219</v>
      </c>
      <c r="D615" s="304"/>
      <c r="E615" s="305"/>
      <c r="F615" s="282" t="s">
        <v>509</v>
      </c>
      <c r="G615" s="283"/>
      <c r="H615" s="283"/>
      <c r="I615" s="283"/>
      <c r="J615" s="283"/>
      <c r="K615" s="283"/>
      <c r="L615" s="283"/>
      <c r="M615" s="283"/>
      <c r="N615" s="283"/>
      <c r="O615" s="283"/>
      <c r="P615" s="283"/>
      <c r="Q615" s="283"/>
      <c r="R615" s="283"/>
      <c r="S615" s="283"/>
      <c r="T615" s="283"/>
      <c r="U615" s="283"/>
      <c r="V615" s="283"/>
      <c r="W615" s="283"/>
      <c r="X615" s="283"/>
      <c r="Y615" s="283"/>
      <c r="Z615" s="283"/>
      <c r="AA615" s="283"/>
      <c r="AB615" s="283"/>
      <c r="AC615" s="283"/>
      <c r="AD615" s="284"/>
    </row>
    <row r="616" spans="1:30" ht="15" customHeight="1">
      <c r="A616" s="89"/>
      <c r="B616"/>
      <c r="C616" s="303" t="s">
        <v>221</v>
      </c>
      <c r="D616" s="304"/>
      <c r="E616" s="305"/>
      <c r="F616" s="282" t="s">
        <v>510</v>
      </c>
      <c r="G616" s="283"/>
      <c r="H616" s="283"/>
      <c r="I616" s="283"/>
      <c r="J616" s="283"/>
      <c r="K616" s="283"/>
      <c r="L616" s="283"/>
      <c r="M616" s="283"/>
      <c r="N616" s="283"/>
      <c r="O616" s="283"/>
      <c r="P616" s="283"/>
      <c r="Q616" s="283"/>
      <c r="R616" s="283"/>
      <c r="S616" s="283"/>
      <c r="T616" s="283"/>
      <c r="U616" s="283"/>
      <c r="V616" s="283"/>
      <c r="W616" s="283"/>
      <c r="X616" s="283"/>
      <c r="Y616" s="283"/>
      <c r="Z616" s="283"/>
      <c r="AA616" s="283"/>
      <c r="AB616" s="283"/>
      <c r="AC616" s="283"/>
      <c r="AD616" s="284"/>
    </row>
    <row r="617" spans="1:30" ht="15" customHeight="1">
      <c r="A617" s="89"/>
      <c r="B617"/>
      <c r="C617" s="303" t="s">
        <v>223</v>
      </c>
      <c r="D617" s="304"/>
      <c r="E617" s="305"/>
      <c r="F617" s="282" t="s">
        <v>511</v>
      </c>
      <c r="G617" s="283"/>
      <c r="H617" s="283"/>
      <c r="I617" s="283"/>
      <c r="J617" s="283"/>
      <c r="K617" s="283"/>
      <c r="L617" s="283"/>
      <c r="M617" s="283"/>
      <c r="N617" s="283"/>
      <c r="O617" s="283"/>
      <c r="P617" s="283"/>
      <c r="Q617" s="283"/>
      <c r="R617" s="283"/>
      <c r="S617" s="283"/>
      <c r="T617" s="283"/>
      <c r="U617" s="283"/>
      <c r="V617" s="283"/>
      <c r="W617" s="283"/>
      <c r="X617" s="283"/>
      <c r="Y617" s="283"/>
      <c r="Z617" s="283"/>
      <c r="AA617" s="283"/>
      <c r="AB617" s="283"/>
      <c r="AC617" s="283"/>
      <c r="AD617" s="284"/>
    </row>
    <row r="618" spans="1:30" ht="15" customHeight="1">
      <c r="A618" s="89"/>
      <c r="B618"/>
      <c r="C618" s="117"/>
      <c r="D618" s="117"/>
      <c r="E618" s="117"/>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24" customHeight="1">
      <c r="B619" s="25"/>
      <c r="C619" s="203" t="s">
        <v>378</v>
      </c>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c r="AD619" s="203"/>
    </row>
    <row r="620" spans="1:30" ht="60" customHeight="1">
      <c r="B620" s="25"/>
      <c r="C620" s="306"/>
      <c r="D620" s="306"/>
      <c r="E620" s="306"/>
      <c r="F620" s="306"/>
      <c r="G620" s="306"/>
      <c r="H620" s="306"/>
      <c r="I620" s="306"/>
      <c r="J620" s="306"/>
      <c r="K620" s="306"/>
      <c r="L620" s="306"/>
      <c r="M620" s="306"/>
      <c r="N620" s="306"/>
      <c r="O620" s="306"/>
      <c r="P620" s="306"/>
      <c r="Q620" s="306"/>
      <c r="R620" s="306"/>
      <c r="S620" s="306"/>
      <c r="T620" s="306"/>
      <c r="U620" s="306"/>
      <c r="V620" s="306"/>
      <c r="W620" s="306"/>
      <c r="X620" s="306"/>
      <c r="Y620" s="306"/>
      <c r="Z620" s="306"/>
      <c r="AA620" s="306"/>
      <c r="AB620" s="306"/>
      <c r="AC620" s="306"/>
      <c r="AD620" s="306"/>
    </row>
    <row r="621" spans="1:30" ht="15" customHeight="1">
      <c r="B621" s="276" t="str">
        <f>IF(CA341=0,"","Alerta: se registró NS (no se sabe), favor de agregar su respectivo comentario (6ᵃ instrucción general).")</f>
        <v/>
      </c>
      <c r="C621" s="276"/>
      <c r="D621" s="276"/>
      <c r="E621" s="276"/>
      <c r="F621" s="276"/>
      <c r="G621" s="276"/>
      <c r="H621" s="276"/>
      <c r="I621" s="276"/>
      <c r="J621" s="276"/>
      <c r="K621" s="276"/>
      <c r="L621" s="276"/>
      <c r="M621" s="276"/>
      <c r="N621" s="276"/>
      <c r="O621" s="276"/>
      <c r="P621" s="276"/>
      <c r="Q621" s="276"/>
      <c r="R621" s="276"/>
      <c r="S621" s="276"/>
      <c r="T621" s="276"/>
      <c r="U621" s="276"/>
      <c r="V621" s="276"/>
      <c r="W621" s="276"/>
      <c r="X621" s="276"/>
      <c r="Y621" s="276"/>
      <c r="Z621" s="276"/>
      <c r="AA621" s="276"/>
      <c r="AB621" s="276"/>
      <c r="AC621" s="276"/>
      <c r="AD621" s="276"/>
    </row>
    <row r="622" spans="1:30" ht="24.75" customHeight="1">
      <c r="B622" s="343" t="str">
        <f>IF(AH473=0,"","Error: si selecciono el código 2 o 9 en la columna Contó con medios de recepción para solicitudes de acceso a la información y de protección de datos personales debe dejar el resto de la fila en blanco (1ᵃ instrucción).")</f>
        <v/>
      </c>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c r="AA622" s="343"/>
      <c r="AB622" s="343"/>
      <c r="AC622" s="343"/>
      <c r="AD622" s="343"/>
    </row>
    <row r="623" spans="1:30" ht="15" customHeight="1">
      <c r="B623" s="343" t="str">
        <f>IF(AJ473=0,"","Error: debe seleccionar al menos una opción del apartado de medios de recepción.")</f>
        <v/>
      </c>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c r="AA623" s="343"/>
      <c r="AB623" s="343"/>
      <c r="AC623" s="343"/>
      <c r="AD623" s="343"/>
    </row>
    <row r="624" spans="1:30" ht="34.5" customHeight="1">
      <c r="B624" s="343" t="str">
        <f>IF(AW473=0,"","Error: favor de revisar la consistencia del llenado de la tabla 2 de 2 de acuerdo a lo seleccionado en la tabla 1 de 2 (5ᵃ instrucción ).")</f>
        <v/>
      </c>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c r="AA624" s="343"/>
      <c r="AB624" s="343"/>
      <c r="AC624" s="343"/>
      <c r="AD624" s="343"/>
    </row>
    <row r="625" spans="1:79" ht="15" customHeight="1">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spans="1:79" ht="15" customHeight="1">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G626" s="43" t="s">
        <v>274</v>
      </c>
    </row>
    <row r="627" spans="1:79" customFormat="1" ht="24" customHeight="1">
      <c r="A627" s="88" t="s">
        <v>512</v>
      </c>
      <c r="B627" s="272" t="s">
        <v>513</v>
      </c>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c r="AC627" s="272"/>
      <c r="AD627" s="272"/>
      <c r="AF627" s="163"/>
      <c r="AG627">
        <f>+COUNTBLANK(Y634:AD638)</f>
        <v>30</v>
      </c>
      <c r="AH627">
        <v>30</v>
      </c>
      <c r="AI627">
        <v>25</v>
      </c>
      <c r="CA627">
        <f>+COUNTIF(Y634:AD638,"NS")</f>
        <v>0</v>
      </c>
    </row>
    <row r="628" spans="1:79" customFormat="1" ht="24" customHeight="1">
      <c r="A628" s="88"/>
      <c r="B628" s="146"/>
      <c r="C628" s="203" t="s">
        <v>514</v>
      </c>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c r="AD628" s="203"/>
      <c r="AF628" s="163"/>
      <c r="AG628" s="157" t="s">
        <v>382</v>
      </c>
      <c r="AH628" s="157"/>
      <c r="AI628" s="157">
        <f>IF(OR(AG627=AH627,AG627=AI627),0,1)</f>
        <v>0</v>
      </c>
    </row>
    <row r="629" spans="1:79" customFormat="1" ht="24" customHeight="1">
      <c r="A629" s="88"/>
      <c r="B629" s="146"/>
      <c r="C629" s="203" t="s">
        <v>515</v>
      </c>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c r="AD629" s="203"/>
      <c r="AF629" s="163"/>
      <c r="AG629">
        <f>SUM(R598:AD598)</f>
        <v>0</v>
      </c>
      <c r="AH629">
        <f>+IF(AG627=AH627,0,IF(OR(AND(AG629=0,AG627=30),AND(AG629&gt;=1,AG627=25)),0,1))</f>
        <v>0</v>
      </c>
    </row>
    <row r="630" spans="1:79" customFormat="1" ht="36" customHeight="1">
      <c r="A630" s="88"/>
      <c r="B630" s="146"/>
      <c r="C630" s="309" t="s">
        <v>516</v>
      </c>
      <c r="D630" s="309"/>
      <c r="E630" s="309"/>
      <c r="F630" s="309"/>
      <c r="G630" s="309"/>
      <c r="H630" s="309"/>
      <c r="I630" s="309"/>
      <c r="J630" s="309"/>
      <c r="K630" s="309"/>
      <c r="L630" s="309"/>
      <c r="M630" s="309"/>
      <c r="N630" s="309"/>
      <c r="O630" s="309"/>
      <c r="P630" s="309"/>
      <c r="Q630" s="309"/>
      <c r="R630" s="309"/>
      <c r="S630" s="309"/>
      <c r="T630" s="309"/>
      <c r="U630" s="309"/>
      <c r="V630" s="309"/>
      <c r="W630" s="309"/>
      <c r="X630" s="309"/>
      <c r="Y630" s="309"/>
      <c r="Z630" s="309"/>
      <c r="AA630" s="309"/>
      <c r="AB630" s="309"/>
      <c r="AC630" s="309"/>
      <c r="AD630" s="309"/>
      <c r="AF630" s="163"/>
    </row>
    <row r="631" spans="1:79" customFormat="1" ht="36" customHeight="1">
      <c r="A631" s="88"/>
      <c r="B631" s="146"/>
      <c r="C631" s="309" t="s">
        <v>517</v>
      </c>
      <c r="D631" s="309"/>
      <c r="E631" s="309"/>
      <c r="F631" s="309"/>
      <c r="G631" s="309"/>
      <c r="H631" s="309"/>
      <c r="I631" s="309"/>
      <c r="J631" s="309"/>
      <c r="K631" s="309"/>
      <c r="L631" s="309"/>
      <c r="M631" s="309"/>
      <c r="N631" s="309"/>
      <c r="O631" s="309"/>
      <c r="P631" s="309"/>
      <c r="Q631" s="309"/>
      <c r="R631" s="309"/>
      <c r="S631" s="309"/>
      <c r="T631" s="309"/>
      <c r="U631" s="309"/>
      <c r="V631" s="309"/>
      <c r="W631" s="309"/>
      <c r="X631" s="309"/>
      <c r="Y631" s="309"/>
      <c r="Z631" s="309"/>
      <c r="AA631" s="309"/>
      <c r="AB631" s="309"/>
      <c r="AC631" s="309"/>
      <c r="AD631" s="309"/>
      <c r="AF631" s="163"/>
    </row>
    <row r="632" spans="1:79" customFormat="1" ht="15" customHeight="1">
      <c r="A632" s="83"/>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F632" s="163"/>
    </row>
    <row r="633" spans="1:79" customFormat="1" ht="36" customHeight="1">
      <c r="A633" s="83"/>
      <c r="B633" s="118"/>
      <c r="C633" s="236" t="s">
        <v>518</v>
      </c>
      <c r="D633" s="237"/>
      <c r="E633" s="237"/>
      <c r="F633" s="237"/>
      <c r="G633" s="237"/>
      <c r="H633" s="237"/>
      <c r="I633" s="237"/>
      <c r="J633" s="237"/>
      <c r="K633" s="237"/>
      <c r="L633" s="237"/>
      <c r="M633" s="237"/>
      <c r="N633" s="237"/>
      <c r="O633" s="237"/>
      <c r="P633" s="237"/>
      <c r="Q633" s="237"/>
      <c r="R633" s="237"/>
      <c r="S633" s="237"/>
      <c r="T633" s="237"/>
      <c r="U633" s="237"/>
      <c r="V633" s="237"/>
      <c r="W633" s="237"/>
      <c r="X633" s="238"/>
      <c r="Y633" s="236" t="s">
        <v>519</v>
      </c>
      <c r="Z633" s="237"/>
      <c r="AA633" s="237"/>
      <c r="AB633" s="237"/>
      <c r="AC633" s="237"/>
      <c r="AD633" s="238"/>
      <c r="AF633" s="163"/>
    </row>
    <row r="634" spans="1:79" customFormat="1" ht="15" customHeight="1">
      <c r="A634" s="83"/>
      <c r="B634" s="118"/>
      <c r="C634" s="108" t="s">
        <v>205</v>
      </c>
      <c r="D634" s="310" t="s">
        <v>520</v>
      </c>
      <c r="E634" s="311"/>
      <c r="F634" s="311"/>
      <c r="G634" s="311"/>
      <c r="H634" s="311"/>
      <c r="I634" s="311"/>
      <c r="J634" s="311"/>
      <c r="K634" s="311"/>
      <c r="L634" s="311"/>
      <c r="M634" s="311"/>
      <c r="N634" s="311"/>
      <c r="O634" s="311"/>
      <c r="P634" s="311"/>
      <c r="Q634" s="311"/>
      <c r="R634" s="311"/>
      <c r="S634" s="311"/>
      <c r="T634" s="311"/>
      <c r="U634" s="311"/>
      <c r="V634" s="311"/>
      <c r="W634" s="311"/>
      <c r="X634" s="312"/>
      <c r="Y634" s="271"/>
      <c r="Z634" s="271"/>
      <c r="AA634" s="271"/>
      <c r="AB634" s="271"/>
      <c r="AC634" s="271"/>
      <c r="AD634" s="271"/>
      <c r="AF634" s="163"/>
      <c r="AG634" s="153">
        <f>+SUM(R478:AD597)</f>
        <v>0</v>
      </c>
      <c r="AH634" s="154">
        <f>COUNTIF(R478:AD597,"NS")</f>
        <v>0</v>
      </c>
      <c r="AI634" s="154">
        <f>+IF(AG627=AH627,0,IF(OR(AND(AG634&lt;&gt;0,Y639&gt;=AG634),AND(AG634=0,AH634="NS",Y639="NS"),AND(AG634&gt;=1,AH634&lt;&gt;0,Y639="NS"),AND(AG634&gt;=1,AH634=0,Y639="NS"),AND(AG634&gt;=1,AH634=0,Y639&gt;=AG634)),0,1))</f>
        <v>0</v>
      </c>
      <c r="AL634">
        <f>Y634</f>
        <v>0</v>
      </c>
      <c r="AM634">
        <f>AG629</f>
        <v>0</v>
      </c>
      <c r="AN634">
        <f>+IF($AG$627=$AH$627,0,IF(OR(AND(AL634&lt;=AM634),AND(AL634="NS",AM634="NS"),AND(AM634&gt;=1,AL634="NS"),AND(AL634="NA",AM634="NA")),0,1))</f>
        <v>0</v>
      </c>
    </row>
    <row r="635" spans="1:79" customFormat="1" ht="15" customHeight="1">
      <c r="A635" s="83"/>
      <c r="B635" s="25"/>
      <c r="C635" s="101" t="s">
        <v>206</v>
      </c>
      <c r="D635" s="310" t="s">
        <v>521</v>
      </c>
      <c r="E635" s="311"/>
      <c r="F635" s="311"/>
      <c r="G635" s="311"/>
      <c r="H635" s="311"/>
      <c r="I635" s="311"/>
      <c r="J635" s="311"/>
      <c r="K635" s="311"/>
      <c r="L635" s="311"/>
      <c r="M635" s="311"/>
      <c r="N635" s="311"/>
      <c r="O635" s="311"/>
      <c r="P635" s="311"/>
      <c r="Q635" s="311"/>
      <c r="R635" s="311"/>
      <c r="S635" s="311"/>
      <c r="T635" s="311"/>
      <c r="U635" s="311"/>
      <c r="V635" s="311"/>
      <c r="W635" s="311"/>
      <c r="X635" s="312"/>
      <c r="Y635" s="271"/>
      <c r="Z635" s="271"/>
      <c r="AA635" s="271"/>
      <c r="AB635" s="271"/>
      <c r="AC635" s="271"/>
      <c r="AD635" s="271"/>
      <c r="AF635" s="163"/>
      <c r="AL635">
        <f t="shared" ref="AL635:AL638" si="86">Y635</f>
        <v>0</v>
      </c>
      <c r="AM635">
        <f>AG629</f>
        <v>0</v>
      </c>
      <c r="AN635">
        <f t="shared" ref="AN635:AN638" si="87">+IF($AG$627=$AH$627,0,IF(OR(AND(AL635&lt;=AM635),AND(AL635="NS",AM635="NS"),AND(AM635&gt;=1,AL635="NS"),AND(AL635="NA",AM635="NA")),0,1))</f>
        <v>0</v>
      </c>
    </row>
    <row r="636" spans="1:79" customFormat="1" ht="15" customHeight="1">
      <c r="A636" s="83"/>
      <c r="B636" s="25"/>
      <c r="C636" s="101" t="s">
        <v>208</v>
      </c>
      <c r="D636" s="310" t="s">
        <v>522</v>
      </c>
      <c r="E636" s="311"/>
      <c r="F636" s="311"/>
      <c r="G636" s="311"/>
      <c r="H636" s="311"/>
      <c r="I636" s="311"/>
      <c r="J636" s="311"/>
      <c r="K636" s="311"/>
      <c r="L636" s="311"/>
      <c r="M636" s="311"/>
      <c r="N636" s="311"/>
      <c r="O636" s="311"/>
      <c r="P636" s="311"/>
      <c r="Q636" s="311"/>
      <c r="R636" s="311"/>
      <c r="S636" s="311"/>
      <c r="T636" s="311"/>
      <c r="U636" s="311"/>
      <c r="V636" s="311"/>
      <c r="W636" s="311"/>
      <c r="X636" s="312"/>
      <c r="Y636" s="271"/>
      <c r="Z636" s="271"/>
      <c r="AA636" s="271"/>
      <c r="AB636" s="271"/>
      <c r="AC636" s="271"/>
      <c r="AD636" s="271"/>
      <c r="AF636" s="163"/>
      <c r="AL636">
        <f t="shared" si="86"/>
        <v>0</v>
      </c>
      <c r="AM636">
        <f>AG629</f>
        <v>0</v>
      </c>
      <c r="AN636">
        <f t="shared" si="87"/>
        <v>0</v>
      </c>
    </row>
    <row r="637" spans="1:79" customFormat="1" ht="15" customHeight="1">
      <c r="A637" s="83"/>
      <c r="B637" s="25"/>
      <c r="C637" s="101" t="s">
        <v>209</v>
      </c>
      <c r="D637" s="310" t="s">
        <v>523</v>
      </c>
      <c r="E637" s="311"/>
      <c r="F637" s="311"/>
      <c r="G637" s="311"/>
      <c r="H637" s="311"/>
      <c r="I637" s="311"/>
      <c r="J637" s="311"/>
      <c r="K637" s="311"/>
      <c r="L637" s="311"/>
      <c r="M637" s="311"/>
      <c r="N637" s="311"/>
      <c r="O637" s="311"/>
      <c r="P637" s="311"/>
      <c r="Q637" s="311"/>
      <c r="R637" s="311"/>
      <c r="S637" s="311"/>
      <c r="T637" s="311"/>
      <c r="U637" s="311"/>
      <c r="V637" s="311"/>
      <c r="W637" s="311"/>
      <c r="X637" s="312"/>
      <c r="Y637" s="271"/>
      <c r="Z637" s="271"/>
      <c r="AA637" s="271"/>
      <c r="AB637" s="271"/>
      <c r="AC637" s="271"/>
      <c r="AD637" s="271"/>
      <c r="AF637" s="163"/>
      <c r="AL637">
        <f t="shared" si="86"/>
        <v>0</v>
      </c>
      <c r="AM637">
        <f>AG629</f>
        <v>0</v>
      </c>
      <c r="AN637">
        <f t="shared" si="87"/>
        <v>0</v>
      </c>
    </row>
    <row r="638" spans="1:79" customFormat="1" ht="15" customHeight="1">
      <c r="A638" s="83"/>
      <c r="B638" s="25"/>
      <c r="C638" s="101" t="s">
        <v>211</v>
      </c>
      <c r="D638" s="310" t="s">
        <v>524</v>
      </c>
      <c r="E638" s="311"/>
      <c r="F638" s="311"/>
      <c r="G638" s="311"/>
      <c r="H638" s="311"/>
      <c r="I638" s="311"/>
      <c r="J638" s="311"/>
      <c r="K638" s="311"/>
      <c r="L638" s="311"/>
      <c r="M638" s="311"/>
      <c r="N638" s="311"/>
      <c r="O638" s="311"/>
      <c r="P638" s="311"/>
      <c r="Q638" s="311"/>
      <c r="R638" s="311"/>
      <c r="S638" s="311"/>
      <c r="T638" s="311"/>
      <c r="U638" s="311"/>
      <c r="V638" s="311"/>
      <c r="W638" s="311"/>
      <c r="X638" s="312"/>
      <c r="Y638" s="271"/>
      <c r="Z638" s="271"/>
      <c r="AA638" s="271"/>
      <c r="AB638" s="271"/>
      <c r="AC638" s="271"/>
      <c r="AD638" s="271"/>
      <c r="AF638" s="163"/>
      <c r="AL638">
        <f t="shared" si="86"/>
        <v>0</v>
      </c>
      <c r="AM638">
        <f>AG629</f>
        <v>0</v>
      </c>
      <c r="AN638">
        <f t="shared" si="87"/>
        <v>0</v>
      </c>
    </row>
    <row r="639" spans="1:79" customFormat="1" ht="15" customHeight="1">
      <c r="A639" s="83"/>
      <c r="B639" s="25"/>
      <c r="C639" s="25"/>
      <c r="D639" s="25"/>
      <c r="E639" s="25"/>
      <c r="F639" s="25"/>
      <c r="G639" s="25"/>
      <c r="H639" s="25"/>
      <c r="I639" s="25"/>
      <c r="J639" s="25"/>
      <c r="K639" s="25"/>
      <c r="L639" s="25"/>
      <c r="M639" s="25"/>
      <c r="N639" s="25"/>
      <c r="O639" s="25"/>
      <c r="P639" s="25"/>
      <c r="Q639" s="25"/>
      <c r="R639" s="25"/>
      <c r="S639" s="25"/>
      <c r="T639" s="25"/>
      <c r="U639" s="25"/>
      <c r="V639" s="25"/>
      <c r="W639" s="25"/>
      <c r="X639" s="119" t="s">
        <v>377</v>
      </c>
      <c r="Y639" s="183">
        <f>IF(AND(SUM(Y634:AD638)=0,COUNTIF(Y634:AD638,"NS")&gt;0),"NS",
IF(AND(SUM(Y634:AD638)=0,COUNTIF(Y634:AD638,0)&gt;0),0,
IF(AND(SUM(Y634:AD638)=0,COUNTIF(Y634:AD638,"NA")&gt;0),"NA",
SUM(Y634:AD638))))</f>
        <v>0</v>
      </c>
      <c r="Z639" s="183"/>
      <c r="AA639" s="183"/>
      <c r="AB639" s="183"/>
      <c r="AC639" s="183"/>
      <c r="AD639" s="183"/>
      <c r="AF639" s="163"/>
      <c r="AN639">
        <f>+SUM(AN634:AN638)</f>
        <v>0</v>
      </c>
    </row>
    <row r="640" spans="1:79" customFormat="1" ht="15" customHeight="1">
      <c r="A640" s="83"/>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F640" s="163"/>
    </row>
    <row r="641" spans="1:79" customFormat="1" ht="24" customHeight="1">
      <c r="A641" s="83"/>
      <c r="B641" s="25"/>
      <c r="C641" s="273" t="s">
        <v>378</v>
      </c>
      <c r="D641" s="273"/>
      <c r="E641" s="273"/>
      <c r="F641" s="273"/>
      <c r="G641" s="273"/>
      <c r="H641" s="273"/>
      <c r="I641" s="273"/>
      <c r="J641" s="273"/>
      <c r="K641" s="273"/>
      <c r="L641" s="273"/>
      <c r="M641" s="273"/>
      <c r="N641" s="273"/>
      <c r="O641" s="273"/>
      <c r="P641" s="273"/>
      <c r="Q641" s="273"/>
      <c r="R641" s="273"/>
      <c r="S641" s="273"/>
      <c r="T641" s="273"/>
      <c r="U641" s="273"/>
      <c r="V641" s="273"/>
      <c r="W641" s="273"/>
      <c r="X641" s="273"/>
      <c r="Y641" s="273"/>
      <c r="Z641" s="273"/>
      <c r="AA641" s="273"/>
      <c r="AB641" s="273"/>
      <c r="AC641" s="273"/>
      <c r="AD641" s="273"/>
      <c r="AF641" s="163"/>
    </row>
    <row r="642" spans="1:79" customFormat="1" ht="60" customHeight="1">
      <c r="A642" s="83"/>
      <c r="B642" s="25"/>
      <c r="C642" s="274"/>
      <c r="D642" s="274"/>
      <c r="E642" s="274"/>
      <c r="F642" s="274"/>
      <c r="G642" s="274"/>
      <c r="H642" s="274"/>
      <c r="I642" s="274"/>
      <c r="J642" s="274"/>
      <c r="K642" s="274"/>
      <c r="L642" s="274"/>
      <c r="M642" s="274"/>
      <c r="N642" s="274"/>
      <c r="O642" s="274"/>
      <c r="P642" s="274"/>
      <c r="Q642" s="274"/>
      <c r="R642" s="274"/>
      <c r="S642" s="274"/>
      <c r="T642" s="274"/>
      <c r="U642" s="274"/>
      <c r="V642" s="274"/>
      <c r="W642" s="274"/>
      <c r="X642" s="274"/>
      <c r="Y642" s="274"/>
      <c r="Z642" s="274"/>
      <c r="AA642" s="274"/>
      <c r="AB642" s="274"/>
      <c r="AC642" s="274"/>
      <c r="AD642" s="274"/>
      <c r="AF642" s="163"/>
    </row>
    <row r="643" spans="1:79" customFormat="1" ht="15" customHeight="1">
      <c r="A643" s="83"/>
      <c r="B643" s="276" t="str">
        <f>IF(CA627=0,"","Alerta: se registró NS (no se sabe), favor de agregar su respectivo comentario (6ᵃ instrucción general).")</f>
        <v/>
      </c>
      <c r="C643" s="276"/>
      <c r="D643" s="276"/>
      <c r="E643" s="276"/>
      <c r="F643" s="276"/>
      <c r="G643" s="276"/>
      <c r="H643" s="276"/>
      <c r="I643" s="276"/>
      <c r="J643" s="276"/>
      <c r="K643" s="276"/>
      <c r="L643" s="276"/>
      <c r="M643" s="276"/>
      <c r="N643" s="276"/>
      <c r="O643" s="276"/>
      <c r="P643" s="276"/>
      <c r="Q643" s="276"/>
      <c r="R643" s="276"/>
      <c r="S643" s="276"/>
      <c r="T643" s="276"/>
      <c r="U643" s="276"/>
      <c r="V643" s="276"/>
      <c r="W643" s="276"/>
      <c r="X643" s="276"/>
      <c r="Y643" s="276"/>
      <c r="Z643" s="276"/>
      <c r="AA643" s="276"/>
      <c r="AB643" s="276"/>
      <c r="AC643" s="276"/>
      <c r="AD643" s="276"/>
      <c r="AF643" s="163"/>
    </row>
    <row r="644" spans="1:79" customFormat="1" ht="15" customHeight="1">
      <c r="A644" s="83"/>
      <c r="B644" s="276" t="str">
        <f>IF(AH629=0,"","Alerta: no puede responder debido a la relación que guarda con la pregunta anterior (1ᵃ instrucción).")</f>
        <v/>
      </c>
      <c r="C644" s="276"/>
      <c r="D644" s="276"/>
      <c r="E644" s="276"/>
      <c r="F644" s="276"/>
      <c r="G644" s="276"/>
      <c r="H644" s="276"/>
      <c r="I644" s="276"/>
      <c r="J644" s="276"/>
      <c r="K644" s="276"/>
      <c r="L644" s="276"/>
      <c r="M644" s="276"/>
      <c r="N644" s="276"/>
      <c r="O644" s="276"/>
      <c r="P644" s="276"/>
      <c r="Q644" s="276"/>
      <c r="R644" s="276"/>
      <c r="S644" s="276"/>
      <c r="T644" s="276"/>
      <c r="U644" s="276"/>
      <c r="V644" s="276"/>
      <c r="W644" s="276"/>
      <c r="X644" s="276"/>
      <c r="Y644" s="276"/>
      <c r="Z644" s="276"/>
      <c r="AA644" s="276"/>
      <c r="AB644" s="276"/>
      <c r="AC644" s="276"/>
      <c r="AD644" s="276"/>
      <c r="AF644" s="163"/>
    </row>
    <row r="645" spans="1:79" customFormat="1" ht="23.25" customHeight="1">
      <c r="A645" s="83"/>
      <c r="B645" s="343" t="str">
        <f>IF(AI634=0,"","Error: verificar la suma de las cantidades ya que debe ser igual o mayor  la suma de las cantidades del apartado Solicitudes de protección de datos personales recibidas de la pregunta anterior (3ᵃ instrucción).")</f>
        <v/>
      </c>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c r="AA645" s="343"/>
      <c r="AB645" s="343"/>
      <c r="AC645" s="343"/>
      <c r="AD645" s="343"/>
      <c r="AF645" s="163"/>
    </row>
    <row r="646" spans="1:79" customFormat="1" ht="27.75" customHeight="1">
      <c r="A646" s="83"/>
      <c r="B646" s="382" t="str">
        <f>IF(AN639=0,"","Alerta:  la cantidad de cada tipo debe ser igual o menor a la suma de las cantidades del apartado Solicitudes de protección de datos personales recibidas de la pregunta anterior, de no ser así debe registrar su respectivo comentario (4ᵃ instrucción).")</f>
        <v/>
      </c>
      <c r="C646" s="382"/>
      <c r="D646" s="382"/>
      <c r="E646" s="382"/>
      <c r="F646" s="382"/>
      <c r="G646" s="382"/>
      <c r="H646" s="382"/>
      <c r="I646" s="382"/>
      <c r="J646" s="382"/>
      <c r="K646" s="382"/>
      <c r="L646" s="382"/>
      <c r="M646" s="382"/>
      <c r="N646" s="382"/>
      <c r="O646" s="382"/>
      <c r="P646" s="382"/>
      <c r="Q646" s="382"/>
      <c r="R646" s="382"/>
      <c r="S646" s="382"/>
      <c r="T646" s="382"/>
      <c r="U646" s="382"/>
      <c r="V646" s="382"/>
      <c r="W646" s="382"/>
      <c r="X646" s="382"/>
      <c r="Y646" s="382"/>
      <c r="Z646" s="382"/>
      <c r="AA646" s="382"/>
      <c r="AB646" s="382"/>
      <c r="AC646" s="382"/>
      <c r="AD646" s="382"/>
      <c r="AF646" s="163"/>
    </row>
    <row r="647" spans="1:79" customFormat="1" ht="15" customHeight="1">
      <c r="A647" s="83"/>
      <c r="B647" s="233" t="str">
        <f>IF(AI628=0,"","Error: debe completar toda la información requerida.")</f>
        <v/>
      </c>
      <c r="C647" s="233"/>
      <c r="D647" s="233"/>
      <c r="E647" s="233"/>
      <c r="F647" s="233"/>
      <c r="G647" s="233"/>
      <c r="H647" s="233"/>
      <c r="I647" s="233"/>
      <c r="J647" s="233"/>
      <c r="K647" s="233"/>
      <c r="L647" s="233"/>
      <c r="M647" s="233"/>
      <c r="N647" s="233"/>
      <c r="O647" s="233"/>
      <c r="P647" s="233"/>
      <c r="Q647" s="233"/>
      <c r="R647" s="233"/>
      <c r="S647" s="233"/>
      <c r="T647" s="233"/>
      <c r="U647" s="233"/>
      <c r="V647" s="233"/>
      <c r="W647" s="233"/>
      <c r="X647" s="233"/>
      <c r="Y647" s="233"/>
      <c r="Z647" s="233"/>
      <c r="AA647" s="233"/>
      <c r="AB647" s="233"/>
      <c r="AC647" s="233"/>
      <c r="AD647" s="233"/>
      <c r="AF647" s="163"/>
    </row>
    <row r="648" spans="1:79" customFormat="1" ht="15" customHeight="1">
      <c r="A648" s="83"/>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F648" s="163"/>
      <c r="AG648" t="s">
        <v>274</v>
      </c>
    </row>
    <row r="649" spans="1:79" ht="24" customHeight="1">
      <c r="A649" s="88" t="s">
        <v>525</v>
      </c>
      <c r="B649" s="307" t="s">
        <v>526</v>
      </c>
      <c r="C649" s="307"/>
      <c r="D649" s="307"/>
      <c r="E649" s="307"/>
      <c r="F649" s="307"/>
      <c r="G649" s="307"/>
      <c r="H649" s="307"/>
      <c r="I649" s="307"/>
      <c r="J649" s="307"/>
      <c r="K649" s="307"/>
      <c r="L649" s="307"/>
      <c r="M649" s="307"/>
      <c r="N649" s="307"/>
      <c r="O649" s="307"/>
      <c r="P649" s="307"/>
      <c r="Q649" s="307"/>
      <c r="R649" s="307"/>
      <c r="S649" s="307"/>
      <c r="T649" s="307"/>
      <c r="U649" s="307"/>
      <c r="V649" s="307"/>
      <c r="W649" s="307"/>
      <c r="X649" s="307"/>
      <c r="Y649" s="307"/>
      <c r="Z649" s="307"/>
      <c r="AA649" s="307"/>
      <c r="AB649" s="307"/>
      <c r="AC649" s="307"/>
      <c r="AD649" s="307"/>
      <c r="AG649" s="43">
        <f>+COUNTBLANK(C657:AD657)+COUNTBLANK(C671:AD671)</f>
        <v>56</v>
      </c>
      <c r="AH649" s="43">
        <v>56</v>
      </c>
      <c r="AI649" s="43">
        <v>47</v>
      </c>
      <c r="AJ649" s="43">
        <v>52</v>
      </c>
      <c r="CA649" s="43">
        <f>+COUNTIF(C657:AD657,"NS")+COUNTIF(C671:AD671,"NS")</f>
        <v>0</v>
      </c>
    </row>
    <row r="650" spans="1:79" customFormat="1" ht="24" customHeight="1">
      <c r="A650" s="88"/>
      <c r="B650" s="146"/>
      <c r="C650" s="203" t="s">
        <v>527</v>
      </c>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c r="AD650" s="203"/>
      <c r="AF650" s="163"/>
      <c r="AG650" t="s">
        <v>281</v>
      </c>
      <c r="AI650">
        <f>IF(OR(AG649=AH649,AG649=AI649,AG649=AJ649),0,1)</f>
        <v>0</v>
      </c>
    </row>
    <row r="651" spans="1:79" ht="36" customHeight="1">
      <c r="A651" s="88"/>
      <c r="B651" s="146"/>
      <c r="C651" s="308" t="s">
        <v>528</v>
      </c>
      <c r="D651" s="308"/>
      <c r="E651" s="308"/>
      <c r="F651" s="308"/>
      <c r="G651" s="308"/>
      <c r="H651" s="308"/>
      <c r="I651" s="308"/>
      <c r="J651" s="308"/>
      <c r="K651" s="308"/>
      <c r="L651" s="308"/>
      <c r="M651" s="308"/>
      <c r="N651" s="308"/>
      <c r="O651" s="308"/>
      <c r="P651" s="308"/>
      <c r="Q651" s="308"/>
      <c r="R651" s="308"/>
      <c r="S651" s="308"/>
      <c r="T651" s="308"/>
      <c r="U651" s="308"/>
      <c r="V651" s="308"/>
      <c r="W651" s="308"/>
      <c r="X651" s="308"/>
      <c r="Y651" s="308"/>
      <c r="Z651" s="308"/>
      <c r="AA651" s="308"/>
      <c r="AB651" s="308"/>
      <c r="AC651" s="308"/>
      <c r="AD651" s="308"/>
    </row>
    <row r="652" spans="1:79" ht="15" customHeight="1">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spans="1:79" ht="15" customHeight="1">
      <c r="B653" s="120"/>
      <c r="C653" s="96" t="s">
        <v>529</v>
      </c>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G653" s="43">
        <f>SUM(E598:Q598)</f>
        <v>0</v>
      </c>
      <c r="AH653" s="43">
        <f>+IF($AG$649=$AH$649,0,IF(OR(AND(AG653&lt;&gt;0,AG654=23),AND(AG653=0,AG654=28)),0,1))</f>
        <v>0</v>
      </c>
    </row>
    <row r="654" spans="1:79" ht="15" customHeight="1">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G654" s="43">
        <f>+COUNTBLANK(C657:AD657)</f>
        <v>28</v>
      </c>
    </row>
    <row r="655" spans="1:79" ht="15" customHeight="1">
      <c r="B655" s="118"/>
      <c r="C655" s="180" t="s">
        <v>530</v>
      </c>
      <c r="D655" s="18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c r="AA655" s="181"/>
      <c r="AB655" s="181"/>
      <c r="AC655" s="181"/>
      <c r="AD655" s="182"/>
    </row>
    <row r="656" spans="1:79" ht="15" customHeight="1" thickBot="1">
      <c r="B656" s="118"/>
      <c r="C656" s="180" t="s">
        <v>285</v>
      </c>
      <c r="D656" s="181"/>
      <c r="E656" s="181"/>
      <c r="F656" s="181"/>
      <c r="G656" s="181"/>
      <c r="H656" s="182"/>
      <c r="I656" s="184" t="s">
        <v>531</v>
      </c>
      <c r="J656" s="185"/>
      <c r="K656" s="185"/>
      <c r="L656" s="185"/>
      <c r="M656" s="186"/>
      <c r="N656" s="184" t="s">
        <v>532</v>
      </c>
      <c r="O656" s="185"/>
      <c r="P656" s="185"/>
      <c r="Q656" s="185"/>
      <c r="R656" s="186"/>
      <c r="S656" s="184" t="s">
        <v>533</v>
      </c>
      <c r="T656" s="185"/>
      <c r="U656" s="185"/>
      <c r="V656" s="185"/>
      <c r="W656" s="185"/>
      <c r="X656" s="186"/>
      <c r="Y656" s="184" t="s">
        <v>511</v>
      </c>
      <c r="Z656" s="185"/>
      <c r="AA656" s="185"/>
      <c r="AB656" s="185"/>
      <c r="AC656" s="185"/>
      <c r="AD656" s="186"/>
    </row>
    <row r="657" spans="1:40" ht="15" customHeight="1" thickBot="1">
      <c r="B657" s="25"/>
      <c r="C657" s="242"/>
      <c r="D657" s="243"/>
      <c r="E657" s="243"/>
      <c r="F657" s="243"/>
      <c r="G657" s="243"/>
      <c r="H657" s="244"/>
      <c r="I657" s="242"/>
      <c r="J657" s="243"/>
      <c r="K657" s="243"/>
      <c r="L657" s="243"/>
      <c r="M657" s="244"/>
      <c r="N657" s="242"/>
      <c r="O657" s="243"/>
      <c r="P657" s="243"/>
      <c r="Q657" s="243"/>
      <c r="R657" s="244"/>
      <c r="S657" s="242"/>
      <c r="T657" s="243"/>
      <c r="U657" s="243"/>
      <c r="V657" s="243"/>
      <c r="W657" s="243"/>
      <c r="X657" s="244"/>
      <c r="Y657" s="242"/>
      <c r="Z657" s="243"/>
      <c r="AA657" s="243"/>
      <c r="AB657" s="243"/>
      <c r="AC657" s="243"/>
      <c r="AD657" s="244"/>
      <c r="AG657" s="153">
        <f>C657</f>
        <v>0</v>
      </c>
      <c r="AH657" s="154">
        <f>COUNTIF(I657:AD657,"NS")</f>
        <v>0</v>
      </c>
      <c r="AI657" s="154">
        <f>+SUM(I657:AD657)</f>
        <v>0</v>
      </c>
      <c r="AJ657" s="155">
        <f>IF($AG$649=$AH$649, 0, IF(OR(AND(AG657=0, AH657&gt;0), AND(AG657="NS", AI657&gt;0), AND(AG657="NS", AI657=0, AH657=0)), 1, IF(OR(AND(AH657&gt;=2, AI657&lt;AG657), AND(AG657="NS", AI657=0, AH657&gt;0), AG657=AI657, AND(AG657="NA", COUNTIF(I657:AD657, "NA")=COUNTA(I657:AD657))), 0, 1)))</f>
        <v>0</v>
      </c>
      <c r="AK657"/>
      <c r="AL657">
        <f>AG653</f>
        <v>0</v>
      </c>
      <c r="AM657">
        <f>C657</f>
        <v>0</v>
      </c>
      <c r="AN657">
        <f>+IF($AG$649=$AH$649,0,IF(OR(AND(AL657=AM657),AND(AL657="NS",AM657="NS"),AND(AL657&gt;=1,AM657="NS"),AND(AL657="NA",AM657="NA")),0,1))</f>
        <v>0</v>
      </c>
    </row>
    <row r="658" spans="1:40" ht="15" customHeight="1">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spans="1:40" customFormat="1" ht="24" customHeight="1">
      <c r="A659" s="83"/>
      <c r="B659" s="25"/>
      <c r="C659" s="273" t="s">
        <v>378</v>
      </c>
      <c r="D659" s="273"/>
      <c r="E659" s="273"/>
      <c r="F659" s="273"/>
      <c r="G659" s="273"/>
      <c r="H659" s="273"/>
      <c r="I659" s="273"/>
      <c r="J659" s="273"/>
      <c r="K659" s="273"/>
      <c r="L659" s="273"/>
      <c r="M659" s="273"/>
      <c r="N659" s="273"/>
      <c r="O659" s="273"/>
      <c r="P659" s="273"/>
      <c r="Q659" s="273"/>
      <c r="R659" s="273"/>
      <c r="S659" s="273"/>
      <c r="T659" s="273"/>
      <c r="U659" s="273"/>
      <c r="V659" s="273"/>
      <c r="W659" s="273"/>
      <c r="X659" s="273"/>
      <c r="Y659" s="273"/>
      <c r="Z659" s="273"/>
      <c r="AA659" s="273"/>
      <c r="AB659" s="273"/>
      <c r="AC659" s="273"/>
      <c r="AD659" s="273"/>
      <c r="AF659" s="163"/>
    </row>
    <row r="660" spans="1:40" customFormat="1" ht="60" customHeight="1">
      <c r="A660" s="83"/>
      <c r="B660" s="25"/>
      <c r="C660" s="346"/>
      <c r="D660" s="347"/>
      <c r="E660" s="347"/>
      <c r="F660" s="347"/>
      <c r="G660" s="347"/>
      <c r="H660" s="347"/>
      <c r="I660" s="347"/>
      <c r="J660" s="347"/>
      <c r="K660" s="347"/>
      <c r="L660" s="347"/>
      <c r="M660" s="347"/>
      <c r="N660" s="347"/>
      <c r="O660" s="347"/>
      <c r="P660" s="347"/>
      <c r="Q660" s="347"/>
      <c r="R660" s="347"/>
      <c r="S660" s="347"/>
      <c r="T660" s="347"/>
      <c r="U660" s="347"/>
      <c r="V660" s="347"/>
      <c r="W660" s="347"/>
      <c r="X660" s="347"/>
      <c r="Y660" s="347"/>
      <c r="Z660" s="347"/>
      <c r="AA660" s="347"/>
      <c r="AB660" s="347"/>
      <c r="AC660" s="347"/>
      <c r="AD660" s="348"/>
      <c r="AF660" s="163"/>
    </row>
    <row r="661" spans="1:40" customFormat="1" ht="15" customHeight="1">
      <c r="A661" s="83"/>
      <c r="AF661" s="163"/>
    </row>
    <row r="662" spans="1:40" ht="15" customHeight="1">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spans="1:40" ht="15" customHeight="1">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spans="1:40" ht="15" customHeight="1">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spans="1:40" ht="15" customHeight="1">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spans="1:40" ht="15" customHeight="1">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spans="1:40" ht="15" customHeight="1">
      <c r="B667" s="120"/>
      <c r="C667" s="96" t="s">
        <v>534</v>
      </c>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G667" s="43">
        <f>+SUM(R598:AD598)</f>
        <v>0</v>
      </c>
      <c r="AH667" s="43">
        <f>+IF($AG$649=$AH$649,0,IF(OR(AND(AG667&lt;&gt;0,AG668=24),AND(AG667=0,AG668=28)),0,1))</f>
        <v>0</v>
      </c>
    </row>
    <row r="668" spans="1:40" ht="15" customHeight="1">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G668" s="43">
        <f>+COUNTBLANK(C671:AD671)</f>
        <v>28</v>
      </c>
    </row>
    <row r="669" spans="1:40" ht="15" customHeight="1">
      <c r="B669" s="25"/>
      <c r="C669" s="183" t="s">
        <v>535</v>
      </c>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c r="AA669" s="183"/>
      <c r="AB669" s="183"/>
      <c r="AC669" s="183"/>
      <c r="AD669" s="183"/>
    </row>
    <row r="670" spans="1:40" ht="15" customHeight="1" thickBot="1">
      <c r="B670" s="25"/>
      <c r="C670" s="180" t="s">
        <v>285</v>
      </c>
      <c r="D670" s="181"/>
      <c r="E670" s="181"/>
      <c r="F670" s="181"/>
      <c r="G670" s="181"/>
      <c r="H670" s="181"/>
      <c r="I670" s="181"/>
      <c r="J670" s="184" t="s">
        <v>531</v>
      </c>
      <c r="K670" s="185"/>
      <c r="L670" s="185"/>
      <c r="M670" s="185"/>
      <c r="N670" s="185"/>
      <c r="O670" s="185"/>
      <c r="P670" s="185"/>
      <c r="Q670" s="184" t="s">
        <v>532</v>
      </c>
      <c r="R670" s="185"/>
      <c r="S670" s="185"/>
      <c r="T670" s="185"/>
      <c r="U670" s="185"/>
      <c r="V670" s="185"/>
      <c r="W670" s="185"/>
      <c r="X670" s="187" t="s">
        <v>511</v>
      </c>
      <c r="Y670" s="187"/>
      <c r="Z670" s="187"/>
      <c r="AA670" s="187"/>
      <c r="AB670" s="187"/>
      <c r="AC670" s="187"/>
      <c r="AD670" s="187"/>
    </row>
    <row r="671" spans="1:40" ht="15" customHeight="1" thickBot="1">
      <c r="B671" s="25"/>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c r="AG671" s="153">
        <f>C671</f>
        <v>0</v>
      </c>
      <c r="AH671" s="154">
        <f>COUNTIF(J671:AD671,"NS")</f>
        <v>0</v>
      </c>
      <c r="AI671" s="154">
        <f>+SUM(J671:AD671)</f>
        <v>0</v>
      </c>
      <c r="AJ671" s="155">
        <f>IF($AG$649=$AH$649, 0, IF(OR(AND(AG671=0, AH671&gt;0), AND(AG671="NS", AI671&gt;0), AND(AG671="NS", AI671=0, AH671=0)), 1, IF(OR(AND(AH671&gt;=2, AI671&lt;AG671), AND(AG671="NS", AI671=0, AH671&gt;0), AG671=AI671, AND(AG671="NA", COUNTIF(J671:AD671, "NA")=COUNTA(J671:AD671))), 0, 1)))</f>
        <v>0</v>
      </c>
      <c r="AK671"/>
      <c r="AL671">
        <f>AG667</f>
        <v>0</v>
      </c>
      <c r="AM671">
        <f>C671</f>
        <v>0</v>
      </c>
      <c r="AN671">
        <f>+IF($AG$649=$AH$649,0,IF(OR(AND(AL671=AM671),AND(AL671="NS",AM671="NS"),AND(AL671&gt;=1,AM671="NS"),AND(AL671="NA",AM671="NA")),0,1))</f>
        <v>0</v>
      </c>
    </row>
    <row r="672" spans="1:40" ht="15" customHeight="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c r="AC672" s="121"/>
      <c r="AD672" s="121"/>
      <c r="AJ672" s="43">
        <f>+AJ671+AJ657</f>
        <v>0</v>
      </c>
      <c r="AN672" s="43">
        <f>+AN671+AN657</f>
        <v>0</v>
      </c>
    </row>
    <row r="673" spans="1:79" ht="24" customHeight="1">
      <c r="B673" s="25"/>
      <c r="C673" s="273" t="s">
        <v>378</v>
      </c>
      <c r="D673" s="273"/>
      <c r="E673" s="273"/>
      <c r="F673" s="273"/>
      <c r="G673" s="273"/>
      <c r="H673" s="273"/>
      <c r="I673" s="273"/>
      <c r="J673" s="273"/>
      <c r="K673" s="273"/>
      <c r="L673" s="273"/>
      <c r="M673" s="273"/>
      <c r="N673" s="273"/>
      <c r="O673" s="273"/>
      <c r="P673" s="273"/>
      <c r="Q673" s="273"/>
      <c r="R673" s="273"/>
      <c r="S673" s="273"/>
      <c r="T673" s="273"/>
      <c r="U673" s="273"/>
      <c r="V673" s="273"/>
      <c r="W673" s="273"/>
      <c r="X673" s="273"/>
      <c r="Y673" s="273"/>
      <c r="Z673" s="273"/>
      <c r="AA673" s="273"/>
      <c r="AB673" s="273"/>
      <c r="AC673" s="273"/>
      <c r="AD673" s="273"/>
    </row>
    <row r="674" spans="1:79" ht="60" customHeight="1">
      <c r="B674" s="25"/>
      <c r="C674" s="350"/>
      <c r="D674" s="351"/>
      <c r="E674" s="351"/>
      <c r="F674" s="351"/>
      <c r="G674" s="351"/>
      <c r="H674" s="351"/>
      <c r="I674" s="351"/>
      <c r="J674" s="351"/>
      <c r="K674" s="351"/>
      <c r="L674" s="351"/>
      <c r="M674" s="351"/>
      <c r="N674" s="351"/>
      <c r="O674" s="351"/>
      <c r="P674" s="351"/>
      <c r="Q674" s="351"/>
      <c r="R674" s="351"/>
      <c r="S674" s="351"/>
      <c r="T674" s="351"/>
      <c r="U674" s="351"/>
      <c r="V674" s="351"/>
      <c r="W674" s="351"/>
      <c r="X674" s="351"/>
      <c r="Y674" s="351"/>
      <c r="Z674" s="351"/>
      <c r="AA674" s="351"/>
      <c r="AB674" s="351"/>
      <c r="AC674" s="351"/>
      <c r="AD674" s="352"/>
    </row>
    <row r="675" spans="1:79" ht="15" customHeight="1">
      <c r="B675" s="276" t="str">
        <f>IF(CA649=0,"","Alerta: se registró NS (no se sabe), favor de agregar su respectivo comentario (6ᵃ instrucción general).")</f>
        <v/>
      </c>
      <c r="C675" s="276"/>
      <c r="D675" s="276"/>
      <c r="E675" s="276"/>
      <c r="F675" s="276"/>
      <c r="G675" s="276"/>
      <c r="H675" s="276"/>
      <c r="I675" s="276"/>
      <c r="J675" s="276"/>
      <c r="K675" s="276"/>
      <c r="L675" s="276"/>
      <c r="M675" s="276"/>
      <c r="N675" s="276"/>
      <c r="O675" s="276"/>
      <c r="P675" s="276"/>
      <c r="Q675" s="276"/>
      <c r="R675" s="276"/>
      <c r="S675" s="276"/>
      <c r="T675" s="276"/>
      <c r="U675" s="276"/>
      <c r="V675" s="276"/>
      <c r="W675" s="276"/>
      <c r="X675" s="276"/>
      <c r="Y675" s="276"/>
      <c r="Z675" s="276"/>
      <c r="AA675" s="276"/>
      <c r="AB675" s="276"/>
      <c r="AC675" s="276"/>
      <c r="AD675" s="276"/>
    </row>
    <row r="676" spans="1:79" ht="15" customHeight="1">
      <c r="B676" s="276" t="str">
        <f>IF(SUM(AH653,AH667)=0,"","Alerta: no puede responder debido a la relación que guarda con la pregunta 4.7 (1ᵃ instrucción).")</f>
        <v/>
      </c>
      <c r="C676" s="276"/>
      <c r="D676" s="276"/>
      <c r="E676" s="276"/>
      <c r="F676" s="276"/>
      <c r="G676" s="276"/>
      <c r="H676" s="276"/>
      <c r="I676" s="276"/>
      <c r="J676" s="276"/>
      <c r="K676" s="276"/>
      <c r="L676" s="276"/>
      <c r="M676" s="276"/>
      <c r="N676" s="276"/>
      <c r="O676" s="276"/>
      <c r="P676" s="276"/>
      <c r="Q676" s="276"/>
      <c r="R676" s="276"/>
      <c r="S676" s="276"/>
      <c r="T676" s="276"/>
      <c r="U676" s="276"/>
      <c r="V676" s="276"/>
      <c r="W676" s="276"/>
      <c r="X676" s="276"/>
      <c r="Y676" s="276"/>
      <c r="Z676" s="276"/>
      <c r="AA676" s="276"/>
      <c r="AB676" s="276"/>
      <c r="AC676" s="276"/>
      <c r="AD676" s="276"/>
    </row>
    <row r="677" spans="1:79" ht="15" customHeight="1">
      <c r="B677" s="295" t="str">
        <f>IF(AJ672=0,"","Error: verificar sumas.")</f>
        <v/>
      </c>
      <c r="C677" s="295"/>
      <c r="D677" s="295"/>
      <c r="E677" s="295"/>
      <c r="F677" s="295"/>
      <c r="G677" s="295"/>
      <c r="H677" s="295"/>
      <c r="I677" s="295"/>
      <c r="J677" s="295"/>
      <c r="K677" s="295"/>
      <c r="L677" s="295"/>
      <c r="M677" s="295"/>
      <c r="N677" s="295"/>
      <c r="O677" s="295"/>
      <c r="P677" s="295"/>
      <c r="Q677" s="295"/>
      <c r="R677" s="295"/>
      <c r="S677" s="295"/>
      <c r="T677" s="295"/>
      <c r="U677" s="295"/>
      <c r="V677" s="295"/>
      <c r="W677" s="295"/>
      <c r="X677" s="295"/>
      <c r="Y677" s="295"/>
      <c r="Z677" s="295"/>
      <c r="AA677" s="295"/>
      <c r="AB677" s="295"/>
      <c r="AC677" s="295"/>
      <c r="AD677" s="295"/>
    </row>
    <row r="678" spans="1:79" ht="29.25" customHeight="1">
      <c r="B678" s="382" t="str">
        <f>IF(AN672=0,"","Alerta:  para cada tabla la cantidad registrada en el Total debe ser igual a la suma de las cantidades de la prgeunta 4.7 de su respectivo apartado (2ᵃ instrucción).")</f>
        <v/>
      </c>
      <c r="C678" s="382"/>
      <c r="D678" s="382"/>
      <c r="E678" s="382"/>
      <c r="F678" s="382"/>
      <c r="G678" s="382"/>
      <c r="H678" s="382"/>
      <c r="I678" s="382"/>
      <c r="J678" s="382"/>
      <c r="K678" s="382"/>
      <c r="L678" s="382"/>
      <c r="M678" s="382"/>
      <c r="N678" s="382"/>
      <c r="O678" s="382"/>
      <c r="P678" s="382"/>
      <c r="Q678" s="382"/>
      <c r="R678" s="382"/>
      <c r="S678" s="382"/>
      <c r="T678" s="382"/>
      <c r="U678" s="382"/>
      <c r="V678" s="382"/>
      <c r="W678" s="382"/>
      <c r="X678" s="382"/>
      <c r="Y678" s="382"/>
      <c r="Z678" s="382"/>
      <c r="AA678" s="382"/>
      <c r="AB678" s="382"/>
      <c r="AC678" s="382"/>
      <c r="AD678" s="382"/>
    </row>
    <row r="679" spans="1:79" ht="15" customHeight="1">
      <c r="B679" s="233" t="str">
        <f>IF(AI650=0,"","Error: debe completar toda la información requerida.")</f>
        <v/>
      </c>
      <c r="C679" s="233"/>
      <c r="D679" s="233"/>
      <c r="E679" s="233"/>
      <c r="F679" s="233"/>
      <c r="G679" s="233"/>
      <c r="H679" s="233"/>
      <c r="I679" s="233"/>
      <c r="J679" s="233"/>
      <c r="K679" s="233"/>
      <c r="L679" s="233"/>
      <c r="M679" s="233"/>
      <c r="N679" s="233"/>
      <c r="O679" s="233"/>
      <c r="P679" s="233"/>
      <c r="Q679" s="233"/>
      <c r="R679" s="233"/>
      <c r="S679" s="233"/>
      <c r="T679" s="233"/>
      <c r="U679" s="233"/>
      <c r="V679" s="233"/>
      <c r="W679" s="233"/>
      <c r="X679" s="233"/>
      <c r="Y679" s="233"/>
      <c r="Z679" s="233"/>
      <c r="AA679" s="233"/>
      <c r="AB679" s="233"/>
      <c r="AC679" s="233"/>
      <c r="AD679" s="233"/>
    </row>
    <row r="680" spans="1:79" ht="15" customHeight="1" thickBot="1">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spans="1:79" customFormat="1" ht="15" customHeight="1" thickBot="1">
      <c r="A681" s="107" t="s">
        <v>257</v>
      </c>
      <c r="B681" s="285" t="s">
        <v>536</v>
      </c>
      <c r="C681" s="286"/>
      <c r="D681" s="286"/>
      <c r="E681" s="286"/>
      <c r="F681" s="286"/>
      <c r="G681" s="286"/>
      <c r="H681" s="286"/>
      <c r="I681" s="286"/>
      <c r="J681" s="286"/>
      <c r="K681" s="286"/>
      <c r="L681" s="286"/>
      <c r="M681" s="286"/>
      <c r="N681" s="286"/>
      <c r="O681" s="286"/>
      <c r="P681" s="286"/>
      <c r="Q681" s="286"/>
      <c r="R681" s="286"/>
      <c r="S681" s="286"/>
      <c r="T681" s="286"/>
      <c r="U681" s="286"/>
      <c r="V681" s="286"/>
      <c r="W681" s="286"/>
      <c r="X681" s="286"/>
      <c r="Y681" s="286"/>
      <c r="Z681" s="286"/>
      <c r="AA681" s="286"/>
      <c r="AB681" s="286"/>
      <c r="AC681" s="286"/>
      <c r="AD681" s="287"/>
      <c r="AF681" s="163"/>
    </row>
    <row r="682" spans="1:79" customFormat="1" ht="15" customHeight="1">
      <c r="A682" s="83"/>
      <c r="B682" s="366" t="s">
        <v>537</v>
      </c>
      <c r="C682" s="367"/>
      <c r="D682" s="367"/>
      <c r="E682" s="367"/>
      <c r="F682" s="367"/>
      <c r="G682" s="367"/>
      <c r="H682" s="367"/>
      <c r="I682" s="367"/>
      <c r="J682" s="367"/>
      <c r="K682" s="367"/>
      <c r="L682" s="367"/>
      <c r="M682" s="367"/>
      <c r="N682" s="367"/>
      <c r="O682" s="367"/>
      <c r="P682" s="367"/>
      <c r="Q682" s="367"/>
      <c r="R682" s="367"/>
      <c r="S682" s="367"/>
      <c r="T682" s="367"/>
      <c r="U682" s="367"/>
      <c r="V682" s="367"/>
      <c r="W682" s="367"/>
      <c r="X682" s="367"/>
      <c r="Y682" s="367"/>
      <c r="Z682" s="367"/>
      <c r="AA682" s="367"/>
      <c r="AB682" s="367"/>
      <c r="AC682" s="367"/>
      <c r="AD682" s="368"/>
      <c r="AF682" s="163"/>
    </row>
    <row r="683" spans="1:79" customFormat="1" ht="36" customHeight="1">
      <c r="A683" s="83"/>
      <c r="B683" s="122"/>
      <c r="C683" s="214" t="s">
        <v>538</v>
      </c>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c r="AA683" s="214"/>
      <c r="AB683" s="214"/>
      <c r="AC683" s="214"/>
      <c r="AD683" s="215"/>
      <c r="AF683" s="163"/>
    </row>
    <row r="684" spans="1:79" customFormat="1" ht="15" customHeight="1">
      <c r="A684" s="83"/>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F684" s="163"/>
      <c r="AG684" s="158" t="s">
        <v>274</v>
      </c>
      <c r="AH684" s="43"/>
    </row>
    <row r="685" spans="1:79" customFormat="1" ht="24" customHeight="1">
      <c r="A685" s="38" t="s">
        <v>539</v>
      </c>
      <c r="B685" s="296" t="s">
        <v>540</v>
      </c>
      <c r="C685" s="296"/>
      <c r="D685" s="296"/>
      <c r="E685" s="296"/>
      <c r="F685" s="296"/>
      <c r="G685" s="296"/>
      <c r="H685" s="296"/>
      <c r="I685" s="296"/>
      <c r="J685" s="296"/>
      <c r="K685" s="296"/>
      <c r="L685" s="296"/>
      <c r="M685" s="296"/>
      <c r="N685" s="296"/>
      <c r="O685" s="296"/>
      <c r="P685" s="296"/>
      <c r="Q685" s="296"/>
      <c r="R685" s="296"/>
      <c r="S685" s="296"/>
      <c r="T685" s="296"/>
      <c r="U685" s="296"/>
      <c r="V685" s="296"/>
      <c r="W685" s="296"/>
      <c r="X685" s="296"/>
      <c r="Y685" s="296"/>
      <c r="Z685" s="296"/>
      <c r="AA685" s="296"/>
      <c r="AB685" s="296"/>
      <c r="AC685" s="296"/>
      <c r="AD685" s="296"/>
      <c r="AF685" s="163"/>
      <c r="AG685" s="158">
        <f>COUNTBLANK(M692:AD693)</f>
        <v>36</v>
      </c>
      <c r="AH685" s="43">
        <v>36</v>
      </c>
      <c r="AI685">
        <v>24</v>
      </c>
      <c r="CA685">
        <f>+COUNTIF(M692:AD693,"NS")</f>
        <v>0</v>
      </c>
    </row>
    <row r="686" spans="1:79" customFormat="1" ht="24" customHeight="1">
      <c r="A686" s="88"/>
      <c r="B686" s="146"/>
      <c r="C686" s="203" t="s">
        <v>541</v>
      </c>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c r="AD686" s="203"/>
      <c r="AF686" s="163"/>
      <c r="AG686" s="157" t="s">
        <v>382</v>
      </c>
      <c r="AH686" s="157"/>
      <c r="AI686" s="157">
        <f>+AY692+AY693</f>
        <v>0</v>
      </c>
    </row>
    <row r="687" spans="1:79" customFormat="1" ht="24" customHeight="1">
      <c r="A687" s="88"/>
      <c r="B687" s="146"/>
      <c r="C687" s="203" t="s">
        <v>542</v>
      </c>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c r="AD687" s="203"/>
      <c r="AF687" s="163"/>
    </row>
    <row r="688" spans="1:79" customFormat="1" ht="15" customHeight="1">
      <c r="A688" s="90"/>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F688" s="163"/>
      <c r="AG688">
        <f>AG653</f>
        <v>0</v>
      </c>
      <c r="AH688">
        <f>AG667</f>
        <v>0</v>
      </c>
    </row>
    <row r="689" spans="1:48" customFormat="1" ht="24" customHeight="1">
      <c r="A689" s="90"/>
      <c r="B689" s="25"/>
      <c r="C689" s="270" t="s">
        <v>543</v>
      </c>
      <c r="D689" s="270"/>
      <c r="E689" s="270"/>
      <c r="F689" s="270"/>
      <c r="G689" s="270"/>
      <c r="H689" s="270"/>
      <c r="I689" s="270"/>
      <c r="J689" s="270"/>
      <c r="K689" s="270"/>
      <c r="L689" s="270"/>
      <c r="M689" s="270" t="s">
        <v>544</v>
      </c>
      <c r="N689" s="270"/>
      <c r="O689" s="270"/>
      <c r="P689" s="270"/>
      <c r="Q689" s="270"/>
      <c r="R689" s="270"/>
      <c r="S689" s="270"/>
      <c r="T689" s="270"/>
      <c r="U689" s="270"/>
      <c r="V689" s="270"/>
      <c r="W689" s="270"/>
      <c r="X689" s="270"/>
      <c r="Y689" s="270"/>
      <c r="Z689" s="270"/>
      <c r="AA689" s="270"/>
      <c r="AB689" s="270"/>
      <c r="AC689" s="270"/>
      <c r="AD689" s="270"/>
      <c r="AF689" s="163"/>
    </row>
    <row r="690" spans="1:48" customFormat="1" ht="24" customHeight="1">
      <c r="A690" s="90"/>
      <c r="B690" s="25"/>
      <c r="C690" s="270"/>
      <c r="D690" s="270"/>
      <c r="E690" s="270"/>
      <c r="F690" s="270"/>
      <c r="G690" s="270"/>
      <c r="H690" s="270"/>
      <c r="I690" s="270"/>
      <c r="J690" s="270"/>
      <c r="K690" s="270"/>
      <c r="L690" s="270"/>
      <c r="M690" s="235" t="s">
        <v>545</v>
      </c>
      <c r="N690" s="235"/>
      <c r="O690" s="235"/>
      <c r="P690" s="235"/>
      <c r="Q690" s="235"/>
      <c r="R690" s="235"/>
      <c r="S690" s="235"/>
      <c r="T690" s="235"/>
      <c r="U690" s="235"/>
      <c r="V690" s="235" t="s">
        <v>546</v>
      </c>
      <c r="W690" s="235"/>
      <c r="X690" s="235"/>
      <c r="Y690" s="235"/>
      <c r="Z690" s="235"/>
      <c r="AA690" s="235"/>
      <c r="AB690" s="235"/>
      <c r="AC690" s="235"/>
      <c r="AD690" s="235"/>
      <c r="AF690" s="163"/>
    </row>
    <row r="691" spans="1:48" customFormat="1" ht="120" customHeight="1" thickBot="1">
      <c r="A691" s="90"/>
      <c r="B691" s="25"/>
      <c r="C691" s="270"/>
      <c r="D691" s="270"/>
      <c r="E691" s="270"/>
      <c r="F691" s="270"/>
      <c r="G691" s="270"/>
      <c r="H691" s="270"/>
      <c r="I691" s="270"/>
      <c r="J691" s="270"/>
      <c r="K691" s="270"/>
      <c r="L691" s="270"/>
      <c r="M691" s="270" t="s">
        <v>285</v>
      </c>
      <c r="N691" s="270"/>
      <c r="O691" s="270"/>
      <c r="P691" s="300" t="s">
        <v>547</v>
      </c>
      <c r="Q691" s="300"/>
      <c r="R691" s="300"/>
      <c r="S691" s="300" t="s">
        <v>548</v>
      </c>
      <c r="T691" s="300"/>
      <c r="U691" s="300"/>
      <c r="V691" s="270" t="s">
        <v>285</v>
      </c>
      <c r="W691" s="270"/>
      <c r="X691" s="270"/>
      <c r="Y691" s="300" t="s">
        <v>547</v>
      </c>
      <c r="Z691" s="300"/>
      <c r="AA691" s="300"/>
      <c r="AB691" s="300" t="s">
        <v>548</v>
      </c>
      <c r="AC691" s="300"/>
      <c r="AD691" s="300"/>
      <c r="AF691" s="163"/>
      <c r="AR691" t="s">
        <v>274</v>
      </c>
      <c r="AS691" t="s">
        <v>549</v>
      </c>
      <c r="AT691" t="s">
        <v>281</v>
      </c>
      <c r="AV691" t="s">
        <v>281</v>
      </c>
    </row>
    <row r="692" spans="1:48" customFormat="1" ht="15" customHeight="1" thickBot="1">
      <c r="A692" s="90"/>
      <c r="B692" s="25"/>
      <c r="C692" s="101" t="s">
        <v>205</v>
      </c>
      <c r="D692" s="289" t="s">
        <v>550</v>
      </c>
      <c r="E692" s="290"/>
      <c r="F692" s="290"/>
      <c r="G692" s="290"/>
      <c r="H692" s="290"/>
      <c r="I692" s="290"/>
      <c r="J692" s="290"/>
      <c r="K692" s="290"/>
      <c r="L692" s="291"/>
      <c r="M692" s="271"/>
      <c r="N692" s="271"/>
      <c r="O692" s="271"/>
      <c r="P692" s="271"/>
      <c r="Q692" s="271"/>
      <c r="R692" s="271"/>
      <c r="S692" s="271"/>
      <c r="T692" s="271"/>
      <c r="U692" s="271"/>
      <c r="V692" s="271"/>
      <c r="W692" s="271"/>
      <c r="X692" s="271"/>
      <c r="Y692" s="271"/>
      <c r="Z692" s="271"/>
      <c r="AA692" s="271"/>
      <c r="AB692" s="271"/>
      <c r="AC692" s="271"/>
      <c r="AD692" s="271"/>
      <c r="AF692" s="163"/>
      <c r="AG692" s="149">
        <f>M692</f>
        <v>0</v>
      </c>
      <c r="AH692" s="150">
        <f>COUNTIF(P692:U692,"NS")</f>
        <v>0</v>
      </c>
      <c r="AI692" s="150">
        <f>SUM(P692:U692)</f>
        <v>0</v>
      </c>
      <c r="AJ692" s="151">
        <f>IF($AG$305=$AH$305, 0, IF(OR(AND(AG692=0, AH692&gt;0), AND(AG692="ns", AI692&gt;0), AND(AG692="ns", AH692=0, AI692=0)), 1, IF(OR(AND(AG692&gt;0, AH692=2), AND(AG692="ns", AH692=2), AND(AG692="ns", AI692=0, AH692&gt;0), AG692=AI692, COUNTIF(M692:U692, "NA")=COUNTA(M692:U692)), 0, 1)))</f>
        <v>0</v>
      </c>
      <c r="AL692" s="149">
        <f>V692</f>
        <v>0</v>
      </c>
      <c r="AM692" s="150">
        <f>COUNTIF(Y692:AD692,"NS")</f>
        <v>0</v>
      </c>
      <c r="AN692" s="150">
        <f>SUM(Y692:AD692)</f>
        <v>0</v>
      </c>
      <c r="AO692" s="151">
        <f>IF($AG$305=$AH$305, 0, IF(OR(AND(AL692=0, AM692&gt;0), AND(AL692="ns", AN692&gt;0), AND(AL692="ns", AM692=0, AN692=0)), 1, IF(OR(AND(AL692&gt;0, AM692=2), AND(AL692="ns", AM692=2), AND(AL692="ns", AN692=0, AM692&gt;0), AL692=AN692, COUNTIF(V692:AD692, "NA")=COUNTA(V692:AD692)), 0, 1)))</f>
        <v>0</v>
      </c>
      <c r="AR692">
        <f>+COUNTBLANK(M692:U692)</f>
        <v>9</v>
      </c>
      <c r="AS692">
        <f>AG653</f>
        <v>0</v>
      </c>
      <c r="AT692">
        <f>+IF($AG$685=$AH$685,0,IF(OR(AND(AS692=0,AR692=9),AND(AS692&lt;&gt;0,AR692=6)),0,1))</f>
        <v>0</v>
      </c>
      <c r="AV692">
        <f>+IF($AG$685=$AH$685,0,IF(OR(AND(OR(AS692="NS",AS692=0,AS692="NA"),M692=""),AND(AS692&lt;&gt;0,M692&lt;=AS692)),0,1))</f>
        <v>0</v>
      </c>
    </row>
    <row r="693" spans="1:48" customFormat="1" ht="15" customHeight="1" thickBot="1">
      <c r="A693" s="90"/>
      <c r="B693" s="25"/>
      <c r="C693" s="101" t="s">
        <v>206</v>
      </c>
      <c r="D693" s="289" t="s">
        <v>551</v>
      </c>
      <c r="E693" s="290"/>
      <c r="F693" s="290"/>
      <c r="G693" s="290"/>
      <c r="H693" s="290"/>
      <c r="I693" s="290"/>
      <c r="J693" s="290"/>
      <c r="K693" s="290"/>
      <c r="L693" s="291"/>
      <c r="M693" s="271"/>
      <c r="N693" s="271"/>
      <c r="O693" s="271"/>
      <c r="P693" s="271"/>
      <c r="Q693" s="271"/>
      <c r="R693" s="271"/>
      <c r="S693" s="271"/>
      <c r="T693" s="271"/>
      <c r="U693" s="271"/>
      <c r="V693" s="271"/>
      <c r="W693" s="271"/>
      <c r="X693" s="271"/>
      <c r="Y693" s="271"/>
      <c r="Z693" s="271"/>
      <c r="AA693" s="271"/>
      <c r="AB693" s="271"/>
      <c r="AC693" s="271"/>
      <c r="AD693" s="271"/>
      <c r="AF693" s="163"/>
      <c r="AG693" s="149">
        <f>M693</f>
        <v>0</v>
      </c>
      <c r="AH693" s="150">
        <f>COUNTIF(P693:U693,"NS")</f>
        <v>0</v>
      </c>
      <c r="AI693" s="150">
        <f>SUM(P693:U693)</f>
        <v>0</v>
      </c>
      <c r="AJ693" s="151">
        <f>IF($AG$305=$AH$305, 0, IF(OR(AND(AG693=0, AH693&gt;0), AND(AG693="ns", AI693&gt;0), AND(AG693="ns", AH693=0, AI693=0)), 1, IF(OR(AND(AG693&gt;0, AH693=2), AND(AG693="ns", AH693=2), AND(AG693="ns", AI693=0, AH693&gt;0), AG693=AI693, COUNTIF(M693:U693, "NA")=COUNTA(M693:U693)), 0, 1)))</f>
        <v>0</v>
      </c>
      <c r="AL693" s="149">
        <f>V693</f>
        <v>0</v>
      </c>
      <c r="AM693" s="150">
        <f>COUNTIF(Y693:AD693,"NS")</f>
        <v>0</v>
      </c>
      <c r="AN693" s="150">
        <f>SUM(Y693:AD693)</f>
        <v>0</v>
      </c>
      <c r="AO693" s="151">
        <f>IF($AG$305=$AH$305, 0, IF(OR(AND(AL693=0, AM693&gt;0), AND(AL693="ns", AN693&gt;0), AND(AL693="ns", AM693=0, AN693=0)), 1, IF(OR(AND(AL693&gt;0, AM693=2), AND(AL693="ns", AM693=2), AND(AL693="ns", AN693=0, AM693&gt;0), AL693=AN693, COUNTIF(V693:AD693, "NA")=COUNTA(V693:AD693)), 0, 1)))</f>
        <v>0</v>
      </c>
      <c r="AR693">
        <f>+COUNTBLANK(M693:U693)</f>
        <v>9</v>
      </c>
      <c r="AS693">
        <f>AG667</f>
        <v>0</v>
      </c>
      <c r="AT693">
        <f>+IF($AG$685=$AH$685,0,IF(OR(AND(AS693=0,AR693=9),AND(AS693&lt;&gt;0,AR693=6)),0,1))</f>
        <v>0</v>
      </c>
      <c r="AV693">
        <f>+IF($AG$685=$AH$685,0,IF(OR(AND(OR(AS693="NS",AS693=0,AS693="NA"),M693=""),AND(AS693&lt;&gt;0,M693&lt;=AS693)),0,1))</f>
        <v>0</v>
      </c>
    </row>
    <row r="694" spans="1:48" customFormat="1" ht="15" customHeight="1">
      <c r="A694" s="89"/>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F694" s="163"/>
      <c r="AP694">
        <f>+SUM(AO692:AO693,AJ692:AJ693)</f>
        <v>0</v>
      </c>
      <c r="AT694">
        <f>+SUM(AT692:AT693)</f>
        <v>0</v>
      </c>
      <c r="AV694">
        <f>+SUM(AV692:AV693)</f>
        <v>0</v>
      </c>
    </row>
    <row r="695" spans="1:48" customFormat="1" ht="24" customHeight="1">
      <c r="A695" s="83"/>
      <c r="B695" s="25"/>
      <c r="C695" s="273" t="s">
        <v>378</v>
      </c>
      <c r="D695" s="273"/>
      <c r="E695" s="273"/>
      <c r="F695" s="273"/>
      <c r="G695" s="273"/>
      <c r="H695" s="273"/>
      <c r="I695" s="273"/>
      <c r="J695" s="273"/>
      <c r="K695" s="273"/>
      <c r="L695" s="273"/>
      <c r="M695" s="273"/>
      <c r="N695" s="273"/>
      <c r="O695" s="273"/>
      <c r="P695" s="273"/>
      <c r="Q695" s="273"/>
      <c r="R695" s="273"/>
      <c r="S695" s="273"/>
      <c r="T695" s="273"/>
      <c r="U695" s="273"/>
      <c r="V695" s="273"/>
      <c r="W695" s="273"/>
      <c r="X695" s="273"/>
      <c r="Y695" s="273"/>
      <c r="Z695" s="273"/>
      <c r="AA695" s="273"/>
      <c r="AB695" s="273"/>
      <c r="AC695" s="273"/>
      <c r="AD695" s="273"/>
      <c r="AF695" s="163"/>
    </row>
    <row r="696" spans="1:48" customFormat="1" ht="60" customHeight="1">
      <c r="A696" s="83"/>
      <c r="B696" s="25"/>
      <c r="C696" s="274"/>
      <c r="D696" s="274"/>
      <c r="E696" s="274"/>
      <c r="F696" s="274"/>
      <c r="G696" s="274"/>
      <c r="H696" s="274"/>
      <c r="I696" s="274"/>
      <c r="J696" s="274"/>
      <c r="K696" s="274"/>
      <c r="L696" s="274"/>
      <c r="M696" s="274"/>
      <c r="N696" s="274"/>
      <c r="O696" s="274"/>
      <c r="P696" s="274"/>
      <c r="Q696" s="274"/>
      <c r="R696" s="274"/>
      <c r="S696" s="274"/>
      <c r="T696" s="274"/>
      <c r="U696" s="274"/>
      <c r="V696" s="274"/>
      <c r="W696" s="274"/>
      <c r="X696" s="274"/>
      <c r="Y696" s="274"/>
      <c r="Z696" s="274"/>
      <c r="AA696" s="274"/>
      <c r="AB696" s="274"/>
      <c r="AC696" s="274"/>
      <c r="AD696" s="274"/>
      <c r="AF696" s="163"/>
    </row>
    <row r="697" spans="1:48" customFormat="1" ht="15" customHeight="1">
      <c r="A697" s="83"/>
      <c r="B697" s="276" t="str">
        <f>IF(CA685=0,"","Alerta: se registró NS (no se sabe), favor de agregar su respectivo comentario (6ᵃ instrucción general).")</f>
        <v/>
      </c>
      <c r="C697" s="276"/>
      <c r="D697" s="276"/>
      <c r="E697" s="276"/>
      <c r="F697" s="276"/>
      <c r="G697" s="276"/>
      <c r="H697" s="276"/>
      <c r="I697" s="276"/>
      <c r="J697" s="276"/>
      <c r="K697" s="276"/>
      <c r="L697" s="276"/>
      <c r="M697" s="276"/>
      <c r="N697" s="276"/>
      <c r="O697" s="276"/>
      <c r="P697" s="276"/>
      <c r="Q697" s="276"/>
      <c r="R697" s="276"/>
      <c r="S697" s="276"/>
      <c r="T697" s="276"/>
      <c r="U697" s="276"/>
      <c r="V697" s="276"/>
      <c r="W697" s="276"/>
      <c r="X697" s="276"/>
      <c r="Y697" s="276"/>
      <c r="Z697" s="276"/>
      <c r="AA697" s="276"/>
      <c r="AB697" s="276"/>
      <c r="AC697" s="276"/>
      <c r="AD697" s="276"/>
      <c r="AF697" s="163"/>
    </row>
    <row r="698" spans="1:48" customFormat="1" ht="15" customHeight="1">
      <c r="A698" s="83"/>
      <c r="B698" s="276" t="str">
        <f>IF(AT694=0,"","Alerta: no puede responder debido AT695a la relación que guarda con la pregunta 4.7 (1ᵃ instrucción).")</f>
        <v/>
      </c>
      <c r="C698" s="276"/>
      <c r="D698" s="276"/>
      <c r="E698" s="276"/>
      <c r="F698" s="276"/>
      <c r="G698" s="276"/>
      <c r="H698" s="276"/>
      <c r="I698" s="276"/>
      <c r="J698" s="276"/>
      <c r="K698" s="276"/>
      <c r="L698" s="276"/>
      <c r="M698" s="276"/>
      <c r="N698" s="276"/>
      <c r="O698" s="276"/>
      <c r="P698" s="276"/>
      <c r="Q698" s="276"/>
      <c r="R698" s="276"/>
      <c r="S698" s="276"/>
      <c r="T698" s="276"/>
      <c r="U698" s="276"/>
      <c r="V698" s="276"/>
      <c r="W698" s="276"/>
      <c r="X698" s="276"/>
      <c r="Y698" s="276"/>
      <c r="Z698" s="276"/>
      <c r="AA698" s="276"/>
      <c r="AB698" s="276"/>
      <c r="AC698" s="276"/>
      <c r="AD698" s="276"/>
      <c r="AF698" s="163"/>
    </row>
    <row r="699" spans="1:48" customFormat="1" ht="15" customHeight="1">
      <c r="A699" s="83"/>
      <c r="B699" s="295" t="str">
        <f>IF(AP694=0,"","Error: verificar sumas.")</f>
        <v/>
      </c>
      <c r="C699" s="295"/>
      <c r="D699" s="295"/>
      <c r="E699" s="295"/>
      <c r="F699" s="295"/>
      <c r="G699" s="295"/>
      <c r="H699" s="295"/>
      <c r="I699" s="295"/>
      <c r="J699" s="295"/>
      <c r="K699" s="295"/>
      <c r="L699" s="295"/>
      <c r="M699" s="295"/>
      <c r="N699" s="295"/>
      <c r="O699" s="295"/>
      <c r="P699" s="295"/>
      <c r="Q699" s="295"/>
      <c r="R699" s="295"/>
      <c r="S699" s="295"/>
      <c r="T699" s="295"/>
      <c r="U699" s="295"/>
      <c r="V699" s="295"/>
      <c r="W699" s="295"/>
      <c r="X699" s="295"/>
      <c r="Y699" s="295"/>
      <c r="Z699" s="295"/>
      <c r="AA699" s="295"/>
      <c r="AB699" s="295"/>
      <c r="AC699" s="295"/>
      <c r="AD699" s="295"/>
      <c r="AF699" s="163"/>
    </row>
    <row r="700" spans="1:48" customFormat="1" ht="15" customHeight="1">
      <c r="A700" s="83"/>
      <c r="B700" s="295" t="str">
        <f>IF(AV694=0,"","Error: verificar la consistencia de las cantidades de acuerdo a la 2ᵃ instrucción.")</f>
        <v/>
      </c>
      <c r="C700" s="295"/>
      <c r="D700" s="295"/>
      <c r="E700" s="295"/>
      <c r="F700" s="295"/>
      <c r="G700" s="295"/>
      <c r="H700" s="295"/>
      <c r="I700" s="295"/>
      <c r="J700" s="295"/>
      <c r="K700" s="295"/>
      <c r="L700" s="295"/>
      <c r="M700" s="295"/>
      <c r="N700" s="295"/>
      <c r="O700" s="295"/>
      <c r="P700" s="295"/>
      <c r="Q700" s="295"/>
      <c r="R700" s="295"/>
      <c r="S700" s="295"/>
      <c r="T700" s="295"/>
      <c r="U700" s="295"/>
      <c r="V700" s="295"/>
      <c r="W700" s="295"/>
      <c r="X700" s="295"/>
      <c r="Y700" s="295"/>
      <c r="Z700" s="295"/>
      <c r="AA700" s="295"/>
      <c r="AB700" s="295"/>
      <c r="AC700" s="295"/>
      <c r="AD700" s="295"/>
      <c r="AF700" s="163"/>
    </row>
    <row r="701" spans="1:48" customFormat="1" ht="15" customHeight="1">
      <c r="A701" s="83"/>
      <c r="AF701" s="163"/>
    </row>
    <row r="702" spans="1:48" customFormat="1" ht="15" customHeight="1" thickBot="1">
      <c r="A702" s="83"/>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F702" s="163"/>
    </row>
    <row r="703" spans="1:48" ht="15" customHeight="1" thickBot="1">
      <c r="A703" s="107" t="s">
        <v>257</v>
      </c>
      <c r="B703" s="285" t="s">
        <v>552</v>
      </c>
      <c r="C703" s="286"/>
      <c r="D703" s="286"/>
      <c r="E703" s="286"/>
      <c r="F703" s="286"/>
      <c r="G703" s="286"/>
      <c r="H703" s="286"/>
      <c r="I703" s="286"/>
      <c r="J703" s="286"/>
      <c r="K703" s="286"/>
      <c r="L703" s="286"/>
      <c r="M703" s="286"/>
      <c r="N703" s="286"/>
      <c r="O703" s="286"/>
      <c r="P703" s="286"/>
      <c r="Q703" s="286"/>
      <c r="R703" s="286"/>
      <c r="S703" s="286"/>
      <c r="T703" s="286"/>
      <c r="U703" s="286"/>
      <c r="V703" s="286"/>
      <c r="W703" s="286"/>
      <c r="X703" s="286"/>
      <c r="Y703" s="286"/>
      <c r="Z703" s="286"/>
      <c r="AA703" s="286"/>
      <c r="AB703" s="286"/>
      <c r="AC703" s="286"/>
      <c r="AD703" s="287"/>
    </row>
    <row r="704" spans="1:48" ht="15" customHeight="1">
      <c r="B704" s="375" t="s">
        <v>553</v>
      </c>
      <c r="C704" s="376"/>
      <c r="D704" s="376"/>
      <c r="E704" s="376"/>
      <c r="F704" s="376"/>
      <c r="G704" s="376"/>
      <c r="H704" s="376"/>
      <c r="I704" s="376"/>
      <c r="J704" s="376"/>
      <c r="K704" s="376"/>
      <c r="L704" s="376"/>
      <c r="M704" s="376"/>
      <c r="N704" s="376"/>
      <c r="O704" s="376"/>
      <c r="P704" s="376"/>
      <c r="Q704" s="376"/>
      <c r="R704" s="376"/>
      <c r="S704" s="376"/>
      <c r="T704" s="376"/>
      <c r="U704" s="376"/>
      <c r="V704" s="376"/>
      <c r="W704" s="376"/>
      <c r="X704" s="376"/>
      <c r="Y704" s="376"/>
      <c r="Z704" s="376"/>
      <c r="AA704" s="376"/>
      <c r="AB704" s="376"/>
      <c r="AC704" s="376"/>
      <c r="AD704" s="377"/>
    </row>
    <row r="705" spans="1:79" ht="36" customHeight="1">
      <c r="B705" s="123"/>
      <c r="C705" s="203" t="s">
        <v>554</v>
      </c>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c r="AD705" s="204"/>
    </row>
    <row r="706" spans="1:79" ht="36" customHeight="1">
      <c r="B706" s="123"/>
      <c r="C706" s="203" t="s">
        <v>555</v>
      </c>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c r="AD706" s="204"/>
    </row>
    <row r="707" spans="1:79" ht="48" customHeight="1">
      <c r="B707" s="123"/>
      <c r="C707" s="203" t="s">
        <v>556</v>
      </c>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c r="AD707" s="204"/>
    </row>
    <row r="708" spans="1:79" ht="36" customHeight="1">
      <c r="B708" s="123"/>
      <c r="C708" s="203" t="s">
        <v>557</v>
      </c>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c r="AD708" s="204"/>
    </row>
    <row r="709" spans="1:79" ht="24" customHeight="1">
      <c r="B709" s="124"/>
      <c r="C709" s="214" t="s">
        <v>558</v>
      </c>
      <c r="D709" s="301"/>
      <c r="E709" s="301"/>
      <c r="F709" s="301"/>
      <c r="G709" s="301"/>
      <c r="H709" s="301"/>
      <c r="I709" s="301"/>
      <c r="J709" s="301"/>
      <c r="K709" s="301"/>
      <c r="L709" s="301"/>
      <c r="M709" s="301"/>
      <c r="N709" s="301"/>
      <c r="O709" s="301"/>
      <c r="P709" s="301"/>
      <c r="Q709" s="301"/>
      <c r="R709" s="301"/>
      <c r="S709" s="301"/>
      <c r="T709" s="301"/>
      <c r="U709" s="301"/>
      <c r="V709" s="301"/>
      <c r="W709" s="301"/>
      <c r="X709" s="301"/>
      <c r="Y709" s="301"/>
      <c r="Z709" s="301"/>
      <c r="AA709" s="301"/>
      <c r="AB709" s="301"/>
      <c r="AC709" s="301"/>
      <c r="AD709" s="302"/>
    </row>
    <row r="710" spans="1:79" ht="15" customHeight="1">
      <c r="A710" s="39"/>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G710" s="158" t="s">
        <v>274</v>
      </c>
      <c r="AI710"/>
      <c r="AJ710"/>
    </row>
    <row r="711" spans="1:79" ht="24" customHeight="1">
      <c r="A711" s="88" t="s">
        <v>559</v>
      </c>
      <c r="B711" s="288" t="s">
        <v>560</v>
      </c>
      <c r="C711" s="288"/>
      <c r="D711" s="288"/>
      <c r="E711" s="288"/>
      <c r="F711" s="288"/>
      <c r="G711" s="288"/>
      <c r="H711" s="288"/>
      <c r="I711" s="288"/>
      <c r="J711" s="288"/>
      <c r="K711" s="288"/>
      <c r="L711" s="288"/>
      <c r="M711" s="288"/>
      <c r="N711" s="288"/>
      <c r="O711" s="288"/>
      <c r="P711" s="288"/>
      <c r="Q711" s="288"/>
      <c r="R711" s="288"/>
      <c r="S711" s="288"/>
      <c r="T711" s="288"/>
      <c r="U711" s="288"/>
      <c r="V711" s="288"/>
      <c r="W711" s="288"/>
      <c r="X711" s="288"/>
      <c r="Y711" s="288"/>
      <c r="Z711" s="288"/>
      <c r="AA711" s="288"/>
      <c r="AB711" s="288"/>
      <c r="AC711" s="288"/>
      <c r="AD711" s="288"/>
      <c r="AG711" s="158">
        <f>COUNTBLANK(O715:AD834)</f>
        <v>1920</v>
      </c>
      <c r="AH711" s="43">
        <v>1920</v>
      </c>
      <c r="AI711"/>
      <c r="AJ711"/>
      <c r="CA711" s="43">
        <f>+COUNTIF(O715:AD834,"NS")</f>
        <v>0</v>
      </c>
    </row>
    <row r="712" spans="1:79" ht="15" customHeight="1">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G712" s="157"/>
      <c r="AH712" s="157"/>
      <c r="AI712" s="157"/>
      <c r="AJ712"/>
    </row>
    <row r="713" spans="1:79" ht="47.25" customHeight="1">
      <c r="B713" s="25"/>
      <c r="C713" s="270" t="s">
        <v>282</v>
      </c>
      <c r="D713" s="270"/>
      <c r="E713" s="270"/>
      <c r="F713" s="270"/>
      <c r="G713" s="270"/>
      <c r="H713" s="270"/>
      <c r="I713" s="270"/>
      <c r="J713" s="270"/>
      <c r="K713" s="270"/>
      <c r="L713" s="270"/>
      <c r="M713" s="270"/>
      <c r="N713" s="270"/>
      <c r="O713" s="270" t="s">
        <v>561</v>
      </c>
      <c r="P713" s="270"/>
      <c r="Q713" s="270"/>
      <c r="R713" s="270"/>
      <c r="S713" s="270"/>
      <c r="T713" s="270"/>
      <c r="U713" s="270"/>
      <c r="V713" s="270"/>
      <c r="W713" s="270" t="s">
        <v>562</v>
      </c>
      <c r="X713" s="270"/>
      <c r="Y713" s="270"/>
      <c r="Z713" s="270"/>
      <c r="AA713" s="270"/>
      <c r="AB713" s="270"/>
      <c r="AC713" s="270"/>
      <c r="AD713" s="270"/>
      <c r="AG713"/>
      <c r="AH713"/>
      <c r="AI713"/>
      <c r="AJ713"/>
    </row>
    <row r="714" spans="1:79" ht="84" customHeight="1" thickBot="1">
      <c r="B714" s="96"/>
      <c r="C714" s="270"/>
      <c r="D714" s="270"/>
      <c r="E714" s="270"/>
      <c r="F714" s="270"/>
      <c r="G714" s="270"/>
      <c r="H714" s="270"/>
      <c r="I714" s="270"/>
      <c r="J714" s="270"/>
      <c r="K714" s="270"/>
      <c r="L714" s="270"/>
      <c r="M714" s="270"/>
      <c r="N714" s="270"/>
      <c r="O714" s="270" t="s">
        <v>285</v>
      </c>
      <c r="P714" s="270"/>
      <c r="Q714" s="300" t="s">
        <v>563</v>
      </c>
      <c r="R714" s="300"/>
      <c r="S714" s="300" t="s">
        <v>564</v>
      </c>
      <c r="T714" s="300"/>
      <c r="U714" s="300" t="s">
        <v>565</v>
      </c>
      <c r="V714" s="300"/>
      <c r="W714" s="270" t="s">
        <v>285</v>
      </c>
      <c r="X714" s="270"/>
      <c r="Y714" s="300" t="s">
        <v>563</v>
      </c>
      <c r="Z714" s="300"/>
      <c r="AA714" s="300" t="s">
        <v>564</v>
      </c>
      <c r="AB714" s="300"/>
      <c r="AC714" s="300" t="s">
        <v>565</v>
      </c>
      <c r="AD714" s="300"/>
      <c r="AG714" s="43" t="s">
        <v>274</v>
      </c>
      <c r="AJ714" t="s">
        <v>289</v>
      </c>
      <c r="AK714" t="s">
        <v>290</v>
      </c>
      <c r="AL714" t="s">
        <v>291</v>
      </c>
      <c r="AM714" t="s">
        <v>281</v>
      </c>
    </row>
    <row r="715" spans="1:79" ht="15" customHeight="1" thickBot="1">
      <c r="B715" s="4"/>
      <c r="C715" s="139" t="s">
        <v>205</v>
      </c>
      <c r="D715" s="282" t="str">
        <f>+IF(D42="","",D42)</f>
        <v/>
      </c>
      <c r="E715" s="283"/>
      <c r="F715" s="283"/>
      <c r="G715" s="283"/>
      <c r="H715" s="283"/>
      <c r="I715" s="283"/>
      <c r="J715" s="283"/>
      <c r="K715" s="283"/>
      <c r="L715" s="283"/>
      <c r="M715" s="283"/>
      <c r="N715" s="284"/>
      <c r="O715" s="198"/>
      <c r="P715" s="198"/>
      <c r="Q715" s="198"/>
      <c r="R715" s="198"/>
      <c r="S715" s="198"/>
      <c r="T715" s="198"/>
      <c r="U715" s="198"/>
      <c r="V715" s="198"/>
      <c r="W715" s="198"/>
      <c r="X715" s="198"/>
      <c r="Y715" s="198"/>
      <c r="Z715" s="198"/>
      <c r="AA715" s="198"/>
      <c r="AB715" s="198"/>
      <c r="AC715" s="198"/>
      <c r="AD715" s="198"/>
      <c r="AG715" s="43">
        <f>+COUNTBLANK(O715:AD715)</f>
        <v>16</v>
      </c>
      <c r="AH715" s="43">
        <f>+IF($AG$711=$AH$711,0,IF(OR(AND(D715&lt;&gt;"",AG715=8),AND(D715="",AG715=16)),0,1))</f>
        <v>0</v>
      </c>
      <c r="AJ715" s="153">
        <f t="shared" ref="AJ715:AJ746" si="88">O715</f>
        <v>0</v>
      </c>
      <c r="AK715" s="154">
        <f t="shared" ref="AK715:AK746" si="89">COUNTIF(Q715:V715,"NS")</f>
        <v>0</v>
      </c>
      <c r="AL715" s="154">
        <f t="shared" ref="AL715:AL746" si="90">+SUM(Q715:V715)</f>
        <v>0</v>
      </c>
      <c r="AM715" s="155">
        <f t="shared" ref="AM715:AM746" si="91">IF($AG$711=$AH$711, 0, IF(OR(AND(AJ715=0, AK715&gt;0), AND(AJ715="NS", AL715&gt;0), AND(AJ715="NS", AL715=0, AK715=0)), 1, IF(OR(AND(AK715&gt;=2, AL715&lt;AJ715), AND(AJ715="NS", AL715=0, AK715&gt;0), AJ715=AL715, AND(AJ715="NA", COUNTIF(Q715:V715, "NA")=COUNTA(Q715:V715))), 0, 1)))</f>
        <v>0</v>
      </c>
    </row>
    <row r="716" spans="1:79" ht="15" customHeight="1" thickBot="1">
      <c r="B716" s="125"/>
      <c r="C716" s="91" t="s">
        <v>206</v>
      </c>
      <c r="D716" s="282" t="str">
        <f t="shared" ref="D716:D779" si="92">+IF(D43="","",D43)</f>
        <v/>
      </c>
      <c r="E716" s="283"/>
      <c r="F716" s="283"/>
      <c r="G716" s="283"/>
      <c r="H716" s="283"/>
      <c r="I716" s="283"/>
      <c r="J716" s="283"/>
      <c r="K716" s="283"/>
      <c r="L716" s="283"/>
      <c r="M716" s="283"/>
      <c r="N716" s="284"/>
      <c r="O716" s="198"/>
      <c r="P716" s="198"/>
      <c r="Q716" s="198"/>
      <c r="R716" s="198"/>
      <c r="S716" s="198"/>
      <c r="T716" s="198"/>
      <c r="U716" s="198"/>
      <c r="V716" s="198"/>
      <c r="W716" s="198"/>
      <c r="X716" s="198"/>
      <c r="Y716" s="198"/>
      <c r="Z716" s="198"/>
      <c r="AA716" s="198"/>
      <c r="AB716" s="198"/>
      <c r="AC716" s="198"/>
      <c r="AD716" s="198"/>
      <c r="AG716" s="43">
        <f t="shared" ref="AG716:AG779" si="93">+COUNTBLANK(O716:AD716)</f>
        <v>16</v>
      </c>
      <c r="AH716" s="43">
        <f t="shared" ref="AH716:AH779" si="94">+IF($AG$711=$AH$711,0,IF(OR(AND(D716&lt;&gt;"",AG716=8),AND(D716="",AG716=16)),0,1))</f>
        <v>0</v>
      </c>
      <c r="AJ716" s="153">
        <f t="shared" si="88"/>
        <v>0</v>
      </c>
      <c r="AK716" s="154">
        <f t="shared" si="89"/>
        <v>0</v>
      </c>
      <c r="AL716" s="154">
        <f t="shared" si="90"/>
        <v>0</v>
      </c>
      <c r="AM716" s="155">
        <f t="shared" si="91"/>
        <v>0</v>
      </c>
    </row>
    <row r="717" spans="1:79" ht="15" customHeight="1" thickBot="1">
      <c r="B717" s="125"/>
      <c r="C717" s="92" t="s">
        <v>208</v>
      </c>
      <c r="D717" s="282" t="str">
        <f t="shared" si="92"/>
        <v/>
      </c>
      <c r="E717" s="283"/>
      <c r="F717" s="283"/>
      <c r="G717" s="283"/>
      <c r="H717" s="283"/>
      <c r="I717" s="283"/>
      <c r="J717" s="283"/>
      <c r="K717" s="283"/>
      <c r="L717" s="283"/>
      <c r="M717" s="283"/>
      <c r="N717" s="284"/>
      <c r="O717" s="198"/>
      <c r="P717" s="198"/>
      <c r="Q717" s="198"/>
      <c r="R717" s="198"/>
      <c r="S717" s="198"/>
      <c r="T717" s="198"/>
      <c r="U717" s="198"/>
      <c r="V717" s="198"/>
      <c r="W717" s="198"/>
      <c r="X717" s="198"/>
      <c r="Y717" s="198"/>
      <c r="Z717" s="198"/>
      <c r="AA717" s="198"/>
      <c r="AB717" s="198"/>
      <c r="AC717" s="198"/>
      <c r="AD717" s="198"/>
      <c r="AG717" s="43">
        <f t="shared" si="93"/>
        <v>16</v>
      </c>
      <c r="AH717" s="43">
        <f t="shared" si="94"/>
        <v>0</v>
      </c>
      <c r="AJ717" s="153">
        <f t="shared" si="88"/>
        <v>0</v>
      </c>
      <c r="AK717" s="154">
        <f t="shared" si="89"/>
        <v>0</v>
      </c>
      <c r="AL717" s="154">
        <f t="shared" si="90"/>
        <v>0</v>
      </c>
      <c r="AM717" s="155">
        <f t="shared" si="91"/>
        <v>0</v>
      </c>
    </row>
    <row r="718" spans="1:79" ht="15" customHeight="1" thickBot="1">
      <c r="B718" s="125"/>
      <c r="C718" s="92" t="s">
        <v>209</v>
      </c>
      <c r="D718" s="282" t="str">
        <f t="shared" si="92"/>
        <v/>
      </c>
      <c r="E718" s="283"/>
      <c r="F718" s="283"/>
      <c r="G718" s="283"/>
      <c r="H718" s="283"/>
      <c r="I718" s="283"/>
      <c r="J718" s="283"/>
      <c r="K718" s="283"/>
      <c r="L718" s="283"/>
      <c r="M718" s="283"/>
      <c r="N718" s="284"/>
      <c r="O718" s="198"/>
      <c r="P718" s="198"/>
      <c r="Q718" s="198"/>
      <c r="R718" s="198"/>
      <c r="S718" s="198"/>
      <c r="T718" s="198"/>
      <c r="U718" s="198"/>
      <c r="V718" s="198"/>
      <c r="W718" s="198"/>
      <c r="X718" s="198"/>
      <c r="Y718" s="198"/>
      <c r="Z718" s="198"/>
      <c r="AA718" s="198"/>
      <c r="AB718" s="198"/>
      <c r="AC718" s="198"/>
      <c r="AD718" s="198"/>
      <c r="AG718" s="43">
        <f t="shared" si="93"/>
        <v>16</v>
      </c>
      <c r="AH718" s="43">
        <f t="shared" si="94"/>
        <v>0</v>
      </c>
      <c r="AJ718" s="153">
        <f t="shared" si="88"/>
        <v>0</v>
      </c>
      <c r="AK718" s="154">
        <f t="shared" si="89"/>
        <v>0</v>
      </c>
      <c r="AL718" s="154">
        <f t="shared" si="90"/>
        <v>0</v>
      </c>
      <c r="AM718" s="155">
        <f t="shared" si="91"/>
        <v>0</v>
      </c>
    </row>
    <row r="719" spans="1:79" ht="15" customHeight="1" thickBot="1">
      <c r="B719" s="125"/>
      <c r="C719" s="92" t="s">
        <v>211</v>
      </c>
      <c r="D719" s="282" t="str">
        <f t="shared" si="92"/>
        <v/>
      </c>
      <c r="E719" s="283"/>
      <c r="F719" s="283"/>
      <c r="G719" s="283"/>
      <c r="H719" s="283"/>
      <c r="I719" s="283"/>
      <c r="J719" s="283"/>
      <c r="K719" s="283"/>
      <c r="L719" s="283"/>
      <c r="M719" s="283"/>
      <c r="N719" s="284"/>
      <c r="O719" s="198"/>
      <c r="P719" s="198"/>
      <c r="Q719" s="198"/>
      <c r="R719" s="198"/>
      <c r="S719" s="198"/>
      <c r="T719" s="198"/>
      <c r="U719" s="198"/>
      <c r="V719" s="198"/>
      <c r="W719" s="198"/>
      <c r="X719" s="198"/>
      <c r="Y719" s="198"/>
      <c r="Z719" s="198"/>
      <c r="AA719" s="198"/>
      <c r="AB719" s="198"/>
      <c r="AC719" s="198"/>
      <c r="AD719" s="198"/>
      <c r="AG719" s="43">
        <f t="shared" si="93"/>
        <v>16</v>
      </c>
      <c r="AH719" s="43">
        <f t="shared" si="94"/>
        <v>0</v>
      </c>
      <c r="AJ719" s="153">
        <f t="shared" si="88"/>
        <v>0</v>
      </c>
      <c r="AK719" s="154">
        <f t="shared" si="89"/>
        <v>0</v>
      </c>
      <c r="AL719" s="154">
        <f t="shared" si="90"/>
        <v>0</v>
      </c>
      <c r="AM719" s="155">
        <f t="shared" si="91"/>
        <v>0</v>
      </c>
    </row>
    <row r="720" spans="1:79" ht="15" customHeight="1" thickBot="1">
      <c r="B720" s="125"/>
      <c r="C720" s="92" t="s">
        <v>213</v>
      </c>
      <c r="D720" s="282" t="str">
        <f t="shared" si="92"/>
        <v/>
      </c>
      <c r="E720" s="283"/>
      <c r="F720" s="283"/>
      <c r="G720" s="283"/>
      <c r="H720" s="283"/>
      <c r="I720" s="283"/>
      <c r="J720" s="283"/>
      <c r="K720" s="283"/>
      <c r="L720" s="283"/>
      <c r="M720" s="283"/>
      <c r="N720" s="284"/>
      <c r="O720" s="198"/>
      <c r="P720" s="198"/>
      <c r="Q720" s="198"/>
      <c r="R720" s="198"/>
      <c r="S720" s="198"/>
      <c r="T720" s="198"/>
      <c r="U720" s="198"/>
      <c r="V720" s="198"/>
      <c r="W720" s="198"/>
      <c r="X720" s="198"/>
      <c r="Y720" s="198"/>
      <c r="Z720" s="198"/>
      <c r="AA720" s="198"/>
      <c r="AB720" s="198"/>
      <c r="AC720" s="198"/>
      <c r="AD720" s="198"/>
      <c r="AG720" s="43">
        <f t="shared" si="93"/>
        <v>16</v>
      </c>
      <c r="AH720" s="43">
        <f t="shared" si="94"/>
        <v>0</v>
      </c>
      <c r="AJ720" s="153">
        <f t="shared" si="88"/>
        <v>0</v>
      </c>
      <c r="AK720" s="154">
        <f t="shared" si="89"/>
        <v>0</v>
      </c>
      <c r="AL720" s="154">
        <f t="shared" si="90"/>
        <v>0</v>
      </c>
      <c r="AM720" s="155">
        <f t="shared" si="91"/>
        <v>0</v>
      </c>
    </row>
    <row r="721" spans="2:39" ht="15" customHeight="1" thickBot="1">
      <c r="B721" s="125"/>
      <c r="C721" s="92" t="s">
        <v>215</v>
      </c>
      <c r="D721" s="282" t="str">
        <f t="shared" si="92"/>
        <v/>
      </c>
      <c r="E721" s="283"/>
      <c r="F721" s="283"/>
      <c r="G721" s="283"/>
      <c r="H721" s="283"/>
      <c r="I721" s="283"/>
      <c r="J721" s="283"/>
      <c r="K721" s="283"/>
      <c r="L721" s="283"/>
      <c r="M721" s="283"/>
      <c r="N721" s="284"/>
      <c r="O721" s="198"/>
      <c r="P721" s="198"/>
      <c r="Q721" s="198"/>
      <c r="R721" s="198"/>
      <c r="S721" s="198"/>
      <c r="T721" s="198"/>
      <c r="U721" s="198"/>
      <c r="V721" s="198"/>
      <c r="W721" s="198"/>
      <c r="X721" s="198"/>
      <c r="Y721" s="198"/>
      <c r="Z721" s="198"/>
      <c r="AA721" s="198"/>
      <c r="AB721" s="198"/>
      <c r="AC721" s="198"/>
      <c r="AD721" s="198"/>
      <c r="AG721" s="43">
        <f t="shared" si="93"/>
        <v>16</v>
      </c>
      <c r="AH721" s="43">
        <f t="shared" si="94"/>
        <v>0</v>
      </c>
      <c r="AJ721" s="153">
        <f t="shared" si="88"/>
        <v>0</v>
      </c>
      <c r="AK721" s="154">
        <f t="shared" si="89"/>
        <v>0</v>
      </c>
      <c r="AL721" s="154">
        <f t="shared" si="90"/>
        <v>0</v>
      </c>
      <c r="AM721" s="155">
        <f t="shared" si="91"/>
        <v>0</v>
      </c>
    </row>
    <row r="722" spans="2:39" ht="15" customHeight="1" thickBot="1">
      <c r="B722" s="125"/>
      <c r="C722" s="92" t="s">
        <v>217</v>
      </c>
      <c r="D722" s="282" t="str">
        <f t="shared" si="92"/>
        <v/>
      </c>
      <c r="E722" s="283"/>
      <c r="F722" s="283"/>
      <c r="G722" s="283"/>
      <c r="H722" s="283"/>
      <c r="I722" s="283"/>
      <c r="J722" s="283"/>
      <c r="K722" s="283"/>
      <c r="L722" s="283"/>
      <c r="M722" s="283"/>
      <c r="N722" s="284"/>
      <c r="O722" s="198"/>
      <c r="P722" s="198"/>
      <c r="Q722" s="198"/>
      <c r="R722" s="198"/>
      <c r="S722" s="198"/>
      <c r="T722" s="198"/>
      <c r="U722" s="198"/>
      <c r="V722" s="198"/>
      <c r="W722" s="198"/>
      <c r="X722" s="198"/>
      <c r="Y722" s="198"/>
      <c r="Z722" s="198"/>
      <c r="AA722" s="198"/>
      <c r="AB722" s="198"/>
      <c r="AC722" s="198"/>
      <c r="AD722" s="198"/>
      <c r="AG722" s="43">
        <f t="shared" si="93"/>
        <v>16</v>
      </c>
      <c r="AH722" s="43">
        <f t="shared" si="94"/>
        <v>0</v>
      </c>
      <c r="AJ722" s="153">
        <f t="shared" si="88"/>
        <v>0</v>
      </c>
      <c r="AK722" s="154">
        <f t="shared" si="89"/>
        <v>0</v>
      </c>
      <c r="AL722" s="154">
        <f t="shared" si="90"/>
        <v>0</v>
      </c>
      <c r="AM722" s="155">
        <f t="shared" si="91"/>
        <v>0</v>
      </c>
    </row>
    <row r="723" spans="2:39" ht="15" customHeight="1" thickBot="1">
      <c r="B723" s="125"/>
      <c r="C723" s="92" t="s">
        <v>219</v>
      </c>
      <c r="D723" s="282" t="str">
        <f t="shared" si="92"/>
        <v/>
      </c>
      <c r="E723" s="283"/>
      <c r="F723" s="283"/>
      <c r="G723" s="283"/>
      <c r="H723" s="283"/>
      <c r="I723" s="283"/>
      <c r="J723" s="283"/>
      <c r="K723" s="283"/>
      <c r="L723" s="283"/>
      <c r="M723" s="283"/>
      <c r="N723" s="284"/>
      <c r="O723" s="198"/>
      <c r="P723" s="198"/>
      <c r="Q723" s="198"/>
      <c r="R723" s="198"/>
      <c r="S723" s="198"/>
      <c r="T723" s="198"/>
      <c r="U723" s="198"/>
      <c r="V723" s="198"/>
      <c r="W723" s="198"/>
      <c r="X723" s="198"/>
      <c r="Y723" s="198"/>
      <c r="Z723" s="198"/>
      <c r="AA723" s="198"/>
      <c r="AB723" s="198"/>
      <c r="AC723" s="198"/>
      <c r="AD723" s="198"/>
      <c r="AG723" s="43">
        <f t="shared" si="93"/>
        <v>16</v>
      </c>
      <c r="AH723" s="43">
        <f t="shared" si="94"/>
        <v>0</v>
      </c>
      <c r="AJ723" s="153">
        <f t="shared" si="88"/>
        <v>0</v>
      </c>
      <c r="AK723" s="154">
        <f t="shared" si="89"/>
        <v>0</v>
      </c>
      <c r="AL723" s="154">
        <f t="shared" si="90"/>
        <v>0</v>
      </c>
      <c r="AM723" s="155">
        <f t="shared" si="91"/>
        <v>0</v>
      </c>
    </row>
    <row r="724" spans="2:39" ht="15" customHeight="1" thickBot="1">
      <c r="B724" s="125"/>
      <c r="C724" s="92" t="s">
        <v>221</v>
      </c>
      <c r="D724" s="282" t="str">
        <f t="shared" si="92"/>
        <v/>
      </c>
      <c r="E724" s="283"/>
      <c r="F724" s="283"/>
      <c r="G724" s="283"/>
      <c r="H724" s="283"/>
      <c r="I724" s="283"/>
      <c r="J724" s="283"/>
      <c r="K724" s="283"/>
      <c r="L724" s="283"/>
      <c r="M724" s="283"/>
      <c r="N724" s="284"/>
      <c r="O724" s="198"/>
      <c r="P724" s="198"/>
      <c r="Q724" s="198"/>
      <c r="R724" s="198"/>
      <c r="S724" s="198"/>
      <c r="T724" s="198"/>
      <c r="U724" s="198"/>
      <c r="V724" s="198"/>
      <c r="W724" s="198"/>
      <c r="X724" s="198"/>
      <c r="Y724" s="198"/>
      <c r="Z724" s="198"/>
      <c r="AA724" s="198"/>
      <c r="AB724" s="198"/>
      <c r="AC724" s="198"/>
      <c r="AD724" s="198"/>
      <c r="AG724" s="43">
        <f t="shared" si="93"/>
        <v>16</v>
      </c>
      <c r="AH724" s="43">
        <f t="shared" si="94"/>
        <v>0</v>
      </c>
      <c r="AJ724" s="153">
        <f t="shared" si="88"/>
        <v>0</v>
      </c>
      <c r="AK724" s="154">
        <f t="shared" si="89"/>
        <v>0</v>
      </c>
      <c r="AL724" s="154">
        <f t="shared" si="90"/>
        <v>0</v>
      </c>
      <c r="AM724" s="155">
        <f t="shared" si="91"/>
        <v>0</v>
      </c>
    </row>
    <row r="725" spans="2:39" ht="15" customHeight="1" thickBot="1">
      <c r="B725" s="125"/>
      <c r="C725" s="92" t="s">
        <v>223</v>
      </c>
      <c r="D725" s="282" t="str">
        <f t="shared" si="92"/>
        <v/>
      </c>
      <c r="E725" s="283"/>
      <c r="F725" s="283"/>
      <c r="G725" s="283"/>
      <c r="H725" s="283"/>
      <c r="I725" s="283"/>
      <c r="J725" s="283"/>
      <c r="K725" s="283"/>
      <c r="L725" s="283"/>
      <c r="M725" s="283"/>
      <c r="N725" s="284"/>
      <c r="O725" s="198"/>
      <c r="P725" s="198"/>
      <c r="Q725" s="198"/>
      <c r="R725" s="198"/>
      <c r="S725" s="198"/>
      <c r="T725" s="198"/>
      <c r="U725" s="198"/>
      <c r="V725" s="198"/>
      <c r="W725" s="198"/>
      <c r="X725" s="198"/>
      <c r="Y725" s="198"/>
      <c r="Z725" s="198"/>
      <c r="AA725" s="198"/>
      <c r="AB725" s="198"/>
      <c r="AC725" s="198"/>
      <c r="AD725" s="198"/>
      <c r="AG725" s="43">
        <f t="shared" si="93"/>
        <v>16</v>
      </c>
      <c r="AH725" s="43">
        <f t="shared" si="94"/>
        <v>0</v>
      </c>
      <c r="AJ725" s="153">
        <f t="shared" si="88"/>
        <v>0</v>
      </c>
      <c r="AK725" s="154">
        <f t="shared" si="89"/>
        <v>0</v>
      </c>
      <c r="AL725" s="154">
        <f t="shared" si="90"/>
        <v>0</v>
      </c>
      <c r="AM725" s="155">
        <f t="shared" si="91"/>
        <v>0</v>
      </c>
    </row>
    <row r="726" spans="2:39" ht="15" customHeight="1" thickBot="1">
      <c r="B726" s="125"/>
      <c r="C726" s="92" t="s">
        <v>224</v>
      </c>
      <c r="D726" s="282" t="str">
        <f t="shared" si="92"/>
        <v/>
      </c>
      <c r="E726" s="283"/>
      <c r="F726" s="283"/>
      <c r="G726" s="283"/>
      <c r="H726" s="283"/>
      <c r="I726" s="283"/>
      <c r="J726" s="283"/>
      <c r="K726" s="283"/>
      <c r="L726" s="283"/>
      <c r="M726" s="283"/>
      <c r="N726" s="284"/>
      <c r="O726" s="198"/>
      <c r="P726" s="198"/>
      <c r="Q726" s="198"/>
      <c r="R726" s="198"/>
      <c r="S726" s="198"/>
      <c r="T726" s="198"/>
      <c r="U726" s="198"/>
      <c r="V726" s="198"/>
      <c r="W726" s="198"/>
      <c r="X726" s="198"/>
      <c r="Y726" s="198"/>
      <c r="Z726" s="198"/>
      <c r="AA726" s="198"/>
      <c r="AB726" s="198"/>
      <c r="AC726" s="198"/>
      <c r="AD726" s="198"/>
      <c r="AG726" s="43">
        <f t="shared" si="93"/>
        <v>16</v>
      </c>
      <c r="AH726" s="43">
        <f t="shared" si="94"/>
        <v>0</v>
      </c>
      <c r="AJ726" s="153">
        <f t="shared" si="88"/>
        <v>0</v>
      </c>
      <c r="AK726" s="154">
        <f t="shared" si="89"/>
        <v>0</v>
      </c>
      <c r="AL726" s="154">
        <f t="shared" si="90"/>
        <v>0</v>
      </c>
      <c r="AM726" s="155">
        <f t="shared" si="91"/>
        <v>0</v>
      </c>
    </row>
    <row r="727" spans="2:39" ht="15" customHeight="1" thickBot="1">
      <c r="B727" s="125"/>
      <c r="C727" s="92" t="s">
        <v>225</v>
      </c>
      <c r="D727" s="282" t="str">
        <f t="shared" si="92"/>
        <v/>
      </c>
      <c r="E727" s="283"/>
      <c r="F727" s="283"/>
      <c r="G727" s="283"/>
      <c r="H727" s="283"/>
      <c r="I727" s="283"/>
      <c r="J727" s="283"/>
      <c r="K727" s="283"/>
      <c r="L727" s="283"/>
      <c r="M727" s="283"/>
      <c r="N727" s="284"/>
      <c r="O727" s="198"/>
      <c r="P727" s="198"/>
      <c r="Q727" s="198"/>
      <c r="R727" s="198"/>
      <c r="S727" s="198"/>
      <c r="T727" s="198"/>
      <c r="U727" s="198"/>
      <c r="V727" s="198"/>
      <c r="W727" s="198"/>
      <c r="X727" s="198"/>
      <c r="Y727" s="198"/>
      <c r="Z727" s="198"/>
      <c r="AA727" s="198"/>
      <c r="AB727" s="198"/>
      <c r="AC727" s="198"/>
      <c r="AD727" s="198"/>
      <c r="AG727" s="43">
        <f t="shared" si="93"/>
        <v>16</v>
      </c>
      <c r="AH727" s="43">
        <f t="shared" si="94"/>
        <v>0</v>
      </c>
      <c r="AJ727" s="153">
        <f t="shared" si="88"/>
        <v>0</v>
      </c>
      <c r="AK727" s="154">
        <f t="shared" si="89"/>
        <v>0</v>
      </c>
      <c r="AL727" s="154">
        <f t="shared" si="90"/>
        <v>0</v>
      </c>
      <c r="AM727" s="155">
        <f t="shared" si="91"/>
        <v>0</v>
      </c>
    </row>
    <row r="728" spans="2:39" ht="15" customHeight="1" thickBot="1">
      <c r="B728" s="125"/>
      <c r="C728" s="92" t="s">
        <v>226</v>
      </c>
      <c r="D728" s="282" t="str">
        <f t="shared" si="92"/>
        <v/>
      </c>
      <c r="E728" s="283"/>
      <c r="F728" s="283"/>
      <c r="G728" s="283"/>
      <c r="H728" s="283"/>
      <c r="I728" s="283"/>
      <c r="J728" s="283"/>
      <c r="K728" s="283"/>
      <c r="L728" s="283"/>
      <c r="M728" s="283"/>
      <c r="N728" s="284"/>
      <c r="O728" s="198"/>
      <c r="P728" s="198"/>
      <c r="Q728" s="198"/>
      <c r="R728" s="198"/>
      <c r="S728" s="198"/>
      <c r="T728" s="198"/>
      <c r="U728" s="198"/>
      <c r="V728" s="198"/>
      <c r="W728" s="198"/>
      <c r="X728" s="198"/>
      <c r="Y728" s="198"/>
      <c r="Z728" s="198"/>
      <c r="AA728" s="198"/>
      <c r="AB728" s="198"/>
      <c r="AC728" s="198"/>
      <c r="AD728" s="198"/>
      <c r="AG728" s="43">
        <f t="shared" si="93"/>
        <v>16</v>
      </c>
      <c r="AH728" s="43">
        <f t="shared" si="94"/>
        <v>0</v>
      </c>
      <c r="AJ728" s="153">
        <f t="shared" si="88"/>
        <v>0</v>
      </c>
      <c r="AK728" s="154">
        <f t="shared" si="89"/>
        <v>0</v>
      </c>
      <c r="AL728" s="154">
        <f t="shared" si="90"/>
        <v>0</v>
      </c>
      <c r="AM728" s="155">
        <f t="shared" si="91"/>
        <v>0</v>
      </c>
    </row>
    <row r="729" spans="2:39" ht="15" customHeight="1" thickBot="1">
      <c r="B729" s="125"/>
      <c r="C729" s="92" t="s">
        <v>227</v>
      </c>
      <c r="D729" s="282" t="str">
        <f t="shared" si="92"/>
        <v/>
      </c>
      <c r="E729" s="283"/>
      <c r="F729" s="283"/>
      <c r="G729" s="283"/>
      <c r="H729" s="283"/>
      <c r="I729" s="283"/>
      <c r="J729" s="283"/>
      <c r="K729" s="283"/>
      <c r="L729" s="283"/>
      <c r="M729" s="283"/>
      <c r="N729" s="284"/>
      <c r="O729" s="198"/>
      <c r="P729" s="198"/>
      <c r="Q729" s="198"/>
      <c r="R729" s="198"/>
      <c r="S729" s="198"/>
      <c r="T729" s="198"/>
      <c r="U729" s="198"/>
      <c r="V729" s="198"/>
      <c r="W729" s="198"/>
      <c r="X729" s="198"/>
      <c r="Y729" s="198"/>
      <c r="Z729" s="198"/>
      <c r="AA729" s="198"/>
      <c r="AB729" s="198"/>
      <c r="AC729" s="198"/>
      <c r="AD729" s="198"/>
      <c r="AG729" s="43">
        <f t="shared" si="93"/>
        <v>16</v>
      </c>
      <c r="AH729" s="43">
        <f t="shared" si="94"/>
        <v>0</v>
      </c>
      <c r="AJ729" s="153">
        <f t="shared" si="88"/>
        <v>0</v>
      </c>
      <c r="AK729" s="154">
        <f t="shared" si="89"/>
        <v>0</v>
      </c>
      <c r="AL729" s="154">
        <f t="shared" si="90"/>
        <v>0</v>
      </c>
      <c r="AM729" s="155">
        <f t="shared" si="91"/>
        <v>0</v>
      </c>
    </row>
    <row r="730" spans="2:39" ht="15" customHeight="1" thickBot="1">
      <c r="B730" s="125"/>
      <c r="C730" s="92" t="s">
        <v>228</v>
      </c>
      <c r="D730" s="282" t="str">
        <f t="shared" si="92"/>
        <v/>
      </c>
      <c r="E730" s="283"/>
      <c r="F730" s="283"/>
      <c r="G730" s="283"/>
      <c r="H730" s="283"/>
      <c r="I730" s="283"/>
      <c r="J730" s="283"/>
      <c r="K730" s="283"/>
      <c r="L730" s="283"/>
      <c r="M730" s="283"/>
      <c r="N730" s="284"/>
      <c r="O730" s="198"/>
      <c r="P730" s="198"/>
      <c r="Q730" s="198"/>
      <c r="R730" s="198"/>
      <c r="S730" s="198"/>
      <c r="T730" s="198"/>
      <c r="U730" s="198"/>
      <c r="V730" s="198"/>
      <c r="W730" s="198"/>
      <c r="X730" s="198"/>
      <c r="Y730" s="198"/>
      <c r="Z730" s="198"/>
      <c r="AA730" s="198"/>
      <c r="AB730" s="198"/>
      <c r="AC730" s="198"/>
      <c r="AD730" s="198"/>
      <c r="AG730" s="43">
        <f t="shared" si="93"/>
        <v>16</v>
      </c>
      <c r="AH730" s="43">
        <f t="shared" si="94"/>
        <v>0</v>
      </c>
      <c r="AJ730" s="153">
        <f t="shared" si="88"/>
        <v>0</v>
      </c>
      <c r="AK730" s="154">
        <f t="shared" si="89"/>
        <v>0</v>
      </c>
      <c r="AL730" s="154">
        <f t="shared" si="90"/>
        <v>0</v>
      </c>
      <c r="AM730" s="155">
        <f t="shared" si="91"/>
        <v>0</v>
      </c>
    </row>
    <row r="731" spans="2:39" ht="15" customHeight="1" thickBot="1">
      <c r="B731" s="125"/>
      <c r="C731" s="92" t="s">
        <v>229</v>
      </c>
      <c r="D731" s="282" t="str">
        <f t="shared" si="92"/>
        <v/>
      </c>
      <c r="E731" s="283"/>
      <c r="F731" s="283"/>
      <c r="G731" s="283"/>
      <c r="H731" s="283"/>
      <c r="I731" s="283"/>
      <c r="J731" s="283"/>
      <c r="K731" s="283"/>
      <c r="L731" s="283"/>
      <c r="M731" s="283"/>
      <c r="N731" s="284"/>
      <c r="O731" s="198"/>
      <c r="P731" s="198"/>
      <c r="Q731" s="198"/>
      <c r="R731" s="198"/>
      <c r="S731" s="198"/>
      <c r="T731" s="198"/>
      <c r="U731" s="198"/>
      <c r="V731" s="198"/>
      <c r="W731" s="198"/>
      <c r="X731" s="198"/>
      <c r="Y731" s="198"/>
      <c r="Z731" s="198"/>
      <c r="AA731" s="198"/>
      <c r="AB731" s="198"/>
      <c r="AC731" s="198"/>
      <c r="AD731" s="198"/>
      <c r="AG731" s="43">
        <f t="shared" si="93"/>
        <v>16</v>
      </c>
      <c r="AH731" s="43">
        <f t="shared" si="94"/>
        <v>0</v>
      </c>
      <c r="AJ731" s="153">
        <f t="shared" si="88"/>
        <v>0</v>
      </c>
      <c r="AK731" s="154">
        <f t="shared" si="89"/>
        <v>0</v>
      </c>
      <c r="AL731" s="154">
        <f t="shared" si="90"/>
        <v>0</v>
      </c>
      <c r="AM731" s="155">
        <f t="shared" si="91"/>
        <v>0</v>
      </c>
    </row>
    <row r="732" spans="2:39" ht="15" customHeight="1" thickBot="1">
      <c r="B732" s="125"/>
      <c r="C732" s="92" t="s">
        <v>230</v>
      </c>
      <c r="D732" s="282" t="str">
        <f t="shared" si="92"/>
        <v/>
      </c>
      <c r="E732" s="283"/>
      <c r="F732" s="283"/>
      <c r="G732" s="283"/>
      <c r="H732" s="283"/>
      <c r="I732" s="283"/>
      <c r="J732" s="283"/>
      <c r="K732" s="283"/>
      <c r="L732" s="283"/>
      <c r="M732" s="283"/>
      <c r="N732" s="284"/>
      <c r="O732" s="198"/>
      <c r="P732" s="198"/>
      <c r="Q732" s="198"/>
      <c r="R732" s="198"/>
      <c r="S732" s="198"/>
      <c r="T732" s="198"/>
      <c r="U732" s="198"/>
      <c r="V732" s="198"/>
      <c r="W732" s="198"/>
      <c r="X732" s="198"/>
      <c r="Y732" s="198"/>
      <c r="Z732" s="198"/>
      <c r="AA732" s="198"/>
      <c r="AB732" s="198"/>
      <c r="AC732" s="198"/>
      <c r="AD732" s="198"/>
      <c r="AG732" s="43">
        <f t="shared" si="93"/>
        <v>16</v>
      </c>
      <c r="AH732" s="43">
        <f t="shared" si="94"/>
        <v>0</v>
      </c>
      <c r="AJ732" s="153">
        <f t="shared" si="88"/>
        <v>0</v>
      </c>
      <c r="AK732" s="154">
        <f t="shared" si="89"/>
        <v>0</v>
      </c>
      <c r="AL732" s="154">
        <f t="shared" si="90"/>
        <v>0</v>
      </c>
      <c r="AM732" s="155">
        <f t="shared" si="91"/>
        <v>0</v>
      </c>
    </row>
    <row r="733" spans="2:39" ht="15" customHeight="1" thickBot="1">
      <c r="B733" s="125"/>
      <c r="C733" s="92" t="s">
        <v>231</v>
      </c>
      <c r="D733" s="282" t="str">
        <f t="shared" si="92"/>
        <v/>
      </c>
      <c r="E733" s="283"/>
      <c r="F733" s="283"/>
      <c r="G733" s="283"/>
      <c r="H733" s="283"/>
      <c r="I733" s="283"/>
      <c r="J733" s="283"/>
      <c r="K733" s="283"/>
      <c r="L733" s="283"/>
      <c r="M733" s="283"/>
      <c r="N733" s="284"/>
      <c r="O733" s="198"/>
      <c r="P733" s="198"/>
      <c r="Q733" s="198"/>
      <c r="R733" s="198"/>
      <c r="S733" s="198"/>
      <c r="T733" s="198"/>
      <c r="U733" s="198"/>
      <c r="V733" s="198"/>
      <c r="W733" s="198"/>
      <c r="X733" s="198"/>
      <c r="Y733" s="198"/>
      <c r="Z733" s="198"/>
      <c r="AA733" s="198"/>
      <c r="AB733" s="198"/>
      <c r="AC733" s="198"/>
      <c r="AD733" s="198"/>
      <c r="AG733" s="43">
        <f t="shared" si="93"/>
        <v>16</v>
      </c>
      <c r="AH733" s="43">
        <f t="shared" si="94"/>
        <v>0</v>
      </c>
      <c r="AJ733" s="153">
        <f t="shared" si="88"/>
        <v>0</v>
      </c>
      <c r="AK733" s="154">
        <f t="shared" si="89"/>
        <v>0</v>
      </c>
      <c r="AL733" s="154">
        <f t="shared" si="90"/>
        <v>0</v>
      </c>
      <c r="AM733" s="155">
        <f t="shared" si="91"/>
        <v>0</v>
      </c>
    </row>
    <row r="734" spans="2:39" ht="15" customHeight="1" thickBot="1">
      <c r="B734" s="125"/>
      <c r="C734" s="92" t="s">
        <v>232</v>
      </c>
      <c r="D734" s="282" t="str">
        <f t="shared" si="92"/>
        <v/>
      </c>
      <c r="E734" s="283"/>
      <c r="F734" s="283"/>
      <c r="G734" s="283"/>
      <c r="H734" s="283"/>
      <c r="I734" s="283"/>
      <c r="J734" s="283"/>
      <c r="K734" s="283"/>
      <c r="L734" s="283"/>
      <c r="M734" s="283"/>
      <c r="N734" s="284"/>
      <c r="O734" s="198"/>
      <c r="P734" s="198"/>
      <c r="Q734" s="198"/>
      <c r="R734" s="198"/>
      <c r="S734" s="198"/>
      <c r="T734" s="198"/>
      <c r="U734" s="198"/>
      <c r="V734" s="198"/>
      <c r="W734" s="198"/>
      <c r="X734" s="198"/>
      <c r="Y734" s="198"/>
      <c r="Z734" s="198"/>
      <c r="AA734" s="198"/>
      <c r="AB734" s="198"/>
      <c r="AC734" s="198"/>
      <c r="AD734" s="198"/>
      <c r="AG734" s="43">
        <f t="shared" si="93"/>
        <v>16</v>
      </c>
      <c r="AH734" s="43">
        <f t="shared" si="94"/>
        <v>0</v>
      </c>
      <c r="AJ734" s="153">
        <f t="shared" si="88"/>
        <v>0</v>
      </c>
      <c r="AK734" s="154">
        <f t="shared" si="89"/>
        <v>0</v>
      </c>
      <c r="AL734" s="154">
        <f t="shared" si="90"/>
        <v>0</v>
      </c>
      <c r="AM734" s="155">
        <f t="shared" si="91"/>
        <v>0</v>
      </c>
    </row>
    <row r="735" spans="2:39" ht="15" customHeight="1" thickBot="1">
      <c r="B735" s="125"/>
      <c r="C735" s="92" t="s">
        <v>233</v>
      </c>
      <c r="D735" s="282" t="str">
        <f t="shared" si="92"/>
        <v/>
      </c>
      <c r="E735" s="283"/>
      <c r="F735" s="283"/>
      <c r="G735" s="283"/>
      <c r="H735" s="283"/>
      <c r="I735" s="283"/>
      <c r="J735" s="283"/>
      <c r="K735" s="283"/>
      <c r="L735" s="283"/>
      <c r="M735" s="283"/>
      <c r="N735" s="284"/>
      <c r="O735" s="198"/>
      <c r="P735" s="198"/>
      <c r="Q735" s="198"/>
      <c r="R735" s="198"/>
      <c r="S735" s="198"/>
      <c r="T735" s="198"/>
      <c r="U735" s="198"/>
      <c r="V735" s="198"/>
      <c r="W735" s="198"/>
      <c r="X735" s="198"/>
      <c r="Y735" s="198"/>
      <c r="Z735" s="198"/>
      <c r="AA735" s="198"/>
      <c r="AB735" s="198"/>
      <c r="AC735" s="198"/>
      <c r="AD735" s="198"/>
      <c r="AG735" s="43">
        <f t="shared" si="93"/>
        <v>16</v>
      </c>
      <c r="AH735" s="43">
        <f t="shared" si="94"/>
        <v>0</v>
      </c>
      <c r="AJ735" s="153">
        <f t="shared" si="88"/>
        <v>0</v>
      </c>
      <c r="AK735" s="154">
        <f t="shared" si="89"/>
        <v>0</v>
      </c>
      <c r="AL735" s="154">
        <f t="shared" si="90"/>
        <v>0</v>
      </c>
      <c r="AM735" s="155">
        <f t="shared" si="91"/>
        <v>0</v>
      </c>
    </row>
    <row r="736" spans="2:39" ht="15" customHeight="1" thickBot="1">
      <c r="B736" s="125"/>
      <c r="C736" s="92" t="s">
        <v>234</v>
      </c>
      <c r="D736" s="282" t="str">
        <f t="shared" si="92"/>
        <v/>
      </c>
      <c r="E736" s="283"/>
      <c r="F736" s="283"/>
      <c r="G736" s="283"/>
      <c r="H736" s="283"/>
      <c r="I736" s="283"/>
      <c r="J736" s="283"/>
      <c r="K736" s="283"/>
      <c r="L736" s="283"/>
      <c r="M736" s="283"/>
      <c r="N736" s="284"/>
      <c r="O736" s="198"/>
      <c r="P736" s="198"/>
      <c r="Q736" s="198"/>
      <c r="R736" s="198"/>
      <c r="S736" s="198"/>
      <c r="T736" s="198"/>
      <c r="U736" s="198"/>
      <c r="V736" s="198"/>
      <c r="W736" s="198"/>
      <c r="X736" s="198"/>
      <c r="Y736" s="198"/>
      <c r="Z736" s="198"/>
      <c r="AA736" s="198"/>
      <c r="AB736" s="198"/>
      <c r="AC736" s="198"/>
      <c r="AD736" s="198"/>
      <c r="AG736" s="43">
        <f t="shared" si="93"/>
        <v>16</v>
      </c>
      <c r="AH736" s="43">
        <f t="shared" si="94"/>
        <v>0</v>
      </c>
      <c r="AJ736" s="153">
        <f t="shared" si="88"/>
        <v>0</v>
      </c>
      <c r="AK736" s="154">
        <f t="shared" si="89"/>
        <v>0</v>
      </c>
      <c r="AL736" s="154">
        <f t="shared" si="90"/>
        <v>0</v>
      </c>
      <c r="AM736" s="155">
        <f t="shared" si="91"/>
        <v>0</v>
      </c>
    </row>
    <row r="737" spans="2:39" ht="15" customHeight="1" thickBot="1">
      <c r="B737" s="125"/>
      <c r="C737" s="92" t="s">
        <v>235</v>
      </c>
      <c r="D737" s="282" t="str">
        <f t="shared" si="92"/>
        <v/>
      </c>
      <c r="E737" s="283"/>
      <c r="F737" s="283"/>
      <c r="G737" s="283"/>
      <c r="H737" s="283"/>
      <c r="I737" s="283"/>
      <c r="J737" s="283"/>
      <c r="K737" s="283"/>
      <c r="L737" s="283"/>
      <c r="M737" s="283"/>
      <c r="N737" s="284"/>
      <c r="O737" s="198"/>
      <c r="P737" s="198"/>
      <c r="Q737" s="198"/>
      <c r="R737" s="198"/>
      <c r="S737" s="198"/>
      <c r="T737" s="198"/>
      <c r="U737" s="198"/>
      <c r="V737" s="198"/>
      <c r="W737" s="198"/>
      <c r="X737" s="198"/>
      <c r="Y737" s="198"/>
      <c r="Z737" s="198"/>
      <c r="AA737" s="198"/>
      <c r="AB737" s="198"/>
      <c r="AC737" s="198"/>
      <c r="AD737" s="198"/>
      <c r="AG737" s="43">
        <f t="shared" si="93"/>
        <v>16</v>
      </c>
      <c r="AH737" s="43">
        <f t="shared" si="94"/>
        <v>0</v>
      </c>
      <c r="AJ737" s="153">
        <f t="shared" si="88"/>
        <v>0</v>
      </c>
      <c r="AK737" s="154">
        <f t="shared" si="89"/>
        <v>0</v>
      </c>
      <c r="AL737" s="154">
        <f t="shared" si="90"/>
        <v>0</v>
      </c>
      <c r="AM737" s="155">
        <f t="shared" si="91"/>
        <v>0</v>
      </c>
    </row>
    <row r="738" spans="2:39" ht="15" customHeight="1" thickBot="1">
      <c r="B738" s="125"/>
      <c r="C738" s="92" t="s">
        <v>236</v>
      </c>
      <c r="D738" s="282" t="str">
        <f t="shared" si="92"/>
        <v/>
      </c>
      <c r="E738" s="283"/>
      <c r="F738" s="283"/>
      <c r="G738" s="283"/>
      <c r="H738" s="283"/>
      <c r="I738" s="283"/>
      <c r="J738" s="283"/>
      <c r="K738" s="283"/>
      <c r="L738" s="283"/>
      <c r="M738" s="283"/>
      <c r="N738" s="284"/>
      <c r="O738" s="198"/>
      <c r="P738" s="198"/>
      <c r="Q738" s="198"/>
      <c r="R738" s="198"/>
      <c r="S738" s="198"/>
      <c r="T738" s="198"/>
      <c r="U738" s="198"/>
      <c r="V738" s="198"/>
      <c r="W738" s="198"/>
      <c r="X738" s="198"/>
      <c r="Y738" s="198"/>
      <c r="Z738" s="198"/>
      <c r="AA738" s="198"/>
      <c r="AB738" s="198"/>
      <c r="AC738" s="198"/>
      <c r="AD738" s="198"/>
      <c r="AG738" s="43">
        <f t="shared" si="93"/>
        <v>16</v>
      </c>
      <c r="AH738" s="43">
        <f t="shared" si="94"/>
        <v>0</v>
      </c>
      <c r="AJ738" s="153">
        <f t="shared" si="88"/>
        <v>0</v>
      </c>
      <c r="AK738" s="154">
        <f t="shared" si="89"/>
        <v>0</v>
      </c>
      <c r="AL738" s="154">
        <f t="shared" si="90"/>
        <v>0</v>
      </c>
      <c r="AM738" s="155">
        <f t="shared" si="91"/>
        <v>0</v>
      </c>
    </row>
    <row r="739" spans="2:39" ht="15" customHeight="1" thickBot="1">
      <c r="B739" s="125"/>
      <c r="C739" s="92" t="s">
        <v>237</v>
      </c>
      <c r="D739" s="282" t="str">
        <f t="shared" si="92"/>
        <v/>
      </c>
      <c r="E739" s="283"/>
      <c r="F739" s="283"/>
      <c r="G739" s="283"/>
      <c r="H739" s="283"/>
      <c r="I739" s="283"/>
      <c r="J739" s="283"/>
      <c r="K739" s="283"/>
      <c r="L739" s="283"/>
      <c r="M739" s="283"/>
      <c r="N739" s="284"/>
      <c r="O739" s="198"/>
      <c r="P739" s="198"/>
      <c r="Q739" s="198"/>
      <c r="R739" s="198"/>
      <c r="S739" s="198"/>
      <c r="T739" s="198"/>
      <c r="U739" s="198"/>
      <c r="V739" s="198"/>
      <c r="W739" s="198"/>
      <c r="X739" s="198"/>
      <c r="Y739" s="198"/>
      <c r="Z739" s="198"/>
      <c r="AA739" s="198"/>
      <c r="AB739" s="198"/>
      <c r="AC739" s="198"/>
      <c r="AD739" s="198"/>
      <c r="AG739" s="43">
        <f t="shared" si="93"/>
        <v>16</v>
      </c>
      <c r="AH739" s="43">
        <f t="shared" si="94"/>
        <v>0</v>
      </c>
      <c r="AJ739" s="153">
        <f t="shared" si="88"/>
        <v>0</v>
      </c>
      <c r="AK739" s="154">
        <f t="shared" si="89"/>
        <v>0</v>
      </c>
      <c r="AL739" s="154">
        <f t="shared" si="90"/>
        <v>0</v>
      </c>
      <c r="AM739" s="155">
        <f t="shared" si="91"/>
        <v>0</v>
      </c>
    </row>
    <row r="740" spans="2:39" ht="15" customHeight="1" thickBot="1">
      <c r="B740" s="125"/>
      <c r="C740" s="92" t="s">
        <v>238</v>
      </c>
      <c r="D740" s="282" t="str">
        <f t="shared" si="92"/>
        <v/>
      </c>
      <c r="E740" s="283"/>
      <c r="F740" s="283"/>
      <c r="G740" s="283"/>
      <c r="H740" s="283"/>
      <c r="I740" s="283"/>
      <c r="J740" s="283"/>
      <c r="K740" s="283"/>
      <c r="L740" s="283"/>
      <c r="M740" s="283"/>
      <c r="N740" s="284"/>
      <c r="O740" s="198"/>
      <c r="P740" s="198"/>
      <c r="Q740" s="198"/>
      <c r="R740" s="198"/>
      <c r="S740" s="198"/>
      <c r="T740" s="198"/>
      <c r="U740" s="198"/>
      <c r="V740" s="198"/>
      <c r="W740" s="198"/>
      <c r="X740" s="198"/>
      <c r="Y740" s="198"/>
      <c r="Z740" s="198"/>
      <c r="AA740" s="198"/>
      <c r="AB740" s="198"/>
      <c r="AC740" s="198"/>
      <c r="AD740" s="198"/>
      <c r="AG740" s="43">
        <f t="shared" si="93"/>
        <v>16</v>
      </c>
      <c r="AH740" s="43">
        <f t="shared" si="94"/>
        <v>0</v>
      </c>
      <c r="AJ740" s="153">
        <f t="shared" si="88"/>
        <v>0</v>
      </c>
      <c r="AK740" s="154">
        <f t="shared" si="89"/>
        <v>0</v>
      </c>
      <c r="AL740" s="154">
        <f t="shared" si="90"/>
        <v>0</v>
      </c>
      <c r="AM740" s="155">
        <f t="shared" si="91"/>
        <v>0</v>
      </c>
    </row>
    <row r="741" spans="2:39" ht="15" customHeight="1" thickBot="1">
      <c r="B741" s="125"/>
      <c r="C741" s="92" t="s">
        <v>239</v>
      </c>
      <c r="D741" s="282" t="str">
        <f t="shared" si="92"/>
        <v/>
      </c>
      <c r="E741" s="283"/>
      <c r="F741" s="283"/>
      <c r="G741" s="283"/>
      <c r="H741" s="283"/>
      <c r="I741" s="283"/>
      <c r="J741" s="283"/>
      <c r="K741" s="283"/>
      <c r="L741" s="283"/>
      <c r="M741" s="283"/>
      <c r="N741" s="284"/>
      <c r="O741" s="198"/>
      <c r="P741" s="198"/>
      <c r="Q741" s="198"/>
      <c r="R741" s="198"/>
      <c r="S741" s="198"/>
      <c r="T741" s="198"/>
      <c r="U741" s="198"/>
      <c r="V741" s="198"/>
      <c r="W741" s="198"/>
      <c r="X741" s="198"/>
      <c r="Y741" s="198"/>
      <c r="Z741" s="198"/>
      <c r="AA741" s="198"/>
      <c r="AB741" s="198"/>
      <c r="AC741" s="198"/>
      <c r="AD741" s="198"/>
      <c r="AG741" s="43">
        <f t="shared" si="93"/>
        <v>16</v>
      </c>
      <c r="AH741" s="43">
        <f t="shared" si="94"/>
        <v>0</v>
      </c>
      <c r="AJ741" s="153">
        <f t="shared" si="88"/>
        <v>0</v>
      </c>
      <c r="AK741" s="154">
        <f t="shared" si="89"/>
        <v>0</v>
      </c>
      <c r="AL741" s="154">
        <f t="shared" si="90"/>
        <v>0</v>
      </c>
      <c r="AM741" s="155">
        <f t="shared" si="91"/>
        <v>0</v>
      </c>
    </row>
    <row r="742" spans="2:39" ht="15" customHeight="1" thickBot="1">
      <c r="B742" s="125"/>
      <c r="C742" s="92" t="s">
        <v>240</v>
      </c>
      <c r="D742" s="282" t="str">
        <f t="shared" si="92"/>
        <v/>
      </c>
      <c r="E742" s="283"/>
      <c r="F742" s="283"/>
      <c r="G742" s="283"/>
      <c r="H742" s="283"/>
      <c r="I742" s="283"/>
      <c r="J742" s="283"/>
      <c r="K742" s="283"/>
      <c r="L742" s="283"/>
      <c r="M742" s="283"/>
      <c r="N742" s="284"/>
      <c r="O742" s="198"/>
      <c r="P742" s="198"/>
      <c r="Q742" s="198"/>
      <c r="R742" s="198"/>
      <c r="S742" s="198"/>
      <c r="T742" s="198"/>
      <c r="U742" s="198"/>
      <c r="V742" s="198"/>
      <c r="W742" s="198"/>
      <c r="X742" s="198"/>
      <c r="Y742" s="198"/>
      <c r="Z742" s="198"/>
      <c r="AA742" s="198"/>
      <c r="AB742" s="198"/>
      <c r="AC742" s="198"/>
      <c r="AD742" s="198"/>
      <c r="AG742" s="43">
        <f t="shared" si="93"/>
        <v>16</v>
      </c>
      <c r="AH742" s="43">
        <f t="shared" si="94"/>
        <v>0</v>
      </c>
      <c r="AJ742" s="153">
        <f t="shared" si="88"/>
        <v>0</v>
      </c>
      <c r="AK742" s="154">
        <f t="shared" si="89"/>
        <v>0</v>
      </c>
      <c r="AL742" s="154">
        <f t="shared" si="90"/>
        <v>0</v>
      </c>
      <c r="AM742" s="155">
        <f t="shared" si="91"/>
        <v>0</v>
      </c>
    </row>
    <row r="743" spans="2:39" ht="15" customHeight="1" thickBot="1">
      <c r="B743" s="125"/>
      <c r="C743" s="92" t="s">
        <v>241</v>
      </c>
      <c r="D743" s="282" t="str">
        <f t="shared" si="92"/>
        <v/>
      </c>
      <c r="E743" s="283"/>
      <c r="F743" s="283"/>
      <c r="G743" s="283"/>
      <c r="H743" s="283"/>
      <c r="I743" s="283"/>
      <c r="J743" s="283"/>
      <c r="K743" s="283"/>
      <c r="L743" s="283"/>
      <c r="M743" s="283"/>
      <c r="N743" s="284"/>
      <c r="O743" s="198"/>
      <c r="P743" s="198"/>
      <c r="Q743" s="198"/>
      <c r="R743" s="198"/>
      <c r="S743" s="198"/>
      <c r="T743" s="198"/>
      <c r="U743" s="198"/>
      <c r="V743" s="198"/>
      <c r="W743" s="198"/>
      <c r="X743" s="198"/>
      <c r="Y743" s="198"/>
      <c r="Z743" s="198"/>
      <c r="AA743" s="198"/>
      <c r="AB743" s="198"/>
      <c r="AC743" s="198"/>
      <c r="AD743" s="198"/>
      <c r="AG743" s="43">
        <f t="shared" si="93"/>
        <v>16</v>
      </c>
      <c r="AH743" s="43">
        <f t="shared" si="94"/>
        <v>0</v>
      </c>
      <c r="AJ743" s="153">
        <f t="shared" si="88"/>
        <v>0</v>
      </c>
      <c r="AK743" s="154">
        <f t="shared" si="89"/>
        <v>0</v>
      </c>
      <c r="AL743" s="154">
        <f t="shared" si="90"/>
        <v>0</v>
      </c>
      <c r="AM743" s="155">
        <f t="shared" si="91"/>
        <v>0</v>
      </c>
    </row>
    <row r="744" spans="2:39" ht="15" customHeight="1" thickBot="1">
      <c r="B744" s="125"/>
      <c r="C744" s="92" t="s">
        <v>242</v>
      </c>
      <c r="D744" s="282" t="str">
        <f t="shared" si="92"/>
        <v/>
      </c>
      <c r="E744" s="283"/>
      <c r="F744" s="283"/>
      <c r="G744" s="283"/>
      <c r="H744" s="283"/>
      <c r="I744" s="283"/>
      <c r="J744" s="283"/>
      <c r="K744" s="283"/>
      <c r="L744" s="283"/>
      <c r="M744" s="283"/>
      <c r="N744" s="284"/>
      <c r="O744" s="198"/>
      <c r="P744" s="198"/>
      <c r="Q744" s="198"/>
      <c r="R744" s="198"/>
      <c r="S744" s="198"/>
      <c r="T744" s="198"/>
      <c r="U744" s="198"/>
      <c r="V744" s="198"/>
      <c r="W744" s="198"/>
      <c r="X744" s="198"/>
      <c r="Y744" s="198"/>
      <c r="Z744" s="198"/>
      <c r="AA744" s="198"/>
      <c r="AB744" s="198"/>
      <c r="AC744" s="198"/>
      <c r="AD744" s="198"/>
      <c r="AG744" s="43">
        <f t="shared" si="93"/>
        <v>16</v>
      </c>
      <c r="AH744" s="43">
        <f t="shared" si="94"/>
        <v>0</v>
      </c>
      <c r="AJ744" s="153">
        <f t="shared" si="88"/>
        <v>0</v>
      </c>
      <c r="AK744" s="154">
        <f t="shared" si="89"/>
        <v>0</v>
      </c>
      <c r="AL744" s="154">
        <f t="shared" si="90"/>
        <v>0</v>
      </c>
      <c r="AM744" s="155">
        <f t="shared" si="91"/>
        <v>0</v>
      </c>
    </row>
    <row r="745" spans="2:39" ht="15" customHeight="1" thickBot="1">
      <c r="B745" s="125"/>
      <c r="C745" s="92" t="s">
        <v>243</v>
      </c>
      <c r="D745" s="282" t="str">
        <f t="shared" si="92"/>
        <v/>
      </c>
      <c r="E745" s="283"/>
      <c r="F745" s="283"/>
      <c r="G745" s="283"/>
      <c r="H745" s="283"/>
      <c r="I745" s="283"/>
      <c r="J745" s="283"/>
      <c r="K745" s="283"/>
      <c r="L745" s="283"/>
      <c r="M745" s="283"/>
      <c r="N745" s="284"/>
      <c r="O745" s="198"/>
      <c r="P745" s="198"/>
      <c r="Q745" s="198"/>
      <c r="R745" s="198"/>
      <c r="S745" s="198"/>
      <c r="T745" s="198"/>
      <c r="U745" s="198"/>
      <c r="V745" s="198"/>
      <c r="W745" s="198"/>
      <c r="X745" s="198"/>
      <c r="Y745" s="198"/>
      <c r="Z745" s="198"/>
      <c r="AA745" s="198"/>
      <c r="AB745" s="198"/>
      <c r="AC745" s="198"/>
      <c r="AD745" s="198"/>
      <c r="AG745" s="43">
        <f t="shared" si="93"/>
        <v>16</v>
      </c>
      <c r="AH745" s="43">
        <f t="shared" si="94"/>
        <v>0</v>
      </c>
      <c r="AJ745" s="153">
        <f t="shared" si="88"/>
        <v>0</v>
      </c>
      <c r="AK745" s="154">
        <f t="shared" si="89"/>
        <v>0</v>
      </c>
      <c r="AL745" s="154">
        <f t="shared" si="90"/>
        <v>0</v>
      </c>
      <c r="AM745" s="155">
        <f t="shared" si="91"/>
        <v>0</v>
      </c>
    </row>
    <row r="746" spans="2:39" ht="15" customHeight="1" thickBot="1">
      <c r="B746" s="125"/>
      <c r="C746" s="92" t="s">
        <v>244</v>
      </c>
      <c r="D746" s="282" t="str">
        <f t="shared" si="92"/>
        <v/>
      </c>
      <c r="E746" s="283"/>
      <c r="F746" s="283"/>
      <c r="G746" s="283"/>
      <c r="H746" s="283"/>
      <c r="I746" s="283"/>
      <c r="J746" s="283"/>
      <c r="K746" s="283"/>
      <c r="L746" s="283"/>
      <c r="M746" s="283"/>
      <c r="N746" s="284"/>
      <c r="O746" s="198"/>
      <c r="P746" s="198"/>
      <c r="Q746" s="198"/>
      <c r="R746" s="198"/>
      <c r="S746" s="198"/>
      <c r="T746" s="198"/>
      <c r="U746" s="198"/>
      <c r="V746" s="198"/>
      <c r="W746" s="198"/>
      <c r="X746" s="198"/>
      <c r="Y746" s="198"/>
      <c r="Z746" s="198"/>
      <c r="AA746" s="198"/>
      <c r="AB746" s="198"/>
      <c r="AC746" s="198"/>
      <c r="AD746" s="198"/>
      <c r="AG746" s="43">
        <f t="shared" si="93"/>
        <v>16</v>
      </c>
      <c r="AH746" s="43">
        <f t="shared" si="94"/>
        <v>0</v>
      </c>
      <c r="AJ746" s="153">
        <f t="shared" si="88"/>
        <v>0</v>
      </c>
      <c r="AK746" s="154">
        <f t="shared" si="89"/>
        <v>0</v>
      </c>
      <c r="AL746" s="154">
        <f t="shared" si="90"/>
        <v>0</v>
      </c>
      <c r="AM746" s="155">
        <f t="shared" si="91"/>
        <v>0</v>
      </c>
    </row>
    <row r="747" spans="2:39" ht="15" customHeight="1" thickBot="1">
      <c r="B747" s="125"/>
      <c r="C747" s="92" t="s">
        <v>245</v>
      </c>
      <c r="D747" s="282" t="str">
        <f t="shared" si="92"/>
        <v/>
      </c>
      <c r="E747" s="283"/>
      <c r="F747" s="283"/>
      <c r="G747" s="283"/>
      <c r="H747" s="283"/>
      <c r="I747" s="283"/>
      <c r="J747" s="283"/>
      <c r="K747" s="283"/>
      <c r="L747" s="283"/>
      <c r="M747" s="283"/>
      <c r="N747" s="284"/>
      <c r="O747" s="198"/>
      <c r="P747" s="198"/>
      <c r="Q747" s="198"/>
      <c r="R747" s="198"/>
      <c r="S747" s="198"/>
      <c r="T747" s="198"/>
      <c r="U747" s="198"/>
      <c r="V747" s="198"/>
      <c r="W747" s="198"/>
      <c r="X747" s="198"/>
      <c r="Y747" s="198"/>
      <c r="Z747" s="198"/>
      <c r="AA747" s="198"/>
      <c r="AB747" s="198"/>
      <c r="AC747" s="198"/>
      <c r="AD747" s="198"/>
      <c r="AG747" s="43">
        <f t="shared" si="93"/>
        <v>16</v>
      </c>
      <c r="AH747" s="43">
        <f t="shared" si="94"/>
        <v>0</v>
      </c>
      <c r="AJ747" s="153">
        <f t="shared" ref="AJ747:AJ778" si="95">O747</f>
        <v>0</v>
      </c>
      <c r="AK747" s="154">
        <f t="shared" ref="AK747:AK778" si="96">COUNTIF(Q747:V747,"NS")</f>
        <v>0</v>
      </c>
      <c r="AL747" s="154">
        <f t="shared" ref="AL747:AL778" si="97">+SUM(Q747:V747)</f>
        <v>0</v>
      </c>
      <c r="AM747" s="155">
        <f t="shared" ref="AM747:AM778" si="98">IF($AG$711=$AH$711, 0, IF(OR(AND(AJ747=0, AK747&gt;0), AND(AJ747="NS", AL747&gt;0), AND(AJ747="NS", AL747=0, AK747=0)), 1, IF(OR(AND(AK747&gt;=2, AL747&lt;AJ747), AND(AJ747="NS", AL747=0, AK747&gt;0), AJ747=AL747, AND(AJ747="NA", COUNTIF(Q747:V747, "NA")=COUNTA(Q747:V747))), 0, 1)))</f>
        <v>0</v>
      </c>
    </row>
    <row r="748" spans="2:39" ht="15" customHeight="1" thickBot="1">
      <c r="B748" s="125"/>
      <c r="C748" s="92" t="s">
        <v>246</v>
      </c>
      <c r="D748" s="282" t="str">
        <f t="shared" si="92"/>
        <v/>
      </c>
      <c r="E748" s="283"/>
      <c r="F748" s="283"/>
      <c r="G748" s="283"/>
      <c r="H748" s="283"/>
      <c r="I748" s="283"/>
      <c r="J748" s="283"/>
      <c r="K748" s="283"/>
      <c r="L748" s="283"/>
      <c r="M748" s="283"/>
      <c r="N748" s="284"/>
      <c r="O748" s="198"/>
      <c r="P748" s="198"/>
      <c r="Q748" s="198"/>
      <c r="R748" s="198"/>
      <c r="S748" s="198"/>
      <c r="T748" s="198"/>
      <c r="U748" s="198"/>
      <c r="V748" s="198"/>
      <c r="W748" s="198"/>
      <c r="X748" s="198"/>
      <c r="Y748" s="198"/>
      <c r="Z748" s="198"/>
      <c r="AA748" s="198"/>
      <c r="AB748" s="198"/>
      <c r="AC748" s="198"/>
      <c r="AD748" s="198"/>
      <c r="AG748" s="43">
        <f t="shared" si="93"/>
        <v>16</v>
      </c>
      <c r="AH748" s="43">
        <f t="shared" si="94"/>
        <v>0</v>
      </c>
      <c r="AJ748" s="153">
        <f t="shared" si="95"/>
        <v>0</v>
      </c>
      <c r="AK748" s="154">
        <f t="shared" si="96"/>
        <v>0</v>
      </c>
      <c r="AL748" s="154">
        <f t="shared" si="97"/>
        <v>0</v>
      </c>
      <c r="AM748" s="155">
        <f t="shared" si="98"/>
        <v>0</v>
      </c>
    </row>
    <row r="749" spans="2:39" ht="15" customHeight="1" thickBot="1">
      <c r="B749" s="125"/>
      <c r="C749" s="92" t="s">
        <v>247</v>
      </c>
      <c r="D749" s="282" t="str">
        <f t="shared" si="92"/>
        <v/>
      </c>
      <c r="E749" s="283"/>
      <c r="F749" s="283"/>
      <c r="G749" s="283"/>
      <c r="H749" s="283"/>
      <c r="I749" s="283"/>
      <c r="J749" s="283"/>
      <c r="K749" s="283"/>
      <c r="L749" s="283"/>
      <c r="M749" s="283"/>
      <c r="N749" s="284"/>
      <c r="O749" s="198"/>
      <c r="P749" s="198"/>
      <c r="Q749" s="198"/>
      <c r="R749" s="198"/>
      <c r="S749" s="198"/>
      <c r="T749" s="198"/>
      <c r="U749" s="198"/>
      <c r="V749" s="198"/>
      <c r="W749" s="198"/>
      <c r="X749" s="198"/>
      <c r="Y749" s="198"/>
      <c r="Z749" s="198"/>
      <c r="AA749" s="198"/>
      <c r="AB749" s="198"/>
      <c r="AC749" s="198"/>
      <c r="AD749" s="198"/>
      <c r="AG749" s="43">
        <f t="shared" si="93"/>
        <v>16</v>
      </c>
      <c r="AH749" s="43">
        <f t="shared" si="94"/>
        <v>0</v>
      </c>
      <c r="AJ749" s="153">
        <f t="shared" si="95"/>
        <v>0</v>
      </c>
      <c r="AK749" s="154">
        <f t="shared" si="96"/>
        <v>0</v>
      </c>
      <c r="AL749" s="154">
        <f t="shared" si="97"/>
        <v>0</v>
      </c>
      <c r="AM749" s="155">
        <f t="shared" si="98"/>
        <v>0</v>
      </c>
    </row>
    <row r="750" spans="2:39" ht="15" customHeight="1" thickBot="1">
      <c r="B750" s="125"/>
      <c r="C750" s="92" t="s">
        <v>292</v>
      </c>
      <c r="D750" s="282" t="str">
        <f t="shared" si="92"/>
        <v/>
      </c>
      <c r="E750" s="283"/>
      <c r="F750" s="283"/>
      <c r="G750" s="283"/>
      <c r="H750" s="283"/>
      <c r="I750" s="283"/>
      <c r="J750" s="283"/>
      <c r="K750" s="283"/>
      <c r="L750" s="283"/>
      <c r="M750" s="283"/>
      <c r="N750" s="284"/>
      <c r="O750" s="198"/>
      <c r="P750" s="198"/>
      <c r="Q750" s="198"/>
      <c r="R750" s="198"/>
      <c r="S750" s="198"/>
      <c r="T750" s="198"/>
      <c r="U750" s="198"/>
      <c r="V750" s="198"/>
      <c r="W750" s="198"/>
      <c r="X750" s="198"/>
      <c r="Y750" s="198"/>
      <c r="Z750" s="198"/>
      <c r="AA750" s="198"/>
      <c r="AB750" s="198"/>
      <c r="AC750" s="198"/>
      <c r="AD750" s="198"/>
      <c r="AG750" s="43">
        <f t="shared" si="93"/>
        <v>16</v>
      </c>
      <c r="AH750" s="43">
        <f t="shared" si="94"/>
        <v>0</v>
      </c>
      <c r="AJ750" s="153">
        <f t="shared" si="95"/>
        <v>0</v>
      </c>
      <c r="AK750" s="154">
        <f t="shared" si="96"/>
        <v>0</v>
      </c>
      <c r="AL750" s="154">
        <f t="shared" si="97"/>
        <v>0</v>
      </c>
      <c r="AM750" s="155">
        <f t="shared" si="98"/>
        <v>0</v>
      </c>
    </row>
    <row r="751" spans="2:39" ht="15" customHeight="1" thickBot="1">
      <c r="B751" s="125"/>
      <c r="C751" s="92" t="s">
        <v>293</v>
      </c>
      <c r="D751" s="282" t="str">
        <f t="shared" si="92"/>
        <v/>
      </c>
      <c r="E751" s="283"/>
      <c r="F751" s="283"/>
      <c r="G751" s="283"/>
      <c r="H751" s="283"/>
      <c r="I751" s="283"/>
      <c r="J751" s="283"/>
      <c r="K751" s="283"/>
      <c r="L751" s="283"/>
      <c r="M751" s="283"/>
      <c r="N751" s="284"/>
      <c r="O751" s="198"/>
      <c r="P751" s="198"/>
      <c r="Q751" s="198"/>
      <c r="R751" s="198"/>
      <c r="S751" s="198"/>
      <c r="T751" s="198"/>
      <c r="U751" s="198"/>
      <c r="V751" s="198"/>
      <c r="W751" s="198"/>
      <c r="X751" s="198"/>
      <c r="Y751" s="198"/>
      <c r="Z751" s="198"/>
      <c r="AA751" s="198"/>
      <c r="AB751" s="198"/>
      <c r="AC751" s="198"/>
      <c r="AD751" s="198"/>
      <c r="AG751" s="43">
        <f t="shared" si="93"/>
        <v>16</v>
      </c>
      <c r="AH751" s="43">
        <f t="shared" si="94"/>
        <v>0</v>
      </c>
      <c r="AJ751" s="153">
        <f t="shared" si="95"/>
        <v>0</v>
      </c>
      <c r="AK751" s="154">
        <f t="shared" si="96"/>
        <v>0</v>
      </c>
      <c r="AL751" s="154">
        <f t="shared" si="97"/>
        <v>0</v>
      </c>
      <c r="AM751" s="155">
        <f t="shared" si="98"/>
        <v>0</v>
      </c>
    </row>
    <row r="752" spans="2:39" ht="15" customHeight="1" thickBot="1">
      <c r="B752" s="125"/>
      <c r="C752" s="92" t="s">
        <v>294</v>
      </c>
      <c r="D752" s="282" t="str">
        <f t="shared" si="92"/>
        <v/>
      </c>
      <c r="E752" s="283"/>
      <c r="F752" s="283"/>
      <c r="G752" s="283"/>
      <c r="H752" s="283"/>
      <c r="I752" s="283"/>
      <c r="J752" s="283"/>
      <c r="K752" s="283"/>
      <c r="L752" s="283"/>
      <c r="M752" s="283"/>
      <c r="N752" s="284"/>
      <c r="O752" s="198"/>
      <c r="P752" s="198"/>
      <c r="Q752" s="198"/>
      <c r="R752" s="198"/>
      <c r="S752" s="198"/>
      <c r="T752" s="198"/>
      <c r="U752" s="198"/>
      <c r="V752" s="198"/>
      <c r="W752" s="198"/>
      <c r="X752" s="198"/>
      <c r="Y752" s="198"/>
      <c r="Z752" s="198"/>
      <c r="AA752" s="198"/>
      <c r="AB752" s="198"/>
      <c r="AC752" s="198"/>
      <c r="AD752" s="198"/>
      <c r="AG752" s="43">
        <f t="shared" si="93"/>
        <v>16</v>
      </c>
      <c r="AH752" s="43">
        <f t="shared" si="94"/>
        <v>0</v>
      </c>
      <c r="AJ752" s="153">
        <f t="shared" si="95"/>
        <v>0</v>
      </c>
      <c r="AK752" s="154">
        <f t="shared" si="96"/>
        <v>0</v>
      </c>
      <c r="AL752" s="154">
        <f t="shared" si="97"/>
        <v>0</v>
      </c>
      <c r="AM752" s="155">
        <f t="shared" si="98"/>
        <v>0</v>
      </c>
    </row>
    <row r="753" spans="2:39" ht="15" customHeight="1" thickBot="1">
      <c r="B753" s="125"/>
      <c r="C753" s="92" t="s">
        <v>295</v>
      </c>
      <c r="D753" s="282" t="str">
        <f t="shared" si="92"/>
        <v/>
      </c>
      <c r="E753" s="283"/>
      <c r="F753" s="283"/>
      <c r="G753" s="283"/>
      <c r="H753" s="283"/>
      <c r="I753" s="283"/>
      <c r="J753" s="283"/>
      <c r="K753" s="283"/>
      <c r="L753" s="283"/>
      <c r="M753" s="283"/>
      <c r="N753" s="284"/>
      <c r="O753" s="198"/>
      <c r="P753" s="198"/>
      <c r="Q753" s="198"/>
      <c r="R753" s="198"/>
      <c r="S753" s="198"/>
      <c r="T753" s="198"/>
      <c r="U753" s="198"/>
      <c r="V753" s="198"/>
      <c r="W753" s="198"/>
      <c r="X753" s="198"/>
      <c r="Y753" s="198"/>
      <c r="Z753" s="198"/>
      <c r="AA753" s="198"/>
      <c r="AB753" s="198"/>
      <c r="AC753" s="198"/>
      <c r="AD753" s="198"/>
      <c r="AG753" s="43">
        <f t="shared" si="93"/>
        <v>16</v>
      </c>
      <c r="AH753" s="43">
        <f t="shared" si="94"/>
        <v>0</v>
      </c>
      <c r="AJ753" s="153">
        <f t="shared" si="95"/>
        <v>0</v>
      </c>
      <c r="AK753" s="154">
        <f t="shared" si="96"/>
        <v>0</v>
      </c>
      <c r="AL753" s="154">
        <f t="shared" si="97"/>
        <v>0</v>
      </c>
      <c r="AM753" s="155">
        <f t="shared" si="98"/>
        <v>0</v>
      </c>
    </row>
    <row r="754" spans="2:39" ht="15" customHeight="1" thickBot="1">
      <c r="B754" s="125"/>
      <c r="C754" s="92" t="s">
        <v>296</v>
      </c>
      <c r="D754" s="282" t="str">
        <f t="shared" si="92"/>
        <v/>
      </c>
      <c r="E754" s="283"/>
      <c r="F754" s="283"/>
      <c r="G754" s="283"/>
      <c r="H754" s="283"/>
      <c r="I754" s="283"/>
      <c r="J754" s="283"/>
      <c r="K754" s="283"/>
      <c r="L754" s="283"/>
      <c r="M754" s="283"/>
      <c r="N754" s="284"/>
      <c r="O754" s="198"/>
      <c r="P754" s="198"/>
      <c r="Q754" s="198"/>
      <c r="R754" s="198"/>
      <c r="S754" s="198"/>
      <c r="T754" s="198"/>
      <c r="U754" s="198"/>
      <c r="V754" s="198"/>
      <c r="W754" s="198"/>
      <c r="X754" s="198"/>
      <c r="Y754" s="198"/>
      <c r="Z754" s="198"/>
      <c r="AA754" s="198"/>
      <c r="AB754" s="198"/>
      <c r="AC754" s="198"/>
      <c r="AD754" s="198"/>
      <c r="AG754" s="43">
        <f t="shared" si="93"/>
        <v>16</v>
      </c>
      <c r="AH754" s="43">
        <f t="shared" si="94"/>
        <v>0</v>
      </c>
      <c r="AJ754" s="153">
        <f t="shared" si="95"/>
        <v>0</v>
      </c>
      <c r="AK754" s="154">
        <f t="shared" si="96"/>
        <v>0</v>
      </c>
      <c r="AL754" s="154">
        <f t="shared" si="97"/>
        <v>0</v>
      </c>
      <c r="AM754" s="155">
        <f t="shared" si="98"/>
        <v>0</v>
      </c>
    </row>
    <row r="755" spans="2:39" ht="15" customHeight="1" thickBot="1">
      <c r="B755" s="125"/>
      <c r="C755" s="92" t="s">
        <v>297</v>
      </c>
      <c r="D755" s="282" t="str">
        <f t="shared" si="92"/>
        <v/>
      </c>
      <c r="E755" s="283"/>
      <c r="F755" s="283"/>
      <c r="G755" s="283"/>
      <c r="H755" s="283"/>
      <c r="I755" s="283"/>
      <c r="J755" s="283"/>
      <c r="K755" s="283"/>
      <c r="L755" s="283"/>
      <c r="M755" s="283"/>
      <c r="N755" s="284"/>
      <c r="O755" s="198"/>
      <c r="P755" s="198"/>
      <c r="Q755" s="198"/>
      <c r="R755" s="198"/>
      <c r="S755" s="198"/>
      <c r="T755" s="198"/>
      <c r="U755" s="198"/>
      <c r="V755" s="198"/>
      <c r="W755" s="198"/>
      <c r="X755" s="198"/>
      <c r="Y755" s="198"/>
      <c r="Z755" s="198"/>
      <c r="AA755" s="198"/>
      <c r="AB755" s="198"/>
      <c r="AC755" s="198"/>
      <c r="AD755" s="198"/>
      <c r="AG755" s="43">
        <f t="shared" si="93"/>
        <v>16</v>
      </c>
      <c r="AH755" s="43">
        <f t="shared" si="94"/>
        <v>0</v>
      </c>
      <c r="AJ755" s="153">
        <f t="shared" si="95"/>
        <v>0</v>
      </c>
      <c r="AK755" s="154">
        <f t="shared" si="96"/>
        <v>0</v>
      </c>
      <c r="AL755" s="154">
        <f t="shared" si="97"/>
        <v>0</v>
      </c>
      <c r="AM755" s="155">
        <f t="shared" si="98"/>
        <v>0</v>
      </c>
    </row>
    <row r="756" spans="2:39" ht="15" customHeight="1" thickBot="1">
      <c r="B756" s="125"/>
      <c r="C756" s="92" t="s">
        <v>298</v>
      </c>
      <c r="D756" s="282" t="str">
        <f t="shared" si="92"/>
        <v/>
      </c>
      <c r="E756" s="283"/>
      <c r="F756" s="283"/>
      <c r="G756" s="283"/>
      <c r="H756" s="283"/>
      <c r="I756" s="283"/>
      <c r="J756" s="283"/>
      <c r="K756" s="283"/>
      <c r="L756" s="283"/>
      <c r="M756" s="283"/>
      <c r="N756" s="284"/>
      <c r="O756" s="198"/>
      <c r="P756" s="198"/>
      <c r="Q756" s="198"/>
      <c r="R756" s="198"/>
      <c r="S756" s="198"/>
      <c r="T756" s="198"/>
      <c r="U756" s="198"/>
      <c r="V756" s="198"/>
      <c r="W756" s="198"/>
      <c r="X756" s="198"/>
      <c r="Y756" s="198"/>
      <c r="Z756" s="198"/>
      <c r="AA756" s="198"/>
      <c r="AB756" s="198"/>
      <c r="AC756" s="198"/>
      <c r="AD756" s="198"/>
      <c r="AG756" s="43">
        <f t="shared" si="93"/>
        <v>16</v>
      </c>
      <c r="AH756" s="43">
        <f t="shared" si="94"/>
        <v>0</v>
      </c>
      <c r="AJ756" s="153">
        <f t="shared" si="95"/>
        <v>0</v>
      </c>
      <c r="AK756" s="154">
        <f t="shared" si="96"/>
        <v>0</v>
      </c>
      <c r="AL756" s="154">
        <f t="shared" si="97"/>
        <v>0</v>
      </c>
      <c r="AM756" s="155">
        <f t="shared" si="98"/>
        <v>0</v>
      </c>
    </row>
    <row r="757" spans="2:39" ht="15" customHeight="1" thickBot="1">
      <c r="B757" s="125"/>
      <c r="C757" s="92" t="s">
        <v>299</v>
      </c>
      <c r="D757" s="282" t="str">
        <f t="shared" si="92"/>
        <v/>
      </c>
      <c r="E757" s="283"/>
      <c r="F757" s="283"/>
      <c r="G757" s="283"/>
      <c r="H757" s="283"/>
      <c r="I757" s="283"/>
      <c r="J757" s="283"/>
      <c r="K757" s="283"/>
      <c r="L757" s="283"/>
      <c r="M757" s="283"/>
      <c r="N757" s="284"/>
      <c r="O757" s="198"/>
      <c r="P757" s="198"/>
      <c r="Q757" s="198"/>
      <c r="R757" s="198"/>
      <c r="S757" s="198"/>
      <c r="T757" s="198"/>
      <c r="U757" s="198"/>
      <c r="V757" s="198"/>
      <c r="W757" s="198"/>
      <c r="X757" s="198"/>
      <c r="Y757" s="198"/>
      <c r="Z757" s="198"/>
      <c r="AA757" s="198"/>
      <c r="AB757" s="198"/>
      <c r="AC757" s="198"/>
      <c r="AD757" s="198"/>
      <c r="AG757" s="43">
        <f t="shared" si="93"/>
        <v>16</v>
      </c>
      <c r="AH757" s="43">
        <f t="shared" si="94"/>
        <v>0</v>
      </c>
      <c r="AJ757" s="153">
        <f t="shared" si="95"/>
        <v>0</v>
      </c>
      <c r="AK757" s="154">
        <f t="shared" si="96"/>
        <v>0</v>
      </c>
      <c r="AL757" s="154">
        <f t="shared" si="97"/>
        <v>0</v>
      </c>
      <c r="AM757" s="155">
        <f t="shared" si="98"/>
        <v>0</v>
      </c>
    </row>
    <row r="758" spans="2:39" ht="15" customHeight="1" thickBot="1">
      <c r="B758" s="125"/>
      <c r="C758" s="92" t="s">
        <v>300</v>
      </c>
      <c r="D758" s="282" t="str">
        <f t="shared" si="92"/>
        <v/>
      </c>
      <c r="E758" s="283"/>
      <c r="F758" s="283"/>
      <c r="G758" s="283"/>
      <c r="H758" s="283"/>
      <c r="I758" s="283"/>
      <c r="J758" s="283"/>
      <c r="K758" s="283"/>
      <c r="L758" s="283"/>
      <c r="M758" s="283"/>
      <c r="N758" s="284"/>
      <c r="O758" s="198"/>
      <c r="P758" s="198"/>
      <c r="Q758" s="198"/>
      <c r="R758" s="198"/>
      <c r="S758" s="198"/>
      <c r="T758" s="198"/>
      <c r="U758" s="198"/>
      <c r="V758" s="198"/>
      <c r="W758" s="198"/>
      <c r="X758" s="198"/>
      <c r="Y758" s="198"/>
      <c r="Z758" s="198"/>
      <c r="AA758" s="198"/>
      <c r="AB758" s="198"/>
      <c r="AC758" s="198"/>
      <c r="AD758" s="198"/>
      <c r="AG758" s="43">
        <f t="shared" si="93"/>
        <v>16</v>
      </c>
      <c r="AH758" s="43">
        <f t="shared" si="94"/>
        <v>0</v>
      </c>
      <c r="AJ758" s="153">
        <f t="shared" si="95"/>
        <v>0</v>
      </c>
      <c r="AK758" s="154">
        <f t="shared" si="96"/>
        <v>0</v>
      </c>
      <c r="AL758" s="154">
        <f t="shared" si="97"/>
        <v>0</v>
      </c>
      <c r="AM758" s="155">
        <f t="shared" si="98"/>
        <v>0</v>
      </c>
    </row>
    <row r="759" spans="2:39" ht="15" customHeight="1" thickBot="1">
      <c r="B759" s="125"/>
      <c r="C759" s="92" t="s">
        <v>301</v>
      </c>
      <c r="D759" s="282" t="str">
        <f t="shared" si="92"/>
        <v/>
      </c>
      <c r="E759" s="283"/>
      <c r="F759" s="283"/>
      <c r="G759" s="283"/>
      <c r="H759" s="283"/>
      <c r="I759" s="283"/>
      <c r="J759" s="283"/>
      <c r="K759" s="283"/>
      <c r="L759" s="283"/>
      <c r="M759" s="283"/>
      <c r="N759" s="284"/>
      <c r="O759" s="198"/>
      <c r="P759" s="198"/>
      <c r="Q759" s="198"/>
      <c r="R759" s="198"/>
      <c r="S759" s="198"/>
      <c r="T759" s="198"/>
      <c r="U759" s="198"/>
      <c r="V759" s="198"/>
      <c r="W759" s="198"/>
      <c r="X759" s="198"/>
      <c r="Y759" s="198"/>
      <c r="Z759" s="198"/>
      <c r="AA759" s="198"/>
      <c r="AB759" s="198"/>
      <c r="AC759" s="198"/>
      <c r="AD759" s="198"/>
      <c r="AG759" s="43">
        <f t="shared" si="93"/>
        <v>16</v>
      </c>
      <c r="AH759" s="43">
        <f t="shared" si="94"/>
        <v>0</v>
      </c>
      <c r="AJ759" s="153">
        <f t="shared" si="95"/>
        <v>0</v>
      </c>
      <c r="AK759" s="154">
        <f t="shared" si="96"/>
        <v>0</v>
      </c>
      <c r="AL759" s="154">
        <f t="shared" si="97"/>
        <v>0</v>
      </c>
      <c r="AM759" s="155">
        <f t="shared" si="98"/>
        <v>0</v>
      </c>
    </row>
    <row r="760" spans="2:39" ht="15" customHeight="1" thickBot="1">
      <c r="B760" s="125"/>
      <c r="C760" s="92" t="s">
        <v>302</v>
      </c>
      <c r="D760" s="282" t="str">
        <f t="shared" si="92"/>
        <v/>
      </c>
      <c r="E760" s="283"/>
      <c r="F760" s="283"/>
      <c r="G760" s="283"/>
      <c r="H760" s="283"/>
      <c r="I760" s="283"/>
      <c r="J760" s="283"/>
      <c r="K760" s="283"/>
      <c r="L760" s="283"/>
      <c r="M760" s="283"/>
      <c r="N760" s="284"/>
      <c r="O760" s="198"/>
      <c r="P760" s="198"/>
      <c r="Q760" s="198"/>
      <c r="R760" s="198"/>
      <c r="S760" s="198"/>
      <c r="T760" s="198"/>
      <c r="U760" s="198"/>
      <c r="V760" s="198"/>
      <c r="W760" s="198"/>
      <c r="X760" s="198"/>
      <c r="Y760" s="198"/>
      <c r="Z760" s="198"/>
      <c r="AA760" s="198"/>
      <c r="AB760" s="198"/>
      <c r="AC760" s="198"/>
      <c r="AD760" s="198"/>
      <c r="AG760" s="43">
        <f t="shared" si="93"/>
        <v>16</v>
      </c>
      <c r="AH760" s="43">
        <f t="shared" si="94"/>
        <v>0</v>
      </c>
      <c r="AJ760" s="153">
        <f t="shared" si="95"/>
        <v>0</v>
      </c>
      <c r="AK760" s="154">
        <f t="shared" si="96"/>
        <v>0</v>
      </c>
      <c r="AL760" s="154">
        <f t="shared" si="97"/>
        <v>0</v>
      </c>
      <c r="AM760" s="155">
        <f t="shared" si="98"/>
        <v>0</v>
      </c>
    </row>
    <row r="761" spans="2:39" ht="15" customHeight="1" thickBot="1">
      <c r="B761" s="125"/>
      <c r="C761" s="92" t="s">
        <v>303</v>
      </c>
      <c r="D761" s="282" t="str">
        <f t="shared" si="92"/>
        <v/>
      </c>
      <c r="E761" s="283"/>
      <c r="F761" s="283"/>
      <c r="G761" s="283"/>
      <c r="H761" s="283"/>
      <c r="I761" s="283"/>
      <c r="J761" s="283"/>
      <c r="K761" s="283"/>
      <c r="L761" s="283"/>
      <c r="M761" s="283"/>
      <c r="N761" s="284"/>
      <c r="O761" s="198"/>
      <c r="P761" s="198"/>
      <c r="Q761" s="198"/>
      <c r="R761" s="198"/>
      <c r="S761" s="198"/>
      <c r="T761" s="198"/>
      <c r="U761" s="198"/>
      <c r="V761" s="198"/>
      <c r="W761" s="198"/>
      <c r="X761" s="198"/>
      <c r="Y761" s="198"/>
      <c r="Z761" s="198"/>
      <c r="AA761" s="198"/>
      <c r="AB761" s="198"/>
      <c r="AC761" s="198"/>
      <c r="AD761" s="198"/>
      <c r="AG761" s="43">
        <f t="shared" si="93"/>
        <v>16</v>
      </c>
      <c r="AH761" s="43">
        <f t="shared" si="94"/>
        <v>0</v>
      </c>
      <c r="AJ761" s="153">
        <f t="shared" si="95"/>
        <v>0</v>
      </c>
      <c r="AK761" s="154">
        <f t="shared" si="96"/>
        <v>0</v>
      </c>
      <c r="AL761" s="154">
        <f t="shared" si="97"/>
        <v>0</v>
      </c>
      <c r="AM761" s="155">
        <f t="shared" si="98"/>
        <v>0</v>
      </c>
    </row>
    <row r="762" spans="2:39" ht="15" customHeight="1" thickBot="1">
      <c r="B762" s="125"/>
      <c r="C762" s="92" t="s">
        <v>304</v>
      </c>
      <c r="D762" s="282" t="str">
        <f t="shared" si="92"/>
        <v/>
      </c>
      <c r="E762" s="283"/>
      <c r="F762" s="283"/>
      <c r="G762" s="283"/>
      <c r="H762" s="283"/>
      <c r="I762" s="283"/>
      <c r="J762" s="283"/>
      <c r="K762" s="283"/>
      <c r="L762" s="283"/>
      <c r="M762" s="283"/>
      <c r="N762" s="284"/>
      <c r="O762" s="198"/>
      <c r="P762" s="198"/>
      <c r="Q762" s="198"/>
      <c r="R762" s="198"/>
      <c r="S762" s="198"/>
      <c r="T762" s="198"/>
      <c r="U762" s="198"/>
      <c r="V762" s="198"/>
      <c r="W762" s="198"/>
      <c r="X762" s="198"/>
      <c r="Y762" s="198"/>
      <c r="Z762" s="198"/>
      <c r="AA762" s="198"/>
      <c r="AB762" s="198"/>
      <c r="AC762" s="198"/>
      <c r="AD762" s="198"/>
      <c r="AG762" s="43">
        <f t="shared" si="93"/>
        <v>16</v>
      </c>
      <c r="AH762" s="43">
        <f t="shared" si="94"/>
        <v>0</v>
      </c>
      <c r="AJ762" s="153">
        <f t="shared" si="95"/>
        <v>0</v>
      </c>
      <c r="AK762" s="154">
        <f t="shared" si="96"/>
        <v>0</v>
      </c>
      <c r="AL762" s="154">
        <f t="shared" si="97"/>
        <v>0</v>
      </c>
      <c r="AM762" s="155">
        <f t="shared" si="98"/>
        <v>0</v>
      </c>
    </row>
    <row r="763" spans="2:39" ht="15" customHeight="1" thickBot="1">
      <c r="B763" s="125"/>
      <c r="C763" s="92" t="s">
        <v>305</v>
      </c>
      <c r="D763" s="282" t="str">
        <f t="shared" si="92"/>
        <v/>
      </c>
      <c r="E763" s="283"/>
      <c r="F763" s="283"/>
      <c r="G763" s="283"/>
      <c r="H763" s="283"/>
      <c r="I763" s="283"/>
      <c r="J763" s="283"/>
      <c r="K763" s="283"/>
      <c r="L763" s="283"/>
      <c r="M763" s="283"/>
      <c r="N763" s="284"/>
      <c r="O763" s="198"/>
      <c r="P763" s="198"/>
      <c r="Q763" s="198"/>
      <c r="R763" s="198"/>
      <c r="S763" s="198"/>
      <c r="T763" s="198"/>
      <c r="U763" s="198"/>
      <c r="V763" s="198"/>
      <c r="W763" s="198"/>
      <c r="X763" s="198"/>
      <c r="Y763" s="198"/>
      <c r="Z763" s="198"/>
      <c r="AA763" s="198"/>
      <c r="AB763" s="198"/>
      <c r="AC763" s="198"/>
      <c r="AD763" s="198"/>
      <c r="AG763" s="43">
        <f t="shared" si="93"/>
        <v>16</v>
      </c>
      <c r="AH763" s="43">
        <f t="shared" si="94"/>
        <v>0</v>
      </c>
      <c r="AJ763" s="153">
        <f t="shared" si="95"/>
        <v>0</v>
      </c>
      <c r="AK763" s="154">
        <f t="shared" si="96"/>
        <v>0</v>
      </c>
      <c r="AL763" s="154">
        <f t="shared" si="97"/>
        <v>0</v>
      </c>
      <c r="AM763" s="155">
        <f t="shared" si="98"/>
        <v>0</v>
      </c>
    </row>
    <row r="764" spans="2:39" ht="15" customHeight="1" thickBot="1">
      <c r="B764" s="125"/>
      <c r="C764" s="92" t="s">
        <v>306</v>
      </c>
      <c r="D764" s="282" t="str">
        <f t="shared" si="92"/>
        <v/>
      </c>
      <c r="E764" s="283"/>
      <c r="F764" s="283"/>
      <c r="G764" s="283"/>
      <c r="H764" s="283"/>
      <c r="I764" s="283"/>
      <c r="J764" s="283"/>
      <c r="K764" s="283"/>
      <c r="L764" s="283"/>
      <c r="M764" s="283"/>
      <c r="N764" s="284"/>
      <c r="O764" s="198"/>
      <c r="P764" s="198"/>
      <c r="Q764" s="198"/>
      <c r="R764" s="198"/>
      <c r="S764" s="198"/>
      <c r="T764" s="198"/>
      <c r="U764" s="198"/>
      <c r="V764" s="198"/>
      <c r="W764" s="198"/>
      <c r="X764" s="198"/>
      <c r="Y764" s="198"/>
      <c r="Z764" s="198"/>
      <c r="AA764" s="198"/>
      <c r="AB764" s="198"/>
      <c r="AC764" s="198"/>
      <c r="AD764" s="198"/>
      <c r="AG764" s="43">
        <f t="shared" si="93"/>
        <v>16</v>
      </c>
      <c r="AH764" s="43">
        <f t="shared" si="94"/>
        <v>0</v>
      </c>
      <c r="AJ764" s="153">
        <f t="shared" si="95"/>
        <v>0</v>
      </c>
      <c r="AK764" s="154">
        <f t="shared" si="96"/>
        <v>0</v>
      </c>
      <c r="AL764" s="154">
        <f t="shared" si="97"/>
        <v>0</v>
      </c>
      <c r="AM764" s="155">
        <f t="shared" si="98"/>
        <v>0</v>
      </c>
    </row>
    <row r="765" spans="2:39" ht="15" customHeight="1" thickBot="1">
      <c r="B765" s="125"/>
      <c r="C765" s="92" t="s">
        <v>307</v>
      </c>
      <c r="D765" s="282" t="str">
        <f t="shared" si="92"/>
        <v/>
      </c>
      <c r="E765" s="283"/>
      <c r="F765" s="283"/>
      <c r="G765" s="283"/>
      <c r="H765" s="283"/>
      <c r="I765" s="283"/>
      <c r="J765" s="283"/>
      <c r="K765" s="283"/>
      <c r="L765" s="283"/>
      <c r="M765" s="283"/>
      <c r="N765" s="284"/>
      <c r="O765" s="198"/>
      <c r="P765" s="198"/>
      <c r="Q765" s="198"/>
      <c r="R765" s="198"/>
      <c r="S765" s="198"/>
      <c r="T765" s="198"/>
      <c r="U765" s="198"/>
      <c r="V765" s="198"/>
      <c r="W765" s="198"/>
      <c r="X765" s="198"/>
      <c r="Y765" s="198"/>
      <c r="Z765" s="198"/>
      <c r="AA765" s="198"/>
      <c r="AB765" s="198"/>
      <c r="AC765" s="198"/>
      <c r="AD765" s="198"/>
      <c r="AG765" s="43">
        <f t="shared" si="93"/>
        <v>16</v>
      </c>
      <c r="AH765" s="43">
        <f t="shared" si="94"/>
        <v>0</v>
      </c>
      <c r="AJ765" s="153">
        <f t="shared" si="95"/>
        <v>0</v>
      </c>
      <c r="AK765" s="154">
        <f t="shared" si="96"/>
        <v>0</v>
      </c>
      <c r="AL765" s="154">
        <f t="shared" si="97"/>
        <v>0</v>
      </c>
      <c r="AM765" s="155">
        <f t="shared" si="98"/>
        <v>0</v>
      </c>
    </row>
    <row r="766" spans="2:39" ht="15" customHeight="1" thickBot="1">
      <c r="B766" s="125"/>
      <c r="C766" s="92" t="s">
        <v>308</v>
      </c>
      <c r="D766" s="282" t="str">
        <f t="shared" si="92"/>
        <v/>
      </c>
      <c r="E766" s="283"/>
      <c r="F766" s="283"/>
      <c r="G766" s="283"/>
      <c r="H766" s="283"/>
      <c r="I766" s="283"/>
      <c r="J766" s="283"/>
      <c r="K766" s="283"/>
      <c r="L766" s="283"/>
      <c r="M766" s="283"/>
      <c r="N766" s="284"/>
      <c r="O766" s="198"/>
      <c r="P766" s="198"/>
      <c r="Q766" s="198"/>
      <c r="R766" s="198"/>
      <c r="S766" s="198"/>
      <c r="T766" s="198"/>
      <c r="U766" s="198"/>
      <c r="V766" s="198"/>
      <c r="W766" s="198"/>
      <c r="X766" s="198"/>
      <c r="Y766" s="198"/>
      <c r="Z766" s="198"/>
      <c r="AA766" s="198"/>
      <c r="AB766" s="198"/>
      <c r="AC766" s="198"/>
      <c r="AD766" s="198"/>
      <c r="AG766" s="43">
        <f t="shared" si="93"/>
        <v>16</v>
      </c>
      <c r="AH766" s="43">
        <f t="shared" si="94"/>
        <v>0</v>
      </c>
      <c r="AJ766" s="153">
        <f t="shared" si="95"/>
        <v>0</v>
      </c>
      <c r="AK766" s="154">
        <f t="shared" si="96"/>
        <v>0</v>
      </c>
      <c r="AL766" s="154">
        <f t="shared" si="97"/>
        <v>0</v>
      </c>
      <c r="AM766" s="155">
        <f t="shared" si="98"/>
        <v>0</v>
      </c>
    </row>
    <row r="767" spans="2:39" ht="15" customHeight="1" thickBot="1">
      <c r="B767" s="125"/>
      <c r="C767" s="92" t="s">
        <v>309</v>
      </c>
      <c r="D767" s="282" t="str">
        <f t="shared" si="92"/>
        <v/>
      </c>
      <c r="E767" s="283"/>
      <c r="F767" s="283"/>
      <c r="G767" s="283"/>
      <c r="H767" s="283"/>
      <c r="I767" s="283"/>
      <c r="J767" s="283"/>
      <c r="K767" s="283"/>
      <c r="L767" s="283"/>
      <c r="M767" s="283"/>
      <c r="N767" s="284"/>
      <c r="O767" s="198"/>
      <c r="P767" s="198"/>
      <c r="Q767" s="198"/>
      <c r="R767" s="198"/>
      <c r="S767" s="198"/>
      <c r="T767" s="198"/>
      <c r="U767" s="198"/>
      <c r="V767" s="198"/>
      <c r="W767" s="198"/>
      <c r="X767" s="198"/>
      <c r="Y767" s="198"/>
      <c r="Z767" s="198"/>
      <c r="AA767" s="198"/>
      <c r="AB767" s="198"/>
      <c r="AC767" s="198"/>
      <c r="AD767" s="198"/>
      <c r="AG767" s="43">
        <f t="shared" si="93"/>
        <v>16</v>
      </c>
      <c r="AH767" s="43">
        <f t="shared" si="94"/>
        <v>0</v>
      </c>
      <c r="AJ767" s="153">
        <f t="shared" si="95"/>
        <v>0</v>
      </c>
      <c r="AK767" s="154">
        <f t="shared" si="96"/>
        <v>0</v>
      </c>
      <c r="AL767" s="154">
        <f t="shared" si="97"/>
        <v>0</v>
      </c>
      <c r="AM767" s="155">
        <f t="shared" si="98"/>
        <v>0</v>
      </c>
    </row>
    <row r="768" spans="2:39" ht="15" customHeight="1" thickBot="1">
      <c r="B768" s="125"/>
      <c r="C768" s="92" t="s">
        <v>310</v>
      </c>
      <c r="D768" s="282" t="str">
        <f t="shared" si="92"/>
        <v/>
      </c>
      <c r="E768" s="283"/>
      <c r="F768" s="283"/>
      <c r="G768" s="283"/>
      <c r="H768" s="283"/>
      <c r="I768" s="283"/>
      <c r="J768" s="283"/>
      <c r="K768" s="283"/>
      <c r="L768" s="283"/>
      <c r="M768" s="283"/>
      <c r="N768" s="284"/>
      <c r="O768" s="198"/>
      <c r="P768" s="198"/>
      <c r="Q768" s="198"/>
      <c r="R768" s="198"/>
      <c r="S768" s="198"/>
      <c r="T768" s="198"/>
      <c r="U768" s="198"/>
      <c r="V768" s="198"/>
      <c r="W768" s="198"/>
      <c r="X768" s="198"/>
      <c r="Y768" s="198"/>
      <c r="Z768" s="198"/>
      <c r="AA768" s="198"/>
      <c r="AB768" s="198"/>
      <c r="AC768" s="198"/>
      <c r="AD768" s="198"/>
      <c r="AG768" s="43">
        <f t="shared" si="93"/>
        <v>16</v>
      </c>
      <c r="AH768" s="43">
        <f t="shared" si="94"/>
        <v>0</v>
      </c>
      <c r="AJ768" s="153">
        <f t="shared" si="95"/>
        <v>0</v>
      </c>
      <c r="AK768" s="154">
        <f t="shared" si="96"/>
        <v>0</v>
      </c>
      <c r="AL768" s="154">
        <f t="shared" si="97"/>
        <v>0</v>
      </c>
      <c r="AM768" s="155">
        <f t="shared" si="98"/>
        <v>0</v>
      </c>
    </row>
    <row r="769" spans="2:39" ht="15" customHeight="1" thickBot="1">
      <c r="B769" s="125"/>
      <c r="C769" s="92" t="s">
        <v>311</v>
      </c>
      <c r="D769" s="282" t="str">
        <f t="shared" si="92"/>
        <v/>
      </c>
      <c r="E769" s="283"/>
      <c r="F769" s="283"/>
      <c r="G769" s="283"/>
      <c r="H769" s="283"/>
      <c r="I769" s="283"/>
      <c r="J769" s="283"/>
      <c r="K769" s="283"/>
      <c r="L769" s="283"/>
      <c r="M769" s="283"/>
      <c r="N769" s="284"/>
      <c r="O769" s="198"/>
      <c r="P769" s="198"/>
      <c r="Q769" s="198"/>
      <c r="R769" s="198"/>
      <c r="S769" s="198"/>
      <c r="T769" s="198"/>
      <c r="U769" s="198"/>
      <c r="V769" s="198"/>
      <c r="W769" s="198"/>
      <c r="X769" s="198"/>
      <c r="Y769" s="198"/>
      <c r="Z769" s="198"/>
      <c r="AA769" s="198"/>
      <c r="AB769" s="198"/>
      <c r="AC769" s="198"/>
      <c r="AD769" s="198"/>
      <c r="AG769" s="43">
        <f t="shared" si="93"/>
        <v>16</v>
      </c>
      <c r="AH769" s="43">
        <f t="shared" si="94"/>
        <v>0</v>
      </c>
      <c r="AJ769" s="153">
        <f t="shared" si="95"/>
        <v>0</v>
      </c>
      <c r="AK769" s="154">
        <f t="shared" si="96"/>
        <v>0</v>
      </c>
      <c r="AL769" s="154">
        <f t="shared" si="97"/>
        <v>0</v>
      </c>
      <c r="AM769" s="155">
        <f t="shared" si="98"/>
        <v>0</v>
      </c>
    </row>
    <row r="770" spans="2:39" ht="15" customHeight="1" thickBot="1">
      <c r="B770" s="125"/>
      <c r="C770" s="92" t="s">
        <v>312</v>
      </c>
      <c r="D770" s="282" t="str">
        <f t="shared" si="92"/>
        <v/>
      </c>
      <c r="E770" s="283"/>
      <c r="F770" s="283"/>
      <c r="G770" s="283"/>
      <c r="H770" s="283"/>
      <c r="I770" s="283"/>
      <c r="J770" s="283"/>
      <c r="K770" s="283"/>
      <c r="L770" s="283"/>
      <c r="M770" s="283"/>
      <c r="N770" s="284"/>
      <c r="O770" s="198"/>
      <c r="P770" s="198"/>
      <c r="Q770" s="198"/>
      <c r="R770" s="198"/>
      <c r="S770" s="198"/>
      <c r="T770" s="198"/>
      <c r="U770" s="198"/>
      <c r="V770" s="198"/>
      <c r="W770" s="198"/>
      <c r="X770" s="198"/>
      <c r="Y770" s="198"/>
      <c r="Z770" s="198"/>
      <c r="AA770" s="198"/>
      <c r="AB770" s="198"/>
      <c r="AC770" s="198"/>
      <c r="AD770" s="198"/>
      <c r="AG770" s="43">
        <f t="shared" si="93"/>
        <v>16</v>
      </c>
      <c r="AH770" s="43">
        <f t="shared" si="94"/>
        <v>0</v>
      </c>
      <c r="AJ770" s="153">
        <f t="shared" si="95"/>
        <v>0</v>
      </c>
      <c r="AK770" s="154">
        <f t="shared" si="96"/>
        <v>0</v>
      </c>
      <c r="AL770" s="154">
        <f t="shared" si="97"/>
        <v>0</v>
      </c>
      <c r="AM770" s="155">
        <f t="shared" si="98"/>
        <v>0</v>
      </c>
    </row>
    <row r="771" spans="2:39" ht="15" customHeight="1" thickBot="1">
      <c r="B771" s="125"/>
      <c r="C771" s="92" t="s">
        <v>313</v>
      </c>
      <c r="D771" s="282" t="str">
        <f t="shared" si="92"/>
        <v/>
      </c>
      <c r="E771" s="283"/>
      <c r="F771" s="283"/>
      <c r="G771" s="283"/>
      <c r="H771" s="283"/>
      <c r="I771" s="283"/>
      <c r="J771" s="283"/>
      <c r="K771" s="283"/>
      <c r="L771" s="283"/>
      <c r="M771" s="283"/>
      <c r="N771" s="284"/>
      <c r="O771" s="198"/>
      <c r="P771" s="198"/>
      <c r="Q771" s="198"/>
      <c r="R771" s="198"/>
      <c r="S771" s="198"/>
      <c r="T771" s="198"/>
      <c r="U771" s="198"/>
      <c r="V771" s="198"/>
      <c r="W771" s="198"/>
      <c r="X771" s="198"/>
      <c r="Y771" s="198"/>
      <c r="Z771" s="198"/>
      <c r="AA771" s="198"/>
      <c r="AB771" s="198"/>
      <c r="AC771" s="198"/>
      <c r="AD771" s="198"/>
      <c r="AG771" s="43">
        <f t="shared" si="93"/>
        <v>16</v>
      </c>
      <c r="AH771" s="43">
        <f t="shared" si="94"/>
        <v>0</v>
      </c>
      <c r="AJ771" s="153">
        <f t="shared" si="95"/>
        <v>0</v>
      </c>
      <c r="AK771" s="154">
        <f t="shared" si="96"/>
        <v>0</v>
      </c>
      <c r="AL771" s="154">
        <f t="shared" si="97"/>
        <v>0</v>
      </c>
      <c r="AM771" s="155">
        <f t="shared" si="98"/>
        <v>0</v>
      </c>
    </row>
    <row r="772" spans="2:39" ht="15" customHeight="1" thickBot="1">
      <c r="B772" s="125"/>
      <c r="C772" s="92" t="s">
        <v>314</v>
      </c>
      <c r="D772" s="282" t="str">
        <f t="shared" si="92"/>
        <v/>
      </c>
      <c r="E772" s="283"/>
      <c r="F772" s="283"/>
      <c r="G772" s="283"/>
      <c r="H772" s="283"/>
      <c r="I772" s="283"/>
      <c r="J772" s="283"/>
      <c r="K772" s="283"/>
      <c r="L772" s="283"/>
      <c r="M772" s="283"/>
      <c r="N772" s="284"/>
      <c r="O772" s="198"/>
      <c r="P772" s="198"/>
      <c r="Q772" s="198"/>
      <c r="R772" s="198"/>
      <c r="S772" s="198"/>
      <c r="T772" s="198"/>
      <c r="U772" s="198"/>
      <c r="V772" s="198"/>
      <c r="W772" s="198"/>
      <c r="X772" s="198"/>
      <c r="Y772" s="198"/>
      <c r="Z772" s="198"/>
      <c r="AA772" s="198"/>
      <c r="AB772" s="198"/>
      <c r="AC772" s="198"/>
      <c r="AD772" s="198"/>
      <c r="AG772" s="43">
        <f t="shared" si="93"/>
        <v>16</v>
      </c>
      <c r="AH772" s="43">
        <f t="shared" si="94"/>
        <v>0</v>
      </c>
      <c r="AJ772" s="153">
        <f t="shared" si="95"/>
        <v>0</v>
      </c>
      <c r="AK772" s="154">
        <f t="shared" si="96"/>
        <v>0</v>
      </c>
      <c r="AL772" s="154">
        <f t="shared" si="97"/>
        <v>0</v>
      </c>
      <c r="AM772" s="155">
        <f t="shared" si="98"/>
        <v>0</v>
      </c>
    </row>
    <row r="773" spans="2:39" ht="15" customHeight="1" thickBot="1">
      <c r="B773" s="125"/>
      <c r="C773" s="92" t="s">
        <v>315</v>
      </c>
      <c r="D773" s="282" t="str">
        <f t="shared" si="92"/>
        <v/>
      </c>
      <c r="E773" s="283"/>
      <c r="F773" s="283"/>
      <c r="G773" s="283"/>
      <c r="H773" s="283"/>
      <c r="I773" s="283"/>
      <c r="J773" s="283"/>
      <c r="K773" s="283"/>
      <c r="L773" s="283"/>
      <c r="M773" s="283"/>
      <c r="N773" s="284"/>
      <c r="O773" s="198"/>
      <c r="P773" s="198"/>
      <c r="Q773" s="198"/>
      <c r="R773" s="198"/>
      <c r="S773" s="198"/>
      <c r="T773" s="198"/>
      <c r="U773" s="198"/>
      <c r="V773" s="198"/>
      <c r="W773" s="198"/>
      <c r="X773" s="198"/>
      <c r="Y773" s="198"/>
      <c r="Z773" s="198"/>
      <c r="AA773" s="198"/>
      <c r="AB773" s="198"/>
      <c r="AC773" s="198"/>
      <c r="AD773" s="198"/>
      <c r="AG773" s="43">
        <f t="shared" si="93"/>
        <v>16</v>
      </c>
      <c r="AH773" s="43">
        <f t="shared" si="94"/>
        <v>0</v>
      </c>
      <c r="AJ773" s="153">
        <f t="shared" si="95"/>
        <v>0</v>
      </c>
      <c r="AK773" s="154">
        <f t="shared" si="96"/>
        <v>0</v>
      </c>
      <c r="AL773" s="154">
        <f t="shared" si="97"/>
        <v>0</v>
      </c>
      <c r="AM773" s="155">
        <f t="shared" si="98"/>
        <v>0</v>
      </c>
    </row>
    <row r="774" spans="2:39" ht="15" customHeight="1" thickBot="1">
      <c r="B774" s="125"/>
      <c r="C774" s="92" t="s">
        <v>316</v>
      </c>
      <c r="D774" s="282" t="str">
        <f t="shared" si="92"/>
        <v/>
      </c>
      <c r="E774" s="283"/>
      <c r="F774" s="283"/>
      <c r="G774" s="283"/>
      <c r="H774" s="283"/>
      <c r="I774" s="283"/>
      <c r="J774" s="283"/>
      <c r="K774" s="283"/>
      <c r="L774" s="283"/>
      <c r="M774" s="283"/>
      <c r="N774" s="284"/>
      <c r="O774" s="198"/>
      <c r="P774" s="198"/>
      <c r="Q774" s="198"/>
      <c r="R774" s="198"/>
      <c r="S774" s="198"/>
      <c r="T774" s="198"/>
      <c r="U774" s="198"/>
      <c r="V774" s="198"/>
      <c r="W774" s="198"/>
      <c r="X774" s="198"/>
      <c r="Y774" s="198"/>
      <c r="Z774" s="198"/>
      <c r="AA774" s="198"/>
      <c r="AB774" s="198"/>
      <c r="AC774" s="198"/>
      <c r="AD774" s="198"/>
      <c r="AG774" s="43">
        <f t="shared" si="93"/>
        <v>16</v>
      </c>
      <c r="AH774" s="43">
        <f t="shared" si="94"/>
        <v>0</v>
      </c>
      <c r="AJ774" s="153">
        <f t="shared" si="95"/>
        <v>0</v>
      </c>
      <c r="AK774" s="154">
        <f t="shared" si="96"/>
        <v>0</v>
      </c>
      <c r="AL774" s="154">
        <f t="shared" si="97"/>
        <v>0</v>
      </c>
      <c r="AM774" s="155">
        <f t="shared" si="98"/>
        <v>0</v>
      </c>
    </row>
    <row r="775" spans="2:39" ht="15" customHeight="1" thickBot="1">
      <c r="B775" s="125"/>
      <c r="C775" s="92" t="s">
        <v>317</v>
      </c>
      <c r="D775" s="282" t="str">
        <f t="shared" si="92"/>
        <v/>
      </c>
      <c r="E775" s="283"/>
      <c r="F775" s="283"/>
      <c r="G775" s="283"/>
      <c r="H775" s="283"/>
      <c r="I775" s="283"/>
      <c r="J775" s="283"/>
      <c r="K775" s="283"/>
      <c r="L775" s="283"/>
      <c r="M775" s="283"/>
      <c r="N775" s="284"/>
      <c r="O775" s="198"/>
      <c r="P775" s="198"/>
      <c r="Q775" s="198"/>
      <c r="R775" s="198"/>
      <c r="S775" s="198"/>
      <c r="T775" s="198"/>
      <c r="U775" s="198"/>
      <c r="V775" s="198"/>
      <c r="W775" s="198"/>
      <c r="X775" s="198"/>
      <c r="Y775" s="198"/>
      <c r="Z775" s="198"/>
      <c r="AA775" s="198"/>
      <c r="AB775" s="198"/>
      <c r="AC775" s="198"/>
      <c r="AD775" s="198"/>
      <c r="AG775" s="43">
        <f t="shared" si="93"/>
        <v>16</v>
      </c>
      <c r="AH775" s="43">
        <f t="shared" si="94"/>
        <v>0</v>
      </c>
      <c r="AJ775" s="153">
        <f t="shared" si="95"/>
        <v>0</v>
      </c>
      <c r="AK775" s="154">
        <f t="shared" si="96"/>
        <v>0</v>
      </c>
      <c r="AL775" s="154">
        <f t="shared" si="97"/>
        <v>0</v>
      </c>
      <c r="AM775" s="155">
        <f t="shared" si="98"/>
        <v>0</v>
      </c>
    </row>
    <row r="776" spans="2:39" ht="15" customHeight="1" thickBot="1">
      <c r="B776" s="125"/>
      <c r="C776" s="92" t="s">
        <v>318</v>
      </c>
      <c r="D776" s="282" t="str">
        <f t="shared" si="92"/>
        <v/>
      </c>
      <c r="E776" s="283"/>
      <c r="F776" s="283"/>
      <c r="G776" s="283"/>
      <c r="H776" s="283"/>
      <c r="I776" s="283"/>
      <c r="J776" s="283"/>
      <c r="K776" s="283"/>
      <c r="L776" s="283"/>
      <c r="M776" s="283"/>
      <c r="N776" s="284"/>
      <c r="O776" s="198"/>
      <c r="P776" s="198"/>
      <c r="Q776" s="198"/>
      <c r="R776" s="198"/>
      <c r="S776" s="198"/>
      <c r="T776" s="198"/>
      <c r="U776" s="198"/>
      <c r="V776" s="198"/>
      <c r="W776" s="198"/>
      <c r="X776" s="198"/>
      <c r="Y776" s="198"/>
      <c r="Z776" s="198"/>
      <c r="AA776" s="198"/>
      <c r="AB776" s="198"/>
      <c r="AC776" s="198"/>
      <c r="AD776" s="198"/>
      <c r="AG776" s="43">
        <f t="shared" si="93"/>
        <v>16</v>
      </c>
      <c r="AH776" s="43">
        <f t="shared" si="94"/>
        <v>0</v>
      </c>
      <c r="AJ776" s="153">
        <f t="shared" si="95"/>
        <v>0</v>
      </c>
      <c r="AK776" s="154">
        <f t="shared" si="96"/>
        <v>0</v>
      </c>
      <c r="AL776" s="154">
        <f t="shared" si="97"/>
        <v>0</v>
      </c>
      <c r="AM776" s="155">
        <f t="shared" si="98"/>
        <v>0</v>
      </c>
    </row>
    <row r="777" spans="2:39" ht="15" customHeight="1" thickBot="1">
      <c r="B777" s="125"/>
      <c r="C777" s="92" t="s">
        <v>319</v>
      </c>
      <c r="D777" s="282" t="str">
        <f t="shared" si="92"/>
        <v/>
      </c>
      <c r="E777" s="283"/>
      <c r="F777" s="283"/>
      <c r="G777" s="283"/>
      <c r="H777" s="283"/>
      <c r="I777" s="283"/>
      <c r="J777" s="283"/>
      <c r="K777" s="283"/>
      <c r="L777" s="283"/>
      <c r="M777" s="283"/>
      <c r="N777" s="284"/>
      <c r="O777" s="198"/>
      <c r="P777" s="198"/>
      <c r="Q777" s="198"/>
      <c r="R777" s="198"/>
      <c r="S777" s="198"/>
      <c r="T777" s="198"/>
      <c r="U777" s="198"/>
      <c r="V777" s="198"/>
      <c r="W777" s="198"/>
      <c r="X777" s="198"/>
      <c r="Y777" s="198"/>
      <c r="Z777" s="198"/>
      <c r="AA777" s="198"/>
      <c r="AB777" s="198"/>
      <c r="AC777" s="198"/>
      <c r="AD777" s="198"/>
      <c r="AG777" s="43">
        <f t="shared" si="93"/>
        <v>16</v>
      </c>
      <c r="AH777" s="43">
        <f t="shared" si="94"/>
        <v>0</v>
      </c>
      <c r="AJ777" s="153">
        <f t="shared" si="95"/>
        <v>0</v>
      </c>
      <c r="AK777" s="154">
        <f t="shared" si="96"/>
        <v>0</v>
      </c>
      <c r="AL777" s="154">
        <f t="shared" si="97"/>
        <v>0</v>
      </c>
      <c r="AM777" s="155">
        <f t="shared" si="98"/>
        <v>0</v>
      </c>
    </row>
    <row r="778" spans="2:39" ht="15" customHeight="1" thickBot="1">
      <c r="B778" s="125"/>
      <c r="C778" s="92" t="s">
        <v>320</v>
      </c>
      <c r="D778" s="282" t="str">
        <f t="shared" si="92"/>
        <v/>
      </c>
      <c r="E778" s="283"/>
      <c r="F778" s="283"/>
      <c r="G778" s="283"/>
      <c r="H778" s="283"/>
      <c r="I778" s="283"/>
      <c r="J778" s="283"/>
      <c r="K778" s="283"/>
      <c r="L778" s="283"/>
      <c r="M778" s="283"/>
      <c r="N778" s="284"/>
      <c r="O778" s="198"/>
      <c r="P778" s="198"/>
      <c r="Q778" s="198"/>
      <c r="R778" s="198"/>
      <c r="S778" s="198"/>
      <c r="T778" s="198"/>
      <c r="U778" s="198"/>
      <c r="V778" s="198"/>
      <c r="W778" s="198"/>
      <c r="X778" s="198"/>
      <c r="Y778" s="198"/>
      <c r="Z778" s="198"/>
      <c r="AA778" s="198"/>
      <c r="AB778" s="198"/>
      <c r="AC778" s="198"/>
      <c r="AD778" s="198"/>
      <c r="AG778" s="43">
        <f t="shared" si="93"/>
        <v>16</v>
      </c>
      <c r="AH778" s="43">
        <f t="shared" si="94"/>
        <v>0</v>
      </c>
      <c r="AJ778" s="153">
        <f t="shared" si="95"/>
        <v>0</v>
      </c>
      <c r="AK778" s="154">
        <f t="shared" si="96"/>
        <v>0</v>
      </c>
      <c r="AL778" s="154">
        <f t="shared" si="97"/>
        <v>0</v>
      </c>
      <c r="AM778" s="155">
        <f t="shared" si="98"/>
        <v>0</v>
      </c>
    </row>
    <row r="779" spans="2:39" ht="15" customHeight="1" thickBot="1">
      <c r="B779" s="125"/>
      <c r="C779" s="92" t="s">
        <v>321</v>
      </c>
      <c r="D779" s="282" t="str">
        <f t="shared" si="92"/>
        <v/>
      </c>
      <c r="E779" s="283"/>
      <c r="F779" s="283"/>
      <c r="G779" s="283"/>
      <c r="H779" s="283"/>
      <c r="I779" s="283"/>
      <c r="J779" s="283"/>
      <c r="K779" s="283"/>
      <c r="L779" s="283"/>
      <c r="M779" s="283"/>
      <c r="N779" s="284"/>
      <c r="O779" s="198"/>
      <c r="P779" s="198"/>
      <c r="Q779" s="198"/>
      <c r="R779" s="198"/>
      <c r="S779" s="198"/>
      <c r="T779" s="198"/>
      <c r="U779" s="198"/>
      <c r="V779" s="198"/>
      <c r="W779" s="198"/>
      <c r="X779" s="198"/>
      <c r="Y779" s="198"/>
      <c r="Z779" s="198"/>
      <c r="AA779" s="198"/>
      <c r="AB779" s="198"/>
      <c r="AC779" s="198"/>
      <c r="AD779" s="198"/>
      <c r="AG779" s="43">
        <f t="shared" si="93"/>
        <v>16</v>
      </c>
      <c r="AH779" s="43">
        <f t="shared" si="94"/>
        <v>0</v>
      </c>
      <c r="AJ779" s="153">
        <f t="shared" ref="AJ779:AJ810" si="99">O779</f>
        <v>0</v>
      </c>
      <c r="AK779" s="154">
        <f t="shared" ref="AK779:AK810" si="100">COUNTIF(Q779:V779,"NS")</f>
        <v>0</v>
      </c>
      <c r="AL779" s="154">
        <f t="shared" ref="AL779:AL810" si="101">+SUM(Q779:V779)</f>
        <v>0</v>
      </c>
      <c r="AM779" s="155">
        <f t="shared" ref="AM779:AM810" si="102">IF($AG$711=$AH$711, 0, IF(OR(AND(AJ779=0, AK779&gt;0), AND(AJ779="NS", AL779&gt;0), AND(AJ779="NS", AL779=0, AK779=0)), 1, IF(OR(AND(AK779&gt;=2, AL779&lt;AJ779), AND(AJ779="NS", AL779=0, AK779&gt;0), AJ779=AL779, AND(AJ779="NA", COUNTIF(Q779:V779, "NA")=COUNTA(Q779:V779))), 0, 1)))</f>
        <v>0</v>
      </c>
    </row>
    <row r="780" spans="2:39" ht="15" customHeight="1" thickBot="1">
      <c r="B780" s="125"/>
      <c r="C780" s="92" t="s">
        <v>322</v>
      </c>
      <c r="D780" s="282" t="str">
        <f t="shared" ref="D780:D834" si="103">+IF(D107="","",D107)</f>
        <v/>
      </c>
      <c r="E780" s="283"/>
      <c r="F780" s="283"/>
      <c r="G780" s="283"/>
      <c r="H780" s="283"/>
      <c r="I780" s="283"/>
      <c r="J780" s="283"/>
      <c r="K780" s="283"/>
      <c r="L780" s="283"/>
      <c r="M780" s="283"/>
      <c r="N780" s="284"/>
      <c r="O780" s="198"/>
      <c r="P780" s="198"/>
      <c r="Q780" s="198"/>
      <c r="R780" s="198"/>
      <c r="S780" s="198"/>
      <c r="T780" s="198"/>
      <c r="U780" s="198"/>
      <c r="V780" s="198"/>
      <c r="W780" s="198"/>
      <c r="X780" s="198"/>
      <c r="Y780" s="198"/>
      <c r="Z780" s="198"/>
      <c r="AA780" s="198"/>
      <c r="AB780" s="198"/>
      <c r="AC780" s="198"/>
      <c r="AD780" s="198"/>
      <c r="AG780" s="43">
        <f t="shared" ref="AG780:AG832" si="104">+COUNTBLANK(O780:AD780)</f>
        <v>16</v>
      </c>
      <c r="AH780" s="43">
        <f t="shared" ref="AH780:AH832" si="105">+IF($AG$711=$AH$711,0,IF(OR(AND(D780&lt;&gt;"",AG780=8),AND(D780="",AG780=16)),0,1))</f>
        <v>0</v>
      </c>
      <c r="AJ780" s="153">
        <f t="shared" si="99"/>
        <v>0</v>
      </c>
      <c r="AK780" s="154">
        <f t="shared" si="100"/>
        <v>0</v>
      </c>
      <c r="AL780" s="154">
        <f t="shared" si="101"/>
        <v>0</v>
      </c>
      <c r="AM780" s="155">
        <f t="shared" si="102"/>
        <v>0</v>
      </c>
    </row>
    <row r="781" spans="2:39" ht="15" customHeight="1" thickBot="1">
      <c r="B781" s="125"/>
      <c r="C781" s="92" t="s">
        <v>323</v>
      </c>
      <c r="D781" s="282" t="str">
        <f t="shared" si="103"/>
        <v/>
      </c>
      <c r="E781" s="283"/>
      <c r="F781" s="283"/>
      <c r="G781" s="283"/>
      <c r="H781" s="283"/>
      <c r="I781" s="283"/>
      <c r="J781" s="283"/>
      <c r="K781" s="283"/>
      <c r="L781" s="283"/>
      <c r="M781" s="283"/>
      <c r="N781" s="284"/>
      <c r="O781" s="198"/>
      <c r="P781" s="198"/>
      <c r="Q781" s="198"/>
      <c r="R781" s="198"/>
      <c r="S781" s="198"/>
      <c r="T781" s="198"/>
      <c r="U781" s="198"/>
      <c r="V781" s="198"/>
      <c r="W781" s="198"/>
      <c r="X781" s="198"/>
      <c r="Y781" s="198"/>
      <c r="Z781" s="198"/>
      <c r="AA781" s="198"/>
      <c r="AB781" s="198"/>
      <c r="AC781" s="198"/>
      <c r="AD781" s="198"/>
      <c r="AG781" s="43">
        <f t="shared" si="104"/>
        <v>16</v>
      </c>
      <c r="AH781" s="43">
        <f t="shared" si="105"/>
        <v>0</v>
      </c>
      <c r="AJ781" s="153">
        <f t="shared" si="99"/>
        <v>0</v>
      </c>
      <c r="AK781" s="154">
        <f t="shared" si="100"/>
        <v>0</v>
      </c>
      <c r="AL781" s="154">
        <f t="shared" si="101"/>
        <v>0</v>
      </c>
      <c r="AM781" s="155">
        <f t="shared" si="102"/>
        <v>0</v>
      </c>
    </row>
    <row r="782" spans="2:39" ht="15" customHeight="1" thickBot="1">
      <c r="B782" s="125"/>
      <c r="C782" s="92" t="s">
        <v>324</v>
      </c>
      <c r="D782" s="282" t="str">
        <f t="shared" si="103"/>
        <v/>
      </c>
      <c r="E782" s="283"/>
      <c r="F782" s="283"/>
      <c r="G782" s="283"/>
      <c r="H782" s="283"/>
      <c r="I782" s="283"/>
      <c r="J782" s="283"/>
      <c r="K782" s="283"/>
      <c r="L782" s="283"/>
      <c r="M782" s="283"/>
      <c r="N782" s="284"/>
      <c r="O782" s="198"/>
      <c r="P782" s="198"/>
      <c r="Q782" s="198"/>
      <c r="R782" s="198"/>
      <c r="S782" s="198"/>
      <c r="T782" s="198"/>
      <c r="U782" s="198"/>
      <c r="V782" s="198"/>
      <c r="W782" s="198"/>
      <c r="X782" s="198"/>
      <c r="Y782" s="198"/>
      <c r="Z782" s="198"/>
      <c r="AA782" s="198"/>
      <c r="AB782" s="198"/>
      <c r="AC782" s="198"/>
      <c r="AD782" s="198"/>
      <c r="AG782" s="43">
        <f t="shared" si="104"/>
        <v>16</v>
      </c>
      <c r="AH782" s="43">
        <f t="shared" si="105"/>
        <v>0</v>
      </c>
      <c r="AJ782" s="153">
        <f t="shared" si="99"/>
        <v>0</v>
      </c>
      <c r="AK782" s="154">
        <f t="shared" si="100"/>
        <v>0</v>
      </c>
      <c r="AL782" s="154">
        <f t="shared" si="101"/>
        <v>0</v>
      </c>
      <c r="AM782" s="155">
        <f t="shared" si="102"/>
        <v>0</v>
      </c>
    </row>
    <row r="783" spans="2:39" ht="15" customHeight="1" thickBot="1">
      <c r="B783" s="125"/>
      <c r="C783" s="92" t="s">
        <v>325</v>
      </c>
      <c r="D783" s="282" t="str">
        <f t="shared" si="103"/>
        <v/>
      </c>
      <c r="E783" s="283"/>
      <c r="F783" s="283"/>
      <c r="G783" s="283"/>
      <c r="H783" s="283"/>
      <c r="I783" s="283"/>
      <c r="J783" s="283"/>
      <c r="K783" s="283"/>
      <c r="L783" s="283"/>
      <c r="M783" s="283"/>
      <c r="N783" s="284"/>
      <c r="O783" s="198"/>
      <c r="P783" s="198"/>
      <c r="Q783" s="198"/>
      <c r="R783" s="198"/>
      <c r="S783" s="198"/>
      <c r="T783" s="198"/>
      <c r="U783" s="198"/>
      <c r="V783" s="198"/>
      <c r="W783" s="198"/>
      <c r="X783" s="198"/>
      <c r="Y783" s="198"/>
      <c r="Z783" s="198"/>
      <c r="AA783" s="198"/>
      <c r="AB783" s="198"/>
      <c r="AC783" s="198"/>
      <c r="AD783" s="198"/>
      <c r="AG783" s="43">
        <f t="shared" si="104"/>
        <v>16</v>
      </c>
      <c r="AH783" s="43">
        <f t="shared" si="105"/>
        <v>0</v>
      </c>
      <c r="AJ783" s="153">
        <f t="shared" si="99"/>
        <v>0</v>
      </c>
      <c r="AK783" s="154">
        <f t="shared" si="100"/>
        <v>0</v>
      </c>
      <c r="AL783" s="154">
        <f t="shared" si="101"/>
        <v>0</v>
      </c>
      <c r="AM783" s="155">
        <f t="shared" si="102"/>
        <v>0</v>
      </c>
    </row>
    <row r="784" spans="2:39" ht="15" customHeight="1" thickBot="1">
      <c r="B784" s="125"/>
      <c r="C784" s="92" t="s">
        <v>326</v>
      </c>
      <c r="D784" s="282" t="str">
        <f t="shared" si="103"/>
        <v/>
      </c>
      <c r="E784" s="283"/>
      <c r="F784" s="283"/>
      <c r="G784" s="283"/>
      <c r="H784" s="283"/>
      <c r="I784" s="283"/>
      <c r="J784" s="283"/>
      <c r="K784" s="283"/>
      <c r="L784" s="283"/>
      <c r="M784" s="283"/>
      <c r="N784" s="284"/>
      <c r="O784" s="198"/>
      <c r="P784" s="198"/>
      <c r="Q784" s="198"/>
      <c r="R784" s="198"/>
      <c r="S784" s="198"/>
      <c r="T784" s="198"/>
      <c r="U784" s="198"/>
      <c r="V784" s="198"/>
      <c r="W784" s="198"/>
      <c r="X784" s="198"/>
      <c r="Y784" s="198"/>
      <c r="Z784" s="198"/>
      <c r="AA784" s="198"/>
      <c r="AB784" s="198"/>
      <c r="AC784" s="198"/>
      <c r="AD784" s="198"/>
      <c r="AG784" s="43">
        <f t="shared" si="104"/>
        <v>16</v>
      </c>
      <c r="AH784" s="43">
        <f t="shared" si="105"/>
        <v>0</v>
      </c>
      <c r="AJ784" s="153">
        <f t="shared" si="99"/>
        <v>0</v>
      </c>
      <c r="AK784" s="154">
        <f t="shared" si="100"/>
        <v>0</v>
      </c>
      <c r="AL784" s="154">
        <f t="shared" si="101"/>
        <v>0</v>
      </c>
      <c r="AM784" s="155">
        <f t="shared" si="102"/>
        <v>0</v>
      </c>
    </row>
    <row r="785" spans="2:39" ht="15" customHeight="1" thickBot="1">
      <c r="B785" s="125"/>
      <c r="C785" s="92" t="s">
        <v>327</v>
      </c>
      <c r="D785" s="282" t="str">
        <f t="shared" si="103"/>
        <v/>
      </c>
      <c r="E785" s="283"/>
      <c r="F785" s="283"/>
      <c r="G785" s="283"/>
      <c r="H785" s="283"/>
      <c r="I785" s="283"/>
      <c r="J785" s="283"/>
      <c r="K785" s="283"/>
      <c r="L785" s="283"/>
      <c r="M785" s="283"/>
      <c r="N785" s="284"/>
      <c r="O785" s="198"/>
      <c r="P785" s="198"/>
      <c r="Q785" s="198"/>
      <c r="R785" s="198"/>
      <c r="S785" s="198"/>
      <c r="T785" s="198"/>
      <c r="U785" s="198"/>
      <c r="V785" s="198"/>
      <c r="W785" s="198"/>
      <c r="X785" s="198"/>
      <c r="Y785" s="198"/>
      <c r="Z785" s="198"/>
      <c r="AA785" s="198"/>
      <c r="AB785" s="198"/>
      <c r="AC785" s="198"/>
      <c r="AD785" s="198"/>
      <c r="AG785" s="43">
        <f t="shared" si="104"/>
        <v>16</v>
      </c>
      <c r="AH785" s="43">
        <f t="shared" si="105"/>
        <v>0</v>
      </c>
      <c r="AJ785" s="153">
        <f t="shared" si="99"/>
        <v>0</v>
      </c>
      <c r="AK785" s="154">
        <f t="shared" si="100"/>
        <v>0</v>
      </c>
      <c r="AL785" s="154">
        <f t="shared" si="101"/>
        <v>0</v>
      </c>
      <c r="AM785" s="155">
        <f t="shared" si="102"/>
        <v>0</v>
      </c>
    </row>
    <row r="786" spans="2:39" ht="15" customHeight="1" thickBot="1">
      <c r="B786" s="125"/>
      <c r="C786" s="92" t="s">
        <v>328</v>
      </c>
      <c r="D786" s="282" t="str">
        <f t="shared" si="103"/>
        <v/>
      </c>
      <c r="E786" s="283"/>
      <c r="F786" s="283"/>
      <c r="G786" s="283"/>
      <c r="H786" s="283"/>
      <c r="I786" s="283"/>
      <c r="J786" s="283"/>
      <c r="K786" s="283"/>
      <c r="L786" s="283"/>
      <c r="M786" s="283"/>
      <c r="N786" s="284"/>
      <c r="O786" s="198"/>
      <c r="P786" s="198"/>
      <c r="Q786" s="198"/>
      <c r="R786" s="198"/>
      <c r="S786" s="198"/>
      <c r="T786" s="198"/>
      <c r="U786" s="198"/>
      <c r="V786" s="198"/>
      <c r="W786" s="198"/>
      <c r="X786" s="198"/>
      <c r="Y786" s="198"/>
      <c r="Z786" s="198"/>
      <c r="AA786" s="198"/>
      <c r="AB786" s="198"/>
      <c r="AC786" s="198"/>
      <c r="AD786" s="198"/>
      <c r="AG786" s="43">
        <f t="shared" si="104"/>
        <v>16</v>
      </c>
      <c r="AH786" s="43">
        <f t="shared" si="105"/>
        <v>0</v>
      </c>
      <c r="AJ786" s="153">
        <f t="shared" si="99"/>
        <v>0</v>
      </c>
      <c r="AK786" s="154">
        <f t="shared" si="100"/>
        <v>0</v>
      </c>
      <c r="AL786" s="154">
        <f t="shared" si="101"/>
        <v>0</v>
      </c>
      <c r="AM786" s="155">
        <f t="shared" si="102"/>
        <v>0</v>
      </c>
    </row>
    <row r="787" spans="2:39" ht="15" customHeight="1" thickBot="1">
      <c r="B787" s="125"/>
      <c r="C787" s="92" t="s">
        <v>329</v>
      </c>
      <c r="D787" s="282" t="str">
        <f t="shared" si="103"/>
        <v/>
      </c>
      <c r="E787" s="283"/>
      <c r="F787" s="283"/>
      <c r="G787" s="283"/>
      <c r="H787" s="283"/>
      <c r="I787" s="283"/>
      <c r="J787" s="283"/>
      <c r="K787" s="283"/>
      <c r="L787" s="283"/>
      <c r="M787" s="283"/>
      <c r="N787" s="284"/>
      <c r="O787" s="198"/>
      <c r="P787" s="198"/>
      <c r="Q787" s="198"/>
      <c r="R787" s="198"/>
      <c r="S787" s="198"/>
      <c r="T787" s="198"/>
      <c r="U787" s="198"/>
      <c r="V787" s="198"/>
      <c r="W787" s="198"/>
      <c r="X787" s="198"/>
      <c r="Y787" s="198"/>
      <c r="Z787" s="198"/>
      <c r="AA787" s="198"/>
      <c r="AB787" s="198"/>
      <c r="AC787" s="198"/>
      <c r="AD787" s="198"/>
      <c r="AG787" s="43">
        <f t="shared" si="104"/>
        <v>16</v>
      </c>
      <c r="AH787" s="43">
        <f t="shared" si="105"/>
        <v>0</v>
      </c>
      <c r="AJ787" s="153">
        <f t="shared" si="99"/>
        <v>0</v>
      </c>
      <c r="AK787" s="154">
        <f t="shared" si="100"/>
        <v>0</v>
      </c>
      <c r="AL787" s="154">
        <f t="shared" si="101"/>
        <v>0</v>
      </c>
      <c r="AM787" s="155">
        <f t="shared" si="102"/>
        <v>0</v>
      </c>
    </row>
    <row r="788" spans="2:39" ht="15" customHeight="1" thickBot="1">
      <c r="B788" s="125"/>
      <c r="C788" s="92" t="s">
        <v>330</v>
      </c>
      <c r="D788" s="282" t="str">
        <f t="shared" si="103"/>
        <v/>
      </c>
      <c r="E788" s="283"/>
      <c r="F788" s="283"/>
      <c r="G788" s="283"/>
      <c r="H788" s="283"/>
      <c r="I788" s="283"/>
      <c r="J788" s="283"/>
      <c r="K788" s="283"/>
      <c r="L788" s="283"/>
      <c r="M788" s="283"/>
      <c r="N788" s="284"/>
      <c r="O788" s="198"/>
      <c r="P788" s="198"/>
      <c r="Q788" s="198"/>
      <c r="R788" s="198"/>
      <c r="S788" s="198"/>
      <c r="T788" s="198"/>
      <c r="U788" s="198"/>
      <c r="V788" s="198"/>
      <c r="W788" s="198"/>
      <c r="X788" s="198"/>
      <c r="Y788" s="198"/>
      <c r="Z788" s="198"/>
      <c r="AA788" s="198"/>
      <c r="AB788" s="198"/>
      <c r="AC788" s="198"/>
      <c r="AD788" s="198"/>
      <c r="AG788" s="43">
        <f t="shared" si="104"/>
        <v>16</v>
      </c>
      <c r="AH788" s="43">
        <f t="shared" si="105"/>
        <v>0</v>
      </c>
      <c r="AJ788" s="153">
        <f t="shared" si="99"/>
        <v>0</v>
      </c>
      <c r="AK788" s="154">
        <f t="shared" si="100"/>
        <v>0</v>
      </c>
      <c r="AL788" s="154">
        <f t="shared" si="101"/>
        <v>0</v>
      </c>
      <c r="AM788" s="155">
        <f t="shared" si="102"/>
        <v>0</v>
      </c>
    </row>
    <row r="789" spans="2:39" ht="15" customHeight="1" thickBot="1">
      <c r="B789" s="125"/>
      <c r="C789" s="92" t="s">
        <v>331</v>
      </c>
      <c r="D789" s="282" t="str">
        <f t="shared" si="103"/>
        <v/>
      </c>
      <c r="E789" s="283"/>
      <c r="F789" s="283"/>
      <c r="G789" s="283"/>
      <c r="H789" s="283"/>
      <c r="I789" s="283"/>
      <c r="J789" s="283"/>
      <c r="K789" s="283"/>
      <c r="L789" s="283"/>
      <c r="M789" s="283"/>
      <c r="N789" s="284"/>
      <c r="O789" s="198"/>
      <c r="P789" s="198"/>
      <c r="Q789" s="198"/>
      <c r="R789" s="198"/>
      <c r="S789" s="198"/>
      <c r="T789" s="198"/>
      <c r="U789" s="198"/>
      <c r="V789" s="198"/>
      <c r="W789" s="198"/>
      <c r="X789" s="198"/>
      <c r="Y789" s="198"/>
      <c r="Z789" s="198"/>
      <c r="AA789" s="198"/>
      <c r="AB789" s="198"/>
      <c r="AC789" s="198"/>
      <c r="AD789" s="198"/>
      <c r="AG789" s="43">
        <f t="shared" si="104"/>
        <v>16</v>
      </c>
      <c r="AH789" s="43">
        <f t="shared" si="105"/>
        <v>0</v>
      </c>
      <c r="AJ789" s="153">
        <f t="shared" si="99"/>
        <v>0</v>
      </c>
      <c r="AK789" s="154">
        <f t="shared" si="100"/>
        <v>0</v>
      </c>
      <c r="AL789" s="154">
        <f t="shared" si="101"/>
        <v>0</v>
      </c>
      <c r="AM789" s="155">
        <f t="shared" si="102"/>
        <v>0</v>
      </c>
    </row>
    <row r="790" spans="2:39" ht="15" customHeight="1" thickBot="1">
      <c r="B790" s="125"/>
      <c r="C790" s="92" t="s">
        <v>332</v>
      </c>
      <c r="D790" s="282" t="str">
        <f t="shared" si="103"/>
        <v/>
      </c>
      <c r="E790" s="283"/>
      <c r="F790" s="283"/>
      <c r="G790" s="283"/>
      <c r="H790" s="283"/>
      <c r="I790" s="283"/>
      <c r="J790" s="283"/>
      <c r="K790" s="283"/>
      <c r="L790" s="283"/>
      <c r="M790" s="283"/>
      <c r="N790" s="284"/>
      <c r="O790" s="198"/>
      <c r="P790" s="198"/>
      <c r="Q790" s="198"/>
      <c r="R790" s="198"/>
      <c r="S790" s="198"/>
      <c r="T790" s="198"/>
      <c r="U790" s="198"/>
      <c r="V790" s="198"/>
      <c r="W790" s="198"/>
      <c r="X790" s="198"/>
      <c r="Y790" s="198"/>
      <c r="Z790" s="198"/>
      <c r="AA790" s="198"/>
      <c r="AB790" s="198"/>
      <c r="AC790" s="198"/>
      <c r="AD790" s="198"/>
      <c r="AG790" s="43">
        <f t="shared" si="104"/>
        <v>16</v>
      </c>
      <c r="AH790" s="43">
        <f t="shared" si="105"/>
        <v>0</v>
      </c>
      <c r="AJ790" s="153">
        <f t="shared" si="99"/>
        <v>0</v>
      </c>
      <c r="AK790" s="154">
        <f t="shared" si="100"/>
        <v>0</v>
      </c>
      <c r="AL790" s="154">
        <f t="shared" si="101"/>
        <v>0</v>
      </c>
      <c r="AM790" s="155">
        <f t="shared" si="102"/>
        <v>0</v>
      </c>
    </row>
    <row r="791" spans="2:39" ht="15" customHeight="1" thickBot="1">
      <c r="B791" s="125"/>
      <c r="C791" s="92" t="s">
        <v>333</v>
      </c>
      <c r="D791" s="282" t="str">
        <f t="shared" si="103"/>
        <v/>
      </c>
      <c r="E791" s="283"/>
      <c r="F791" s="283"/>
      <c r="G791" s="283"/>
      <c r="H791" s="283"/>
      <c r="I791" s="283"/>
      <c r="J791" s="283"/>
      <c r="K791" s="283"/>
      <c r="L791" s="283"/>
      <c r="M791" s="283"/>
      <c r="N791" s="284"/>
      <c r="O791" s="198"/>
      <c r="P791" s="198"/>
      <c r="Q791" s="198"/>
      <c r="R791" s="198"/>
      <c r="S791" s="198"/>
      <c r="T791" s="198"/>
      <c r="U791" s="198"/>
      <c r="V791" s="198"/>
      <c r="W791" s="198"/>
      <c r="X791" s="198"/>
      <c r="Y791" s="198"/>
      <c r="Z791" s="198"/>
      <c r="AA791" s="198"/>
      <c r="AB791" s="198"/>
      <c r="AC791" s="198"/>
      <c r="AD791" s="198"/>
      <c r="AG791" s="43">
        <f t="shared" si="104"/>
        <v>16</v>
      </c>
      <c r="AH791" s="43">
        <f t="shared" si="105"/>
        <v>0</v>
      </c>
      <c r="AJ791" s="153">
        <f t="shared" si="99"/>
        <v>0</v>
      </c>
      <c r="AK791" s="154">
        <f t="shared" si="100"/>
        <v>0</v>
      </c>
      <c r="AL791" s="154">
        <f t="shared" si="101"/>
        <v>0</v>
      </c>
      <c r="AM791" s="155">
        <f t="shared" si="102"/>
        <v>0</v>
      </c>
    </row>
    <row r="792" spans="2:39" ht="15" customHeight="1" thickBot="1">
      <c r="B792" s="125"/>
      <c r="C792" s="92" t="s">
        <v>334</v>
      </c>
      <c r="D792" s="282" t="str">
        <f t="shared" si="103"/>
        <v/>
      </c>
      <c r="E792" s="283"/>
      <c r="F792" s="283"/>
      <c r="G792" s="283"/>
      <c r="H792" s="283"/>
      <c r="I792" s="283"/>
      <c r="J792" s="283"/>
      <c r="K792" s="283"/>
      <c r="L792" s="283"/>
      <c r="M792" s="283"/>
      <c r="N792" s="284"/>
      <c r="O792" s="198"/>
      <c r="P792" s="198"/>
      <c r="Q792" s="198"/>
      <c r="R792" s="198"/>
      <c r="S792" s="198"/>
      <c r="T792" s="198"/>
      <c r="U792" s="198"/>
      <c r="V792" s="198"/>
      <c r="W792" s="198"/>
      <c r="X792" s="198"/>
      <c r="Y792" s="198"/>
      <c r="Z792" s="198"/>
      <c r="AA792" s="198"/>
      <c r="AB792" s="198"/>
      <c r="AC792" s="198"/>
      <c r="AD792" s="198"/>
      <c r="AG792" s="43">
        <f t="shared" si="104"/>
        <v>16</v>
      </c>
      <c r="AH792" s="43">
        <f t="shared" si="105"/>
        <v>0</v>
      </c>
      <c r="AJ792" s="153">
        <f t="shared" si="99"/>
        <v>0</v>
      </c>
      <c r="AK792" s="154">
        <f t="shared" si="100"/>
        <v>0</v>
      </c>
      <c r="AL792" s="154">
        <f t="shared" si="101"/>
        <v>0</v>
      </c>
      <c r="AM792" s="155">
        <f t="shared" si="102"/>
        <v>0</v>
      </c>
    </row>
    <row r="793" spans="2:39" ht="15" customHeight="1" thickBot="1">
      <c r="B793" s="125"/>
      <c r="C793" s="93" t="s">
        <v>335</v>
      </c>
      <c r="D793" s="282" t="str">
        <f t="shared" si="103"/>
        <v/>
      </c>
      <c r="E793" s="283"/>
      <c r="F793" s="283"/>
      <c r="G793" s="283"/>
      <c r="H793" s="283"/>
      <c r="I793" s="283"/>
      <c r="J793" s="283"/>
      <c r="K793" s="283"/>
      <c r="L793" s="283"/>
      <c r="M793" s="283"/>
      <c r="N793" s="284"/>
      <c r="O793" s="198"/>
      <c r="P793" s="198"/>
      <c r="Q793" s="198"/>
      <c r="R793" s="198"/>
      <c r="S793" s="198"/>
      <c r="T793" s="198"/>
      <c r="U793" s="198"/>
      <c r="V793" s="198"/>
      <c r="W793" s="198"/>
      <c r="X793" s="198"/>
      <c r="Y793" s="198"/>
      <c r="Z793" s="198"/>
      <c r="AA793" s="198"/>
      <c r="AB793" s="198"/>
      <c r="AC793" s="198"/>
      <c r="AD793" s="198"/>
      <c r="AG793" s="43">
        <f t="shared" si="104"/>
        <v>16</v>
      </c>
      <c r="AH793" s="43">
        <f t="shared" si="105"/>
        <v>0</v>
      </c>
      <c r="AJ793" s="153">
        <f t="shared" si="99"/>
        <v>0</v>
      </c>
      <c r="AK793" s="154">
        <f t="shared" si="100"/>
        <v>0</v>
      </c>
      <c r="AL793" s="154">
        <f t="shared" si="101"/>
        <v>0</v>
      </c>
      <c r="AM793" s="155">
        <f t="shared" si="102"/>
        <v>0</v>
      </c>
    </row>
    <row r="794" spans="2:39" ht="15" customHeight="1" thickBot="1">
      <c r="B794" s="125"/>
      <c r="C794" s="92" t="s">
        <v>336</v>
      </c>
      <c r="D794" s="282" t="str">
        <f t="shared" si="103"/>
        <v/>
      </c>
      <c r="E794" s="283"/>
      <c r="F794" s="283"/>
      <c r="G794" s="283"/>
      <c r="H794" s="283"/>
      <c r="I794" s="283"/>
      <c r="J794" s="283"/>
      <c r="K794" s="283"/>
      <c r="L794" s="283"/>
      <c r="M794" s="283"/>
      <c r="N794" s="284"/>
      <c r="O794" s="198"/>
      <c r="P794" s="198"/>
      <c r="Q794" s="198"/>
      <c r="R794" s="198"/>
      <c r="S794" s="198"/>
      <c r="T794" s="198"/>
      <c r="U794" s="198"/>
      <c r="V794" s="198"/>
      <c r="W794" s="198"/>
      <c r="X794" s="198"/>
      <c r="Y794" s="198"/>
      <c r="Z794" s="198"/>
      <c r="AA794" s="198"/>
      <c r="AB794" s="198"/>
      <c r="AC794" s="198"/>
      <c r="AD794" s="198"/>
      <c r="AG794" s="43">
        <f t="shared" si="104"/>
        <v>16</v>
      </c>
      <c r="AH794" s="43">
        <f t="shared" si="105"/>
        <v>0</v>
      </c>
      <c r="AJ794" s="153">
        <f t="shared" si="99"/>
        <v>0</v>
      </c>
      <c r="AK794" s="154">
        <f t="shared" si="100"/>
        <v>0</v>
      </c>
      <c r="AL794" s="154">
        <f t="shared" si="101"/>
        <v>0</v>
      </c>
      <c r="AM794" s="155">
        <f t="shared" si="102"/>
        <v>0</v>
      </c>
    </row>
    <row r="795" spans="2:39" ht="15" customHeight="1" thickBot="1">
      <c r="B795" s="125"/>
      <c r="C795" s="92" t="s">
        <v>337</v>
      </c>
      <c r="D795" s="282" t="str">
        <f t="shared" si="103"/>
        <v/>
      </c>
      <c r="E795" s="283"/>
      <c r="F795" s="283"/>
      <c r="G795" s="283"/>
      <c r="H795" s="283"/>
      <c r="I795" s="283"/>
      <c r="J795" s="283"/>
      <c r="K795" s="283"/>
      <c r="L795" s="283"/>
      <c r="M795" s="283"/>
      <c r="N795" s="284"/>
      <c r="O795" s="198"/>
      <c r="P795" s="198"/>
      <c r="Q795" s="198"/>
      <c r="R795" s="198"/>
      <c r="S795" s="198"/>
      <c r="T795" s="198"/>
      <c r="U795" s="198"/>
      <c r="V795" s="198"/>
      <c r="W795" s="198"/>
      <c r="X795" s="198"/>
      <c r="Y795" s="198"/>
      <c r="Z795" s="198"/>
      <c r="AA795" s="198"/>
      <c r="AB795" s="198"/>
      <c r="AC795" s="198"/>
      <c r="AD795" s="198"/>
      <c r="AG795" s="43">
        <f t="shared" si="104"/>
        <v>16</v>
      </c>
      <c r="AH795" s="43">
        <f t="shared" si="105"/>
        <v>0</v>
      </c>
      <c r="AJ795" s="153">
        <f t="shared" si="99"/>
        <v>0</v>
      </c>
      <c r="AK795" s="154">
        <f t="shared" si="100"/>
        <v>0</v>
      </c>
      <c r="AL795" s="154">
        <f t="shared" si="101"/>
        <v>0</v>
      </c>
      <c r="AM795" s="155">
        <f t="shared" si="102"/>
        <v>0</v>
      </c>
    </row>
    <row r="796" spans="2:39" ht="15" customHeight="1" thickBot="1">
      <c r="B796" s="125"/>
      <c r="C796" s="92" t="s">
        <v>338</v>
      </c>
      <c r="D796" s="282" t="str">
        <f t="shared" si="103"/>
        <v/>
      </c>
      <c r="E796" s="283"/>
      <c r="F796" s="283"/>
      <c r="G796" s="283"/>
      <c r="H796" s="283"/>
      <c r="I796" s="283"/>
      <c r="J796" s="283"/>
      <c r="K796" s="283"/>
      <c r="L796" s="283"/>
      <c r="M796" s="283"/>
      <c r="N796" s="284"/>
      <c r="O796" s="198"/>
      <c r="P796" s="198"/>
      <c r="Q796" s="198"/>
      <c r="R796" s="198"/>
      <c r="S796" s="198"/>
      <c r="T796" s="198"/>
      <c r="U796" s="198"/>
      <c r="V796" s="198"/>
      <c r="W796" s="198"/>
      <c r="X796" s="198"/>
      <c r="Y796" s="198"/>
      <c r="Z796" s="198"/>
      <c r="AA796" s="198"/>
      <c r="AB796" s="198"/>
      <c r="AC796" s="198"/>
      <c r="AD796" s="198"/>
      <c r="AG796" s="43">
        <f t="shared" si="104"/>
        <v>16</v>
      </c>
      <c r="AH796" s="43">
        <f t="shared" si="105"/>
        <v>0</v>
      </c>
      <c r="AJ796" s="153">
        <f t="shared" si="99"/>
        <v>0</v>
      </c>
      <c r="AK796" s="154">
        <f t="shared" si="100"/>
        <v>0</v>
      </c>
      <c r="AL796" s="154">
        <f t="shared" si="101"/>
        <v>0</v>
      </c>
      <c r="AM796" s="155">
        <f t="shared" si="102"/>
        <v>0</v>
      </c>
    </row>
    <row r="797" spans="2:39" ht="15" customHeight="1" thickBot="1">
      <c r="B797" s="125"/>
      <c r="C797" s="92" t="s">
        <v>339</v>
      </c>
      <c r="D797" s="282" t="str">
        <f t="shared" si="103"/>
        <v/>
      </c>
      <c r="E797" s="283"/>
      <c r="F797" s="283"/>
      <c r="G797" s="283"/>
      <c r="H797" s="283"/>
      <c r="I797" s="283"/>
      <c r="J797" s="283"/>
      <c r="K797" s="283"/>
      <c r="L797" s="283"/>
      <c r="M797" s="283"/>
      <c r="N797" s="284"/>
      <c r="O797" s="198"/>
      <c r="P797" s="198"/>
      <c r="Q797" s="198"/>
      <c r="R797" s="198"/>
      <c r="S797" s="198"/>
      <c r="T797" s="198"/>
      <c r="U797" s="198"/>
      <c r="V797" s="198"/>
      <c r="W797" s="198"/>
      <c r="X797" s="198"/>
      <c r="Y797" s="198"/>
      <c r="Z797" s="198"/>
      <c r="AA797" s="198"/>
      <c r="AB797" s="198"/>
      <c r="AC797" s="198"/>
      <c r="AD797" s="198"/>
      <c r="AG797" s="43">
        <f t="shared" si="104"/>
        <v>16</v>
      </c>
      <c r="AH797" s="43">
        <f t="shared" si="105"/>
        <v>0</v>
      </c>
      <c r="AJ797" s="153">
        <f t="shared" si="99"/>
        <v>0</v>
      </c>
      <c r="AK797" s="154">
        <f t="shared" si="100"/>
        <v>0</v>
      </c>
      <c r="AL797" s="154">
        <f t="shared" si="101"/>
        <v>0</v>
      </c>
      <c r="AM797" s="155">
        <f t="shared" si="102"/>
        <v>0</v>
      </c>
    </row>
    <row r="798" spans="2:39" ht="15" customHeight="1" thickBot="1">
      <c r="B798" s="125"/>
      <c r="C798" s="92" t="s">
        <v>340</v>
      </c>
      <c r="D798" s="282" t="str">
        <f t="shared" si="103"/>
        <v/>
      </c>
      <c r="E798" s="283"/>
      <c r="F798" s="283"/>
      <c r="G798" s="283"/>
      <c r="H798" s="283"/>
      <c r="I798" s="283"/>
      <c r="J798" s="283"/>
      <c r="K798" s="283"/>
      <c r="L798" s="283"/>
      <c r="M798" s="283"/>
      <c r="N798" s="284"/>
      <c r="O798" s="198"/>
      <c r="P798" s="198"/>
      <c r="Q798" s="198"/>
      <c r="R798" s="198"/>
      <c r="S798" s="198"/>
      <c r="T798" s="198"/>
      <c r="U798" s="198"/>
      <c r="V798" s="198"/>
      <c r="W798" s="198"/>
      <c r="X798" s="198"/>
      <c r="Y798" s="198"/>
      <c r="Z798" s="198"/>
      <c r="AA798" s="198"/>
      <c r="AB798" s="198"/>
      <c r="AC798" s="198"/>
      <c r="AD798" s="198"/>
      <c r="AG798" s="43">
        <f t="shared" si="104"/>
        <v>16</v>
      </c>
      <c r="AH798" s="43">
        <f t="shared" si="105"/>
        <v>0</v>
      </c>
      <c r="AJ798" s="153">
        <f t="shared" si="99"/>
        <v>0</v>
      </c>
      <c r="AK798" s="154">
        <f t="shared" si="100"/>
        <v>0</v>
      </c>
      <c r="AL798" s="154">
        <f t="shared" si="101"/>
        <v>0</v>
      </c>
      <c r="AM798" s="155">
        <f t="shared" si="102"/>
        <v>0</v>
      </c>
    </row>
    <row r="799" spans="2:39" ht="15" customHeight="1" thickBot="1">
      <c r="B799" s="125"/>
      <c r="C799" s="92" t="s">
        <v>341</v>
      </c>
      <c r="D799" s="282" t="str">
        <f t="shared" si="103"/>
        <v/>
      </c>
      <c r="E799" s="283"/>
      <c r="F799" s="283"/>
      <c r="G799" s="283"/>
      <c r="H799" s="283"/>
      <c r="I799" s="283"/>
      <c r="J799" s="283"/>
      <c r="K799" s="283"/>
      <c r="L799" s="283"/>
      <c r="M799" s="283"/>
      <c r="N799" s="284"/>
      <c r="O799" s="198"/>
      <c r="P799" s="198"/>
      <c r="Q799" s="198"/>
      <c r="R799" s="198"/>
      <c r="S799" s="198"/>
      <c r="T799" s="198"/>
      <c r="U799" s="198"/>
      <c r="V799" s="198"/>
      <c r="W799" s="198"/>
      <c r="X799" s="198"/>
      <c r="Y799" s="198"/>
      <c r="Z799" s="198"/>
      <c r="AA799" s="198"/>
      <c r="AB799" s="198"/>
      <c r="AC799" s="198"/>
      <c r="AD799" s="198"/>
      <c r="AG799" s="43">
        <f t="shared" si="104"/>
        <v>16</v>
      </c>
      <c r="AH799" s="43">
        <f t="shared" si="105"/>
        <v>0</v>
      </c>
      <c r="AJ799" s="153">
        <f t="shared" si="99"/>
        <v>0</v>
      </c>
      <c r="AK799" s="154">
        <f t="shared" si="100"/>
        <v>0</v>
      </c>
      <c r="AL799" s="154">
        <f t="shared" si="101"/>
        <v>0</v>
      </c>
      <c r="AM799" s="155">
        <f t="shared" si="102"/>
        <v>0</v>
      </c>
    </row>
    <row r="800" spans="2:39" ht="15" customHeight="1" thickBot="1">
      <c r="B800" s="125"/>
      <c r="C800" s="92" t="s">
        <v>342</v>
      </c>
      <c r="D800" s="282" t="str">
        <f t="shared" si="103"/>
        <v/>
      </c>
      <c r="E800" s="283"/>
      <c r="F800" s="283"/>
      <c r="G800" s="283"/>
      <c r="H800" s="283"/>
      <c r="I800" s="283"/>
      <c r="J800" s="283"/>
      <c r="K800" s="283"/>
      <c r="L800" s="283"/>
      <c r="M800" s="283"/>
      <c r="N800" s="284"/>
      <c r="O800" s="198"/>
      <c r="P800" s="198"/>
      <c r="Q800" s="198"/>
      <c r="R800" s="198"/>
      <c r="S800" s="198"/>
      <c r="T800" s="198"/>
      <c r="U800" s="198"/>
      <c r="V800" s="198"/>
      <c r="W800" s="198"/>
      <c r="X800" s="198"/>
      <c r="Y800" s="198"/>
      <c r="Z800" s="198"/>
      <c r="AA800" s="198"/>
      <c r="AB800" s="198"/>
      <c r="AC800" s="198"/>
      <c r="AD800" s="198"/>
      <c r="AG800" s="43">
        <f t="shared" si="104"/>
        <v>16</v>
      </c>
      <c r="AH800" s="43">
        <f t="shared" si="105"/>
        <v>0</v>
      </c>
      <c r="AJ800" s="153">
        <f t="shared" si="99"/>
        <v>0</v>
      </c>
      <c r="AK800" s="154">
        <f t="shared" si="100"/>
        <v>0</v>
      </c>
      <c r="AL800" s="154">
        <f t="shared" si="101"/>
        <v>0</v>
      </c>
      <c r="AM800" s="155">
        <f t="shared" si="102"/>
        <v>0</v>
      </c>
    </row>
    <row r="801" spans="2:39" ht="15" customHeight="1" thickBot="1">
      <c r="B801" s="125"/>
      <c r="C801" s="92" t="s">
        <v>343</v>
      </c>
      <c r="D801" s="282" t="str">
        <f t="shared" si="103"/>
        <v/>
      </c>
      <c r="E801" s="283"/>
      <c r="F801" s="283"/>
      <c r="G801" s="283"/>
      <c r="H801" s="283"/>
      <c r="I801" s="283"/>
      <c r="J801" s="283"/>
      <c r="K801" s="283"/>
      <c r="L801" s="283"/>
      <c r="M801" s="283"/>
      <c r="N801" s="284"/>
      <c r="O801" s="198"/>
      <c r="P801" s="198"/>
      <c r="Q801" s="198"/>
      <c r="R801" s="198"/>
      <c r="S801" s="198"/>
      <c r="T801" s="198"/>
      <c r="U801" s="198"/>
      <c r="V801" s="198"/>
      <c r="W801" s="198"/>
      <c r="X801" s="198"/>
      <c r="Y801" s="198"/>
      <c r="Z801" s="198"/>
      <c r="AA801" s="198"/>
      <c r="AB801" s="198"/>
      <c r="AC801" s="198"/>
      <c r="AD801" s="198"/>
      <c r="AG801" s="43">
        <f t="shared" si="104"/>
        <v>16</v>
      </c>
      <c r="AH801" s="43">
        <f t="shared" si="105"/>
        <v>0</v>
      </c>
      <c r="AJ801" s="153">
        <f t="shared" si="99"/>
        <v>0</v>
      </c>
      <c r="AK801" s="154">
        <f t="shared" si="100"/>
        <v>0</v>
      </c>
      <c r="AL801" s="154">
        <f t="shared" si="101"/>
        <v>0</v>
      </c>
      <c r="AM801" s="155">
        <f t="shared" si="102"/>
        <v>0</v>
      </c>
    </row>
    <row r="802" spans="2:39" ht="15" customHeight="1" thickBot="1">
      <c r="B802" s="125"/>
      <c r="C802" s="92" t="s">
        <v>344</v>
      </c>
      <c r="D802" s="282" t="str">
        <f t="shared" si="103"/>
        <v/>
      </c>
      <c r="E802" s="283"/>
      <c r="F802" s="283"/>
      <c r="G802" s="283"/>
      <c r="H802" s="283"/>
      <c r="I802" s="283"/>
      <c r="J802" s="283"/>
      <c r="K802" s="283"/>
      <c r="L802" s="283"/>
      <c r="M802" s="283"/>
      <c r="N802" s="284"/>
      <c r="O802" s="198"/>
      <c r="P802" s="198"/>
      <c r="Q802" s="198"/>
      <c r="R802" s="198"/>
      <c r="S802" s="198"/>
      <c r="T802" s="198"/>
      <c r="U802" s="198"/>
      <c r="V802" s="198"/>
      <c r="W802" s="198"/>
      <c r="X802" s="198"/>
      <c r="Y802" s="198"/>
      <c r="Z802" s="198"/>
      <c r="AA802" s="198"/>
      <c r="AB802" s="198"/>
      <c r="AC802" s="198"/>
      <c r="AD802" s="198"/>
      <c r="AG802" s="43">
        <f t="shared" si="104"/>
        <v>16</v>
      </c>
      <c r="AH802" s="43">
        <f t="shared" si="105"/>
        <v>0</v>
      </c>
      <c r="AJ802" s="153">
        <f t="shared" si="99"/>
        <v>0</v>
      </c>
      <c r="AK802" s="154">
        <f t="shared" si="100"/>
        <v>0</v>
      </c>
      <c r="AL802" s="154">
        <f t="shared" si="101"/>
        <v>0</v>
      </c>
      <c r="AM802" s="155">
        <f t="shared" si="102"/>
        <v>0</v>
      </c>
    </row>
    <row r="803" spans="2:39" ht="15" customHeight="1" thickBot="1">
      <c r="B803" s="125"/>
      <c r="C803" s="92" t="s">
        <v>345</v>
      </c>
      <c r="D803" s="282" t="str">
        <f t="shared" si="103"/>
        <v/>
      </c>
      <c r="E803" s="283"/>
      <c r="F803" s="283"/>
      <c r="G803" s="283"/>
      <c r="H803" s="283"/>
      <c r="I803" s="283"/>
      <c r="J803" s="283"/>
      <c r="K803" s="283"/>
      <c r="L803" s="283"/>
      <c r="M803" s="283"/>
      <c r="N803" s="284"/>
      <c r="O803" s="198"/>
      <c r="P803" s="198"/>
      <c r="Q803" s="198"/>
      <c r="R803" s="198"/>
      <c r="S803" s="198"/>
      <c r="T803" s="198"/>
      <c r="U803" s="198"/>
      <c r="V803" s="198"/>
      <c r="W803" s="198"/>
      <c r="X803" s="198"/>
      <c r="Y803" s="198"/>
      <c r="Z803" s="198"/>
      <c r="AA803" s="198"/>
      <c r="AB803" s="198"/>
      <c r="AC803" s="198"/>
      <c r="AD803" s="198"/>
      <c r="AG803" s="43">
        <f t="shared" si="104"/>
        <v>16</v>
      </c>
      <c r="AH803" s="43">
        <f t="shared" si="105"/>
        <v>0</v>
      </c>
      <c r="AJ803" s="153">
        <f t="shared" si="99"/>
        <v>0</v>
      </c>
      <c r="AK803" s="154">
        <f t="shared" si="100"/>
        <v>0</v>
      </c>
      <c r="AL803" s="154">
        <f t="shared" si="101"/>
        <v>0</v>
      </c>
      <c r="AM803" s="155">
        <f t="shared" si="102"/>
        <v>0</v>
      </c>
    </row>
    <row r="804" spans="2:39" ht="15" customHeight="1" thickBot="1">
      <c r="B804" s="125"/>
      <c r="C804" s="92" t="s">
        <v>346</v>
      </c>
      <c r="D804" s="282" t="str">
        <f t="shared" si="103"/>
        <v/>
      </c>
      <c r="E804" s="283"/>
      <c r="F804" s="283"/>
      <c r="G804" s="283"/>
      <c r="H804" s="283"/>
      <c r="I804" s="283"/>
      <c r="J804" s="283"/>
      <c r="K804" s="283"/>
      <c r="L804" s="283"/>
      <c r="M804" s="283"/>
      <c r="N804" s="284"/>
      <c r="O804" s="198"/>
      <c r="P804" s="198"/>
      <c r="Q804" s="198"/>
      <c r="R804" s="198"/>
      <c r="S804" s="198"/>
      <c r="T804" s="198"/>
      <c r="U804" s="198"/>
      <c r="V804" s="198"/>
      <c r="W804" s="198"/>
      <c r="X804" s="198"/>
      <c r="Y804" s="198"/>
      <c r="Z804" s="198"/>
      <c r="AA804" s="198"/>
      <c r="AB804" s="198"/>
      <c r="AC804" s="198"/>
      <c r="AD804" s="198"/>
      <c r="AG804" s="43">
        <f t="shared" si="104"/>
        <v>16</v>
      </c>
      <c r="AH804" s="43">
        <f t="shared" si="105"/>
        <v>0</v>
      </c>
      <c r="AJ804" s="153">
        <f t="shared" si="99"/>
        <v>0</v>
      </c>
      <c r="AK804" s="154">
        <f t="shared" si="100"/>
        <v>0</v>
      </c>
      <c r="AL804" s="154">
        <f t="shared" si="101"/>
        <v>0</v>
      </c>
      <c r="AM804" s="155">
        <f t="shared" si="102"/>
        <v>0</v>
      </c>
    </row>
    <row r="805" spans="2:39" ht="15" customHeight="1" thickBot="1">
      <c r="B805" s="125"/>
      <c r="C805" s="92" t="s">
        <v>347</v>
      </c>
      <c r="D805" s="282" t="str">
        <f t="shared" si="103"/>
        <v/>
      </c>
      <c r="E805" s="283"/>
      <c r="F805" s="283"/>
      <c r="G805" s="283"/>
      <c r="H805" s="283"/>
      <c r="I805" s="283"/>
      <c r="J805" s="283"/>
      <c r="K805" s="283"/>
      <c r="L805" s="283"/>
      <c r="M805" s="283"/>
      <c r="N805" s="284"/>
      <c r="O805" s="198"/>
      <c r="P805" s="198"/>
      <c r="Q805" s="198"/>
      <c r="R805" s="198"/>
      <c r="S805" s="198"/>
      <c r="T805" s="198"/>
      <c r="U805" s="198"/>
      <c r="V805" s="198"/>
      <c r="W805" s="198"/>
      <c r="X805" s="198"/>
      <c r="Y805" s="198"/>
      <c r="Z805" s="198"/>
      <c r="AA805" s="198"/>
      <c r="AB805" s="198"/>
      <c r="AC805" s="198"/>
      <c r="AD805" s="198"/>
      <c r="AG805" s="43">
        <f t="shared" si="104"/>
        <v>16</v>
      </c>
      <c r="AH805" s="43">
        <f t="shared" si="105"/>
        <v>0</v>
      </c>
      <c r="AJ805" s="153">
        <f t="shared" si="99"/>
        <v>0</v>
      </c>
      <c r="AK805" s="154">
        <f t="shared" si="100"/>
        <v>0</v>
      </c>
      <c r="AL805" s="154">
        <f t="shared" si="101"/>
        <v>0</v>
      </c>
      <c r="AM805" s="155">
        <f t="shared" si="102"/>
        <v>0</v>
      </c>
    </row>
    <row r="806" spans="2:39" ht="15" customHeight="1" thickBot="1">
      <c r="B806" s="125"/>
      <c r="C806" s="92" t="s">
        <v>348</v>
      </c>
      <c r="D806" s="282" t="str">
        <f t="shared" si="103"/>
        <v/>
      </c>
      <c r="E806" s="283"/>
      <c r="F806" s="283"/>
      <c r="G806" s="283"/>
      <c r="H806" s="283"/>
      <c r="I806" s="283"/>
      <c r="J806" s="283"/>
      <c r="K806" s="283"/>
      <c r="L806" s="283"/>
      <c r="M806" s="283"/>
      <c r="N806" s="284"/>
      <c r="O806" s="198"/>
      <c r="P806" s="198"/>
      <c r="Q806" s="198"/>
      <c r="R806" s="198"/>
      <c r="S806" s="198"/>
      <c r="T806" s="198"/>
      <c r="U806" s="198"/>
      <c r="V806" s="198"/>
      <c r="W806" s="198"/>
      <c r="X806" s="198"/>
      <c r="Y806" s="198"/>
      <c r="Z806" s="198"/>
      <c r="AA806" s="198"/>
      <c r="AB806" s="198"/>
      <c r="AC806" s="198"/>
      <c r="AD806" s="198"/>
      <c r="AG806" s="43">
        <f t="shared" si="104"/>
        <v>16</v>
      </c>
      <c r="AH806" s="43">
        <f t="shared" si="105"/>
        <v>0</v>
      </c>
      <c r="AJ806" s="153">
        <f t="shared" si="99"/>
        <v>0</v>
      </c>
      <c r="AK806" s="154">
        <f t="shared" si="100"/>
        <v>0</v>
      </c>
      <c r="AL806" s="154">
        <f t="shared" si="101"/>
        <v>0</v>
      </c>
      <c r="AM806" s="155">
        <f t="shared" si="102"/>
        <v>0</v>
      </c>
    </row>
    <row r="807" spans="2:39" ht="15" customHeight="1" thickBot="1">
      <c r="B807" s="125"/>
      <c r="C807" s="92" t="s">
        <v>349</v>
      </c>
      <c r="D807" s="282" t="str">
        <f t="shared" si="103"/>
        <v/>
      </c>
      <c r="E807" s="283"/>
      <c r="F807" s="283"/>
      <c r="G807" s="283"/>
      <c r="H807" s="283"/>
      <c r="I807" s="283"/>
      <c r="J807" s="283"/>
      <c r="K807" s="283"/>
      <c r="L807" s="283"/>
      <c r="M807" s="283"/>
      <c r="N807" s="284"/>
      <c r="O807" s="198"/>
      <c r="P807" s="198"/>
      <c r="Q807" s="198"/>
      <c r="R807" s="198"/>
      <c r="S807" s="198"/>
      <c r="T807" s="198"/>
      <c r="U807" s="198"/>
      <c r="V807" s="198"/>
      <c r="W807" s="198"/>
      <c r="X807" s="198"/>
      <c r="Y807" s="198"/>
      <c r="Z807" s="198"/>
      <c r="AA807" s="198"/>
      <c r="AB807" s="198"/>
      <c r="AC807" s="198"/>
      <c r="AD807" s="198"/>
      <c r="AG807" s="43">
        <f t="shared" si="104"/>
        <v>16</v>
      </c>
      <c r="AH807" s="43">
        <f t="shared" si="105"/>
        <v>0</v>
      </c>
      <c r="AJ807" s="153">
        <f t="shared" si="99"/>
        <v>0</v>
      </c>
      <c r="AK807" s="154">
        <f t="shared" si="100"/>
        <v>0</v>
      </c>
      <c r="AL807" s="154">
        <f t="shared" si="101"/>
        <v>0</v>
      </c>
      <c r="AM807" s="155">
        <f t="shared" si="102"/>
        <v>0</v>
      </c>
    </row>
    <row r="808" spans="2:39" ht="15" customHeight="1" thickBot="1">
      <c r="B808" s="125"/>
      <c r="C808" s="92" t="s">
        <v>350</v>
      </c>
      <c r="D808" s="282" t="str">
        <f t="shared" si="103"/>
        <v/>
      </c>
      <c r="E808" s="283"/>
      <c r="F808" s="283"/>
      <c r="G808" s="283"/>
      <c r="H808" s="283"/>
      <c r="I808" s="283"/>
      <c r="J808" s="283"/>
      <c r="K808" s="283"/>
      <c r="L808" s="283"/>
      <c r="M808" s="283"/>
      <c r="N808" s="284"/>
      <c r="O808" s="198"/>
      <c r="P808" s="198"/>
      <c r="Q808" s="198"/>
      <c r="R808" s="198"/>
      <c r="S808" s="198"/>
      <c r="T808" s="198"/>
      <c r="U808" s="198"/>
      <c r="V808" s="198"/>
      <c r="W808" s="198"/>
      <c r="X808" s="198"/>
      <c r="Y808" s="198"/>
      <c r="Z808" s="198"/>
      <c r="AA808" s="198"/>
      <c r="AB808" s="198"/>
      <c r="AC808" s="198"/>
      <c r="AD808" s="198"/>
      <c r="AG808" s="43">
        <f t="shared" si="104"/>
        <v>16</v>
      </c>
      <c r="AH808" s="43">
        <f t="shared" si="105"/>
        <v>0</v>
      </c>
      <c r="AJ808" s="153">
        <f t="shared" si="99"/>
        <v>0</v>
      </c>
      <c r="AK808" s="154">
        <f t="shared" si="100"/>
        <v>0</v>
      </c>
      <c r="AL808" s="154">
        <f t="shared" si="101"/>
        <v>0</v>
      </c>
      <c r="AM808" s="155">
        <f t="shared" si="102"/>
        <v>0</v>
      </c>
    </row>
    <row r="809" spans="2:39" ht="15" customHeight="1" thickBot="1">
      <c r="B809" s="125"/>
      <c r="C809" s="92" t="s">
        <v>351</v>
      </c>
      <c r="D809" s="282" t="str">
        <f t="shared" si="103"/>
        <v/>
      </c>
      <c r="E809" s="283"/>
      <c r="F809" s="283"/>
      <c r="G809" s="283"/>
      <c r="H809" s="283"/>
      <c r="I809" s="283"/>
      <c r="J809" s="283"/>
      <c r="K809" s="283"/>
      <c r="L809" s="283"/>
      <c r="M809" s="283"/>
      <c r="N809" s="284"/>
      <c r="O809" s="198"/>
      <c r="P809" s="198"/>
      <c r="Q809" s="198"/>
      <c r="R809" s="198"/>
      <c r="S809" s="198"/>
      <c r="T809" s="198"/>
      <c r="U809" s="198"/>
      <c r="V809" s="198"/>
      <c r="W809" s="198"/>
      <c r="X809" s="198"/>
      <c r="Y809" s="198"/>
      <c r="Z809" s="198"/>
      <c r="AA809" s="198"/>
      <c r="AB809" s="198"/>
      <c r="AC809" s="198"/>
      <c r="AD809" s="198"/>
      <c r="AG809" s="43">
        <f t="shared" si="104"/>
        <v>16</v>
      </c>
      <c r="AH809" s="43">
        <f t="shared" si="105"/>
        <v>0</v>
      </c>
      <c r="AJ809" s="153">
        <f t="shared" si="99"/>
        <v>0</v>
      </c>
      <c r="AK809" s="154">
        <f t="shared" si="100"/>
        <v>0</v>
      </c>
      <c r="AL809" s="154">
        <f t="shared" si="101"/>
        <v>0</v>
      </c>
      <c r="AM809" s="155">
        <f t="shared" si="102"/>
        <v>0</v>
      </c>
    </row>
    <row r="810" spans="2:39" ht="15" customHeight="1" thickBot="1">
      <c r="B810" s="125"/>
      <c r="C810" s="92" t="s">
        <v>352</v>
      </c>
      <c r="D810" s="282" t="str">
        <f t="shared" si="103"/>
        <v/>
      </c>
      <c r="E810" s="283"/>
      <c r="F810" s="283"/>
      <c r="G810" s="283"/>
      <c r="H810" s="283"/>
      <c r="I810" s="283"/>
      <c r="J810" s="283"/>
      <c r="K810" s="283"/>
      <c r="L810" s="283"/>
      <c r="M810" s="283"/>
      <c r="N810" s="284"/>
      <c r="O810" s="198"/>
      <c r="P810" s="198"/>
      <c r="Q810" s="198"/>
      <c r="R810" s="198"/>
      <c r="S810" s="198"/>
      <c r="T810" s="198"/>
      <c r="U810" s="198"/>
      <c r="V810" s="198"/>
      <c r="W810" s="198"/>
      <c r="X810" s="198"/>
      <c r="Y810" s="198"/>
      <c r="Z810" s="198"/>
      <c r="AA810" s="198"/>
      <c r="AB810" s="198"/>
      <c r="AC810" s="198"/>
      <c r="AD810" s="198"/>
      <c r="AG810" s="43">
        <f t="shared" si="104"/>
        <v>16</v>
      </c>
      <c r="AH810" s="43">
        <f t="shared" si="105"/>
        <v>0</v>
      </c>
      <c r="AJ810" s="153">
        <f t="shared" si="99"/>
        <v>0</v>
      </c>
      <c r="AK810" s="154">
        <f t="shared" si="100"/>
        <v>0</v>
      </c>
      <c r="AL810" s="154">
        <f t="shared" si="101"/>
        <v>0</v>
      </c>
      <c r="AM810" s="155">
        <f t="shared" si="102"/>
        <v>0</v>
      </c>
    </row>
    <row r="811" spans="2:39" ht="15" customHeight="1" thickBot="1">
      <c r="B811" s="125"/>
      <c r="C811" s="92" t="s">
        <v>353</v>
      </c>
      <c r="D811" s="282" t="str">
        <f t="shared" si="103"/>
        <v/>
      </c>
      <c r="E811" s="283"/>
      <c r="F811" s="283"/>
      <c r="G811" s="283"/>
      <c r="H811" s="283"/>
      <c r="I811" s="283"/>
      <c r="J811" s="283"/>
      <c r="K811" s="283"/>
      <c r="L811" s="283"/>
      <c r="M811" s="283"/>
      <c r="N811" s="284"/>
      <c r="O811" s="198"/>
      <c r="P811" s="198"/>
      <c r="Q811" s="198"/>
      <c r="R811" s="198"/>
      <c r="S811" s="198"/>
      <c r="T811" s="198"/>
      <c r="U811" s="198"/>
      <c r="V811" s="198"/>
      <c r="W811" s="198"/>
      <c r="X811" s="198"/>
      <c r="Y811" s="198"/>
      <c r="Z811" s="198"/>
      <c r="AA811" s="198"/>
      <c r="AB811" s="198"/>
      <c r="AC811" s="198"/>
      <c r="AD811" s="198"/>
      <c r="AG811" s="43">
        <f t="shared" si="104"/>
        <v>16</v>
      </c>
      <c r="AH811" s="43">
        <f t="shared" si="105"/>
        <v>0</v>
      </c>
      <c r="AJ811" s="153">
        <f t="shared" ref="AJ811:AJ834" si="106">O811</f>
        <v>0</v>
      </c>
      <c r="AK811" s="154">
        <f t="shared" ref="AK811:AK834" si="107">COUNTIF(Q811:V811,"NS")</f>
        <v>0</v>
      </c>
      <c r="AL811" s="154">
        <f t="shared" ref="AL811:AL834" si="108">+SUM(Q811:V811)</f>
        <v>0</v>
      </c>
      <c r="AM811" s="155">
        <f t="shared" ref="AM811:AM834" si="109">IF($AG$711=$AH$711, 0, IF(OR(AND(AJ811=0, AK811&gt;0), AND(AJ811="NS", AL811&gt;0), AND(AJ811="NS", AL811=0, AK811=0)), 1, IF(OR(AND(AK811&gt;=2, AL811&lt;AJ811), AND(AJ811="NS", AL811=0, AK811&gt;0), AJ811=AL811, AND(AJ811="NA", COUNTIF(Q811:V811, "NA")=COUNTA(Q811:V811))), 0, 1)))</f>
        <v>0</v>
      </c>
    </row>
    <row r="812" spans="2:39" ht="15" customHeight="1" thickBot="1">
      <c r="B812" s="125"/>
      <c r="C812" s="92" t="s">
        <v>354</v>
      </c>
      <c r="D812" s="282" t="str">
        <f t="shared" si="103"/>
        <v/>
      </c>
      <c r="E812" s="283"/>
      <c r="F812" s="283"/>
      <c r="G812" s="283"/>
      <c r="H812" s="283"/>
      <c r="I812" s="283"/>
      <c r="J812" s="283"/>
      <c r="K812" s="283"/>
      <c r="L812" s="283"/>
      <c r="M812" s="283"/>
      <c r="N812" s="284"/>
      <c r="O812" s="198"/>
      <c r="P812" s="198"/>
      <c r="Q812" s="198"/>
      <c r="R812" s="198"/>
      <c r="S812" s="198"/>
      <c r="T812" s="198"/>
      <c r="U812" s="198"/>
      <c r="V812" s="198"/>
      <c r="W812" s="198"/>
      <c r="X812" s="198"/>
      <c r="Y812" s="198"/>
      <c r="Z812" s="198"/>
      <c r="AA812" s="198"/>
      <c r="AB812" s="198"/>
      <c r="AC812" s="198"/>
      <c r="AD812" s="198"/>
      <c r="AG812" s="43">
        <f t="shared" si="104"/>
        <v>16</v>
      </c>
      <c r="AH812" s="43">
        <f t="shared" si="105"/>
        <v>0</v>
      </c>
      <c r="AJ812" s="153">
        <f t="shared" si="106"/>
        <v>0</v>
      </c>
      <c r="AK812" s="154">
        <f t="shared" si="107"/>
        <v>0</v>
      </c>
      <c r="AL812" s="154">
        <f t="shared" si="108"/>
        <v>0</v>
      </c>
      <c r="AM812" s="155">
        <f t="shared" si="109"/>
        <v>0</v>
      </c>
    </row>
    <row r="813" spans="2:39" ht="15" customHeight="1" thickBot="1">
      <c r="B813" s="125"/>
      <c r="C813" s="92" t="s">
        <v>355</v>
      </c>
      <c r="D813" s="282" t="str">
        <f t="shared" si="103"/>
        <v/>
      </c>
      <c r="E813" s="283"/>
      <c r="F813" s="283"/>
      <c r="G813" s="283"/>
      <c r="H813" s="283"/>
      <c r="I813" s="283"/>
      <c r="J813" s="283"/>
      <c r="K813" s="283"/>
      <c r="L813" s="283"/>
      <c r="M813" s="283"/>
      <c r="N813" s="284"/>
      <c r="O813" s="198"/>
      <c r="P813" s="198"/>
      <c r="Q813" s="198"/>
      <c r="R813" s="198"/>
      <c r="S813" s="198"/>
      <c r="T813" s="198"/>
      <c r="U813" s="198"/>
      <c r="V813" s="198"/>
      <c r="W813" s="198"/>
      <c r="X813" s="198"/>
      <c r="Y813" s="198"/>
      <c r="Z813" s="198"/>
      <c r="AA813" s="198"/>
      <c r="AB813" s="198"/>
      <c r="AC813" s="198"/>
      <c r="AD813" s="198"/>
      <c r="AG813" s="43">
        <f t="shared" si="104"/>
        <v>16</v>
      </c>
      <c r="AH813" s="43">
        <f t="shared" si="105"/>
        <v>0</v>
      </c>
      <c r="AJ813" s="153">
        <f t="shared" si="106"/>
        <v>0</v>
      </c>
      <c r="AK813" s="154">
        <f t="shared" si="107"/>
        <v>0</v>
      </c>
      <c r="AL813" s="154">
        <f t="shared" si="108"/>
        <v>0</v>
      </c>
      <c r="AM813" s="155">
        <f t="shared" si="109"/>
        <v>0</v>
      </c>
    </row>
    <row r="814" spans="2:39" ht="15" customHeight="1" thickBot="1">
      <c r="B814" s="125"/>
      <c r="C814" s="94" t="s">
        <v>356</v>
      </c>
      <c r="D814" s="282" t="str">
        <f t="shared" si="103"/>
        <v/>
      </c>
      <c r="E814" s="283"/>
      <c r="F814" s="283"/>
      <c r="G814" s="283"/>
      <c r="H814" s="283"/>
      <c r="I814" s="283"/>
      <c r="J814" s="283"/>
      <c r="K814" s="283"/>
      <c r="L814" s="283"/>
      <c r="M814" s="283"/>
      <c r="N814" s="284"/>
      <c r="O814" s="198"/>
      <c r="P814" s="198"/>
      <c r="Q814" s="198"/>
      <c r="R814" s="198"/>
      <c r="S814" s="198"/>
      <c r="T814" s="198"/>
      <c r="U814" s="198"/>
      <c r="V814" s="198"/>
      <c r="W814" s="198"/>
      <c r="X814" s="198"/>
      <c r="Y814" s="198"/>
      <c r="Z814" s="198"/>
      <c r="AA814" s="198"/>
      <c r="AB814" s="198"/>
      <c r="AC814" s="198"/>
      <c r="AD814" s="198"/>
      <c r="AG814" s="43">
        <f t="shared" si="104"/>
        <v>16</v>
      </c>
      <c r="AH814" s="43">
        <f t="shared" si="105"/>
        <v>0</v>
      </c>
      <c r="AJ814" s="153">
        <f t="shared" si="106"/>
        <v>0</v>
      </c>
      <c r="AK814" s="154">
        <f t="shared" si="107"/>
        <v>0</v>
      </c>
      <c r="AL814" s="154">
        <f t="shared" si="108"/>
        <v>0</v>
      </c>
      <c r="AM814" s="155">
        <f t="shared" si="109"/>
        <v>0</v>
      </c>
    </row>
    <row r="815" spans="2:39" ht="15" customHeight="1" thickBot="1">
      <c r="B815" s="125"/>
      <c r="C815" s="94" t="s">
        <v>357</v>
      </c>
      <c r="D815" s="282" t="str">
        <f t="shared" si="103"/>
        <v/>
      </c>
      <c r="E815" s="283"/>
      <c r="F815" s="283"/>
      <c r="G815" s="283"/>
      <c r="H815" s="283"/>
      <c r="I815" s="283"/>
      <c r="J815" s="283"/>
      <c r="K815" s="283"/>
      <c r="L815" s="283"/>
      <c r="M815" s="283"/>
      <c r="N815" s="284"/>
      <c r="O815" s="198"/>
      <c r="P815" s="198"/>
      <c r="Q815" s="198"/>
      <c r="R815" s="198"/>
      <c r="S815" s="198"/>
      <c r="T815" s="198"/>
      <c r="U815" s="198"/>
      <c r="V815" s="198"/>
      <c r="W815" s="198"/>
      <c r="X815" s="198"/>
      <c r="Y815" s="198"/>
      <c r="Z815" s="198"/>
      <c r="AA815" s="198"/>
      <c r="AB815" s="198"/>
      <c r="AC815" s="198"/>
      <c r="AD815" s="198"/>
      <c r="AG815" s="43">
        <f t="shared" si="104"/>
        <v>16</v>
      </c>
      <c r="AH815" s="43">
        <f t="shared" si="105"/>
        <v>0</v>
      </c>
      <c r="AJ815" s="153">
        <f t="shared" si="106"/>
        <v>0</v>
      </c>
      <c r="AK815" s="154">
        <f t="shared" si="107"/>
        <v>0</v>
      </c>
      <c r="AL815" s="154">
        <f t="shared" si="108"/>
        <v>0</v>
      </c>
      <c r="AM815" s="155">
        <f t="shared" si="109"/>
        <v>0</v>
      </c>
    </row>
    <row r="816" spans="2:39" ht="15" customHeight="1" thickBot="1">
      <c r="B816" s="125"/>
      <c r="C816" s="94" t="s">
        <v>358</v>
      </c>
      <c r="D816" s="282" t="str">
        <f t="shared" si="103"/>
        <v/>
      </c>
      <c r="E816" s="283"/>
      <c r="F816" s="283"/>
      <c r="G816" s="283"/>
      <c r="H816" s="283"/>
      <c r="I816" s="283"/>
      <c r="J816" s="283"/>
      <c r="K816" s="283"/>
      <c r="L816" s="283"/>
      <c r="M816" s="283"/>
      <c r="N816" s="284"/>
      <c r="O816" s="198"/>
      <c r="P816" s="198"/>
      <c r="Q816" s="198"/>
      <c r="R816" s="198"/>
      <c r="S816" s="198"/>
      <c r="T816" s="198"/>
      <c r="U816" s="198"/>
      <c r="V816" s="198"/>
      <c r="W816" s="198"/>
      <c r="X816" s="198"/>
      <c r="Y816" s="198"/>
      <c r="Z816" s="198"/>
      <c r="AA816" s="198"/>
      <c r="AB816" s="198"/>
      <c r="AC816" s="198"/>
      <c r="AD816" s="198"/>
      <c r="AG816" s="43">
        <f t="shared" si="104"/>
        <v>16</v>
      </c>
      <c r="AH816" s="43">
        <f t="shared" si="105"/>
        <v>0</v>
      </c>
      <c r="AJ816" s="153">
        <f t="shared" si="106"/>
        <v>0</v>
      </c>
      <c r="AK816" s="154">
        <f t="shared" si="107"/>
        <v>0</v>
      </c>
      <c r="AL816" s="154">
        <f t="shared" si="108"/>
        <v>0</v>
      </c>
      <c r="AM816" s="155">
        <f t="shared" si="109"/>
        <v>0</v>
      </c>
    </row>
    <row r="817" spans="2:39" ht="15" customHeight="1" thickBot="1">
      <c r="B817" s="125"/>
      <c r="C817" s="94" t="s">
        <v>359</v>
      </c>
      <c r="D817" s="282" t="str">
        <f t="shared" si="103"/>
        <v/>
      </c>
      <c r="E817" s="283"/>
      <c r="F817" s="283"/>
      <c r="G817" s="283"/>
      <c r="H817" s="283"/>
      <c r="I817" s="283"/>
      <c r="J817" s="283"/>
      <c r="K817" s="283"/>
      <c r="L817" s="283"/>
      <c r="M817" s="283"/>
      <c r="N817" s="284"/>
      <c r="O817" s="198"/>
      <c r="P817" s="198"/>
      <c r="Q817" s="198"/>
      <c r="R817" s="198"/>
      <c r="S817" s="198"/>
      <c r="T817" s="198"/>
      <c r="U817" s="198"/>
      <c r="V817" s="198"/>
      <c r="W817" s="198"/>
      <c r="X817" s="198"/>
      <c r="Y817" s="198"/>
      <c r="Z817" s="198"/>
      <c r="AA817" s="198"/>
      <c r="AB817" s="198"/>
      <c r="AC817" s="198"/>
      <c r="AD817" s="198"/>
      <c r="AG817" s="43">
        <f t="shared" si="104"/>
        <v>16</v>
      </c>
      <c r="AH817" s="43">
        <f t="shared" si="105"/>
        <v>0</v>
      </c>
      <c r="AJ817" s="153">
        <f t="shared" si="106"/>
        <v>0</v>
      </c>
      <c r="AK817" s="154">
        <f t="shared" si="107"/>
        <v>0</v>
      </c>
      <c r="AL817" s="154">
        <f t="shared" si="108"/>
        <v>0</v>
      </c>
      <c r="AM817" s="155">
        <f t="shared" si="109"/>
        <v>0</v>
      </c>
    </row>
    <row r="818" spans="2:39" ht="15" customHeight="1" thickBot="1">
      <c r="B818" s="125"/>
      <c r="C818" s="94" t="s">
        <v>360</v>
      </c>
      <c r="D818" s="282" t="str">
        <f t="shared" si="103"/>
        <v/>
      </c>
      <c r="E818" s="283"/>
      <c r="F818" s="283"/>
      <c r="G818" s="283"/>
      <c r="H818" s="283"/>
      <c r="I818" s="283"/>
      <c r="J818" s="283"/>
      <c r="K818" s="283"/>
      <c r="L818" s="283"/>
      <c r="M818" s="283"/>
      <c r="N818" s="284"/>
      <c r="O818" s="198"/>
      <c r="P818" s="198"/>
      <c r="Q818" s="198"/>
      <c r="R818" s="198"/>
      <c r="S818" s="198"/>
      <c r="T818" s="198"/>
      <c r="U818" s="198"/>
      <c r="V818" s="198"/>
      <c r="W818" s="198"/>
      <c r="X818" s="198"/>
      <c r="Y818" s="198"/>
      <c r="Z818" s="198"/>
      <c r="AA818" s="198"/>
      <c r="AB818" s="198"/>
      <c r="AC818" s="198"/>
      <c r="AD818" s="198"/>
      <c r="AG818" s="43">
        <f t="shared" si="104"/>
        <v>16</v>
      </c>
      <c r="AH818" s="43">
        <f t="shared" si="105"/>
        <v>0</v>
      </c>
      <c r="AJ818" s="153">
        <f t="shared" si="106"/>
        <v>0</v>
      </c>
      <c r="AK818" s="154">
        <f t="shared" si="107"/>
        <v>0</v>
      </c>
      <c r="AL818" s="154">
        <f t="shared" si="108"/>
        <v>0</v>
      </c>
      <c r="AM818" s="155">
        <f t="shared" si="109"/>
        <v>0</v>
      </c>
    </row>
    <row r="819" spans="2:39" ht="15" customHeight="1" thickBot="1">
      <c r="B819" s="125"/>
      <c r="C819" s="94" t="s">
        <v>361</v>
      </c>
      <c r="D819" s="282" t="str">
        <f t="shared" si="103"/>
        <v/>
      </c>
      <c r="E819" s="283"/>
      <c r="F819" s="283"/>
      <c r="G819" s="283"/>
      <c r="H819" s="283"/>
      <c r="I819" s="283"/>
      <c r="J819" s="283"/>
      <c r="K819" s="283"/>
      <c r="L819" s="283"/>
      <c r="M819" s="283"/>
      <c r="N819" s="284"/>
      <c r="O819" s="198"/>
      <c r="P819" s="198"/>
      <c r="Q819" s="198"/>
      <c r="R819" s="198"/>
      <c r="S819" s="198"/>
      <c r="T819" s="198"/>
      <c r="U819" s="198"/>
      <c r="V819" s="198"/>
      <c r="W819" s="198"/>
      <c r="X819" s="198"/>
      <c r="Y819" s="198"/>
      <c r="Z819" s="198"/>
      <c r="AA819" s="198"/>
      <c r="AB819" s="198"/>
      <c r="AC819" s="198"/>
      <c r="AD819" s="198"/>
      <c r="AG819" s="43">
        <f t="shared" si="104"/>
        <v>16</v>
      </c>
      <c r="AH819" s="43">
        <f t="shared" si="105"/>
        <v>0</v>
      </c>
      <c r="AJ819" s="153">
        <f t="shared" si="106"/>
        <v>0</v>
      </c>
      <c r="AK819" s="154">
        <f t="shared" si="107"/>
        <v>0</v>
      </c>
      <c r="AL819" s="154">
        <f t="shared" si="108"/>
        <v>0</v>
      </c>
      <c r="AM819" s="155">
        <f t="shared" si="109"/>
        <v>0</v>
      </c>
    </row>
    <row r="820" spans="2:39" ht="15" customHeight="1" thickBot="1">
      <c r="B820" s="125"/>
      <c r="C820" s="94" t="s">
        <v>362</v>
      </c>
      <c r="D820" s="282" t="str">
        <f t="shared" si="103"/>
        <v/>
      </c>
      <c r="E820" s="283"/>
      <c r="F820" s="283"/>
      <c r="G820" s="283"/>
      <c r="H820" s="283"/>
      <c r="I820" s="283"/>
      <c r="J820" s="283"/>
      <c r="K820" s="283"/>
      <c r="L820" s="283"/>
      <c r="M820" s="283"/>
      <c r="N820" s="284"/>
      <c r="O820" s="198"/>
      <c r="P820" s="198"/>
      <c r="Q820" s="198"/>
      <c r="R820" s="198"/>
      <c r="S820" s="198"/>
      <c r="T820" s="198"/>
      <c r="U820" s="198"/>
      <c r="V820" s="198"/>
      <c r="W820" s="198"/>
      <c r="X820" s="198"/>
      <c r="Y820" s="198"/>
      <c r="Z820" s="198"/>
      <c r="AA820" s="198"/>
      <c r="AB820" s="198"/>
      <c r="AC820" s="198"/>
      <c r="AD820" s="198"/>
      <c r="AG820" s="43">
        <f t="shared" si="104"/>
        <v>16</v>
      </c>
      <c r="AH820" s="43">
        <f t="shared" si="105"/>
        <v>0</v>
      </c>
      <c r="AJ820" s="153">
        <f t="shared" si="106"/>
        <v>0</v>
      </c>
      <c r="AK820" s="154">
        <f t="shared" si="107"/>
        <v>0</v>
      </c>
      <c r="AL820" s="154">
        <f t="shared" si="108"/>
        <v>0</v>
      </c>
      <c r="AM820" s="155">
        <f t="shared" si="109"/>
        <v>0</v>
      </c>
    </row>
    <row r="821" spans="2:39" ht="15" customHeight="1" thickBot="1">
      <c r="B821" s="125"/>
      <c r="C821" s="94" t="s">
        <v>363</v>
      </c>
      <c r="D821" s="282" t="str">
        <f t="shared" si="103"/>
        <v/>
      </c>
      <c r="E821" s="283"/>
      <c r="F821" s="283"/>
      <c r="G821" s="283"/>
      <c r="H821" s="283"/>
      <c r="I821" s="283"/>
      <c r="J821" s="283"/>
      <c r="K821" s="283"/>
      <c r="L821" s="283"/>
      <c r="M821" s="283"/>
      <c r="N821" s="284"/>
      <c r="O821" s="198"/>
      <c r="P821" s="198"/>
      <c r="Q821" s="198"/>
      <c r="R821" s="198"/>
      <c r="S821" s="198"/>
      <c r="T821" s="198"/>
      <c r="U821" s="198"/>
      <c r="V821" s="198"/>
      <c r="W821" s="198"/>
      <c r="X821" s="198"/>
      <c r="Y821" s="198"/>
      <c r="Z821" s="198"/>
      <c r="AA821" s="198"/>
      <c r="AB821" s="198"/>
      <c r="AC821" s="198"/>
      <c r="AD821" s="198"/>
      <c r="AG821" s="43">
        <f t="shared" si="104"/>
        <v>16</v>
      </c>
      <c r="AH821" s="43">
        <f t="shared" si="105"/>
        <v>0</v>
      </c>
      <c r="AJ821" s="153">
        <f t="shared" si="106"/>
        <v>0</v>
      </c>
      <c r="AK821" s="154">
        <f t="shared" si="107"/>
        <v>0</v>
      </c>
      <c r="AL821" s="154">
        <f t="shared" si="108"/>
        <v>0</v>
      </c>
      <c r="AM821" s="155">
        <f t="shared" si="109"/>
        <v>0</v>
      </c>
    </row>
    <row r="822" spans="2:39" ht="15" customHeight="1" thickBot="1">
      <c r="B822" s="125"/>
      <c r="C822" s="94" t="s">
        <v>364</v>
      </c>
      <c r="D822" s="282" t="str">
        <f t="shared" si="103"/>
        <v/>
      </c>
      <c r="E822" s="283"/>
      <c r="F822" s="283"/>
      <c r="G822" s="283"/>
      <c r="H822" s="283"/>
      <c r="I822" s="283"/>
      <c r="J822" s="283"/>
      <c r="K822" s="283"/>
      <c r="L822" s="283"/>
      <c r="M822" s="283"/>
      <c r="N822" s="284"/>
      <c r="O822" s="198"/>
      <c r="P822" s="198"/>
      <c r="Q822" s="198"/>
      <c r="R822" s="198"/>
      <c r="S822" s="198"/>
      <c r="T822" s="198"/>
      <c r="U822" s="198"/>
      <c r="V822" s="198"/>
      <c r="W822" s="198"/>
      <c r="X822" s="198"/>
      <c r="Y822" s="198"/>
      <c r="Z822" s="198"/>
      <c r="AA822" s="198"/>
      <c r="AB822" s="198"/>
      <c r="AC822" s="198"/>
      <c r="AD822" s="198"/>
      <c r="AG822" s="43">
        <f t="shared" si="104"/>
        <v>16</v>
      </c>
      <c r="AH822" s="43">
        <f t="shared" si="105"/>
        <v>0</v>
      </c>
      <c r="AJ822" s="153">
        <f t="shared" si="106"/>
        <v>0</v>
      </c>
      <c r="AK822" s="154">
        <f t="shared" si="107"/>
        <v>0</v>
      </c>
      <c r="AL822" s="154">
        <f t="shared" si="108"/>
        <v>0</v>
      </c>
      <c r="AM822" s="155">
        <f t="shared" si="109"/>
        <v>0</v>
      </c>
    </row>
    <row r="823" spans="2:39" ht="15" customHeight="1" thickBot="1">
      <c r="B823" s="125"/>
      <c r="C823" s="94" t="s">
        <v>365</v>
      </c>
      <c r="D823" s="282" t="str">
        <f t="shared" si="103"/>
        <v/>
      </c>
      <c r="E823" s="283"/>
      <c r="F823" s="283"/>
      <c r="G823" s="283"/>
      <c r="H823" s="283"/>
      <c r="I823" s="283"/>
      <c r="J823" s="283"/>
      <c r="K823" s="283"/>
      <c r="L823" s="283"/>
      <c r="M823" s="283"/>
      <c r="N823" s="284"/>
      <c r="O823" s="198"/>
      <c r="P823" s="198"/>
      <c r="Q823" s="198"/>
      <c r="R823" s="198"/>
      <c r="S823" s="198"/>
      <c r="T823" s="198"/>
      <c r="U823" s="198"/>
      <c r="V823" s="198"/>
      <c r="W823" s="198"/>
      <c r="X823" s="198"/>
      <c r="Y823" s="198"/>
      <c r="Z823" s="198"/>
      <c r="AA823" s="198"/>
      <c r="AB823" s="198"/>
      <c r="AC823" s="198"/>
      <c r="AD823" s="198"/>
      <c r="AG823" s="43">
        <f t="shared" si="104"/>
        <v>16</v>
      </c>
      <c r="AH823" s="43">
        <f t="shared" si="105"/>
        <v>0</v>
      </c>
      <c r="AJ823" s="153">
        <f t="shared" si="106"/>
        <v>0</v>
      </c>
      <c r="AK823" s="154">
        <f t="shared" si="107"/>
        <v>0</v>
      </c>
      <c r="AL823" s="154">
        <f t="shared" si="108"/>
        <v>0</v>
      </c>
      <c r="AM823" s="155">
        <f t="shared" si="109"/>
        <v>0</v>
      </c>
    </row>
    <row r="824" spans="2:39" ht="15" customHeight="1" thickBot="1">
      <c r="B824" s="125"/>
      <c r="C824" s="94" t="s">
        <v>366</v>
      </c>
      <c r="D824" s="282" t="str">
        <f t="shared" si="103"/>
        <v/>
      </c>
      <c r="E824" s="283"/>
      <c r="F824" s="283"/>
      <c r="G824" s="283"/>
      <c r="H824" s="283"/>
      <c r="I824" s="283"/>
      <c r="J824" s="283"/>
      <c r="K824" s="283"/>
      <c r="L824" s="283"/>
      <c r="M824" s="283"/>
      <c r="N824" s="284"/>
      <c r="O824" s="198"/>
      <c r="P824" s="198"/>
      <c r="Q824" s="198"/>
      <c r="R824" s="198"/>
      <c r="S824" s="198"/>
      <c r="T824" s="198"/>
      <c r="U824" s="198"/>
      <c r="V824" s="198"/>
      <c r="W824" s="198"/>
      <c r="X824" s="198"/>
      <c r="Y824" s="198"/>
      <c r="Z824" s="198"/>
      <c r="AA824" s="198"/>
      <c r="AB824" s="198"/>
      <c r="AC824" s="198"/>
      <c r="AD824" s="198"/>
      <c r="AG824" s="43">
        <f t="shared" si="104"/>
        <v>16</v>
      </c>
      <c r="AH824" s="43">
        <f t="shared" si="105"/>
        <v>0</v>
      </c>
      <c r="AJ824" s="153">
        <f t="shared" si="106"/>
        <v>0</v>
      </c>
      <c r="AK824" s="154">
        <f t="shared" si="107"/>
        <v>0</v>
      </c>
      <c r="AL824" s="154">
        <f t="shared" si="108"/>
        <v>0</v>
      </c>
      <c r="AM824" s="155">
        <f t="shared" si="109"/>
        <v>0</v>
      </c>
    </row>
    <row r="825" spans="2:39" ht="15" customHeight="1" thickBot="1">
      <c r="B825" s="125"/>
      <c r="C825" s="94" t="s">
        <v>367</v>
      </c>
      <c r="D825" s="282" t="str">
        <f t="shared" si="103"/>
        <v/>
      </c>
      <c r="E825" s="283"/>
      <c r="F825" s="283"/>
      <c r="G825" s="283"/>
      <c r="H825" s="283"/>
      <c r="I825" s="283"/>
      <c r="J825" s="283"/>
      <c r="K825" s="283"/>
      <c r="L825" s="283"/>
      <c r="M825" s="283"/>
      <c r="N825" s="284"/>
      <c r="O825" s="198"/>
      <c r="P825" s="198"/>
      <c r="Q825" s="198"/>
      <c r="R825" s="198"/>
      <c r="S825" s="198"/>
      <c r="T825" s="198"/>
      <c r="U825" s="198"/>
      <c r="V825" s="198"/>
      <c r="W825" s="198"/>
      <c r="X825" s="198"/>
      <c r="Y825" s="198"/>
      <c r="Z825" s="198"/>
      <c r="AA825" s="198"/>
      <c r="AB825" s="198"/>
      <c r="AC825" s="198"/>
      <c r="AD825" s="198"/>
      <c r="AG825" s="43">
        <f t="shared" si="104"/>
        <v>16</v>
      </c>
      <c r="AH825" s="43">
        <f t="shared" si="105"/>
        <v>0</v>
      </c>
      <c r="AJ825" s="153">
        <f t="shared" si="106"/>
        <v>0</v>
      </c>
      <c r="AK825" s="154">
        <f t="shared" si="107"/>
        <v>0</v>
      </c>
      <c r="AL825" s="154">
        <f t="shared" si="108"/>
        <v>0</v>
      </c>
      <c r="AM825" s="155">
        <f t="shared" si="109"/>
        <v>0</v>
      </c>
    </row>
    <row r="826" spans="2:39" ht="15" customHeight="1" thickBot="1">
      <c r="B826" s="125"/>
      <c r="C826" s="94" t="s">
        <v>368</v>
      </c>
      <c r="D826" s="282" t="str">
        <f t="shared" si="103"/>
        <v/>
      </c>
      <c r="E826" s="283"/>
      <c r="F826" s="283"/>
      <c r="G826" s="283"/>
      <c r="H826" s="283"/>
      <c r="I826" s="283"/>
      <c r="J826" s="283"/>
      <c r="K826" s="283"/>
      <c r="L826" s="283"/>
      <c r="M826" s="283"/>
      <c r="N826" s="284"/>
      <c r="O826" s="198"/>
      <c r="P826" s="198"/>
      <c r="Q826" s="198"/>
      <c r="R826" s="198"/>
      <c r="S826" s="198"/>
      <c r="T826" s="198"/>
      <c r="U826" s="198"/>
      <c r="V826" s="198"/>
      <c r="W826" s="198"/>
      <c r="X826" s="198"/>
      <c r="Y826" s="198"/>
      <c r="Z826" s="198"/>
      <c r="AA826" s="198"/>
      <c r="AB826" s="198"/>
      <c r="AC826" s="198"/>
      <c r="AD826" s="198"/>
      <c r="AG826" s="43">
        <f t="shared" si="104"/>
        <v>16</v>
      </c>
      <c r="AH826" s="43">
        <f t="shared" si="105"/>
        <v>0</v>
      </c>
      <c r="AJ826" s="153">
        <f t="shared" si="106"/>
        <v>0</v>
      </c>
      <c r="AK826" s="154">
        <f t="shared" si="107"/>
        <v>0</v>
      </c>
      <c r="AL826" s="154">
        <f t="shared" si="108"/>
        <v>0</v>
      </c>
      <c r="AM826" s="155">
        <f t="shared" si="109"/>
        <v>0</v>
      </c>
    </row>
    <row r="827" spans="2:39" ht="15" customHeight="1" thickBot="1">
      <c r="B827" s="125"/>
      <c r="C827" s="94" t="s">
        <v>369</v>
      </c>
      <c r="D827" s="282" t="str">
        <f t="shared" si="103"/>
        <v/>
      </c>
      <c r="E827" s="283"/>
      <c r="F827" s="283"/>
      <c r="G827" s="283"/>
      <c r="H827" s="283"/>
      <c r="I827" s="283"/>
      <c r="J827" s="283"/>
      <c r="K827" s="283"/>
      <c r="L827" s="283"/>
      <c r="M827" s="283"/>
      <c r="N827" s="284"/>
      <c r="O827" s="198"/>
      <c r="P827" s="198"/>
      <c r="Q827" s="198"/>
      <c r="R827" s="198"/>
      <c r="S827" s="198"/>
      <c r="T827" s="198"/>
      <c r="U827" s="198"/>
      <c r="V827" s="198"/>
      <c r="W827" s="198"/>
      <c r="X827" s="198"/>
      <c r="Y827" s="198"/>
      <c r="Z827" s="198"/>
      <c r="AA827" s="198"/>
      <c r="AB827" s="198"/>
      <c r="AC827" s="198"/>
      <c r="AD827" s="198"/>
      <c r="AG827" s="43">
        <f t="shared" si="104"/>
        <v>16</v>
      </c>
      <c r="AH827" s="43">
        <f t="shared" si="105"/>
        <v>0</v>
      </c>
      <c r="AJ827" s="153">
        <f t="shared" si="106"/>
        <v>0</v>
      </c>
      <c r="AK827" s="154">
        <f t="shared" si="107"/>
        <v>0</v>
      </c>
      <c r="AL827" s="154">
        <f t="shared" si="108"/>
        <v>0</v>
      </c>
      <c r="AM827" s="155">
        <f t="shared" si="109"/>
        <v>0</v>
      </c>
    </row>
    <row r="828" spans="2:39" ht="15" customHeight="1" thickBot="1">
      <c r="B828" s="125"/>
      <c r="C828" s="94" t="s">
        <v>370</v>
      </c>
      <c r="D828" s="282" t="str">
        <f t="shared" si="103"/>
        <v/>
      </c>
      <c r="E828" s="283"/>
      <c r="F828" s="283"/>
      <c r="G828" s="283"/>
      <c r="H828" s="283"/>
      <c r="I828" s="283"/>
      <c r="J828" s="283"/>
      <c r="K828" s="283"/>
      <c r="L828" s="283"/>
      <c r="M828" s="283"/>
      <c r="N828" s="284"/>
      <c r="O828" s="198"/>
      <c r="P828" s="198"/>
      <c r="Q828" s="198"/>
      <c r="R828" s="198"/>
      <c r="S828" s="198"/>
      <c r="T828" s="198"/>
      <c r="U828" s="198"/>
      <c r="V828" s="198"/>
      <c r="W828" s="198"/>
      <c r="X828" s="198"/>
      <c r="Y828" s="198"/>
      <c r="Z828" s="198"/>
      <c r="AA828" s="198"/>
      <c r="AB828" s="198"/>
      <c r="AC828" s="198"/>
      <c r="AD828" s="198"/>
      <c r="AG828" s="43">
        <f t="shared" si="104"/>
        <v>16</v>
      </c>
      <c r="AH828" s="43">
        <f t="shared" si="105"/>
        <v>0</v>
      </c>
      <c r="AJ828" s="153">
        <f t="shared" si="106"/>
        <v>0</v>
      </c>
      <c r="AK828" s="154">
        <f t="shared" si="107"/>
        <v>0</v>
      </c>
      <c r="AL828" s="154">
        <f t="shared" si="108"/>
        <v>0</v>
      </c>
      <c r="AM828" s="155">
        <f t="shared" si="109"/>
        <v>0</v>
      </c>
    </row>
    <row r="829" spans="2:39" ht="15" customHeight="1" thickBot="1">
      <c r="B829" s="125"/>
      <c r="C829" s="94" t="s">
        <v>371</v>
      </c>
      <c r="D829" s="282" t="str">
        <f t="shared" si="103"/>
        <v/>
      </c>
      <c r="E829" s="283"/>
      <c r="F829" s="283"/>
      <c r="G829" s="283"/>
      <c r="H829" s="283"/>
      <c r="I829" s="283"/>
      <c r="J829" s="283"/>
      <c r="K829" s="283"/>
      <c r="L829" s="283"/>
      <c r="M829" s="283"/>
      <c r="N829" s="284"/>
      <c r="O829" s="198"/>
      <c r="P829" s="198"/>
      <c r="Q829" s="198"/>
      <c r="R829" s="198"/>
      <c r="S829" s="198"/>
      <c r="T829" s="198"/>
      <c r="U829" s="198"/>
      <c r="V829" s="198"/>
      <c r="W829" s="198"/>
      <c r="X829" s="198"/>
      <c r="Y829" s="198"/>
      <c r="Z829" s="198"/>
      <c r="AA829" s="198"/>
      <c r="AB829" s="198"/>
      <c r="AC829" s="198"/>
      <c r="AD829" s="198"/>
      <c r="AG829" s="43">
        <f t="shared" si="104"/>
        <v>16</v>
      </c>
      <c r="AH829" s="43">
        <f t="shared" si="105"/>
        <v>0</v>
      </c>
      <c r="AJ829" s="153">
        <f t="shared" si="106"/>
        <v>0</v>
      </c>
      <c r="AK829" s="154">
        <f t="shared" si="107"/>
        <v>0</v>
      </c>
      <c r="AL829" s="154">
        <f t="shared" si="108"/>
        <v>0</v>
      </c>
      <c r="AM829" s="155">
        <f t="shared" si="109"/>
        <v>0</v>
      </c>
    </row>
    <row r="830" spans="2:39" ht="15" customHeight="1" thickBot="1">
      <c r="B830" s="125"/>
      <c r="C830" s="94" t="s">
        <v>372</v>
      </c>
      <c r="D830" s="282" t="str">
        <f t="shared" si="103"/>
        <v/>
      </c>
      <c r="E830" s="283"/>
      <c r="F830" s="283"/>
      <c r="G830" s="283"/>
      <c r="H830" s="283"/>
      <c r="I830" s="283"/>
      <c r="J830" s="283"/>
      <c r="K830" s="283"/>
      <c r="L830" s="283"/>
      <c r="M830" s="283"/>
      <c r="N830" s="284"/>
      <c r="O830" s="198"/>
      <c r="P830" s="198"/>
      <c r="Q830" s="198"/>
      <c r="R830" s="198"/>
      <c r="S830" s="198"/>
      <c r="T830" s="198"/>
      <c r="U830" s="198"/>
      <c r="V830" s="198"/>
      <c r="W830" s="198"/>
      <c r="X830" s="198"/>
      <c r="Y830" s="198"/>
      <c r="Z830" s="198"/>
      <c r="AA830" s="198"/>
      <c r="AB830" s="198"/>
      <c r="AC830" s="198"/>
      <c r="AD830" s="198"/>
      <c r="AG830" s="43">
        <f t="shared" si="104"/>
        <v>16</v>
      </c>
      <c r="AH830" s="43">
        <f t="shared" si="105"/>
        <v>0</v>
      </c>
      <c r="AJ830" s="153">
        <f t="shared" si="106"/>
        <v>0</v>
      </c>
      <c r="AK830" s="154">
        <f t="shared" si="107"/>
        <v>0</v>
      </c>
      <c r="AL830" s="154">
        <f t="shared" si="108"/>
        <v>0</v>
      </c>
      <c r="AM830" s="155">
        <f t="shared" si="109"/>
        <v>0</v>
      </c>
    </row>
    <row r="831" spans="2:39" ht="15" customHeight="1" thickBot="1">
      <c r="B831" s="125"/>
      <c r="C831" s="94" t="s">
        <v>373</v>
      </c>
      <c r="D831" s="282" t="str">
        <f t="shared" si="103"/>
        <v/>
      </c>
      <c r="E831" s="283"/>
      <c r="F831" s="283"/>
      <c r="G831" s="283"/>
      <c r="H831" s="283"/>
      <c r="I831" s="283"/>
      <c r="J831" s="283"/>
      <c r="K831" s="283"/>
      <c r="L831" s="283"/>
      <c r="M831" s="283"/>
      <c r="N831" s="284"/>
      <c r="O831" s="198"/>
      <c r="P831" s="198"/>
      <c r="Q831" s="198"/>
      <c r="R831" s="198"/>
      <c r="S831" s="198"/>
      <c r="T831" s="198"/>
      <c r="U831" s="198"/>
      <c r="V831" s="198"/>
      <c r="W831" s="198"/>
      <c r="X831" s="198"/>
      <c r="Y831" s="198"/>
      <c r="Z831" s="198"/>
      <c r="AA831" s="198"/>
      <c r="AB831" s="198"/>
      <c r="AC831" s="198"/>
      <c r="AD831" s="198"/>
      <c r="AG831" s="43">
        <f t="shared" si="104"/>
        <v>16</v>
      </c>
      <c r="AH831" s="43">
        <f t="shared" si="105"/>
        <v>0</v>
      </c>
      <c r="AJ831" s="153">
        <f t="shared" si="106"/>
        <v>0</v>
      </c>
      <c r="AK831" s="154">
        <f t="shared" si="107"/>
        <v>0</v>
      </c>
      <c r="AL831" s="154">
        <f t="shared" si="108"/>
        <v>0</v>
      </c>
      <c r="AM831" s="155">
        <f t="shared" si="109"/>
        <v>0</v>
      </c>
    </row>
    <row r="832" spans="2:39" ht="15" customHeight="1" thickBot="1">
      <c r="B832" s="125"/>
      <c r="C832" s="94" t="s">
        <v>374</v>
      </c>
      <c r="D832" s="282" t="str">
        <f t="shared" si="103"/>
        <v/>
      </c>
      <c r="E832" s="283"/>
      <c r="F832" s="283"/>
      <c r="G832" s="283"/>
      <c r="H832" s="283"/>
      <c r="I832" s="283"/>
      <c r="J832" s="283"/>
      <c r="K832" s="283"/>
      <c r="L832" s="283"/>
      <c r="M832" s="283"/>
      <c r="N832" s="284"/>
      <c r="O832" s="198"/>
      <c r="P832" s="198"/>
      <c r="Q832" s="198"/>
      <c r="R832" s="198"/>
      <c r="S832" s="198"/>
      <c r="T832" s="198"/>
      <c r="U832" s="198"/>
      <c r="V832" s="198"/>
      <c r="W832" s="198"/>
      <c r="X832" s="198"/>
      <c r="Y832" s="198"/>
      <c r="Z832" s="198"/>
      <c r="AA832" s="198"/>
      <c r="AB832" s="198"/>
      <c r="AC832" s="198"/>
      <c r="AD832" s="198"/>
      <c r="AG832" s="43">
        <f t="shared" si="104"/>
        <v>16</v>
      </c>
      <c r="AH832" s="43">
        <f t="shared" si="105"/>
        <v>0</v>
      </c>
      <c r="AJ832" s="153">
        <f t="shared" si="106"/>
        <v>0</v>
      </c>
      <c r="AK832" s="154">
        <f t="shared" si="107"/>
        <v>0</v>
      </c>
      <c r="AL832" s="154">
        <f t="shared" si="108"/>
        <v>0</v>
      </c>
      <c r="AM832" s="155">
        <f t="shared" si="109"/>
        <v>0</v>
      </c>
    </row>
    <row r="833" spans="1:79" ht="15" customHeight="1" thickBot="1">
      <c r="B833" s="125"/>
      <c r="C833" s="94" t="s">
        <v>375</v>
      </c>
      <c r="D833" s="282" t="str">
        <f t="shared" si="103"/>
        <v/>
      </c>
      <c r="E833" s="283"/>
      <c r="F833" s="283"/>
      <c r="G833" s="283"/>
      <c r="H833" s="283"/>
      <c r="I833" s="283"/>
      <c r="J833" s="283"/>
      <c r="K833" s="283"/>
      <c r="L833" s="283"/>
      <c r="M833" s="283"/>
      <c r="N833" s="284"/>
      <c r="O833" s="198"/>
      <c r="P833" s="198"/>
      <c r="Q833" s="198"/>
      <c r="R833" s="198"/>
      <c r="S833" s="198"/>
      <c r="T833" s="198"/>
      <c r="U833" s="198"/>
      <c r="V833" s="198"/>
      <c r="W833" s="198"/>
      <c r="X833" s="198"/>
      <c r="Y833" s="198"/>
      <c r="Z833" s="198"/>
      <c r="AA833" s="198"/>
      <c r="AB833" s="198"/>
      <c r="AC833" s="198"/>
      <c r="AD833" s="198"/>
      <c r="AG833" s="43">
        <f>+COUNTBLANK(O833:AD833)</f>
        <v>16</v>
      </c>
      <c r="AH833" s="43">
        <f>+IF($AG$711=$AH$711,0,IF(OR(AND(D833&lt;&gt;"",AG833=8),AND(D833="",AG833=16)),0,1))</f>
        <v>0</v>
      </c>
      <c r="AJ833" s="153">
        <f t="shared" si="106"/>
        <v>0</v>
      </c>
      <c r="AK833" s="154">
        <f t="shared" si="107"/>
        <v>0</v>
      </c>
      <c r="AL833" s="154">
        <f t="shared" si="108"/>
        <v>0</v>
      </c>
      <c r="AM833" s="155">
        <f t="shared" si="109"/>
        <v>0</v>
      </c>
    </row>
    <row r="834" spans="1:79" ht="15" customHeight="1" thickBot="1">
      <c r="B834" s="125"/>
      <c r="C834" s="94" t="s">
        <v>376</v>
      </c>
      <c r="D834" s="282" t="str">
        <f t="shared" si="103"/>
        <v/>
      </c>
      <c r="E834" s="283"/>
      <c r="F834" s="283"/>
      <c r="G834" s="283"/>
      <c r="H834" s="283"/>
      <c r="I834" s="283"/>
      <c r="J834" s="283"/>
      <c r="K834" s="283"/>
      <c r="L834" s="283"/>
      <c r="M834" s="283"/>
      <c r="N834" s="284"/>
      <c r="O834" s="198"/>
      <c r="P834" s="198"/>
      <c r="Q834" s="198"/>
      <c r="R834" s="198"/>
      <c r="S834" s="198"/>
      <c r="T834" s="198"/>
      <c r="U834" s="198"/>
      <c r="V834" s="198"/>
      <c r="W834" s="198"/>
      <c r="X834" s="198"/>
      <c r="Y834" s="198"/>
      <c r="Z834" s="198"/>
      <c r="AA834" s="198"/>
      <c r="AB834" s="198"/>
      <c r="AC834" s="198"/>
      <c r="AD834" s="198"/>
      <c r="AG834" s="43">
        <f>+COUNTBLANK(O834:AD834)</f>
        <v>16</v>
      </c>
      <c r="AH834" s="43">
        <f>+IF($AG$711=$AH$711,0,IF(OR(AND(D834&lt;&gt;"",AG834=8),AND(D834="",AG834=16)),0,1))</f>
        <v>0</v>
      </c>
      <c r="AJ834" s="153">
        <f t="shared" si="106"/>
        <v>0</v>
      </c>
      <c r="AK834" s="154">
        <f t="shared" si="107"/>
        <v>0</v>
      </c>
      <c r="AL834" s="154">
        <f t="shared" si="108"/>
        <v>0</v>
      </c>
      <c r="AM834" s="155">
        <f t="shared" si="109"/>
        <v>0</v>
      </c>
    </row>
    <row r="835" spans="1:79" ht="15" customHeight="1">
      <c r="B835" s="125"/>
      <c r="C835" s="126"/>
      <c r="D835" s="26"/>
      <c r="E835" s="26"/>
      <c r="F835" s="26"/>
      <c r="G835" s="26"/>
      <c r="H835" s="26"/>
      <c r="I835" s="26"/>
      <c r="J835" s="26"/>
      <c r="K835" s="26"/>
      <c r="L835" s="26"/>
      <c r="M835" s="26"/>
      <c r="N835" s="97" t="s">
        <v>377</v>
      </c>
      <c r="O835" s="270">
        <f>IF(AND(SUM(O715:P834)=0,COUNTIF(O715:P834,"NS")&gt;0),"NS",
IF(AND(SUM(O715:P834)=0,COUNTIF(O715:P834,0)&gt;0),0,
IF(AND(SUM(O715:P834)=0,COUNTIF(O715:P834,"NA")&gt;0),"NA",
SUM(O715:P834))))</f>
        <v>0</v>
      </c>
      <c r="P835" s="270"/>
      <c r="Q835" s="270">
        <f t="shared" ref="Q835:AC835" si="110">IF(AND(SUM(Q715:R834)=0,COUNTIF(Q715:R834,"NS")&gt;0),"NS",
IF(AND(SUM(Q715:R834)=0,COUNTIF(Q715:R834,0)&gt;0),0,
IF(AND(SUM(Q715:R834)=0,COUNTIF(Q715:R834,"NA")&gt;0),"NA",
SUM(Q715:R834))))</f>
        <v>0</v>
      </c>
      <c r="R835" s="270"/>
      <c r="S835" s="270">
        <f t="shared" si="110"/>
        <v>0</v>
      </c>
      <c r="T835" s="270"/>
      <c r="U835" s="270">
        <f t="shared" si="110"/>
        <v>0</v>
      </c>
      <c r="V835" s="270"/>
      <c r="W835" s="270">
        <f t="shared" si="110"/>
        <v>0</v>
      </c>
      <c r="X835" s="270"/>
      <c r="Y835" s="270">
        <f t="shared" si="110"/>
        <v>0</v>
      </c>
      <c r="Z835" s="270"/>
      <c r="AA835" s="270">
        <f t="shared" si="110"/>
        <v>0</v>
      </c>
      <c r="AB835" s="270"/>
      <c r="AC835" s="270">
        <f t="shared" si="110"/>
        <v>0</v>
      </c>
      <c r="AD835" s="270"/>
      <c r="AH835" s="43">
        <f>+SUM(AH715:AH834)</f>
        <v>0</v>
      </c>
      <c r="AM835" s="43">
        <f>+SUM(AM715:AM834)</f>
        <v>0</v>
      </c>
    </row>
    <row r="836" spans="1:79" ht="15" customHeight="1">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row>
    <row r="837" spans="1:79" ht="24" customHeight="1">
      <c r="A837" s="39"/>
      <c r="B837" s="27"/>
      <c r="C837" s="203" t="s">
        <v>378</v>
      </c>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c r="AD837" s="203"/>
    </row>
    <row r="838" spans="1:79" ht="60" customHeight="1">
      <c r="A838" s="39"/>
      <c r="B838" s="27"/>
      <c r="C838" s="274"/>
      <c r="D838" s="274"/>
      <c r="E838" s="274"/>
      <c r="F838" s="274"/>
      <c r="G838" s="274"/>
      <c r="H838" s="274"/>
      <c r="I838" s="274"/>
      <c r="J838" s="274"/>
      <c r="K838" s="274"/>
      <c r="L838" s="274"/>
      <c r="M838" s="274"/>
      <c r="N838" s="274"/>
      <c r="O838" s="274"/>
      <c r="P838" s="274"/>
      <c r="Q838" s="274"/>
      <c r="R838" s="274"/>
      <c r="S838" s="274"/>
      <c r="T838" s="274"/>
      <c r="U838" s="274"/>
      <c r="V838" s="274"/>
      <c r="W838" s="274"/>
      <c r="X838" s="274"/>
      <c r="Y838" s="274"/>
      <c r="Z838" s="274"/>
      <c r="AA838" s="274"/>
      <c r="AB838" s="274"/>
      <c r="AC838" s="274"/>
      <c r="AD838" s="274"/>
    </row>
    <row r="839" spans="1:79" ht="15" customHeight="1">
      <c r="B839" s="276" t="str">
        <f>IF(CA711=0,"","Alerta: se registró NS (no se sabe), favor de agregar su respectivo comentario (6ᵃ instrucción general).")</f>
        <v/>
      </c>
      <c r="C839" s="276"/>
      <c r="D839" s="276"/>
      <c r="E839" s="276"/>
      <c r="F839" s="276"/>
      <c r="G839" s="276"/>
      <c r="H839" s="276"/>
      <c r="I839" s="276"/>
      <c r="J839" s="276"/>
      <c r="K839" s="276"/>
      <c r="L839" s="276"/>
      <c r="M839" s="276"/>
      <c r="N839" s="276"/>
      <c r="O839" s="276"/>
      <c r="P839" s="276"/>
      <c r="Q839" s="276"/>
      <c r="R839" s="276"/>
      <c r="S839" s="276"/>
      <c r="T839" s="276"/>
      <c r="U839" s="276"/>
      <c r="V839" s="276"/>
      <c r="W839" s="276"/>
      <c r="X839" s="276"/>
      <c r="Y839" s="276"/>
      <c r="Z839" s="276"/>
      <c r="AA839" s="276"/>
      <c r="AB839" s="276"/>
      <c r="AC839" s="276"/>
      <c r="AD839" s="276"/>
    </row>
    <row r="840" spans="1:79" ht="15" customHeight="1">
      <c r="B840" s="295" t="str">
        <f>IF(AM835=0,"","Error: verificar sumas.")</f>
        <v/>
      </c>
      <c r="C840" s="295"/>
      <c r="D840" s="295"/>
      <c r="E840" s="295"/>
      <c r="F840" s="295"/>
      <c r="G840" s="295"/>
      <c r="H840" s="295"/>
      <c r="I840" s="295"/>
      <c r="J840" s="295"/>
      <c r="K840" s="295"/>
      <c r="L840" s="295"/>
      <c r="M840" s="295"/>
      <c r="N840" s="295"/>
      <c r="O840" s="295"/>
      <c r="P840" s="295"/>
      <c r="Q840" s="295"/>
      <c r="R840" s="295"/>
      <c r="S840" s="295"/>
      <c r="T840" s="295"/>
      <c r="U840" s="295"/>
      <c r="V840" s="295"/>
      <c r="W840" s="295"/>
      <c r="X840" s="295"/>
      <c r="Y840" s="295"/>
      <c r="Z840" s="295"/>
      <c r="AA840" s="295"/>
      <c r="AB840" s="295"/>
      <c r="AC840" s="295"/>
      <c r="AD840" s="295"/>
    </row>
    <row r="841" spans="1:79" ht="15" customHeight="1">
      <c r="B841" s="233" t="str">
        <f>IF(AH835=0,"","Error: debe completar toda la información requerida.")</f>
        <v/>
      </c>
      <c r="C841" s="233"/>
      <c r="D841" s="233"/>
      <c r="E841" s="233"/>
      <c r="F841" s="233"/>
      <c r="G841" s="233"/>
      <c r="H841" s="233"/>
      <c r="I841" s="233"/>
      <c r="J841" s="233"/>
      <c r="K841" s="233"/>
      <c r="L841" s="233"/>
      <c r="M841" s="233"/>
      <c r="N841" s="233"/>
      <c r="O841" s="233"/>
      <c r="P841" s="233"/>
      <c r="Q841" s="233"/>
      <c r="R841" s="233"/>
      <c r="S841" s="233"/>
      <c r="T841" s="233"/>
      <c r="U841" s="233"/>
      <c r="V841" s="233"/>
      <c r="W841" s="233"/>
      <c r="X841" s="233"/>
      <c r="Y841" s="233"/>
      <c r="Z841" s="233"/>
      <c r="AA841" s="233"/>
      <c r="AB841" s="233"/>
      <c r="AC841" s="233"/>
      <c r="AD841" s="233"/>
    </row>
    <row r="842" spans="1:79" ht="15" customHeight="1">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c r="AB842" s="159"/>
      <c r="AC842" s="159"/>
      <c r="AD842" s="159"/>
    </row>
    <row r="843" spans="1:79" ht="15" customHeight="1"/>
    <row r="844" spans="1:79" ht="15" customHeight="1">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G844" s="158" t="s">
        <v>274</v>
      </c>
      <c r="AH844" s="43" t="s">
        <v>566</v>
      </c>
      <c r="AI844"/>
      <c r="AJ844"/>
      <c r="AK844"/>
      <c r="AL844"/>
      <c r="AM844"/>
      <c r="AN844"/>
      <c r="AO844"/>
      <c r="AP844"/>
      <c r="AQ844"/>
    </row>
    <row r="845" spans="1:79" ht="24" customHeight="1">
      <c r="A845" s="38" t="s">
        <v>567</v>
      </c>
      <c r="B845" s="296" t="s">
        <v>568</v>
      </c>
      <c r="C845" s="296"/>
      <c r="D845" s="296"/>
      <c r="E845" s="296"/>
      <c r="F845" s="296"/>
      <c r="G845" s="296"/>
      <c r="H845" s="296"/>
      <c r="I845" s="296"/>
      <c r="J845" s="296"/>
      <c r="K845" s="296"/>
      <c r="L845" s="296"/>
      <c r="M845" s="296"/>
      <c r="N845" s="296"/>
      <c r="O845" s="296"/>
      <c r="P845" s="296"/>
      <c r="Q845" s="296"/>
      <c r="R845" s="296"/>
      <c r="S845" s="296"/>
      <c r="T845" s="296"/>
      <c r="U845" s="296"/>
      <c r="V845" s="296"/>
      <c r="W845" s="296"/>
      <c r="X845" s="296"/>
      <c r="Y845" s="296"/>
      <c r="Z845" s="296"/>
      <c r="AA845" s="296"/>
      <c r="AB845" s="296"/>
      <c r="AC845" s="296"/>
      <c r="AD845" s="296"/>
      <c r="AG845" s="158">
        <f>COUNTBLANK(Y856:AD862)+COUNTBLANK(Y878:AD887)</f>
        <v>102</v>
      </c>
      <c r="AH845" s="43">
        <v>102</v>
      </c>
      <c r="AI845">
        <v>85</v>
      </c>
      <c r="AJ845"/>
      <c r="AK845"/>
      <c r="AL845"/>
      <c r="AM845"/>
      <c r="AN845"/>
      <c r="AO845"/>
      <c r="AP845"/>
      <c r="AQ845"/>
      <c r="CA845" s="43">
        <f>+COUNTIF(Y856:AD862,"NS")+COUNTIF(Y878:AD887,"NS")</f>
        <v>0</v>
      </c>
    </row>
    <row r="846" spans="1:79" customFormat="1" ht="24" customHeight="1">
      <c r="A846" s="88"/>
      <c r="B846" s="146"/>
      <c r="C846" s="203" t="s">
        <v>569</v>
      </c>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c r="AD846" s="203"/>
      <c r="AF846" s="163"/>
      <c r="AG846" s="157" t="s">
        <v>382</v>
      </c>
      <c r="AH846" s="157"/>
      <c r="AI846" s="157">
        <f>+AQ856+AQ878</f>
        <v>0</v>
      </c>
    </row>
    <row r="847" spans="1:79" customFormat="1" ht="24" customHeight="1">
      <c r="A847" s="38"/>
      <c r="B847" s="145"/>
      <c r="C847" s="203" t="s">
        <v>570</v>
      </c>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c r="AD847" s="203"/>
      <c r="AF847" s="163"/>
    </row>
    <row r="848" spans="1:79" customFormat="1" ht="36" customHeight="1">
      <c r="A848" s="38"/>
      <c r="B848" s="145"/>
      <c r="C848" s="203" t="s">
        <v>571</v>
      </c>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c r="AD848" s="203"/>
      <c r="AF848" s="163"/>
    </row>
    <row r="849" spans="1:43" customFormat="1" ht="36" customHeight="1">
      <c r="A849" s="88"/>
      <c r="B849" s="27"/>
      <c r="C849" s="309" t="s">
        <v>572</v>
      </c>
      <c r="D849" s="309"/>
      <c r="E849" s="309"/>
      <c r="F849" s="309"/>
      <c r="G849" s="309"/>
      <c r="H849" s="309"/>
      <c r="I849" s="309"/>
      <c r="J849" s="309"/>
      <c r="K849" s="309"/>
      <c r="L849" s="309"/>
      <c r="M849" s="309"/>
      <c r="N849" s="309"/>
      <c r="O849" s="309"/>
      <c r="P849" s="309"/>
      <c r="Q849" s="309"/>
      <c r="R849" s="309"/>
      <c r="S849" s="309"/>
      <c r="T849" s="309"/>
      <c r="U849" s="309"/>
      <c r="V849" s="309"/>
      <c r="W849" s="309"/>
      <c r="X849" s="309"/>
      <c r="Y849" s="309"/>
      <c r="Z849" s="309"/>
      <c r="AA849" s="309"/>
      <c r="AB849" s="309"/>
      <c r="AC849" s="309"/>
      <c r="AD849" s="309"/>
      <c r="AF849" s="163"/>
    </row>
    <row r="850" spans="1:43" customFormat="1" ht="36" customHeight="1">
      <c r="A850" s="88"/>
      <c r="B850" s="27"/>
      <c r="C850" s="309" t="s">
        <v>573</v>
      </c>
      <c r="D850" s="309"/>
      <c r="E850" s="309"/>
      <c r="F850" s="309"/>
      <c r="G850" s="309"/>
      <c r="H850" s="309"/>
      <c r="I850" s="309"/>
      <c r="J850" s="309"/>
      <c r="K850" s="309"/>
      <c r="L850" s="309"/>
      <c r="M850" s="309"/>
      <c r="N850" s="309"/>
      <c r="O850" s="309"/>
      <c r="P850" s="309"/>
      <c r="Q850" s="309"/>
      <c r="R850" s="309"/>
      <c r="S850" s="309"/>
      <c r="T850" s="309"/>
      <c r="U850" s="309"/>
      <c r="V850" s="309"/>
      <c r="W850" s="309"/>
      <c r="X850" s="309"/>
      <c r="Y850" s="309"/>
      <c r="Z850" s="309"/>
      <c r="AA850" s="309"/>
      <c r="AB850" s="309"/>
      <c r="AC850" s="309"/>
      <c r="AD850" s="309"/>
      <c r="AF850" s="163"/>
    </row>
    <row r="851" spans="1:43" ht="24" customHeight="1">
      <c r="A851" s="88"/>
      <c r="B851" s="27"/>
      <c r="C851" s="203" t="s">
        <v>574</v>
      </c>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c r="AD851" s="203"/>
      <c r="AG851"/>
      <c r="AH851"/>
      <c r="AI851"/>
      <c r="AJ851"/>
      <c r="AK851"/>
      <c r="AL851"/>
      <c r="AM851"/>
      <c r="AN851"/>
      <c r="AO851"/>
      <c r="AP851"/>
      <c r="AQ851"/>
    </row>
    <row r="852" spans="1:43" ht="15" customHeight="1">
      <c r="A852" s="39"/>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G852" t="s">
        <v>575</v>
      </c>
      <c r="AH852" t="s">
        <v>274</v>
      </c>
      <c r="AI852" t="s">
        <v>281</v>
      </c>
      <c r="AJ852"/>
      <c r="AK852"/>
      <c r="AL852"/>
      <c r="AM852"/>
      <c r="AN852"/>
      <c r="AO852"/>
      <c r="AP852"/>
      <c r="AQ852"/>
    </row>
    <row r="853" spans="1:43" customFormat="1" ht="15" customHeight="1">
      <c r="A853" s="83"/>
      <c r="B853" s="120"/>
      <c r="C853" s="96" t="s">
        <v>576</v>
      </c>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F853" s="163"/>
      <c r="AG853">
        <f>+IF(AND(OR(O835="NS",O835="NA",O835=0)),0,1)</f>
        <v>0</v>
      </c>
      <c r="AH853">
        <f>+COUNTBLANK(Y856:AD862)</f>
        <v>42</v>
      </c>
      <c r="AI853">
        <f>+IF($AG$845=$AH$845,0,IF(OR(AND(AG853=0,AH853=42),AND(AG853=1,AH853=35)),0,1))</f>
        <v>0</v>
      </c>
    </row>
    <row r="854" spans="1:43" customFormat="1" ht="15" customHeight="1">
      <c r="A854" s="83"/>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F854" s="163"/>
    </row>
    <row r="855" spans="1:43" customFormat="1" ht="24" customHeight="1">
      <c r="A855" s="39"/>
      <c r="B855" s="27"/>
      <c r="C855" s="183" t="s">
        <v>577</v>
      </c>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t="s">
        <v>578</v>
      </c>
      <c r="Z855" s="183"/>
      <c r="AA855" s="183"/>
      <c r="AB855" s="183"/>
      <c r="AC855" s="183"/>
      <c r="AD855" s="183"/>
      <c r="AF855" s="163"/>
      <c r="AG855" t="s">
        <v>579</v>
      </c>
      <c r="AI855" t="s">
        <v>281</v>
      </c>
    </row>
    <row r="856" spans="1:43" customFormat="1" ht="15" customHeight="1">
      <c r="A856" s="39"/>
      <c r="B856" s="27"/>
      <c r="C856" s="378" t="s">
        <v>205</v>
      </c>
      <c r="D856" s="379"/>
      <c r="E856" s="380"/>
      <c r="F856" s="289" t="s">
        <v>580</v>
      </c>
      <c r="G856" s="290"/>
      <c r="H856" s="290"/>
      <c r="I856" s="290"/>
      <c r="J856" s="290"/>
      <c r="K856" s="290"/>
      <c r="L856" s="290"/>
      <c r="M856" s="290"/>
      <c r="N856" s="290"/>
      <c r="O856" s="290"/>
      <c r="P856" s="290"/>
      <c r="Q856" s="290"/>
      <c r="R856" s="290"/>
      <c r="S856" s="290"/>
      <c r="T856" s="290"/>
      <c r="U856" s="290"/>
      <c r="V856" s="290"/>
      <c r="W856" s="290"/>
      <c r="X856" s="291"/>
      <c r="Y856" s="271"/>
      <c r="Z856" s="271"/>
      <c r="AA856" s="271"/>
      <c r="AB856" s="271"/>
      <c r="AC856" s="271"/>
      <c r="AD856" s="271"/>
      <c r="AF856" s="163"/>
      <c r="AG856">
        <f>O835</f>
        <v>0</v>
      </c>
      <c r="AH856">
        <f>Y863</f>
        <v>0</v>
      </c>
      <c r="AI856">
        <f>+IF(AG845=AH845,0,IF(OR(AND(AG856&lt;=AH856),AND(AG856="NS",AH856="NS"),AND(AH856&gt;=1,AG856="NS"),AND(AG856="NA",AH856="NA")),0,1))</f>
        <v>0</v>
      </c>
      <c r="AK856">
        <f>$O$835</f>
        <v>0</v>
      </c>
      <c r="AL856">
        <f>Y856</f>
        <v>0</v>
      </c>
      <c r="AM856">
        <f>+IF($AG$845=$AH$845,0,IF(OR(AND(AK856&gt;=AL856),AND(AK856="NS",AL856="NS"),AND(AK856&gt;=1,OR(AL856="NA",AL856="NS")),AND(AK856="NA",AL856="NA")),0,1))</f>
        <v>0</v>
      </c>
      <c r="AO856">
        <f>+COUNTBLANK(Y856:AD862)</f>
        <v>42</v>
      </c>
      <c r="AP856">
        <f>O834</f>
        <v>0</v>
      </c>
      <c r="AQ856">
        <f>+IF(AG845=AH845,0,IF(OR(AND(AP856="NS",AO856=35),AND(AP856&gt;=1,AO856=35),AND(AP856=0,AO856=42),AND(AP856="NA",AO856=42)),0,1))</f>
        <v>0</v>
      </c>
    </row>
    <row r="857" spans="1:43" customFormat="1" ht="30" customHeight="1">
      <c r="A857" s="39"/>
      <c r="B857" s="27"/>
      <c r="C857" s="313" t="s">
        <v>581</v>
      </c>
      <c r="D857" s="314"/>
      <c r="E857" s="147" t="s">
        <v>394</v>
      </c>
      <c r="F857" s="289" t="s">
        <v>395</v>
      </c>
      <c r="G857" s="290"/>
      <c r="H857" s="290"/>
      <c r="I857" s="290"/>
      <c r="J857" s="290"/>
      <c r="K857" s="290"/>
      <c r="L857" s="290"/>
      <c r="M857" s="290"/>
      <c r="N857" s="290"/>
      <c r="O857" s="290"/>
      <c r="P857" s="290"/>
      <c r="Q857" s="290"/>
      <c r="R857" s="290"/>
      <c r="S857" s="290"/>
      <c r="T857" s="290"/>
      <c r="U857" s="290"/>
      <c r="V857" s="290"/>
      <c r="W857" s="290"/>
      <c r="X857" s="291"/>
      <c r="Y857" s="271"/>
      <c r="Z857" s="271"/>
      <c r="AA857" s="271"/>
      <c r="AB857" s="271"/>
      <c r="AC857" s="271"/>
      <c r="AD857" s="271"/>
      <c r="AF857" s="163"/>
      <c r="AK857">
        <f t="shared" ref="AK857:AK862" si="111">$O$835</f>
        <v>0</v>
      </c>
      <c r="AL857">
        <f t="shared" ref="AL857:AL862" si="112">Y857</f>
        <v>0</v>
      </c>
      <c r="AM857">
        <f t="shared" ref="AM857:AM862" si="113">+IF($AG$845=$AH$845,0,IF(OR(AND(AK857&gt;=AL857),AND(AK857="NS",AL857="NS"),AND(AK857&gt;=1,OR(AL857="NA",AL857="NS")),AND(AK857="NA",AL857="NA")),0,1))</f>
        <v>0</v>
      </c>
    </row>
    <row r="858" spans="1:43" customFormat="1" ht="30" customHeight="1">
      <c r="A858" s="39"/>
      <c r="B858" s="27"/>
      <c r="C858" s="317"/>
      <c r="D858" s="318"/>
      <c r="E858" s="147" t="s">
        <v>396</v>
      </c>
      <c r="F858" s="289" t="s">
        <v>397</v>
      </c>
      <c r="G858" s="290"/>
      <c r="H858" s="290"/>
      <c r="I858" s="290"/>
      <c r="J858" s="290"/>
      <c r="K858" s="290"/>
      <c r="L858" s="290"/>
      <c r="M858" s="290"/>
      <c r="N858" s="290"/>
      <c r="O858" s="290"/>
      <c r="P858" s="290"/>
      <c r="Q858" s="290"/>
      <c r="R858" s="290"/>
      <c r="S858" s="290"/>
      <c r="T858" s="290"/>
      <c r="U858" s="290"/>
      <c r="V858" s="290"/>
      <c r="W858" s="290"/>
      <c r="X858" s="291"/>
      <c r="Y858" s="271"/>
      <c r="Z858" s="271"/>
      <c r="AA858" s="271"/>
      <c r="AB858" s="271"/>
      <c r="AC858" s="271"/>
      <c r="AD858" s="271"/>
      <c r="AF858" s="163"/>
      <c r="AK858">
        <f t="shared" si="111"/>
        <v>0</v>
      </c>
      <c r="AL858">
        <f t="shared" si="112"/>
        <v>0</v>
      </c>
      <c r="AM858">
        <f t="shared" si="113"/>
        <v>0</v>
      </c>
    </row>
    <row r="859" spans="1:43" customFormat="1" ht="15" customHeight="1">
      <c r="A859" s="39"/>
      <c r="B859" s="27"/>
      <c r="C859" s="303" t="s">
        <v>208</v>
      </c>
      <c r="D859" s="304"/>
      <c r="E859" s="305"/>
      <c r="F859" s="289" t="s">
        <v>582</v>
      </c>
      <c r="G859" s="290"/>
      <c r="H859" s="290"/>
      <c r="I859" s="290"/>
      <c r="J859" s="290"/>
      <c r="K859" s="290"/>
      <c r="L859" s="290"/>
      <c r="M859" s="290"/>
      <c r="N859" s="290"/>
      <c r="O859" s="290"/>
      <c r="P859" s="290"/>
      <c r="Q859" s="290"/>
      <c r="R859" s="290"/>
      <c r="S859" s="290"/>
      <c r="T859" s="290"/>
      <c r="U859" s="290"/>
      <c r="V859" s="290"/>
      <c r="W859" s="290"/>
      <c r="X859" s="291"/>
      <c r="Y859" s="271"/>
      <c r="Z859" s="271"/>
      <c r="AA859" s="271"/>
      <c r="AB859" s="271"/>
      <c r="AC859" s="271"/>
      <c r="AD859" s="271"/>
      <c r="AF859" s="163"/>
      <c r="AK859">
        <f t="shared" si="111"/>
        <v>0</v>
      </c>
      <c r="AL859">
        <f t="shared" si="112"/>
        <v>0</v>
      </c>
      <c r="AM859">
        <f t="shared" si="113"/>
        <v>0</v>
      </c>
    </row>
    <row r="860" spans="1:43" customFormat="1" ht="15" customHeight="1">
      <c r="A860" s="39"/>
      <c r="B860" s="27"/>
      <c r="C860" s="378" t="s">
        <v>209</v>
      </c>
      <c r="D860" s="379"/>
      <c r="E860" s="380"/>
      <c r="F860" s="289" t="s">
        <v>400</v>
      </c>
      <c r="G860" s="290"/>
      <c r="H860" s="290"/>
      <c r="I860" s="290"/>
      <c r="J860" s="290"/>
      <c r="K860" s="290"/>
      <c r="L860" s="290"/>
      <c r="M860" s="290"/>
      <c r="N860" s="290"/>
      <c r="O860" s="290"/>
      <c r="P860" s="290"/>
      <c r="Q860" s="290"/>
      <c r="R860" s="290"/>
      <c r="S860" s="290"/>
      <c r="T860" s="290"/>
      <c r="U860" s="290"/>
      <c r="V860" s="290"/>
      <c r="W860" s="290"/>
      <c r="X860" s="291"/>
      <c r="Y860" s="271"/>
      <c r="Z860" s="271"/>
      <c r="AA860" s="271"/>
      <c r="AB860" s="271"/>
      <c r="AC860" s="271"/>
      <c r="AD860" s="271"/>
      <c r="AF860" s="163"/>
      <c r="AK860">
        <f t="shared" si="111"/>
        <v>0</v>
      </c>
      <c r="AL860">
        <f t="shared" si="112"/>
        <v>0</v>
      </c>
      <c r="AM860">
        <f t="shared" si="113"/>
        <v>0</v>
      </c>
    </row>
    <row r="861" spans="1:43" customFormat="1" ht="15" customHeight="1">
      <c r="A861" s="39"/>
      <c r="B861" s="27"/>
      <c r="C861" s="378" t="s">
        <v>211</v>
      </c>
      <c r="D861" s="379"/>
      <c r="E861" s="380"/>
      <c r="F861" s="289" t="s">
        <v>583</v>
      </c>
      <c r="G861" s="290"/>
      <c r="H861" s="290"/>
      <c r="I861" s="290"/>
      <c r="J861" s="290"/>
      <c r="K861" s="290"/>
      <c r="L861" s="290"/>
      <c r="M861" s="290"/>
      <c r="N861" s="290"/>
      <c r="O861" s="290"/>
      <c r="P861" s="290"/>
      <c r="Q861" s="290"/>
      <c r="R861" s="290"/>
      <c r="S861" s="290"/>
      <c r="T861" s="290"/>
      <c r="U861" s="290"/>
      <c r="V861" s="290"/>
      <c r="W861" s="290"/>
      <c r="X861" s="291"/>
      <c r="Y861" s="271"/>
      <c r="Z861" s="271"/>
      <c r="AA861" s="271"/>
      <c r="AB861" s="271"/>
      <c r="AC861" s="271"/>
      <c r="AD861" s="271"/>
      <c r="AF861" s="163"/>
      <c r="AK861">
        <f t="shared" si="111"/>
        <v>0</v>
      </c>
      <c r="AL861">
        <f t="shared" si="112"/>
        <v>0</v>
      </c>
      <c r="AM861">
        <f t="shared" si="113"/>
        <v>0</v>
      </c>
    </row>
    <row r="862" spans="1:43" customFormat="1" ht="15" customHeight="1">
      <c r="A862" s="39"/>
      <c r="B862" s="27"/>
      <c r="C862" s="297" t="s">
        <v>213</v>
      </c>
      <c r="D862" s="298"/>
      <c r="E862" s="299"/>
      <c r="F862" s="289" t="s">
        <v>511</v>
      </c>
      <c r="G862" s="290"/>
      <c r="H862" s="290"/>
      <c r="I862" s="290"/>
      <c r="J862" s="290"/>
      <c r="K862" s="290"/>
      <c r="L862" s="290"/>
      <c r="M862" s="290"/>
      <c r="N862" s="290"/>
      <c r="O862" s="290"/>
      <c r="P862" s="290"/>
      <c r="Q862" s="290"/>
      <c r="R862" s="290"/>
      <c r="S862" s="290"/>
      <c r="T862" s="290"/>
      <c r="U862" s="290"/>
      <c r="V862" s="290"/>
      <c r="W862" s="290"/>
      <c r="X862" s="291"/>
      <c r="Y862" s="271"/>
      <c r="Z862" s="271"/>
      <c r="AA862" s="271"/>
      <c r="AB862" s="271"/>
      <c r="AC862" s="271"/>
      <c r="AD862" s="271"/>
      <c r="AF862" s="163"/>
      <c r="AK862">
        <f t="shared" si="111"/>
        <v>0</v>
      </c>
      <c r="AL862">
        <f t="shared" si="112"/>
        <v>0</v>
      </c>
      <c r="AM862">
        <f t="shared" si="113"/>
        <v>0</v>
      </c>
    </row>
    <row r="863" spans="1:43" customFormat="1" ht="15" customHeight="1">
      <c r="A863" s="39"/>
      <c r="B863" s="27"/>
      <c r="C863" s="27"/>
      <c r="D863" s="27"/>
      <c r="E863" s="27"/>
      <c r="F863" s="27"/>
      <c r="G863" s="27"/>
      <c r="H863" s="27"/>
      <c r="I863" s="27"/>
      <c r="J863" s="27"/>
      <c r="K863" s="27"/>
      <c r="L863" s="27"/>
      <c r="M863" s="27"/>
      <c r="N863" s="27"/>
      <c r="O863" s="27"/>
      <c r="P863" s="27"/>
      <c r="Q863" s="27"/>
      <c r="R863" s="27"/>
      <c r="S863" s="27"/>
      <c r="T863" s="27"/>
      <c r="U863" s="27"/>
      <c r="V863" s="27"/>
      <c r="W863" s="27"/>
      <c r="X863" s="119" t="s">
        <v>377</v>
      </c>
      <c r="Y863" s="183">
        <f>IF(AND(SUM(Y856:AD862)=0,COUNTIF(Y856:AD862,"NS")&gt;0),"NS",
IF(AND(SUM(Y856:AD862)=0,COUNTIF(Y856:AD862,0)&gt;0),0,
IF(AND(SUM(Y856:AD862)=0,COUNTIF(Y856:AD862,"NA")&gt;0),"NA",
SUM(Y856:AD862))))</f>
        <v>0</v>
      </c>
      <c r="Z863" s="183"/>
      <c r="AA863" s="183"/>
      <c r="AB863" s="183"/>
      <c r="AC863" s="183"/>
      <c r="AD863" s="183"/>
      <c r="AF863" s="163"/>
      <c r="AM863">
        <f>+SUM(AM856:AM862)</f>
        <v>0</v>
      </c>
    </row>
    <row r="864" spans="1:43" customFormat="1" ht="15" customHeight="1">
      <c r="A864" s="39"/>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F864" s="163"/>
    </row>
    <row r="865" spans="1:43" customFormat="1" ht="45" customHeight="1">
      <c r="A865" s="39"/>
      <c r="B865" s="27"/>
      <c r="C865" s="275" t="s">
        <v>584</v>
      </c>
      <c r="D865" s="275"/>
      <c r="E865" s="275"/>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c r="AF865" s="163"/>
      <c r="AG865">
        <f>+IF(AG845=AH845,0,IF(OR(AND(Y861=0,F865=""),AND(Y861="NA",F865=""),AND(Y861&gt;=1,F865&lt;&gt;""),AND(Y861="NS",F865="")),0,1))</f>
        <v>0</v>
      </c>
    </row>
    <row r="866" spans="1:43" customFormat="1" ht="15" customHeight="1">
      <c r="A866" s="39"/>
      <c r="B866" s="295" t="str">
        <f>IF(AG865=0,"","Error: debe especificar  el otro tipo de respuesta.")</f>
        <v/>
      </c>
      <c r="C866" s="295"/>
      <c r="D866" s="295"/>
      <c r="E866" s="295"/>
      <c r="F866" s="295"/>
      <c r="G866" s="295"/>
      <c r="H866" s="295"/>
      <c r="I866" s="295"/>
      <c r="J866" s="295"/>
      <c r="K866" s="295"/>
      <c r="L866" s="295"/>
      <c r="M866" s="295"/>
      <c r="N866" s="295"/>
      <c r="O866" s="295"/>
      <c r="P866" s="295"/>
      <c r="Q866" s="295"/>
      <c r="R866" s="295"/>
      <c r="S866" s="295"/>
      <c r="T866" s="295"/>
      <c r="U866" s="295"/>
      <c r="V866" s="295"/>
      <c r="W866" s="295"/>
      <c r="X866" s="295"/>
      <c r="Y866" s="295"/>
      <c r="Z866" s="295"/>
      <c r="AA866" s="295"/>
      <c r="AB866" s="295"/>
      <c r="AC866" s="295"/>
      <c r="AD866" s="295"/>
      <c r="AF866" s="163"/>
    </row>
    <row r="867" spans="1:43" ht="24" customHeight="1">
      <c r="A867" s="39"/>
      <c r="B867" s="27"/>
      <c r="C867" s="203" t="s">
        <v>378</v>
      </c>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c r="AD867" s="203"/>
      <c r="AG867"/>
      <c r="AH867"/>
      <c r="AI867"/>
      <c r="AJ867"/>
      <c r="AK867"/>
      <c r="AL867"/>
      <c r="AM867"/>
      <c r="AN867"/>
      <c r="AO867"/>
      <c r="AP867"/>
      <c r="AQ867"/>
    </row>
    <row r="868" spans="1:43" ht="60" customHeight="1">
      <c r="A868" s="39"/>
      <c r="B868" s="27"/>
      <c r="C868" s="274"/>
      <c r="D868" s="274"/>
      <c r="E868" s="274"/>
      <c r="F868" s="274"/>
      <c r="G868" s="274"/>
      <c r="H868" s="274"/>
      <c r="I868" s="274"/>
      <c r="J868" s="274"/>
      <c r="K868" s="274"/>
      <c r="L868" s="274"/>
      <c r="M868" s="274"/>
      <c r="N868" s="274"/>
      <c r="O868" s="274"/>
      <c r="P868" s="274"/>
      <c r="Q868" s="274"/>
      <c r="R868" s="274"/>
      <c r="S868" s="274"/>
      <c r="T868" s="274"/>
      <c r="U868" s="274"/>
      <c r="V868" s="274"/>
      <c r="W868" s="274"/>
      <c r="X868" s="274"/>
      <c r="Y868" s="274"/>
      <c r="Z868" s="274"/>
      <c r="AA868" s="274"/>
      <c r="AB868" s="274"/>
      <c r="AC868" s="274"/>
      <c r="AD868" s="274"/>
      <c r="AG868"/>
      <c r="AH868"/>
      <c r="AI868"/>
      <c r="AJ868"/>
      <c r="AK868"/>
      <c r="AL868"/>
      <c r="AM868"/>
      <c r="AN868"/>
      <c r="AO868"/>
      <c r="AP868"/>
      <c r="AQ868"/>
    </row>
    <row r="869" spans="1:43" ht="15" customHeight="1">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G869"/>
      <c r="AH869"/>
      <c r="AI869"/>
      <c r="AJ869"/>
      <c r="AK869"/>
      <c r="AL869"/>
      <c r="AM869"/>
      <c r="AN869"/>
      <c r="AO869"/>
      <c r="AP869"/>
      <c r="AQ869"/>
    </row>
    <row r="870" spans="1:43" customFormat="1" ht="15" customHeight="1">
      <c r="A870" s="39"/>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F870" s="163"/>
    </row>
    <row r="871" spans="1:43" customFormat="1" ht="15" customHeight="1">
      <c r="A871" s="39"/>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F871" s="163"/>
    </row>
    <row r="872" spans="1:43" customFormat="1" ht="15" customHeight="1">
      <c r="A872" s="39"/>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F872" s="163"/>
    </row>
    <row r="873" spans="1:43" customFormat="1" ht="15" customHeight="1">
      <c r="A873" s="39"/>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F873" s="163"/>
    </row>
    <row r="874" spans="1:43" customFormat="1" ht="15" customHeight="1">
      <c r="A874" s="39"/>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F874" s="163"/>
      <c r="AG874" t="s">
        <v>575</v>
      </c>
      <c r="AH874" t="s">
        <v>274</v>
      </c>
      <c r="AI874" t="s">
        <v>281</v>
      </c>
    </row>
    <row r="875" spans="1:43" customFormat="1" ht="15" customHeight="1">
      <c r="A875" s="83"/>
      <c r="B875" s="120"/>
      <c r="C875" s="96" t="s">
        <v>585</v>
      </c>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F875" s="163"/>
      <c r="AG875">
        <f>+IF(AND(OR(W835="NS",W835="NA",W835=0)),0,1)</f>
        <v>0</v>
      </c>
      <c r="AH875">
        <f>+COUNTBLANK(Y878:AD887)</f>
        <v>60</v>
      </c>
      <c r="AI875">
        <f>+IF($AG$845=$AH$845,0,IF(OR(AND(AG875=0,AH875=60),AND(AG875=1,AH875=50)),0,1))</f>
        <v>0</v>
      </c>
      <c r="AJ875">
        <f>+AI875+AI853</f>
        <v>0</v>
      </c>
    </row>
    <row r="876" spans="1:43" customFormat="1" ht="15" customHeight="1">
      <c r="A876" s="83"/>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F876" s="163"/>
    </row>
    <row r="877" spans="1:43" customFormat="1" ht="36" customHeight="1">
      <c r="A877" s="39"/>
      <c r="B877" s="27"/>
      <c r="C877" s="183" t="s">
        <v>577</v>
      </c>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t="s">
        <v>586</v>
      </c>
      <c r="Z877" s="183"/>
      <c r="AA877" s="183"/>
      <c r="AB877" s="183"/>
      <c r="AC877" s="183"/>
      <c r="AD877" s="183"/>
      <c r="AF877" s="163"/>
      <c r="AG877" t="s">
        <v>579</v>
      </c>
      <c r="AI877" t="s">
        <v>281</v>
      </c>
    </row>
    <row r="878" spans="1:43" customFormat="1" ht="15.95" customHeight="1">
      <c r="A878" s="39"/>
      <c r="B878" s="27"/>
      <c r="C878" s="313" t="s">
        <v>587</v>
      </c>
      <c r="D878" s="314"/>
      <c r="E878" s="136" t="s">
        <v>588</v>
      </c>
      <c r="F878" s="289" t="s">
        <v>520</v>
      </c>
      <c r="G878" s="290"/>
      <c r="H878" s="290"/>
      <c r="I878" s="290"/>
      <c r="J878" s="290"/>
      <c r="K878" s="290"/>
      <c r="L878" s="290"/>
      <c r="M878" s="290"/>
      <c r="N878" s="290"/>
      <c r="O878" s="290"/>
      <c r="P878" s="290"/>
      <c r="Q878" s="290"/>
      <c r="R878" s="290"/>
      <c r="S878" s="290"/>
      <c r="T878" s="290"/>
      <c r="U878" s="290"/>
      <c r="V878" s="290"/>
      <c r="W878" s="290"/>
      <c r="X878" s="291"/>
      <c r="Y878" s="271"/>
      <c r="Z878" s="271"/>
      <c r="AA878" s="271"/>
      <c r="AB878" s="271"/>
      <c r="AC878" s="271"/>
      <c r="AD878" s="271"/>
      <c r="AF878" s="163"/>
      <c r="AG878">
        <f>W835</f>
        <v>0</v>
      </c>
      <c r="AH878">
        <f>Y888</f>
        <v>0</v>
      </c>
      <c r="AI878">
        <f>+IF(AG845=AH845,0,IF(OR(AND(AG878&lt;=AH878),AND(AG878="NS",AH878="NS"),AND(AH878&gt;=1,AG878="NS"),AND(AG878="NA",AH878="NA")),0,1))</f>
        <v>0</v>
      </c>
      <c r="AK878">
        <f>$W$835</f>
        <v>0</v>
      </c>
      <c r="AL878">
        <f>Y878</f>
        <v>0</v>
      </c>
      <c r="AM878">
        <f>+IF($AG$845=$AH$845,0,IF(OR(AND(AK878&gt;=AL878),AND(AK878="NS",AL878="NS"),AND(AK878&gt;=1,OR(AL878="NA",AL878="NS")),AND(AK878="NA",AL878="NA")),0,1))</f>
        <v>0</v>
      </c>
      <c r="AO878">
        <f>+COUNTBLANK(Y875:AD884)</f>
        <v>59</v>
      </c>
      <c r="AP878">
        <f>O835</f>
        <v>0</v>
      </c>
      <c r="AQ878">
        <f>+IF(AG845=AH845,0,IF(OR(AND(AP878="NS",AO878=50),AND(AP878&gt;=1,AO878=50),AND(AP878=0,AO878=60),AND(AP878="NA",AO878=60)),0,1))</f>
        <v>0</v>
      </c>
    </row>
    <row r="879" spans="1:43" customFormat="1" ht="15.95" customHeight="1">
      <c r="A879" s="39"/>
      <c r="B879" s="27"/>
      <c r="C879" s="315"/>
      <c r="D879" s="316"/>
      <c r="E879" s="136" t="s">
        <v>589</v>
      </c>
      <c r="F879" s="289" t="s">
        <v>590</v>
      </c>
      <c r="G879" s="290"/>
      <c r="H879" s="290"/>
      <c r="I879" s="290"/>
      <c r="J879" s="290"/>
      <c r="K879" s="290"/>
      <c r="L879" s="290"/>
      <c r="M879" s="290"/>
      <c r="N879" s="290"/>
      <c r="O879" s="290"/>
      <c r="P879" s="290"/>
      <c r="Q879" s="290"/>
      <c r="R879" s="290"/>
      <c r="S879" s="290"/>
      <c r="T879" s="290"/>
      <c r="U879" s="290"/>
      <c r="V879" s="290"/>
      <c r="W879" s="290"/>
      <c r="X879" s="291"/>
      <c r="Y879" s="271"/>
      <c r="Z879" s="271"/>
      <c r="AA879" s="271"/>
      <c r="AB879" s="271"/>
      <c r="AC879" s="271"/>
      <c r="AD879" s="271"/>
      <c r="AF879" s="163"/>
      <c r="AI879">
        <f>+AI878+AI856</f>
        <v>0</v>
      </c>
      <c r="AK879">
        <f t="shared" ref="AK879:AK887" si="114">$W$835</f>
        <v>0</v>
      </c>
      <c r="AL879">
        <f t="shared" ref="AL879:AL887" si="115">Y879</f>
        <v>0</v>
      </c>
      <c r="AM879">
        <f t="shared" ref="AM879:AM884" si="116">+IF($AG$845=$AH$845,0,IF(OR(AND(AK879&gt;=AL879),AND(AK879="NS",AL879="NS"),AND(AK879&gt;=1,OR(AL879="NA",AL879="NS")),AND(AK879="NA",AL879="NA")),0,1))</f>
        <v>0</v>
      </c>
    </row>
    <row r="880" spans="1:43" customFormat="1" ht="15.95" customHeight="1">
      <c r="A880" s="39"/>
      <c r="B880" s="27"/>
      <c r="C880" s="315"/>
      <c r="D880" s="316"/>
      <c r="E880" s="136" t="s">
        <v>591</v>
      </c>
      <c r="F880" s="289" t="s">
        <v>522</v>
      </c>
      <c r="G880" s="290"/>
      <c r="H880" s="290"/>
      <c r="I880" s="290"/>
      <c r="J880" s="290"/>
      <c r="K880" s="290"/>
      <c r="L880" s="290"/>
      <c r="M880" s="290"/>
      <c r="N880" s="290"/>
      <c r="O880" s="290"/>
      <c r="P880" s="290"/>
      <c r="Q880" s="290"/>
      <c r="R880" s="290"/>
      <c r="S880" s="290"/>
      <c r="T880" s="290"/>
      <c r="U880" s="290"/>
      <c r="V880" s="290"/>
      <c r="W880" s="290"/>
      <c r="X880" s="291"/>
      <c r="Y880" s="271"/>
      <c r="Z880" s="271"/>
      <c r="AA880" s="271"/>
      <c r="AB880" s="271"/>
      <c r="AC880" s="271"/>
      <c r="AD880" s="271"/>
      <c r="AF880" s="163"/>
      <c r="AK880">
        <f t="shared" si="114"/>
        <v>0</v>
      </c>
      <c r="AL880">
        <f t="shared" si="115"/>
        <v>0</v>
      </c>
      <c r="AM880">
        <f t="shared" si="116"/>
        <v>0</v>
      </c>
    </row>
    <row r="881" spans="1:39" customFormat="1" ht="15.95" customHeight="1">
      <c r="A881" s="39"/>
      <c r="B881" s="27"/>
      <c r="C881" s="315"/>
      <c r="D881" s="316"/>
      <c r="E881" s="136" t="s">
        <v>592</v>
      </c>
      <c r="F881" s="289" t="s">
        <v>523</v>
      </c>
      <c r="G881" s="290"/>
      <c r="H881" s="290"/>
      <c r="I881" s="290"/>
      <c r="J881" s="290"/>
      <c r="K881" s="290"/>
      <c r="L881" s="290"/>
      <c r="M881" s="290"/>
      <c r="N881" s="290"/>
      <c r="O881" s="290"/>
      <c r="P881" s="290"/>
      <c r="Q881" s="290"/>
      <c r="R881" s="290"/>
      <c r="S881" s="290"/>
      <c r="T881" s="290"/>
      <c r="U881" s="290"/>
      <c r="V881" s="290"/>
      <c r="W881" s="290"/>
      <c r="X881" s="291"/>
      <c r="Y881" s="271"/>
      <c r="Z881" s="271"/>
      <c r="AA881" s="271"/>
      <c r="AB881" s="271"/>
      <c r="AC881" s="271"/>
      <c r="AD881" s="271"/>
      <c r="AF881" s="163"/>
      <c r="AK881">
        <f t="shared" si="114"/>
        <v>0</v>
      </c>
      <c r="AL881">
        <f t="shared" si="115"/>
        <v>0</v>
      </c>
      <c r="AM881">
        <f t="shared" si="116"/>
        <v>0</v>
      </c>
    </row>
    <row r="882" spans="1:39" customFormat="1" ht="15.95" customHeight="1">
      <c r="A882" s="39"/>
      <c r="B882" s="27"/>
      <c r="C882" s="315"/>
      <c r="D882" s="316"/>
      <c r="E882" s="104" t="s">
        <v>593</v>
      </c>
      <c r="F882" s="289" t="s">
        <v>524</v>
      </c>
      <c r="G882" s="290"/>
      <c r="H882" s="290"/>
      <c r="I882" s="290"/>
      <c r="J882" s="290"/>
      <c r="K882" s="290"/>
      <c r="L882" s="290"/>
      <c r="M882" s="290"/>
      <c r="N882" s="290"/>
      <c r="O882" s="290"/>
      <c r="P882" s="290"/>
      <c r="Q882" s="290"/>
      <c r="R882" s="290"/>
      <c r="S882" s="290"/>
      <c r="T882" s="290"/>
      <c r="U882" s="290"/>
      <c r="V882" s="290"/>
      <c r="W882" s="290"/>
      <c r="X882" s="291"/>
      <c r="Y882" s="271"/>
      <c r="Z882" s="271"/>
      <c r="AA882" s="271"/>
      <c r="AB882" s="271"/>
      <c r="AC882" s="271"/>
      <c r="AD882" s="271"/>
      <c r="AF882" s="163"/>
      <c r="AK882">
        <f t="shared" si="114"/>
        <v>0</v>
      </c>
      <c r="AL882">
        <f t="shared" si="115"/>
        <v>0</v>
      </c>
      <c r="AM882">
        <f t="shared" si="116"/>
        <v>0</v>
      </c>
    </row>
    <row r="883" spans="1:39" customFormat="1" ht="15" customHeight="1">
      <c r="A883" s="39"/>
      <c r="B883" s="27"/>
      <c r="C883" s="303" t="s">
        <v>206</v>
      </c>
      <c r="D883" s="304"/>
      <c r="E883" s="305"/>
      <c r="F883" s="289" t="s">
        <v>594</v>
      </c>
      <c r="G883" s="290"/>
      <c r="H883" s="290"/>
      <c r="I883" s="290"/>
      <c r="J883" s="290"/>
      <c r="K883" s="290"/>
      <c r="L883" s="290"/>
      <c r="M883" s="290"/>
      <c r="N883" s="290"/>
      <c r="O883" s="290"/>
      <c r="P883" s="290"/>
      <c r="Q883" s="290"/>
      <c r="R883" s="290"/>
      <c r="S883" s="290"/>
      <c r="T883" s="290"/>
      <c r="U883" s="290"/>
      <c r="V883" s="290"/>
      <c r="W883" s="290"/>
      <c r="X883" s="291"/>
      <c r="Y883" s="271"/>
      <c r="Z883" s="271"/>
      <c r="AA883" s="271"/>
      <c r="AB883" s="271"/>
      <c r="AC883" s="271"/>
      <c r="AD883" s="271"/>
      <c r="AF883" s="163"/>
      <c r="AK883">
        <f t="shared" si="114"/>
        <v>0</v>
      </c>
      <c r="AL883">
        <f t="shared" si="115"/>
        <v>0</v>
      </c>
      <c r="AM883">
        <f t="shared" si="116"/>
        <v>0</v>
      </c>
    </row>
    <row r="884" spans="1:39" customFormat="1" ht="15" customHeight="1">
      <c r="A884" s="39"/>
      <c r="B884" s="27"/>
      <c r="C884" s="303" t="s">
        <v>208</v>
      </c>
      <c r="D884" s="304"/>
      <c r="E884" s="305"/>
      <c r="F884" s="289" t="s">
        <v>595</v>
      </c>
      <c r="G884" s="290"/>
      <c r="H884" s="290"/>
      <c r="I884" s="290"/>
      <c r="J884" s="290"/>
      <c r="K884" s="290"/>
      <c r="L884" s="290"/>
      <c r="M884" s="290"/>
      <c r="N884" s="290"/>
      <c r="O884" s="290"/>
      <c r="P884" s="290"/>
      <c r="Q884" s="290"/>
      <c r="R884" s="290"/>
      <c r="S884" s="290"/>
      <c r="T884" s="290"/>
      <c r="U884" s="290"/>
      <c r="V884" s="290"/>
      <c r="W884" s="290"/>
      <c r="X884" s="291"/>
      <c r="Y884" s="271"/>
      <c r="Z884" s="271"/>
      <c r="AA884" s="271"/>
      <c r="AB884" s="271"/>
      <c r="AC884" s="271"/>
      <c r="AD884" s="271"/>
      <c r="AF884" s="163"/>
      <c r="AK884">
        <f t="shared" si="114"/>
        <v>0</v>
      </c>
      <c r="AL884">
        <f t="shared" si="115"/>
        <v>0</v>
      </c>
      <c r="AM884">
        <f t="shared" si="116"/>
        <v>0</v>
      </c>
    </row>
    <row r="885" spans="1:39" customFormat="1" ht="15" customHeight="1">
      <c r="A885" s="39"/>
      <c r="B885" s="27"/>
      <c r="C885" s="378" t="s">
        <v>209</v>
      </c>
      <c r="D885" s="379"/>
      <c r="E885" s="380"/>
      <c r="F885" s="289" t="s">
        <v>400</v>
      </c>
      <c r="G885" s="290"/>
      <c r="H885" s="290"/>
      <c r="I885" s="290"/>
      <c r="J885" s="290"/>
      <c r="K885" s="290"/>
      <c r="L885" s="290"/>
      <c r="M885" s="290"/>
      <c r="N885" s="290"/>
      <c r="O885" s="290"/>
      <c r="P885" s="290"/>
      <c r="Q885" s="290"/>
      <c r="R885" s="290"/>
      <c r="S885" s="290"/>
      <c r="T885" s="290"/>
      <c r="U885" s="290"/>
      <c r="V885" s="290"/>
      <c r="W885" s="290"/>
      <c r="X885" s="291"/>
      <c r="Y885" s="271"/>
      <c r="Z885" s="271"/>
      <c r="AA885" s="271"/>
      <c r="AB885" s="271"/>
      <c r="AC885" s="271"/>
      <c r="AD885" s="271"/>
      <c r="AF885" s="163"/>
      <c r="AK885">
        <f t="shared" si="114"/>
        <v>0</v>
      </c>
      <c r="AL885">
        <f t="shared" si="115"/>
        <v>0</v>
      </c>
      <c r="AM885">
        <f t="shared" ref="AM885:AM886" si="117">+IF($AG$346=$AH$346,0,IF(OR(AND(AK885&gt;=AL885),AND(AK885="NS",AL885="NS"),AND(AK885&gt;=1,OR(AL885="NA",AL885="NS")),AND(AK885="NA",AL885="NA")),0,1))</f>
        <v>0</v>
      </c>
    </row>
    <row r="886" spans="1:39" customFormat="1" ht="15" customHeight="1">
      <c r="A886" s="39"/>
      <c r="B886" s="27"/>
      <c r="C886" s="378" t="s">
        <v>211</v>
      </c>
      <c r="D886" s="379"/>
      <c r="E886" s="380"/>
      <c r="F886" s="289" t="s">
        <v>583</v>
      </c>
      <c r="G886" s="290"/>
      <c r="H886" s="290"/>
      <c r="I886" s="290"/>
      <c r="J886" s="290"/>
      <c r="K886" s="290"/>
      <c r="L886" s="290"/>
      <c r="M886" s="290"/>
      <c r="N886" s="290"/>
      <c r="O886" s="290"/>
      <c r="P886" s="290"/>
      <c r="Q886" s="290"/>
      <c r="R886" s="290"/>
      <c r="S886" s="290"/>
      <c r="T886" s="290"/>
      <c r="U886" s="290"/>
      <c r="V886" s="290"/>
      <c r="W886" s="290"/>
      <c r="X886" s="291"/>
      <c r="Y886" s="271"/>
      <c r="Z886" s="271"/>
      <c r="AA886" s="271"/>
      <c r="AB886" s="271"/>
      <c r="AC886" s="271"/>
      <c r="AD886" s="271"/>
      <c r="AF886" s="163"/>
      <c r="AK886">
        <f t="shared" si="114"/>
        <v>0</v>
      </c>
      <c r="AL886">
        <f t="shared" si="115"/>
        <v>0</v>
      </c>
      <c r="AM886">
        <f t="shared" si="117"/>
        <v>0</v>
      </c>
    </row>
    <row r="887" spans="1:39" customFormat="1" ht="15" customHeight="1">
      <c r="A887" s="39"/>
      <c r="B887" s="27"/>
      <c r="C887" s="297" t="s">
        <v>213</v>
      </c>
      <c r="D887" s="298"/>
      <c r="E887" s="299"/>
      <c r="F887" s="289" t="s">
        <v>511</v>
      </c>
      <c r="G887" s="290"/>
      <c r="H887" s="290"/>
      <c r="I887" s="290"/>
      <c r="J887" s="290"/>
      <c r="K887" s="290"/>
      <c r="L887" s="290"/>
      <c r="M887" s="290"/>
      <c r="N887" s="290"/>
      <c r="O887" s="290"/>
      <c r="P887" s="290"/>
      <c r="Q887" s="290"/>
      <c r="R887" s="290"/>
      <c r="S887" s="290"/>
      <c r="T887" s="290"/>
      <c r="U887" s="290"/>
      <c r="V887" s="290"/>
      <c r="W887" s="290"/>
      <c r="X887" s="291"/>
      <c r="Y887" s="271"/>
      <c r="Z887" s="271"/>
      <c r="AA887" s="271"/>
      <c r="AB887" s="271"/>
      <c r="AC887" s="271"/>
      <c r="AD887" s="271"/>
      <c r="AF887" s="163"/>
      <c r="AK887">
        <f t="shared" si="114"/>
        <v>0</v>
      </c>
      <c r="AL887">
        <f t="shared" si="115"/>
        <v>0</v>
      </c>
      <c r="AM887">
        <f>+IF($AG$346=$AH$346,0,IF(OR(AND(AK887&gt;=AL887),AND(AK887="NS",AL887="NS"),AND(AK887&gt;=1,OR(AL887="NA",AL887="NS")),AND(AK887="NA",AL887="NA")),0,1))</f>
        <v>0</v>
      </c>
    </row>
    <row r="888" spans="1:39" customFormat="1" ht="15" customHeight="1">
      <c r="A888" s="39"/>
      <c r="B888" s="27"/>
      <c r="C888" s="27"/>
      <c r="D888" s="27"/>
      <c r="E888" s="27"/>
      <c r="F888" s="27"/>
      <c r="G888" s="27"/>
      <c r="H888" s="27"/>
      <c r="I888" s="27"/>
      <c r="J888" s="27"/>
      <c r="K888" s="27"/>
      <c r="L888" s="27"/>
      <c r="M888" s="27"/>
      <c r="N888" s="27"/>
      <c r="O888" s="27"/>
      <c r="P888" s="27"/>
      <c r="Q888" s="27"/>
      <c r="R888" s="27"/>
      <c r="S888" s="27"/>
      <c r="T888" s="27"/>
      <c r="U888" s="27"/>
      <c r="V888" s="27"/>
      <c r="W888" s="27"/>
      <c r="X888" s="119" t="s">
        <v>377</v>
      </c>
      <c r="Y888" s="183">
        <f>IF(AND(SUM(Y878:AD887)=0,COUNTIF(Y878:AD887,"NS")&gt;0),"NS",
IF(AND(SUM(Y878:AD887)=0,COUNTIF(Y878:AD887,0)&gt;0),0,
IF(AND(SUM(Y878:AD887)=0,COUNTIF(Y878:AD887,"NA")&gt;0),"NA",
SUM(Y878:AD887))))</f>
        <v>0</v>
      </c>
      <c r="Z888" s="183"/>
      <c r="AA888" s="183"/>
      <c r="AB888" s="183"/>
      <c r="AC888" s="183"/>
      <c r="AD888" s="183"/>
      <c r="AF888" s="163"/>
      <c r="AM888">
        <f>+SUM(AM878:AM887)</f>
        <v>0</v>
      </c>
    </row>
    <row r="889" spans="1:39" customFormat="1" ht="15" customHeight="1">
      <c r="A889" s="39"/>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F889" s="163"/>
    </row>
    <row r="890" spans="1:39" customFormat="1" ht="45" customHeight="1">
      <c r="A890" s="39"/>
      <c r="B890" s="27"/>
      <c r="C890" s="275" t="s">
        <v>584</v>
      </c>
      <c r="D890" s="275"/>
      <c r="E890" s="275"/>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c r="AF890" s="163"/>
      <c r="AG890">
        <f>+IF(AG845=AH845,0,IF(OR(AND(Y886=0,F890=""),AND(Y886="NA",F890=""),AND(Y886&gt;=1,F890&lt;&gt;""),AND(Y886="NS",F890="")),0,1))</f>
        <v>0</v>
      </c>
    </row>
    <row r="891" spans="1:39" ht="15" customHeight="1">
      <c r="A891" s="39"/>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spans="1:39" ht="24" customHeight="1">
      <c r="A892" s="39"/>
      <c r="B892" s="27"/>
      <c r="C892" s="203" t="s">
        <v>378</v>
      </c>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c r="AD892" s="203"/>
    </row>
    <row r="893" spans="1:39" ht="60" customHeight="1">
      <c r="A893" s="39"/>
      <c r="B893" s="27"/>
      <c r="C893" s="274"/>
      <c r="D893" s="274"/>
      <c r="E893" s="274"/>
      <c r="F893" s="274"/>
      <c r="G893" s="274"/>
      <c r="H893" s="274"/>
      <c r="I893" s="274"/>
      <c r="J893" s="274"/>
      <c r="K893" s="274"/>
      <c r="L893" s="274"/>
      <c r="M893" s="274"/>
      <c r="N893" s="274"/>
      <c r="O893" s="274"/>
      <c r="P893" s="274"/>
      <c r="Q893" s="274"/>
      <c r="R893" s="274"/>
      <c r="S893" s="274"/>
      <c r="T893" s="274"/>
      <c r="U893" s="274"/>
      <c r="V893" s="274"/>
      <c r="W893" s="274"/>
      <c r="X893" s="274"/>
      <c r="Y893" s="274"/>
      <c r="Z893" s="274"/>
      <c r="AA893" s="274"/>
      <c r="AB893" s="274"/>
      <c r="AC893" s="274"/>
      <c r="AD893" s="274"/>
    </row>
    <row r="894" spans="1:39" ht="15" customHeight="1">
      <c r="A894" s="39"/>
      <c r="B894" s="276" t="str">
        <f>IF(CA845=0,"","Alerta: se registró NS (no se sabe), favor de agregar su respectivo comentario (6ᵃ instrucción general).")</f>
        <v/>
      </c>
      <c r="C894" s="276"/>
      <c r="D894" s="276"/>
      <c r="E894" s="276"/>
      <c r="F894" s="276"/>
      <c r="G894" s="276"/>
      <c r="H894" s="276"/>
      <c r="I894" s="276"/>
      <c r="J894" s="276"/>
      <c r="K894" s="276"/>
      <c r="L894" s="276"/>
      <c r="M894" s="276"/>
      <c r="N894" s="276"/>
      <c r="O894" s="276"/>
      <c r="P894" s="276"/>
      <c r="Q894" s="276"/>
      <c r="R894" s="276"/>
      <c r="S894" s="276"/>
      <c r="T894" s="276"/>
      <c r="U894" s="276"/>
      <c r="V894" s="276"/>
      <c r="W894" s="276"/>
      <c r="X894" s="276"/>
      <c r="Y894" s="276"/>
      <c r="Z894" s="276"/>
      <c r="AA894" s="276"/>
      <c r="AB894" s="276"/>
      <c r="AC894" s="276"/>
      <c r="AD894" s="276"/>
    </row>
    <row r="895" spans="1:39" ht="15" customHeight="1">
      <c r="A895" s="39"/>
      <c r="B895" s="295" t="str">
        <f>IF(AJ875=0,"","Error: debe verificar la consistencia de la 1ᵃ instrucción.")</f>
        <v/>
      </c>
      <c r="C895" s="295"/>
      <c r="D895" s="295"/>
      <c r="E895" s="295"/>
      <c r="F895" s="295"/>
      <c r="G895" s="295"/>
      <c r="H895" s="295"/>
      <c r="I895" s="295"/>
      <c r="J895" s="295"/>
      <c r="K895" s="295"/>
      <c r="L895" s="295"/>
      <c r="M895" s="295"/>
      <c r="N895" s="295"/>
      <c r="O895" s="295"/>
      <c r="P895" s="295"/>
      <c r="Q895" s="295"/>
      <c r="R895" s="295"/>
      <c r="S895" s="295"/>
      <c r="T895" s="295"/>
      <c r="U895" s="295"/>
      <c r="V895" s="295"/>
      <c r="W895" s="295"/>
      <c r="X895" s="295"/>
      <c r="Y895" s="295"/>
      <c r="Z895" s="295"/>
      <c r="AA895" s="295"/>
      <c r="AB895" s="295"/>
      <c r="AC895" s="295"/>
      <c r="AD895" s="295"/>
    </row>
    <row r="896" spans="1:39" ht="15" customHeight="1">
      <c r="A896" s="39"/>
      <c r="B896" s="295" t="str">
        <f>IF(AI879=0,"","Error: debe verificar la consistencia de la 4ᵃ instrucción.")</f>
        <v/>
      </c>
      <c r="C896" s="295"/>
      <c r="D896" s="295"/>
      <c r="E896" s="295"/>
      <c r="F896" s="295"/>
      <c r="G896" s="295"/>
      <c r="H896" s="295"/>
      <c r="I896" s="295"/>
      <c r="J896" s="295"/>
      <c r="K896" s="295"/>
      <c r="L896" s="295"/>
      <c r="M896" s="295"/>
      <c r="N896" s="295"/>
      <c r="O896" s="295"/>
      <c r="P896" s="295"/>
      <c r="Q896" s="295"/>
      <c r="R896" s="295"/>
      <c r="S896" s="295"/>
      <c r="T896" s="295"/>
      <c r="U896" s="295"/>
      <c r="V896" s="295"/>
      <c r="W896" s="295"/>
      <c r="X896" s="295"/>
      <c r="Y896" s="295"/>
      <c r="Z896" s="295"/>
      <c r="AA896" s="295"/>
      <c r="AB896" s="295"/>
      <c r="AC896" s="295"/>
      <c r="AD896" s="295"/>
    </row>
    <row r="897" spans="1:79" ht="15" customHeight="1">
      <c r="A897" s="39"/>
      <c r="B897" s="276" t="str">
        <f>IF(AM888=0,"","Alerta: verificar la consistencia de la 5ᵃ instrucción, de no cumplirse debe registrar su respectivo comentario.")</f>
        <v/>
      </c>
      <c r="C897" s="276"/>
      <c r="D897" s="276"/>
      <c r="E897" s="276"/>
      <c r="F897" s="276"/>
      <c r="G897" s="276"/>
      <c r="H897" s="276"/>
      <c r="I897" s="276"/>
      <c r="J897" s="276"/>
      <c r="K897" s="276"/>
      <c r="L897" s="276"/>
      <c r="M897" s="276"/>
      <c r="N897" s="276"/>
      <c r="O897" s="276"/>
      <c r="P897" s="276"/>
      <c r="Q897" s="276"/>
      <c r="R897" s="276"/>
      <c r="S897" s="276"/>
      <c r="T897" s="276"/>
      <c r="U897" s="276"/>
      <c r="V897" s="276"/>
      <c r="W897" s="276"/>
      <c r="X897" s="276"/>
      <c r="Y897" s="276"/>
      <c r="Z897" s="276"/>
      <c r="AA897" s="276"/>
      <c r="AB897" s="276"/>
      <c r="AC897" s="276"/>
      <c r="AD897" s="276"/>
    </row>
    <row r="898" spans="1:79" ht="15" customHeight="1">
      <c r="A898" s="39"/>
      <c r="B898" s="295" t="str">
        <f>IF(AG890=0,"","Error: debe especificar  el otro tipo de respuesta.")</f>
        <v/>
      </c>
      <c r="C898" s="295"/>
      <c r="D898" s="295"/>
      <c r="E898" s="295"/>
      <c r="F898" s="295"/>
      <c r="G898" s="295"/>
      <c r="H898" s="295"/>
      <c r="I898" s="295"/>
      <c r="J898" s="295"/>
      <c r="K898" s="295"/>
      <c r="L898" s="295"/>
      <c r="M898" s="295"/>
      <c r="N898" s="295"/>
      <c r="O898" s="295"/>
      <c r="P898" s="295"/>
      <c r="Q898" s="295"/>
      <c r="R898" s="295"/>
      <c r="S898" s="295"/>
      <c r="T898" s="295"/>
      <c r="U898" s="295"/>
      <c r="V898" s="295"/>
      <c r="W898" s="295"/>
      <c r="X898" s="295"/>
      <c r="Y898" s="295"/>
      <c r="Z898" s="295"/>
      <c r="AA898" s="295"/>
      <c r="AB898" s="295"/>
      <c r="AC898" s="295"/>
      <c r="AD898" s="295"/>
    </row>
    <row r="899" spans="1:79" ht="15" customHeight="1">
      <c r="A899" s="39"/>
      <c r="B899" s="233" t="str">
        <f>IF(AI849=0,"","Error: debe completar toda la información requerida.")</f>
        <v/>
      </c>
      <c r="C899" s="233"/>
      <c r="D899" s="233"/>
      <c r="E899" s="233"/>
      <c r="F899" s="233"/>
      <c r="G899" s="233"/>
      <c r="H899" s="233"/>
      <c r="I899" s="233"/>
      <c r="J899" s="233"/>
      <c r="K899" s="233"/>
      <c r="L899" s="233"/>
      <c r="M899" s="233"/>
      <c r="N899" s="233"/>
      <c r="O899" s="233"/>
      <c r="P899" s="233"/>
      <c r="Q899" s="233"/>
      <c r="R899" s="233"/>
      <c r="S899" s="233"/>
      <c r="T899" s="233"/>
      <c r="U899" s="233"/>
      <c r="V899" s="233"/>
      <c r="W899" s="233"/>
      <c r="X899" s="233"/>
      <c r="Y899" s="233"/>
      <c r="Z899" s="233"/>
      <c r="AA899" s="233"/>
      <c r="AB899" s="233"/>
      <c r="AC899" s="233"/>
      <c r="AD899" s="233"/>
      <c r="AG899" s="158" t="s">
        <v>274</v>
      </c>
      <c r="AH899" s="43" t="s">
        <v>566</v>
      </c>
      <c r="AI899"/>
      <c r="AJ899"/>
      <c r="AK899"/>
      <c r="AL899"/>
      <c r="AM899"/>
      <c r="AN899"/>
    </row>
    <row r="900" spans="1:79" ht="24" customHeight="1">
      <c r="A900" s="88" t="s">
        <v>596</v>
      </c>
      <c r="B900" s="296" t="s">
        <v>597</v>
      </c>
      <c r="C900" s="296"/>
      <c r="D900" s="296"/>
      <c r="E900" s="296"/>
      <c r="F900" s="296"/>
      <c r="G900" s="296"/>
      <c r="H900" s="296"/>
      <c r="I900" s="296"/>
      <c r="J900" s="296"/>
      <c r="K900" s="296"/>
      <c r="L900" s="296"/>
      <c r="M900" s="296"/>
      <c r="N900" s="296"/>
      <c r="O900" s="296"/>
      <c r="P900" s="296"/>
      <c r="Q900" s="296"/>
      <c r="R900" s="296"/>
      <c r="S900" s="296"/>
      <c r="T900" s="296"/>
      <c r="U900" s="296"/>
      <c r="V900" s="296"/>
      <c r="W900" s="296"/>
      <c r="X900" s="296"/>
      <c r="Y900" s="296"/>
      <c r="Z900" s="296"/>
      <c r="AA900" s="296"/>
      <c r="AB900" s="296"/>
      <c r="AC900" s="296"/>
      <c r="AD900" s="296"/>
      <c r="AG900" s="158">
        <f>COUNTBLANK(C907:AD907)</f>
        <v>28</v>
      </c>
      <c r="AH900" s="43">
        <v>28</v>
      </c>
      <c r="AI900">
        <v>23</v>
      </c>
      <c r="AJ900"/>
      <c r="AK900"/>
      <c r="AL900"/>
      <c r="AM900"/>
      <c r="AN900"/>
      <c r="CA900" s="43">
        <f>+COUNTIF(C907:AD907,"NS")</f>
        <v>0</v>
      </c>
    </row>
    <row r="901" spans="1:79" customFormat="1" ht="24" customHeight="1">
      <c r="A901" s="88"/>
      <c r="B901" s="146"/>
      <c r="C901" s="203" t="s">
        <v>598</v>
      </c>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c r="AD901" s="203"/>
      <c r="AF901" s="163"/>
      <c r="AG901" s="157" t="s">
        <v>382</v>
      </c>
      <c r="AH901" s="157"/>
      <c r="AI901" s="157">
        <f>IF(OR(AG900=AH900,AG900=AI900),0,1)</f>
        <v>0</v>
      </c>
    </row>
    <row r="902" spans="1:79" ht="24" customHeight="1">
      <c r="A902" s="88"/>
      <c r="B902" s="25"/>
      <c r="C902" s="203" t="s">
        <v>599</v>
      </c>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c r="AD902" s="203"/>
      <c r="AG902"/>
      <c r="AH902"/>
      <c r="AI902"/>
      <c r="AJ902"/>
      <c r="AK902"/>
      <c r="AL902"/>
      <c r="AM902"/>
      <c r="AN902"/>
    </row>
    <row r="903" spans="1:79" ht="24" customHeight="1">
      <c r="B903" s="25"/>
      <c r="C903" s="203" t="s">
        <v>600</v>
      </c>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c r="AD903" s="203"/>
      <c r="AG903"/>
      <c r="AH903"/>
      <c r="AI903"/>
      <c r="AJ903"/>
      <c r="AK903"/>
      <c r="AL903"/>
      <c r="AM903"/>
      <c r="AN903"/>
    </row>
    <row r="904" spans="1:79" ht="15" customHeight="1">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G904" t="s">
        <v>601</v>
      </c>
      <c r="AH904"/>
      <c r="AI904" t="s">
        <v>281</v>
      </c>
      <c r="AJ904"/>
      <c r="AK904"/>
      <c r="AL904"/>
      <c r="AM904"/>
      <c r="AN904"/>
    </row>
    <row r="905" spans="1:79" ht="15" customHeight="1">
      <c r="B905" s="25"/>
      <c r="C905" s="183" t="s">
        <v>602</v>
      </c>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c r="AA905" s="183"/>
      <c r="AB905" s="183"/>
      <c r="AC905" s="183"/>
      <c r="AD905" s="183"/>
      <c r="AG905">
        <f>+Y859</f>
        <v>0</v>
      </c>
      <c r="AH905">
        <f>+IF(OR(AG905="ns",AG905="na",AG905=0),0,1)</f>
        <v>0</v>
      </c>
      <c r="AI905">
        <f>+IF(AG900=AH900,0,IF(OR(AND(AH905=0,AG900=28),AND(AH905&lt;&gt;0,AG900=23)),0,1))</f>
        <v>0</v>
      </c>
      <c r="AJ905"/>
      <c r="AK905"/>
      <c r="AL905"/>
      <c r="AM905"/>
      <c r="AN905"/>
    </row>
    <row r="906" spans="1:79" ht="24" customHeight="1" thickBot="1">
      <c r="B906" s="25"/>
      <c r="C906" s="180" t="s">
        <v>285</v>
      </c>
      <c r="D906" s="181"/>
      <c r="E906" s="181"/>
      <c r="F906" s="181"/>
      <c r="G906" s="181"/>
      <c r="H906" s="181"/>
      <c r="I906" s="181"/>
      <c r="J906" s="182"/>
      <c r="K906" s="184" t="s">
        <v>603</v>
      </c>
      <c r="L906" s="185"/>
      <c r="M906" s="185"/>
      <c r="N906" s="185"/>
      <c r="O906" s="186"/>
      <c r="P906" s="184" t="s">
        <v>604</v>
      </c>
      <c r="Q906" s="185"/>
      <c r="R906" s="185"/>
      <c r="S906" s="185"/>
      <c r="T906" s="186"/>
      <c r="U906" s="184" t="s">
        <v>605</v>
      </c>
      <c r="V906" s="185"/>
      <c r="W906" s="185"/>
      <c r="X906" s="185"/>
      <c r="Y906" s="186"/>
      <c r="Z906" s="184" t="s">
        <v>511</v>
      </c>
      <c r="AA906" s="185"/>
      <c r="AB906" s="185"/>
      <c r="AC906" s="185"/>
      <c r="AD906" s="186"/>
      <c r="AG906"/>
      <c r="AH906"/>
      <c r="AI906"/>
      <c r="AJ906"/>
      <c r="AK906"/>
      <c r="AL906" t="s">
        <v>606</v>
      </c>
      <c r="AM906"/>
      <c r="AN906"/>
    </row>
    <row r="907" spans="1:79" ht="15" customHeight="1" thickBot="1">
      <c r="B907" s="25"/>
      <c r="C907" s="242"/>
      <c r="D907" s="243"/>
      <c r="E907" s="243"/>
      <c r="F907" s="243"/>
      <c r="G907" s="243"/>
      <c r="H907" s="243"/>
      <c r="I907" s="243"/>
      <c r="J907" s="244"/>
      <c r="K907" s="242"/>
      <c r="L907" s="243"/>
      <c r="M907" s="243"/>
      <c r="N907" s="243"/>
      <c r="O907" s="244"/>
      <c r="P907" s="242"/>
      <c r="Q907" s="243"/>
      <c r="R907" s="243"/>
      <c r="S907" s="243"/>
      <c r="T907" s="244"/>
      <c r="U907" s="242"/>
      <c r="V907" s="243"/>
      <c r="W907" s="243"/>
      <c r="X907" s="243"/>
      <c r="Y907" s="244"/>
      <c r="Z907" s="242"/>
      <c r="AA907" s="243"/>
      <c r="AB907" s="243"/>
      <c r="AC907" s="243"/>
      <c r="AD907" s="244"/>
      <c r="AG907" s="153">
        <f>C907</f>
        <v>0</v>
      </c>
      <c r="AH907" s="154">
        <f>COUNTIF(K907:AD907,"NS")</f>
        <v>0</v>
      </c>
      <c r="AI907" s="154">
        <f>+SUM(K907:AD907)</f>
        <v>0</v>
      </c>
      <c r="AJ907" s="155">
        <f>IF($AG$398=$AH$398, 0, IF(OR(AND(AG907=0, AH907&gt;0), AND(AG907="NS", AI907&gt;0), AND(AG907="NS", AI907=0, AH907=0)), 1, IF(OR(AND(AH907&gt;=2, AI907&lt;AG907), AND(AG907="NS", AI907=0, AH907&gt;0), AG907=AI907, AND(AG907="NA", COUNTIF(K907:AD907, "NA")=COUNTA(K907:AD907))), 0, 1)))</f>
        <v>0</v>
      </c>
      <c r="AK907"/>
      <c r="AL907">
        <f>Y859</f>
        <v>0</v>
      </c>
      <c r="AM907">
        <f>C907</f>
        <v>0</v>
      </c>
      <c r="AN907">
        <f>+IF($AG$900=$AH$900,0,IF(OR(AND(AL907=AM907),AND(AL907="NS",AM907="NS"),AND(AL907&gt;=1,AM907="NS"),AND(AL907="NA",AM907="NA")),0,1))</f>
        <v>0</v>
      </c>
    </row>
    <row r="908" spans="1:79" ht="15" customHeight="1">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G908"/>
      <c r="AH908"/>
      <c r="AI908"/>
      <c r="AJ908"/>
      <c r="AK908"/>
      <c r="AL908"/>
      <c r="AM908"/>
      <c r="AN908"/>
    </row>
    <row r="909" spans="1:79" ht="45" customHeight="1">
      <c r="B909" s="25"/>
      <c r="C909" s="265" t="s">
        <v>607</v>
      </c>
      <c r="D909" s="265"/>
      <c r="E909" s="265"/>
      <c r="F909" s="198"/>
      <c r="G909" s="198"/>
      <c r="H909" s="198"/>
      <c r="I909" s="198"/>
      <c r="J909" s="198"/>
      <c r="K909" s="198"/>
      <c r="L909" s="198"/>
      <c r="M909" s="198"/>
      <c r="N909" s="198"/>
      <c r="O909" s="198"/>
      <c r="P909" s="198"/>
      <c r="Q909" s="198"/>
      <c r="R909" s="198"/>
      <c r="S909" s="198"/>
      <c r="T909" s="198"/>
      <c r="U909" s="198"/>
      <c r="V909" s="198"/>
      <c r="W909" s="198"/>
      <c r="X909" s="198"/>
      <c r="Y909" s="198"/>
      <c r="Z909" s="198"/>
      <c r="AA909" s="198"/>
      <c r="AB909" s="198"/>
      <c r="AC909" s="198"/>
      <c r="AD909" s="198"/>
      <c r="AG909">
        <f>+IF(AG900=AH900,0,IF(OR(AND(U907=0,F909=""),AND(U907="NA",F909=""),AND(U907&gt;=1,F909&lt;&gt;""),AND(U907="NS",F909="")),0,1))</f>
        <v>0</v>
      </c>
      <c r="AH909"/>
      <c r="AI909"/>
      <c r="AJ909"/>
      <c r="AK909"/>
      <c r="AL909"/>
      <c r="AM909"/>
      <c r="AN909"/>
    </row>
    <row r="910" spans="1:79" ht="15" customHeight="1">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spans="1:79" ht="24" customHeight="1">
      <c r="A911" s="39"/>
      <c r="B911" s="27"/>
      <c r="C911" s="203" t="s">
        <v>378</v>
      </c>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c r="AD911" s="203"/>
    </row>
    <row r="912" spans="1:79" ht="60" customHeight="1">
      <c r="A912" s="39"/>
      <c r="B912" s="27"/>
      <c r="C912" s="274"/>
      <c r="D912" s="274"/>
      <c r="E912" s="274"/>
      <c r="F912" s="274"/>
      <c r="G912" s="274"/>
      <c r="H912" s="274"/>
      <c r="I912" s="274"/>
      <c r="J912" s="274"/>
      <c r="K912" s="274"/>
      <c r="L912" s="274"/>
      <c r="M912" s="274"/>
      <c r="N912" s="274"/>
      <c r="O912" s="274"/>
      <c r="P912" s="274"/>
      <c r="Q912" s="274"/>
      <c r="R912" s="274"/>
      <c r="S912" s="274"/>
      <c r="T912" s="274"/>
      <c r="U912" s="274"/>
      <c r="V912" s="274"/>
      <c r="W912" s="274"/>
      <c r="X912" s="274"/>
      <c r="Y912" s="274"/>
      <c r="Z912" s="274"/>
      <c r="AA912" s="274"/>
      <c r="AB912" s="274"/>
      <c r="AC912" s="274"/>
      <c r="AD912" s="274"/>
    </row>
    <row r="913" spans="1:79" ht="15" customHeight="1">
      <c r="B913" s="276" t="str">
        <f>IF(CA900=0,"","Alerta: se registró NS (no se sabe), favor de agregar su respectivo comentario (6ᵃ instrucción general).")</f>
        <v/>
      </c>
      <c r="C913" s="276"/>
      <c r="D913" s="276"/>
      <c r="E913" s="276"/>
      <c r="F913" s="276"/>
      <c r="G913" s="276"/>
      <c r="H913" s="276"/>
      <c r="I913" s="276"/>
      <c r="J913" s="276"/>
      <c r="K913" s="276"/>
      <c r="L913" s="276"/>
      <c r="M913" s="276"/>
      <c r="N913" s="276"/>
      <c r="O913" s="276"/>
      <c r="P913" s="276"/>
      <c r="Q913" s="276"/>
      <c r="R913" s="276"/>
      <c r="S913" s="276"/>
      <c r="T913" s="276"/>
      <c r="U913" s="276"/>
      <c r="V913" s="276"/>
      <c r="W913" s="276"/>
      <c r="X913" s="276"/>
      <c r="Y913" s="276"/>
      <c r="Z913" s="276"/>
      <c r="AA913" s="276"/>
      <c r="AB913" s="276"/>
      <c r="AC913" s="276"/>
      <c r="AD913" s="276"/>
    </row>
    <row r="914" spans="1:79" ht="15" customHeight="1">
      <c r="B914" s="295" t="str">
        <f>IF(AG909=0,"","Error: debe especificar la otra causa.")</f>
        <v/>
      </c>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c r="AB914" s="295"/>
      <c r="AC914" s="295"/>
      <c r="AD914" s="295"/>
    </row>
    <row r="915" spans="1:79" ht="15" customHeight="1">
      <c r="B915" s="295" t="str">
        <f>IF(AJ907=0,"","Error: verificar sumas.")</f>
        <v/>
      </c>
      <c r="C915" s="295"/>
      <c r="D915" s="295"/>
      <c r="E915" s="295"/>
      <c r="F915" s="295"/>
      <c r="G915" s="295"/>
      <c r="H915" s="295"/>
      <c r="I915" s="295"/>
      <c r="J915" s="295"/>
      <c r="K915" s="295"/>
      <c r="L915" s="295"/>
      <c r="M915" s="295"/>
      <c r="N915" s="295"/>
      <c r="O915" s="295"/>
      <c r="P915" s="295"/>
      <c r="Q915" s="295"/>
      <c r="R915" s="295"/>
      <c r="S915" s="295"/>
      <c r="T915" s="295"/>
      <c r="U915" s="295"/>
      <c r="V915" s="295"/>
      <c r="W915" s="295"/>
      <c r="X915" s="295"/>
      <c r="Y915" s="295"/>
      <c r="Z915" s="295"/>
      <c r="AA915" s="295"/>
      <c r="AB915" s="295"/>
      <c r="AC915" s="295"/>
      <c r="AD915" s="295"/>
    </row>
    <row r="916" spans="1:79" ht="15" customHeight="1">
      <c r="B916" s="295" t="str">
        <f>IF(AI905=0,"","Error: debe verificar la consistencia de la 1ᵃ instrucción.")</f>
        <v/>
      </c>
      <c r="C916" s="295"/>
      <c r="D916" s="295"/>
      <c r="E916" s="295"/>
      <c r="F916" s="295"/>
      <c r="G916" s="295"/>
      <c r="H916" s="295"/>
      <c r="I916" s="295"/>
      <c r="J916" s="295"/>
      <c r="K916" s="295"/>
      <c r="L916" s="295"/>
      <c r="M916" s="295"/>
      <c r="N916" s="295"/>
      <c r="O916" s="295"/>
      <c r="P916" s="295"/>
      <c r="Q916" s="295"/>
      <c r="R916" s="295"/>
      <c r="S916" s="295"/>
      <c r="T916" s="295"/>
      <c r="U916" s="295"/>
      <c r="V916" s="295"/>
      <c r="W916" s="295"/>
      <c r="X916" s="295"/>
      <c r="Y916" s="295"/>
      <c r="Z916" s="295"/>
      <c r="AA916" s="295"/>
      <c r="AB916" s="295"/>
      <c r="AC916" s="295"/>
      <c r="AD916" s="295"/>
    </row>
    <row r="917" spans="1:79" ht="15" customHeight="1">
      <c r="B917" s="295" t="str">
        <f>IF(AN907=0,"","Error: verificar la consistecia de la 3ᵃ instrucción.")</f>
        <v/>
      </c>
      <c r="C917" s="295"/>
      <c r="D917" s="295"/>
      <c r="E917" s="295"/>
      <c r="F917" s="295"/>
      <c r="G917" s="295"/>
      <c r="H917" s="295"/>
      <c r="I917" s="295"/>
      <c r="J917" s="295"/>
      <c r="K917" s="295"/>
      <c r="L917" s="295"/>
      <c r="M917" s="295"/>
      <c r="N917" s="295"/>
      <c r="O917" s="295"/>
      <c r="P917" s="295"/>
      <c r="Q917" s="295"/>
      <c r="R917" s="295"/>
      <c r="S917" s="295"/>
      <c r="T917" s="295"/>
      <c r="U917" s="295"/>
      <c r="V917" s="295"/>
      <c r="W917" s="295"/>
      <c r="X917" s="295"/>
      <c r="Y917" s="295"/>
      <c r="Z917" s="295"/>
      <c r="AA917" s="295"/>
      <c r="AB917" s="295"/>
      <c r="AC917" s="295"/>
      <c r="AD917" s="295"/>
    </row>
    <row r="918" spans="1:79" ht="15" customHeight="1">
      <c r="B918" s="233" t="str">
        <f>IF(AI901=0,"","Error: debe completar toda la información requerida.")</f>
        <v/>
      </c>
      <c r="C918" s="233"/>
      <c r="D918" s="233"/>
      <c r="E918" s="233"/>
      <c r="F918" s="233"/>
      <c r="G918" s="233"/>
      <c r="H918" s="233"/>
      <c r="I918" s="233"/>
      <c r="J918" s="233"/>
      <c r="K918" s="233"/>
      <c r="L918" s="233"/>
      <c r="M918" s="233"/>
      <c r="N918" s="233"/>
      <c r="O918" s="233"/>
      <c r="P918" s="233"/>
      <c r="Q918" s="233"/>
      <c r="R918" s="233"/>
      <c r="S918" s="233"/>
      <c r="T918" s="233"/>
      <c r="U918" s="233"/>
      <c r="V918" s="233"/>
      <c r="W918" s="233"/>
      <c r="X918" s="233"/>
      <c r="Y918" s="233"/>
      <c r="Z918" s="233"/>
      <c r="AA918" s="233"/>
      <c r="AB918" s="233"/>
      <c r="AC918" s="233"/>
      <c r="AD918" s="233"/>
      <c r="AG918" s="158" t="s">
        <v>274</v>
      </c>
      <c r="AH918" s="43" t="s">
        <v>566</v>
      </c>
      <c r="AI918"/>
      <c r="AJ918"/>
      <c r="AK918"/>
      <c r="AL918"/>
      <c r="AM918"/>
      <c r="AN918"/>
      <c r="AO918"/>
      <c r="AP918"/>
      <c r="AQ918"/>
      <c r="AR918"/>
      <c r="AS918"/>
    </row>
    <row r="919" spans="1:79" ht="48" customHeight="1">
      <c r="A919" s="88" t="s">
        <v>608</v>
      </c>
      <c r="B919" s="296" t="s">
        <v>609</v>
      </c>
      <c r="C919" s="288"/>
      <c r="D919" s="288"/>
      <c r="E919" s="288"/>
      <c r="F919" s="288"/>
      <c r="G919" s="288"/>
      <c r="H919" s="288"/>
      <c r="I919" s="288"/>
      <c r="J919" s="288"/>
      <c r="K919" s="288"/>
      <c r="L919" s="288"/>
      <c r="M919" s="288"/>
      <c r="N919" s="288"/>
      <c r="O919" s="288"/>
      <c r="P919" s="288"/>
      <c r="Q919" s="288"/>
      <c r="R919" s="288"/>
      <c r="S919" s="288"/>
      <c r="T919" s="288"/>
      <c r="U919" s="288"/>
      <c r="V919" s="288"/>
      <c r="W919" s="288"/>
      <c r="X919" s="288"/>
      <c r="Y919" s="288"/>
      <c r="Z919" s="288"/>
      <c r="AA919" s="288"/>
      <c r="AB919" s="288"/>
      <c r="AC919" s="288"/>
      <c r="AD919" s="288"/>
      <c r="AG919" s="158">
        <f>COUNTBLANK(S925:AD926)</f>
        <v>24</v>
      </c>
      <c r="AH919" s="43">
        <v>24</v>
      </c>
      <c r="AI919"/>
      <c r="AJ919"/>
      <c r="AK919"/>
      <c r="AL919"/>
      <c r="AM919"/>
      <c r="AN919"/>
      <c r="AO919"/>
      <c r="AP919"/>
      <c r="AQ919"/>
      <c r="AR919"/>
      <c r="AS919"/>
      <c r="CA919" s="43">
        <f>+COUNTIF(S925:AD926,"NS")</f>
        <v>0</v>
      </c>
    </row>
    <row r="920" spans="1:79" customFormat="1" ht="24" customHeight="1">
      <c r="A920" s="88"/>
      <c r="B920" s="146"/>
      <c r="C920" s="203" t="s">
        <v>610</v>
      </c>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c r="AD920" s="203"/>
      <c r="AF920" s="163"/>
      <c r="AG920" s="157"/>
      <c r="AH920" s="157"/>
      <c r="AI920" s="157"/>
    </row>
    <row r="921" spans="1:79" customFormat="1" ht="36" customHeight="1">
      <c r="A921" s="88"/>
      <c r="B921" s="146"/>
      <c r="C921" s="203" t="s">
        <v>611</v>
      </c>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c r="AD921" s="203"/>
      <c r="AF921" s="163"/>
    </row>
    <row r="922" spans="1:79" ht="36" customHeight="1">
      <c r="A922" s="88"/>
      <c r="B922" s="27"/>
      <c r="C922" s="203" t="s">
        <v>612</v>
      </c>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c r="AD922" s="203"/>
      <c r="AG922"/>
      <c r="AH922"/>
      <c r="AI922"/>
      <c r="AJ922"/>
      <c r="AK922"/>
      <c r="AL922"/>
      <c r="AM922"/>
      <c r="AN922"/>
      <c r="AO922"/>
      <c r="AP922"/>
      <c r="AQ922"/>
      <c r="AR922"/>
      <c r="AS922"/>
    </row>
    <row r="923" spans="1:79" ht="15" customHeight="1">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G923"/>
      <c r="AH923"/>
      <c r="AI923"/>
      <c r="AJ923"/>
      <c r="AK923"/>
      <c r="AL923"/>
      <c r="AM923"/>
      <c r="AN923"/>
      <c r="AO923"/>
      <c r="AP923"/>
      <c r="AQ923"/>
      <c r="AR923"/>
      <c r="AS923"/>
    </row>
    <row r="924" spans="1:79" ht="96" customHeight="1">
      <c r="B924" s="27"/>
      <c r="C924" s="180" t="s">
        <v>613</v>
      </c>
      <c r="D924" s="181"/>
      <c r="E924" s="181"/>
      <c r="F924" s="181"/>
      <c r="G924" s="181"/>
      <c r="H924" s="181"/>
      <c r="I924" s="181"/>
      <c r="J924" s="181"/>
      <c r="K924" s="181"/>
      <c r="L924" s="181"/>
      <c r="M924" s="181"/>
      <c r="N924" s="181"/>
      <c r="O924" s="181"/>
      <c r="P924" s="181"/>
      <c r="Q924" s="181"/>
      <c r="R924" s="182"/>
      <c r="S924" s="236" t="s">
        <v>614</v>
      </c>
      <c r="T924" s="237"/>
      <c r="U924" s="237"/>
      <c r="V924" s="237"/>
      <c r="W924" s="237"/>
      <c r="X924" s="238"/>
      <c r="Y924" s="270" t="s">
        <v>615</v>
      </c>
      <c r="Z924" s="235"/>
      <c r="AA924" s="235"/>
      <c r="AB924" s="235"/>
      <c r="AC924" s="235"/>
      <c r="AD924" s="235"/>
      <c r="AG924" t="s">
        <v>579</v>
      </c>
      <c r="AI924" t="s">
        <v>274</v>
      </c>
      <c r="AJ924" t="s">
        <v>281</v>
      </c>
      <c r="AK924"/>
      <c r="AL924" t="s">
        <v>281</v>
      </c>
      <c r="AM924" t="s">
        <v>281</v>
      </c>
      <c r="AN924"/>
      <c r="AO924"/>
      <c r="AP924"/>
      <c r="AQ924"/>
      <c r="AR924"/>
      <c r="AS924"/>
    </row>
    <row r="925" spans="1:79" ht="15" customHeight="1">
      <c r="B925" s="27"/>
      <c r="C925" s="127" t="s">
        <v>205</v>
      </c>
      <c r="D925" s="289" t="s">
        <v>616</v>
      </c>
      <c r="E925" s="290"/>
      <c r="F925" s="290"/>
      <c r="G925" s="290"/>
      <c r="H925" s="290"/>
      <c r="I925" s="290"/>
      <c r="J925" s="290"/>
      <c r="K925" s="290"/>
      <c r="L925" s="290"/>
      <c r="M925" s="290"/>
      <c r="N925" s="290"/>
      <c r="O925" s="290"/>
      <c r="P925" s="290"/>
      <c r="Q925" s="290"/>
      <c r="R925" s="291"/>
      <c r="S925" s="242"/>
      <c r="T925" s="243"/>
      <c r="U925" s="243"/>
      <c r="V925" s="243"/>
      <c r="W925" s="243"/>
      <c r="X925" s="244"/>
      <c r="Y925" s="242"/>
      <c r="Z925" s="243"/>
      <c r="AA925" s="243"/>
      <c r="AB925" s="243"/>
      <c r="AC925" s="243"/>
      <c r="AD925" s="244"/>
      <c r="AG925">
        <f>O835</f>
        <v>0</v>
      </c>
      <c r="AH925" s="43">
        <f>+IF(OR(AG925="NS",AG925="NA",AG925=0),0,1)</f>
        <v>0</v>
      </c>
      <c r="AI925">
        <f>+COUNTBLANK(S925:AD925)</f>
        <v>12</v>
      </c>
      <c r="AJ925">
        <f>+IF($AG$919=$AH$919,0,IF(OR(AND(AH925=0,AI925=12),AND(AH925&lt;&gt;0,AI925=10)),0,1))</f>
        <v>0</v>
      </c>
      <c r="AK925"/>
      <c r="AL925">
        <f>+IF($AG$919=$AH$919,0,IF(OR(AND(AG925&gt;=1,S925&lt;=AG925),AND(AG925&gt;=1,S925="NS")),0,1))</f>
        <v>0</v>
      </c>
      <c r="AM925">
        <f>+IF($AG$919=$AH$919,0,IF(OR(AND(S925&gt;=1,Y925&lt;=S925),AND(S925&gt;=1,Y925="NS")),0,1))</f>
        <v>0</v>
      </c>
      <c r="AN925"/>
      <c r="AO925"/>
      <c r="AP925"/>
      <c r="AQ925"/>
      <c r="AR925"/>
      <c r="AS925"/>
    </row>
    <row r="926" spans="1:79" ht="15" customHeight="1">
      <c r="B926" s="27"/>
      <c r="C926" s="127" t="s">
        <v>206</v>
      </c>
      <c r="D926" s="289" t="s">
        <v>551</v>
      </c>
      <c r="E926" s="290"/>
      <c r="F926" s="290"/>
      <c r="G926" s="290"/>
      <c r="H926" s="290"/>
      <c r="I926" s="290"/>
      <c r="J926" s="290"/>
      <c r="K926" s="290"/>
      <c r="L926" s="290"/>
      <c r="M926" s="290"/>
      <c r="N926" s="290"/>
      <c r="O926" s="290"/>
      <c r="P926" s="290"/>
      <c r="Q926" s="290"/>
      <c r="R926" s="291"/>
      <c r="S926" s="242"/>
      <c r="T926" s="243"/>
      <c r="U926" s="243"/>
      <c r="V926" s="243"/>
      <c r="W926" s="243"/>
      <c r="X926" s="244"/>
      <c r="Y926" s="242"/>
      <c r="Z926" s="243"/>
      <c r="AA926" s="243"/>
      <c r="AB926" s="243"/>
      <c r="AC926" s="243"/>
      <c r="AD926" s="244"/>
      <c r="AG926">
        <f>W835</f>
        <v>0</v>
      </c>
      <c r="AH926" s="43">
        <f>+IF(OR(AG926="NS",AG926="NA",AG926=0),0,1)</f>
        <v>0</v>
      </c>
      <c r="AI926">
        <f>+COUNTBLANK(S926:AD926)</f>
        <v>12</v>
      </c>
      <c r="AJ926">
        <f>+IF($AG$919=$AH$919,0,IF(OR(AND(AH926=0,AI926=12),AND(AH926&lt;&gt;0,AI926=10)),0,1))</f>
        <v>0</v>
      </c>
      <c r="AK926"/>
      <c r="AL926">
        <f>+IF($AG$919=$AH$919,0,IF(OR(AND(AG926&gt;=1,S926&lt;=AG926),AND(AG926&gt;=1,S926="NS")),0,1))</f>
        <v>0</v>
      </c>
      <c r="AM926">
        <f>+IF($AG$919=$AH$919,0,IF(OR(AND(S926&gt;=1,Y926&lt;=S926),AND(S926&gt;=1,Y926="NS")),0,1))</f>
        <v>0</v>
      </c>
      <c r="AN926"/>
      <c r="AO926"/>
      <c r="AP926"/>
      <c r="AQ926"/>
      <c r="AR926"/>
      <c r="AS926"/>
    </row>
    <row r="927" spans="1:79" ht="15" customHeight="1">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G927"/>
      <c r="AH927"/>
      <c r="AI927"/>
      <c r="AJ927">
        <f>+SUM(AJ925:AJ926)</f>
        <v>0</v>
      </c>
      <c r="AK927"/>
      <c r="AL927">
        <f>+SUM(AL925:AL926)</f>
        <v>0</v>
      </c>
      <c r="AM927">
        <f>+SUM(AM925:AM926)</f>
        <v>0</v>
      </c>
      <c r="AN927"/>
      <c r="AO927"/>
      <c r="AP927"/>
      <c r="AQ927"/>
      <c r="AR927"/>
      <c r="AS927"/>
    </row>
    <row r="928" spans="1:79" ht="24" customHeight="1">
      <c r="A928" s="39"/>
      <c r="B928" s="27"/>
      <c r="C928" s="203" t="s">
        <v>378</v>
      </c>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c r="AD928" s="203"/>
    </row>
    <row r="929" spans="1:79" ht="60" customHeight="1">
      <c r="A929" s="39"/>
      <c r="B929" s="27"/>
      <c r="C929" s="274"/>
      <c r="D929" s="274"/>
      <c r="E929" s="274"/>
      <c r="F929" s="274"/>
      <c r="G929" s="274"/>
      <c r="H929" s="274"/>
      <c r="I929" s="274"/>
      <c r="J929" s="274"/>
      <c r="K929" s="274"/>
      <c r="L929" s="274"/>
      <c r="M929" s="274"/>
      <c r="N929" s="274"/>
      <c r="O929" s="274"/>
      <c r="P929" s="274"/>
      <c r="Q929" s="274"/>
      <c r="R929" s="274"/>
      <c r="S929" s="274"/>
      <c r="T929" s="274"/>
      <c r="U929" s="274"/>
      <c r="V929" s="274"/>
      <c r="W929" s="274"/>
      <c r="X929" s="274"/>
      <c r="Y929" s="274"/>
      <c r="Z929" s="274"/>
      <c r="AA929" s="274"/>
      <c r="AB929" s="274"/>
      <c r="AC929" s="274"/>
      <c r="AD929" s="274"/>
    </row>
    <row r="930" spans="1:79" ht="15" customHeight="1">
      <c r="B930" s="276" t="str">
        <f>IF(CA919=0,"","Alerta: se registró NS (no se sabe), favor de agregar su respectivo comentario (6ᵃ instrucción general).")</f>
        <v/>
      </c>
      <c r="C930" s="276"/>
      <c r="D930" s="276"/>
      <c r="E930" s="276"/>
      <c r="F930" s="276"/>
      <c r="G930" s="276"/>
      <c r="H930" s="276"/>
      <c r="I930" s="276"/>
      <c r="J930" s="276"/>
      <c r="K930" s="276"/>
      <c r="L930" s="276"/>
      <c r="M930" s="276"/>
      <c r="N930" s="276"/>
      <c r="O930" s="276"/>
      <c r="P930" s="276"/>
      <c r="Q930" s="276"/>
      <c r="R930" s="276"/>
      <c r="S930" s="276"/>
      <c r="T930" s="276"/>
      <c r="U930" s="276"/>
      <c r="V930" s="276"/>
      <c r="W930" s="276"/>
      <c r="X930" s="276"/>
      <c r="Y930" s="276"/>
      <c r="Z930" s="276"/>
      <c r="AA930" s="276"/>
      <c r="AB930" s="276"/>
      <c r="AC930" s="276"/>
      <c r="AD930" s="276"/>
    </row>
    <row r="931" spans="1:79" ht="15" customHeight="1">
      <c r="B931" s="295" t="str">
        <f>IF(AJ927=0,"","Error: debe verificar la consistencia de la 1ᵃ instrucción.")</f>
        <v/>
      </c>
      <c r="C931" s="295"/>
      <c r="D931" s="295"/>
      <c r="E931" s="295"/>
      <c r="F931" s="295"/>
      <c r="G931" s="295"/>
      <c r="H931" s="295"/>
      <c r="I931" s="295"/>
      <c r="J931" s="295"/>
      <c r="K931" s="295"/>
      <c r="L931" s="295"/>
      <c r="M931" s="295"/>
      <c r="N931" s="295"/>
      <c r="O931" s="295"/>
      <c r="P931" s="295"/>
      <c r="Q931" s="295"/>
      <c r="R931" s="295"/>
      <c r="S931" s="295"/>
      <c r="T931" s="295"/>
      <c r="U931" s="295"/>
      <c r="V931" s="295"/>
      <c r="W931" s="295"/>
      <c r="X931" s="295"/>
      <c r="Y931" s="295"/>
      <c r="Z931" s="295"/>
      <c r="AA931" s="295"/>
      <c r="AB931" s="295"/>
      <c r="AC931" s="295"/>
      <c r="AD931" s="295"/>
    </row>
    <row r="932" spans="1:79" ht="15" customHeight="1">
      <c r="B932" s="295" t="str">
        <f>IF(AL927=0,"","Error: debe verificar la consistencia de la 2ᵃ instrucción.")</f>
        <v/>
      </c>
      <c r="C932" s="295"/>
      <c r="D932" s="295"/>
      <c r="E932" s="295"/>
      <c r="F932" s="295"/>
      <c r="G932" s="295"/>
      <c r="H932" s="295"/>
      <c r="I932" s="295"/>
      <c r="J932" s="295"/>
      <c r="K932" s="295"/>
      <c r="L932" s="295"/>
      <c r="M932" s="295"/>
      <c r="N932" s="295"/>
      <c r="O932" s="295"/>
      <c r="P932" s="295"/>
      <c r="Q932" s="295"/>
      <c r="R932" s="295"/>
      <c r="S932" s="295"/>
      <c r="T932" s="295"/>
      <c r="U932" s="295"/>
      <c r="V932" s="295"/>
      <c r="W932" s="295"/>
      <c r="X932" s="295"/>
      <c r="Y932" s="295"/>
      <c r="Z932" s="295"/>
      <c r="AA932" s="295"/>
      <c r="AB932" s="295"/>
      <c r="AC932" s="295"/>
      <c r="AD932" s="295"/>
    </row>
    <row r="933" spans="1:79" ht="15" customHeight="1">
      <c r="B933" s="295" t="str">
        <f>IF(AM927=0,"","Error: debe verificar la consistencia de la 3ᵃ instrucción.")</f>
        <v/>
      </c>
      <c r="C933" s="295"/>
      <c r="D933" s="295"/>
      <c r="E933" s="295"/>
      <c r="F933" s="295"/>
      <c r="G933" s="295"/>
      <c r="H933" s="295"/>
      <c r="I933" s="295"/>
      <c r="J933" s="295"/>
      <c r="K933" s="295"/>
      <c r="L933" s="295"/>
      <c r="M933" s="295"/>
      <c r="N933" s="295"/>
      <c r="O933" s="295"/>
      <c r="P933" s="295"/>
      <c r="Q933" s="295"/>
      <c r="R933" s="295"/>
      <c r="S933" s="295"/>
      <c r="T933" s="295"/>
      <c r="U933" s="295"/>
      <c r="V933" s="295"/>
      <c r="W933" s="295"/>
      <c r="X933" s="295"/>
      <c r="Y933" s="295"/>
      <c r="Z933" s="295"/>
      <c r="AA933" s="295"/>
      <c r="AB933" s="295"/>
      <c r="AC933" s="295"/>
      <c r="AD933" s="295"/>
    </row>
    <row r="934" spans="1:79" ht="15" customHeight="1">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c r="AC934" s="164"/>
      <c r="AD934" s="164"/>
    </row>
    <row r="935" spans="1:79" ht="15" customHeight="1" thickBot="1">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spans="1:79" ht="15" customHeight="1" thickBot="1">
      <c r="A936" s="107" t="s">
        <v>257</v>
      </c>
      <c r="B936" s="285" t="s">
        <v>617</v>
      </c>
      <c r="C936" s="286"/>
      <c r="D936" s="286"/>
      <c r="E936" s="286"/>
      <c r="F936" s="286"/>
      <c r="G936" s="286"/>
      <c r="H936" s="286"/>
      <c r="I936" s="286"/>
      <c r="J936" s="286"/>
      <c r="K936" s="286"/>
      <c r="L936" s="286"/>
      <c r="M936" s="286"/>
      <c r="N936" s="286"/>
      <c r="O936" s="286"/>
      <c r="P936" s="286"/>
      <c r="Q936" s="286"/>
      <c r="R936" s="286"/>
      <c r="S936" s="286"/>
      <c r="T936" s="286"/>
      <c r="U936" s="286"/>
      <c r="V936" s="286"/>
      <c r="W936" s="286"/>
      <c r="X936" s="286"/>
      <c r="Y936" s="286"/>
      <c r="Z936" s="286"/>
      <c r="AA936" s="286"/>
      <c r="AB936" s="286"/>
      <c r="AC936" s="286"/>
      <c r="AD936" s="287"/>
    </row>
    <row r="937" spans="1:79" customFormat="1" ht="15" customHeight="1">
      <c r="A937" s="39"/>
      <c r="B937" s="292" t="s">
        <v>537</v>
      </c>
      <c r="C937" s="293"/>
      <c r="D937" s="293"/>
      <c r="E937" s="293"/>
      <c r="F937" s="293"/>
      <c r="G937" s="293"/>
      <c r="H937" s="293"/>
      <c r="I937" s="293"/>
      <c r="J937" s="293"/>
      <c r="K937" s="293"/>
      <c r="L937" s="293"/>
      <c r="M937" s="293"/>
      <c r="N937" s="293"/>
      <c r="O937" s="293"/>
      <c r="P937" s="293"/>
      <c r="Q937" s="293"/>
      <c r="R937" s="293"/>
      <c r="S937" s="293"/>
      <c r="T937" s="293"/>
      <c r="U937" s="293"/>
      <c r="V937" s="293"/>
      <c r="W937" s="293"/>
      <c r="X937" s="293"/>
      <c r="Y937" s="293"/>
      <c r="Z937" s="293"/>
      <c r="AA937" s="293"/>
      <c r="AB937" s="293"/>
      <c r="AC937" s="293"/>
      <c r="AD937" s="294"/>
      <c r="AF937" s="163"/>
    </row>
    <row r="938" spans="1:79" customFormat="1" ht="24" customHeight="1">
      <c r="A938" s="39"/>
      <c r="B938" s="128"/>
      <c r="C938" s="214" t="s">
        <v>618</v>
      </c>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c r="AA938" s="214"/>
      <c r="AB938" s="214"/>
      <c r="AC938" s="214"/>
      <c r="AD938" s="215"/>
      <c r="AF938" s="163"/>
    </row>
    <row r="939" spans="1:79" ht="15" customHeight="1">
      <c r="A939" s="39"/>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G939" s="158" t="s">
        <v>274</v>
      </c>
      <c r="AH939" s="43" t="s">
        <v>566</v>
      </c>
      <c r="AI939"/>
    </row>
    <row r="940" spans="1:79" ht="24" customHeight="1">
      <c r="A940" s="38" t="s">
        <v>619</v>
      </c>
      <c r="B940" s="288" t="s">
        <v>620</v>
      </c>
      <c r="C940" s="288"/>
      <c r="D940" s="288"/>
      <c r="E940" s="288"/>
      <c r="F940" s="288"/>
      <c r="G940" s="288"/>
      <c r="H940" s="288"/>
      <c r="I940" s="288"/>
      <c r="J940" s="288"/>
      <c r="K940" s="288"/>
      <c r="L940" s="288"/>
      <c r="M940" s="288"/>
      <c r="N940" s="288"/>
      <c r="O940" s="288"/>
      <c r="P940" s="288"/>
      <c r="Q940" s="288"/>
      <c r="R940" s="288"/>
      <c r="S940" s="288"/>
      <c r="T940" s="288"/>
      <c r="U940" s="288"/>
      <c r="V940" s="288"/>
      <c r="W940" s="288"/>
      <c r="X940" s="288"/>
      <c r="Y940" s="288"/>
      <c r="Z940" s="288"/>
      <c r="AA940" s="288"/>
      <c r="AB940" s="288"/>
      <c r="AC940" s="288"/>
      <c r="AD940" s="288"/>
      <c r="AG940" s="158">
        <f>COUNTBLANK(S943:AD1062)</f>
        <v>1440</v>
      </c>
      <c r="AH940" s="43">
        <v>1440</v>
      </c>
      <c r="AI940"/>
      <c r="CA940" s="43">
        <f>+COUNTIF(S943:AD1062,"NS")</f>
        <v>0</v>
      </c>
    </row>
    <row r="941" spans="1:79" ht="15" customHeight="1">
      <c r="A941" s="39"/>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G941" s="157"/>
      <c r="AH941" s="157"/>
      <c r="AI941" s="157"/>
    </row>
    <row r="942" spans="1:79" ht="36" customHeight="1">
      <c r="A942" s="39"/>
      <c r="B942" s="27"/>
      <c r="C942" s="252" t="s">
        <v>282</v>
      </c>
      <c r="D942" s="253"/>
      <c r="E942" s="253"/>
      <c r="F942" s="253"/>
      <c r="G942" s="253"/>
      <c r="H942" s="253"/>
      <c r="I942" s="253"/>
      <c r="J942" s="253"/>
      <c r="K942" s="253"/>
      <c r="L942" s="253"/>
      <c r="M942" s="253"/>
      <c r="N942" s="253"/>
      <c r="O942" s="253"/>
      <c r="P942" s="253"/>
      <c r="Q942" s="253"/>
      <c r="R942" s="254"/>
      <c r="S942" s="252" t="s">
        <v>621</v>
      </c>
      <c r="T942" s="253"/>
      <c r="U942" s="253"/>
      <c r="V942" s="253"/>
      <c r="W942" s="253"/>
      <c r="X942" s="254"/>
      <c r="Y942" s="252" t="s">
        <v>622</v>
      </c>
      <c r="Z942" s="253"/>
      <c r="AA942" s="253"/>
      <c r="AB942" s="253"/>
      <c r="AC942" s="253"/>
      <c r="AD942" s="254"/>
      <c r="AG942" s="43" t="s">
        <v>274</v>
      </c>
      <c r="AH942" s="43" t="s">
        <v>281</v>
      </c>
    </row>
    <row r="943" spans="1:79" ht="15" customHeight="1">
      <c r="A943" s="39"/>
      <c r="B943" s="27"/>
      <c r="C943" s="147" t="s">
        <v>205</v>
      </c>
      <c r="D943" s="282" t="str">
        <f>+IF(D42="","",D42)</f>
        <v/>
      </c>
      <c r="E943" s="283"/>
      <c r="F943" s="283"/>
      <c r="G943" s="283"/>
      <c r="H943" s="283"/>
      <c r="I943" s="283"/>
      <c r="J943" s="283"/>
      <c r="K943" s="283"/>
      <c r="L943" s="283"/>
      <c r="M943" s="283"/>
      <c r="N943" s="283"/>
      <c r="O943" s="283"/>
      <c r="P943" s="283"/>
      <c r="Q943" s="283"/>
      <c r="R943" s="284"/>
      <c r="S943" s="280"/>
      <c r="T943" s="199"/>
      <c r="U943" s="199"/>
      <c r="V943" s="199"/>
      <c r="W943" s="199"/>
      <c r="X943" s="281"/>
      <c r="Y943" s="280"/>
      <c r="Z943" s="199"/>
      <c r="AA943" s="199"/>
      <c r="AB943" s="199"/>
      <c r="AC943" s="199"/>
      <c r="AD943" s="281"/>
      <c r="AG943" s="43">
        <f>+COUNTBLANK(S943:AD943)</f>
        <v>12</v>
      </c>
      <c r="AH943" s="43">
        <f>+IF($AG$940=$AH$940,0,IF(OR(AND(D943="",AG943=12),AND(D943&lt;&gt;"",AG943=10)),0,1))</f>
        <v>0</v>
      </c>
    </row>
    <row r="944" spans="1:79" ht="15" customHeight="1">
      <c r="A944" s="39"/>
      <c r="B944" s="27"/>
      <c r="C944" s="91" t="s">
        <v>206</v>
      </c>
      <c r="D944" s="282" t="str">
        <f t="shared" ref="D944:D1007" si="118">+IF(D43="","",D43)</f>
        <v/>
      </c>
      <c r="E944" s="283"/>
      <c r="F944" s="283"/>
      <c r="G944" s="283"/>
      <c r="H944" s="283"/>
      <c r="I944" s="283"/>
      <c r="J944" s="283"/>
      <c r="K944" s="283"/>
      <c r="L944" s="283"/>
      <c r="M944" s="283"/>
      <c r="N944" s="283"/>
      <c r="O944" s="283"/>
      <c r="P944" s="283"/>
      <c r="Q944" s="283"/>
      <c r="R944" s="284"/>
      <c r="S944" s="280"/>
      <c r="T944" s="199"/>
      <c r="U944" s="199"/>
      <c r="V944" s="199"/>
      <c r="W944" s="199"/>
      <c r="X944" s="281"/>
      <c r="Y944" s="280"/>
      <c r="Z944" s="199"/>
      <c r="AA944" s="199"/>
      <c r="AB944" s="199"/>
      <c r="AC944" s="199"/>
      <c r="AD944" s="281"/>
      <c r="AG944" s="43">
        <f t="shared" ref="AG944:AG1007" si="119">+COUNTBLANK(S944:AD944)</f>
        <v>12</v>
      </c>
      <c r="AH944" s="43">
        <f t="shared" ref="AH944:AH1007" si="120">+IF($AG$940=$AH$940,0,IF(OR(AND(D944="",AG944=12),AND(D944&lt;&gt;"",AG944=10)),0,1))</f>
        <v>0</v>
      </c>
    </row>
    <row r="945" spans="1:34" ht="15" customHeight="1">
      <c r="A945" s="39"/>
      <c r="B945" s="27"/>
      <c r="C945" s="92" t="s">
        <v>208</v>
      </c>
      <c r="D945" s="282" t="str">
        <f t="shared" si="118"/>
        <v/>
      </c>
      <c r="E945" s="283"/>
      <c r="F945" s="283"/>
      <c r="G945" s="283"/>
      <c r="H945" s="283"/>
      <c r="I945" s="283"/>
      <c r="J945" s="283"/>
      <c r="K945" s="283"/>
      <c r="L945" s="283"/>
      <c r="M945" s="283"/>
      <c r="N945" s="283"/>
      <c r="O945" s="283"/>
      <c r="P945" s="283"/>
      <c r="Q945" s="283"/>
      <c r="R945" s="284"/>
      <c r="S945" s="280"/>
      <c r="T945" s="199"/>
      <c r="U945" s="199"/>
      <c r="V945" s="199"/>
      <c r="W945" s="199"/>
      <c r="X945" s="281"/>
      <c r="Y945" s="280"/>
      <c r="Z945" s="199"/>
      <c r="AA945" s="199"/>
      <c r="AB945" s="199"/>
      <c r="AC945" s="199"/>
      <c r="AD945" s="281"/>
      <c r="AG945" s="43">
        <f t="shared" si="119"/>
        <v>12</v>
      </c>
      <c r="AH945" s="43">
        <f t="shared" si="120"/>
        <v>0</v>
      </c>
    </row>
    <row r="946" spans="1:34" ht="15" customHeight="1">
      <c r="A946" s="39"/>
      <c r="B946" s="27"/>
      <c r="C946" s="92" t="s">
        <v>209</v>
      </c>
      <c r="D946" s="282" t="str">
        <f t="shared" si="118"/>
        <v/>
      </c>
      <c r="E946" s="283"/>
      <c r="F946" s="283"/>
      <c r="G946" s="283"/>
      <c r="H946" s="283"/>
      <c r="I946" s="283"/>
      <c r="J946" s="283"/>
      <c r="K946" s="283"/>
      <c r="L946" s="283"/>
      <c r="M946" s="283"/>
      <c r="N946" s="283"/>
      <c r="O946" s="283"/>
      <c r="P946" s="283"/>
      <c r="Q946" s="283"/>
      <c r="R946" s="284"/>
      <c r="S946" s="280"/>
      <c r="T946" s="199"/>
      <c r="U946" s="199"/>
      <c r="V946" s="199"/>
      <c r="W946" s="199"/>
      <c r="X946" s="281"/>
      <c r="Y946" s="280"/>
      <c r="Z946" s="199"/>
      <c r="AA946" s="199"/>
      <c r="AB946" s="199"/>
      <c r="AC946" s="199"/>
      <c r="AD946" s="281"/>
      <c r="AG946" s="43">
        <f t="shared" si="119"/>
        <v>12</v>
      </c>
      <c r="AH946" s="43">
        <f t="shared" si="120"/>
        <v>0</v>
      </c>
    </row>
    <row r="947" spans="1:34" ht="15" customHeight="1">
      <c r="A947" s="39"/>
      <c r="B947" s="27"/>
      <c r="C947" s="92" t="s">
        <v>211</v>
      </c>
      <c r="D947" s="282" t="str">
        <f t="shared" si="118"/>
        <v/>
      </c>
      <c r="E947" s="283"/>
      <c r="F947" s="283"/>
      <c r="G947" s="283"/>
      <c r="H947" s="283"/>
      <c r="I947" s="283"/>
      <c r="J947" s="283"/>
      <c r="K947" s="283"/>
      <c r="L947" s="283"/>
      <c r="M947" s="283"/>
      <c r="N947" s="283"/>
      <c r="O947" s="283"/>
      <c r="P947" s="283"/>
      <c r="Q947" s="283"/>
      <c r="R947" s="284"/>
      <c r="S947" s="280"/>
      <c r="T947" s="199"/>
      <c r="U947" s="199"/>
      <c r="V947" s="199"/>
      <c r="W947" s="199"/>
      <c r="X947" s="281"/>
      <c r="Y947" s="280"/>
      <c r="Z947" s="199"/>
      <c r="AA947" s="199"/>
      <c r="AB947" s="199"/>
      <c r="AC947" s="199"/>
      <c r="AD947" s="281"/>
      <c r="AG947" s="43">
        <f t="shared" si="119"/>
        <v>12</v>
      </c>
      <c r="AH947" s="43">
        <f t="shared" si="120"/>
        <v>0</v>
      </c>
    </row>
    <row r="948" spans="1:34" ht="15" customHeight="1">
      <c r="A948" s="39"/>
      <c r="B948" s="27"/>
      <c r="C948" s="92" t="s">
        <v>213</v>
      </c>
      <c r="D948" s="282" t="str">
        <f t="shared" si="118"/>
        <v/>
      </c>
      <c r="E948" s="283"/>
      <c r="F948" s="283"/>
      <c r="G948" s="283"/>
      <c r="H948" s="283"/>
      <c r="I948" s="283"/>
      <c r="J948" s="283"/>
      <c r="K948" s="283"/>
      <c r="L948" s="283"/>
      <c r="M948" s="283"/>
      <c r="N948" s="283"/>
      <c r="O948" s="283"/>
      <c r="P948" s="283"/>
      <c r="Q948" s="283"/>
      <c r="R948" s="284"/>
      <c r="S948" s="280"/>
      <c r="T948" s="199"/>
      <c r="U948" s="199"/>
      <c r="V948" s="199"/>
      <c r="W948" s="199"/>
      <c r="X948" s="281"/>
      <c r="Y948" s="280"/>
      <c r="Z948" s="199"/>
      <c r="AA948" s="199"/>
      <c r="AB948" s="199"/>
      <c r="AC948" s="199"/>
      <c r="AD948" s="281"/>
      <c r="AG948" s="43">
        <f t="shared" si="119"/>
        <v>12</v>
      </c>
      <c r="AH948" s="43">
        <f t="shared" si="120"/>
        <v>0</v>
      </c>
    </row>
    <row r="949" spans="1:34" ht="15" customHeight="1">
      <c r="A949" s="39"/>
      <c r="B949" s="27"/>
      <c r="C949" s="92" t="s">
        <v>215</v>
      </c>
      <c r="D949" s="282" t="str">
        <f t="shared" si="118"/>
        <v/>
      </c>
      <c r="E949" s="283"/>
      <c r="F949" s="283"/>
      <c r="G949" s="283"/>
      <c r="H949" s="283"/>
      <c r="I949" s="283"/>
      <c r="J949" s="283"/>
      <c r="K949" s="283"/>
      <c r="L949" s="283"/>
      <c r="M949" s="283"/>
      <c r="N949" s="283"/>
      <c r="O949" s="283"/>
      <c r="P949" s="283"/>
      <c r="Q949" s="283"/>
      <c r="R949" s="284"/>
      <c r="S949" s="280"/>
      <c r="T949" s="199"/>
      <c r="U949" s="199"/>
      <c r="V949" s="199"/>
      <c r="W949" s="199"/>
      <c r="X949" s="281"/>
      <c r="Y949" s="280"/>
      <c r="Z949" s="199"/>
      <c r="AA949" s="199"/>
      <c r="AB949" s="199"/>
      <c r="AC949" s="199"/>
      <c r="AD949" s="281"/>
      <c r="AG949" s="43">
        <f t="shared" si="119"/>
        <v>12</v>
      </c>
      <c r="AH949" s="43">
        <f t="shared" si="120"/>
        <v>0</v>
      </c>
    </row>
    <row r="950" spans="1:34" ht="15" customHeight="1">
      <c r="A950" s="39"/>
      <c r="B950" s="27"/>
      <c r="C950" s="92" t="s">
        <v>217</v>
      </c>
      <c r="D950" s="282" t="str">
        <f t="shared" si="118"/>
        <v/>
      </c>
      <c r="E950" s="283"/>
      <c r="F950" s="283"/>
      <c r="G950" s="283"/>
      <c r="H950" s="283"/>
      <c r="I950" s="283"/>
      <c r="J950" s="283"/>
      <c r="K950" s="283"/>
      <c r="L950" s="283"/>
      <c r="M950" s="283"/>
      <c r="N950" s="283"/>
      <c r="O950" s="283"/>
      <c r="P950" s="283"/>
      <c r="Q950" s="283"/>
      <c r="R950" s="284"/>
      <c r="S950" s="280"/>
      <c r="T950" s="199"/>
      <c r="U950" s="199"/>
      <c r="V950" s="199"/>
      <c r="W950" s="199"/>
      <c r="X950" s="281"/>
      <c r="Y950" s="280"/>
      <c r="Z950" s="199"/>
      <c r="AA950" s="199"/>
      <c r="AB950" s="199"/>
      <c r="AC950" s="199"/>
      <c r="AD950" s="281"/>
      <c r="AG950" s="43">
        <f t="shared" si="119"/>
        <v>12</v>
      </c>
      <c r="AH950" s="43">
        <f t="shared" si="120"/>
        <v>0</v>
      </c>
    </row>
    <row r="951" spans="1:34" ht="15" customHeight="1">
      <c r="A951" s="39"/>
      <c r="B951" s="27"/>
      <c r="C951" s="92" t="s">
        <v>219</v>
      </c>
      <c r="D951" s="282" t="str">
        <f t="shared" si="118"/>
        <v/>
      </c>
      <c r="E951" s="283"/>
      <c r="F951" s="283"/>
      <c r="G951" s="283"/>
      <c r="H951" s="283"/>
      <c r="I951" s="283"/>
      <c r="J951" s="283"/>
      <c r="K951" s="283"/>
      <c r="L951" s="283"/>
      <c r="M951" s="283"/>
      <c r="N951" s="283"/>
      <c r="O951" s="283"/>
      <c r="P951" s="283"/>
      <c r="Q951" s="283"/>
      <c r="R951" s="284"/>
      <c r="S951" s="280"/>
      <c r="T951" s="199"/>
      <c r="U951" s="199"/>
      <c r="V951" s="199"/>
      <c r="W951" s="199"/>
      <c r="X951" s="281"/>
      <c r="Y951" s="280"/>
      <c r="Z951" s="199"/>
      <c r="AA951" s="199"/>
      <c r="AB951" s="199"/>
      <c r="AC951" s="199"/>
      <c r="AD951" s="281"/>
      <c r="AG951" s="43">
        <f t="shared" si="119"/>
        <v>12</v>
      </c>
      <c r="AH951" s="43">
        <f t="shared" si="120"/>
        <v>0</v>
      </c>
    </row>
    <row r="952" spans="1:34" ht="15" customHeight="1">
      <c r="A952" s="39"/>
      <c r="B952" s="27"/>
      <c r="C952" s="92" t="s">
        <v>221</v>
      </c>
      <c r="D952" s="282" t="str">
        <f t="shared" si="118"/>
        <v/>
      </c>
      <c r="E952" s="283"/>
      <c r="F952" s="283"/>
      <c r="G952" s="283"/>
      <c r="H952" s="283"/>
      <c r="I952" s="283"/>
      <c r="J952" s="283"/>
      <c r="K952" s="283"/>
      <c r="L952" s="283"/>
      <c r="M952" s="283"/>
      <c r="N952" s="283"/>
      <c r="O952" s="283"/>
      <c r="P952" s="283"/>
      <c r="Q952" s="283"/>
      <c r="R952" s="284"/>
      <c r="S952" s="280"/>
      <c r="T952" s="199"/>
      <c r="U952" s="199"/>
      <c r="V952" s="199"/>
      <c r="W952" s="199"/>
      <c r="X952" s="281"/>
      <c r="Y952" s="280"/>
      <c r="Z952" s="199"/>
      <c r="AA952" s="199"/>
      <c r="AB952" s="199"/>
      <c r="AC952" s="199"/>
      <c r="AD952" s="281"/>
      <c r="AG952" s="43">
        <f t="shared" si="119"/>
        <v>12</v>
      </c>
      <c r="AH952" s="43">
        <f t="shared" si="120"/>
        <v>0</v>
      </c>
    </row>
    <row r="953" spans="1:34" ht="15" customHeight="1">
      <c r="A953" s="39"/>
      <c r="B953" s="27"/>
      <c r="C953" s="92" t="s">
        <v>223</v>
      </c>
      <c r="D953" s="282" t="str">
        <f t="shared" si="118"/>
        <v/>
      </c>
      <c r="E953" s="283"/>
      <c r="F953" s="283"/>
      <c r="G953" s="283"/>
      <c r="H953" s="283"/>
      <c r="I953" s="283"/>
      <c r="J953" s="283"/>
      <c r="K953" s="283"/>
      <c r="L953" s="283"/>
      <c r="M953" s="283"/>
      <c r="N953" s="283"/>
      <c r="O953" s="283"/>
      <c r="P953" s="283"/>
      <c r="Q953" s="283"/>
      <c r="R953" s="284"/>
      <c r="S953" s="280"/>
      <c r="T953" s="199"/>
      <c r="U953" s="199"/>
      <c r="V953" s="199"/>
      <c r="W953" s="199"/>
      <c r="X953" s="281"/>
      <c r="Y953" s="280"/>
      <c r="Z953" s="199"/>
      <c r="AA953" s="199"/>
      <c r="AB953" s="199"/>
      <c r="AC953" s="199"/>
      <c r="AD953" s="281"/>
      <c r="AG953" s="43">
        <f t="shared" si="119"/>
        <v>12</v>
      </c>
      <c r="AH953" s="43">
        <f t="shared" si="120"/>
        <v>0</v>
      </c>
    </row>
    <row r="954" spans="1:34" ht="15" customHeight="1">
      <c r="A954" s="39"/>
      <c r="B954" s="27"/>
      <c r="C954" s="92" t="s">
        <v>224</v>
      </c>
      <c r="D954" s="282" t="str">
        <f t="shared" si="118"/>
        <v/>
      </c>
      <c r="E954" s="283"/>
      <c r="F954" s="283"/>
      <c r="G954" s="283"/>
      <c r="H954" s="283"/>
      <c r="I954" s="283"/>
      <c r="J954" s="283"/>
      <c r="K954" s="283"/>
      <c r="L954" s="283"/>
      <c r="M954" s="283"/>
      <c r="N954" s="283"/>
      <c r="O954" s="283"/>
      <c r="P954" s="283"/>
      <c r="Q954" s="283"/>
      <c r="R954" s="284"/>
      <c r="S954" s="280"/>
      <c r="T954" s="199"/>
      <c r="U954" s="199"/>
      <c r="V954" s="199"/>
      <c r="W954" s="199"/>
      <c r="X954" s="281"/>
      <c r="Y954" s="280"/>
      <c r="Z954" s="199"/>
      <c r="AA954" s="199"/>
      <c r="AB954" s="199"/>
      <c r="AC954" s="199"/>
      <c r="AD954" s="281"/>
      <c r="AG954" s="43">
        <f t="shared" si="119"/>
        <v>12</v>
      </c>
      <c r="AH954" s="43">
        <f t="shared" si="120"/>
        <v>0</v>
      </c>
    </row>
    <row r="955" spans="1:34" ht="15" customHeight="1">
      <c r="A955" s="39"/>
      <c r="B955" s="27"/>
      <c r="C955" s="92" t="s">
        <v>225</v>
      </c>
      <c r="D955" s="282" t="str">
        <f t="shared" si="118"/>
        <v/>
      </c>
      <c r="E955" s="283"/>
      <c r="F955" s="283"/>
      <c r="G955" s="283"/>
      <c r="H955" s="283"/>
      <c r="I955" s="283"/>
      <c r="J955" s="283"/>
      <c r="K955" s="283"/>
      <c r="L955" s="283"/>
      <c r="M955" s="283"/>
      <c r="N955" s="283"/>
      <c r="O955" s="283"/>
      <c r="P955" s="283"/>
      <c r="Q955" s="283"/>
      <c r="R955" s="284"/>
      <c r="S955" s="280"/>
      <c r="T955" s="199"/>
      <c r="U955" s="199"/>
      <c r="V955" s="199"/>
      <c r="W955" s="199"/>
      <c r="X955" s="281"/>
      <c r="Y955" s="280"/>
      <c r="Z955" s="199"/>
      <c r="AA955" s="199"/>
      <c r="AB955" s="199"/>
      <c r="AC955" s="199"/>
      <c r="AD955" s="281"/>
      <c r="AG955" s="43">
        <f t="shared" si="119"/>
        <v>12</v>
      </c>
      <c r="AH955" s="43">
        <f t="shared" si="120"/>
        <v>0</v>
      </c>
    </row>
    <row r="956" spans="1:34" ht="15" customHeight="1">
      <c r="A956" s="39"/>
      <c r="B956" s="27"/>
      <c r="C956" s="92" t="s">
        <v>226</v>
      </c>
      <c r="D956" s="282" t="str">
        <f t="shared" si="118"/>
        <v/>
      </c>
      <c r="E956" s="283"/>
      <c r="F956" s="283"/>
      <c r="G956" s="283"/>
      <c r="H956" s="283"/>
      <c r="I956" s="283"/>
      <c r="J956" s="283"/>
      <c r="K956" s="283"/>
      <c r="L956" s="283"/>
      <c r="M956" s="283"/>
      <c r="N956" s="283"/>
      <c r="O956" s="283"/>
      <c r="P956" s="283"/>
      <c r="Q956" s="283"/>
      <c r="R956" s="284"/>
      <c r="S956" s="280"/>
      <c r="T956" s="199"/>
      <c r="U956" s="199"/>
      <c r="V956" s="199"/>
      <c r="W956" s="199"/>
      <c r="X956" s="281"/>
      <c r="Y956" s="280"/>
      <c r="Z956" s="199"/>
      <c r="AA956" s="199"/>
      <c r="AB956" s="199"/>
      <c r="AC956" s="199"/>
      <c r="AD956" s="281"/>
      <c r="AG956" s="43">
        <f t="shared" si="119"/>
        <v>12</v>
      </c>
      <c r="AH956" s="43">
        <f t="shared" si="120"/>
        <v>0</v>
      </c>
    </row>
    <row r="957" spans="1:34" ht="15" customHeight="1">
      <c r="A957" s="39"/>
      <c r="B957" s="27"/>
      <c r="C957" s="92" t="s">
        <v>227</v>
      </c>
      <c r="D957" s="282" t="str">
        <f t="shared" si="118"/>
        <v/>
      </c>
      <c r="E957" s="283"/>
      <c r="F957" s="283"/>
      <c r="G957" s="283"/>
      <c r="H957" s="283"/>
      <c r="I957" s="283"/>
      <c r="J957" s="283"/>
      <c r="K957" s="283"/>
      <c r="L957" s="283"/>
      <c r="M957" s="283"/>
      <c r="N957" s="283"/>
      <c r="O957" s="283"/>
      <c r="P957" s="283"/>
      <c r="Q957" s="283"/>
      <c r="R957" s="284"/>
      <c r="S957" s="280"/>
      <c r="T957" s="199"/>
      <c r="U957" s="199"/>
      <c r="V957" s="199"/>
      <c r="W957" s="199"/>
      <c r="X957" s="281"/>
      <c r="Y957" s="280"/>
      <c r="Z957" s="199"/>
      <c r="AA957" s="199"/>
      <c r="AB957" s="199"/>
      <c r="AC957" s="199"/>
      <c r="AD957" s="281"/>
      <c r="AG957" s="43">
        <f t="shared" si="119"/>
        <v>12</v>
      </c>
      <c r="AH957" s="43">
        <f t="shared" si="120"/>
        <v>0</v>
      </c>
    </row>
    <row r="958" spans="1:34" ht="15" customHeight="1">
      <c r="A958" s="39"/>
      <c r="B958" s="27"/>
      <c r="C958" s="92" t="s">
        <v>228</v>
      </c>
      <c r="D958" s="282" t="str">
        <f t="shared" si="118"/>
        <v/>
      </c>
      <c r="E958" s="283"/>
      <c r="F958" s="283"/>
      <c r="G958" s="283"/>
      <c r="H958" s="283"/>
      <c r="I958" s="283"/>
      <c r="J958" s="283"/>
      <c r="K958" s="283"/>
      <c r="L958" s="283"/>
      <c r="M958" s="283"/>
      <c r="N958" s="283"/>
      <c r="O958" s="283"/>
      <c r="P958" s="283"/>
      <c r="Q958" s="283"/>
      <c r="R958" s="284"/>
      <c r="S958" s="280"/>
      <c r="T958" s="199"/>
      <c r="U958" s="199"/>
      <c r="V958" s="199"/>
      <c r="W958" s="199"/>
      <c r="X958" s="281"/>
      <c r="Y958" s="280"/>
      <c r="Z958" s="199"/>
      <c r="AA958" s="199"/>
      <c r="AB958" s="199"/>
      <c r="AC958" s="199"/>
      <c r="AD958" s="281"/>
      <c r="AG958" s="43">
        <f t="shared" si="119"/>
        <v>12</v>
      </c>
      <c r="AH958" s="43">
        <f t="shared" si="120"/>
        <v>0</v>
      </c>
    </row>
    <row r="959" spans="1:34" ht="15" customHeight="1">
      <c r="A959" s="39"/>
      <c r="B959" s="27"/>
      <c r="C959" s="92" t="s">
        <v>229</v>
      </c>
      <c r="D959" s="282" t="str">
        <f t="shared" si="118"/>
        <v/>
      </c>
      <c r="E959" s="283"/>
      <c r="F959" s="283"/>
      <c r="G959" s="283"/>
      <c r="H959" s="283"/>
      <c r="I959" s="283"/>
      <c r="J959" s="283"/>
      <c r="K959" s="283"/>
      <c r="L959" s="283"/>
      <c r="M959" s="283"/>
      <c r="N959" s="283"/>
      <c r="O959" s="283"/>
      <c r="P959" s="283"/>
      <c r="Q959" s="283"/>
      <c r="R959" s="284"/>
      <c r="S959" s="280"/>
      <c r="T959" s="199"/>
      <c r="U959" s="199"/>
      <c r="V959" s="199"/>
      <c r="W959" s="199"/>
      <c r="X959" s="281"/>
      <c r="Y959" s="280"/>
      <c r="Z959" s="199"/>
      <c r="AA959" s="199"/>
      <c r="AB959" s="199"/>
      <c r="AC959" s="199"/>
      <c r="AD959" s="281"/>
      <c r="AG959" s="43">
        <f t="shared" si="119"/>
        <v>12</v>
      </c>
      <c r="AH959" s="43">
        <f t="shared" si="120"/>
        <v>0</v>
      </c>
    </row>
    <row r="960" spans="1:34" ht="15" customHeight="1">
      <c r="A960" s="39"/>
      <c r="B960" s="27"/>
      <c r="C960" s="92" t="s">
        <v>230</v>
      </c>
      <c r="D960" s="282" t="str">
        <f t="shared" si="118"/>
        <v/>
      </c>
      <c r="E960" s="283"/>
      <c r="F960" s="283"/>
      <c r="G960" s="283"/>
      <c r="H960" s="283"/>
      <c r="I960" s="283"/>
      <c r="J960" s="283"/>
      <c r="K960" s="283"/>
      <c r="L960" s="283"/>
      <c r="M960" s="283"/>
      <c r="N960" s="283"/>
      <c r="O960" s="283"/>
      <c r="P960" s="283"/>
      <c r="Q960" s="283"/>
      <c r="R960" s="284"/>
      <c r="S960" s="280"/>
      <c r="T960" s="199"/>
      <c r="U960" s="199"/>
      <c r="V960" s="199"/>
      <c r="W960" s="199"/>
      <c r="X960" s="281"/>
      <c r="Y960" s="280"/>
      <c r="Z960" s="199"/>
      <c r="AA960" s="199"/>
      <c r="AB960" s="199"/>
      <c r="AC960" s="199"/>
      <c r="AD960" s="281"/>
      <c r="AG960" s="43">
        <f t="shared" si="119"/>
        <v>12</v>
      </c>
      <c r="AH960" s="43">
        <f t="shared" si="120"/>
        <v>0</v>
      </c>
    </row>
    <row r="961" spans="1:34" ht="15" customHeight="1">
      <c r="A961" s="39"/>
      <c r="B961" s="27"/>
      <c r="C961" s="92" t="s">
        <v>231</v>
      </c>
      <c r="D961" s="282" t="str">
        <f t="shared" si="118"/>
        <v/>
      </c>
      <c r="E961" s="283"/>
      <c r="F961" s="283"/>
      <c r="G961" s="283"/>
      <c r="H961" s="283"/>
      <c r="I961" s="283"/>
      <c r="J961" s="283"/>
      <c r="K961" s="283"/>
      <c r="L961" s="283"/>
      <c r="M961" s="283"/>
      <c r="N961" s="283"/>
      <c r="O961" s="283"/>
      <c r="P961" s="283"/>
      <c r="Q961" s="283"/>
      <c r="R961" s="284"/>
      <c r="S961" s="280"/>
      <c r="T961" s="199"/>
      <c r="U961" s="199"/>
      <c r="V961" s="199"/>
      <c r="W961" s="199"/>
      <c r="X961" s="281"/>
      <c r="Y961" s="280"/>
      <c r="Z961" s="199"/>
      <c r="AA961" s="199"/>
      <c r="AB961" s="199"/>
      <c r="AC961" s="199"/>
      <c r="AD961" s="281"/>
      <c r="AG961" s="43">
        <f t="shared" si="119"/>
        <v>12</v>
      </c>
      <c r="AH961" s="43">
        <f t="shared" si="120"/>
        <v>0</v>
      </c>
    </row>
    <row r="962" spans="1:34" ht="15" customHeight="1">
      <c r="A962" s="39"/>
      <c r="B962" s="27"/>
      <c r="C962" s="92" t="s">
        <v>232</v>
      </c>
      <c r="D962" s="282" t="str">
        <f t="shared" si="118"/>
        <v/>
      </c>
      <c r="E962" s="283"/>
      <c r="F962" s="283"/>
      <c r="G962" s="283"/>
      <c r="H962" s="283"/>
      <c r="I962" s="283"/>
      <c r="J962" s="283"/>
      <c r="K962" s="283"/>
      <c r="L962" s="283"/>
      <c r="M962" s="283"/>
      <c r="N962" s="283"/>
      <c r="O962" s="283"/>
      <c r="P962" s="283"/>
      <c r="Q962" s="283"/>
      <c r="R962" s="284"/>
      <c r="S962" s="280"/>
      <c r="T962" s="199"/>
      <c r="U962" s="199"/>
      <c r="V962" s="199"/>
      <c r="W962" s="199"/>
      <c r="X962" s="281"/>
      <c r="Y962" s="280"/>
      <c r="Z962" s="199"/>
      <c r="AA962" s="199"/>
      <c r="AB962" s="199"/>
      <c r="AC962" s="199"/>
      <c r="AD962" s="281"/>
      <c r="AG962" s="43">
        <f t="shared" si="119"/>
        <v>12</v>
      </c>
      <c r="AH962" s="43">
        <f t="shared" si="120"/>
        <v>0</v>
      </c>
    </row>
    <row r="963" spans="1:34" ht="15" customHeight="1">
      <c r="A963" s="39"/>
      <c r="B963" s="27"/>
      <c r="C963" s="92" t="s">
        <v>233</v>
      </c>
      <c r="D963" s="282" t="str">
        <f t="shared" si="118"/>
        <v/>
      </c>
      <c r="E963" s="283"/>
      <c r="F963" s="283"/>
      <c r="G963" s="283"/>
      <c r="H963" s="283"/>
      <c r="I963" s="283"/>
      <c r="J963" s="283"/>
      <c r="K963" s="283"/>
      <c r="L963" s="283"/>
      <c r="M963" s="283"/>
      <c r="N963" s="283"/>
      <c r="O963" s="283"/>
      <c r="P963" s="283"/>
      <c r="Q963" s="283"/>
      <c r="R963" s="284"/>
      <c r="S963" s="280"/>
      <c r="T963" s="199"/>
      <c r="U963" s="199"/>
      <c r="V963" s="199"/>
      <c r="W963" s="199"/>
      <c r="X963" s="281"/>
      <c r="Y963" s="280"/>
      <c r="Z963" s="199"/>
      <c r="AA963" s="199"/>
      <c r="AB963" s="199"/>
      <c r="AC963" s="199"/>
      <c r="AD963" s="281"/>
      <c r="AG963" s="43">
        <f t="shared" si="119"/>
        <v>12</v>
      </c>
      <c r="AH963" s="43">
        <f t="shared" si="120"/>
        <v>0</v>
      </c>
    </row>
    <row r="964" spans="1:34" ht="15" customHeight="1">
      <c r="A964" s="39"/>
      <c r="B964" s="27"/>
      <c r="C964" s="92" t="s">
        <v>234</v>
      </c>
      <c r="D964" s="282" t="str">
        <f t="shared" si="118"/>
        <v/>
      </c>
      <c r="E964" s="283"/>
      <c r="F964" s="283"/>
      <c r="G964" s="283"/>
      <c r="H964" s="283"/>
      <c r="I964" s="283"/>
      <c r="J964" s="283"/>
      <c r="K964" s="283"/>
      <c r="L964" s="283"/>
      <c r="M964" s="283"/>
      <c r="N964" s="283"/>
      <c r="O964" s="283"/>
      <c r="P964" s="283"/>
      <c r="Q964" s="283"/>
      <c r="R964" s="284"/>
      <c r="S964" s="280"/>
      <c r="T964" s="199"/>
      <c r="U964" s="199"/>
      <c r="V964" s="199"/>
      <c r="W964" s="199"/>
      <c r="X964" s="281"/>
      <c r="Y964" s="280"/>
      <c r="Z964" s="199"/>
      <c r="AA964" s="199"/>
      <c r="AB964" s="199"/>
      <c r="AC964" s="199"/>
      <c r="AD964" s="281"/>
      <c r="AG964" s="43">
        <f t="shared" si="119"/>
        <v>12</v>
      </c>
      <c r="AH964" s="43">
        <f t="shared" si="120"/>
        <v>0</v>
      </c>
    </row>
    <row r="965" spans="1:34" ht="15" customHeight="1">
      <c r="A965" s="39"/>
      <c r="B965" s="27"/>
      <c r="C965" s="92" t="s">
        <v>235</v>
      </c>
      <c r="D965" s="282" t="str">
        <f t="shared" si="118"/>
        <v/>
      </c>
      <c r="E965" s="283"/>
      <c r="F965" s="283"/>
      <c r="G965" s="283"/>
      <c r="H965" s="283"/>
      <c r="I965" s="283"/>
      <c r="J965" s="283"/>
      <c r="K965" s="283"/>
      <c r="L965" s="283"/>
      <c r="M965" s="283"/>
      <c r="N965" s="283"/>
      <c r="O965" s="283"/>
      <c r="P965" s="283"/>
      <c r="Q965" s="283"/>
      <c r="R965" s="284"/>
      <c r="S965" s="280"/>
      <c r="T965" s="199"/>
      <c r="U965" s="199"/>
      <c r="V965" s="199"/>
      <c r="W965" s="199"/>
      <c r="X965" s="281"/>
      <c r="Y965" s="280"/>
      <c r="Z965" s="199"/>
      <c r="AA965" s="199"/>
      <c r="AB965" s="199"/>
      <c r="AC965" s="199"/>
      <c r="AD965" s="281"/>
      <c r="AG965" s="43">
        <f t="shared" si="119"/>
        <v>12</v>
      </c>
      <c r="AH965" s="43">
        <f t="shared" si="120"/>
        <v>0</v>
      </c>
    </row>
    <row r="966" spans="1:34" ht="15" customHeight="1">
      <c r="A966" s="39"/>
      <c r="B966" s="27"/>
      <c r="C966" s="92" t="s">
        <v>236</v>
      </c>
      <c r="D966" s="282" t="str">
        <f t="shared" si="118"/>
        <v/>
      </c>
      <c r="E966" s="283"/>
      <c r="F966" s="283"/>
      <c r="G966" s="283"/>
      <c r="H966" s="283"/>
      <c r="I966" s="283"/>
      <c r="J966" s="283"/>
      <c r="K966" s="283"/>
      <c r="L966" s="283"/>
      <c r="M966" s="283"/>
      <c r="N966" s="283"/>
      <c r="O966" s="283"/>
      <c r="P966" s="283"/>
      <c r="Q966" s="283"/>
      <c r="R966" s="284"/>
      <c r="S966" s="280"/>
      <c r="T966" s="199"/>
      <c r="U966" s="199"/>
      <c r="V966" s="199"/>
      <c r="W966" s="199"/>
      <c r="X966" s="281"/>
      <c r="Y966" s="280"/>
      <c r="Z966" s="199"/>
      <c r="AA966" s="199"/>
      <c r="AB966" s="199"/>
      <c r="AC966" s="199"/>
      <c r="AD966" s="281"/>
      <c r="AG966" s="43">
        <f t="shared" si="119"/>
        <v>12</v>
      </c>
      <c r="AH966" s="43">
        <f t="shared" si="120"/>
        <v>0</v>
      </c>
    </row>
    <row r="967" spans="1:34" ht="15" customHeight="1">
      <c r="A967" s="39"/>
      <c r="B967" s="27"/>
      <c r="C967" s="92" t="s">
        <v>237</v>
      </c>
      <c r="D967" s="282" t="str">
        <f t="shared" si="118"/>
        <v/>
      </c>
      <c r="E967" s="283"/>
      <c r="F967" s="283"/>
      <c r="G967" s="283"/>
      <c r="H967" s="283"/>
      <c r="I967" s="283"/>
      <c r="J967" s="283"/>
      <c r="K967" s="283"/>
      <c r="L967" s="283"/>
      <c r="M967" s="283"/>
      <c r="N967" s="283"/>
      <c r="O967" s="283"/>
      <c r="P967" s="283"/>
      <c r="Q967" s="283"/>
      <c r="R967" s="284"/>
      <c r="S967" s="280"/>
      <c r="T967" s="199"/>
      <c r="U967" s="199"/>
      <c r="V967" s="199"/>
      <c r="W967" s="199"/>
      <c r="X967" s="281"/>
      <c r="Y967" s="280"/>
      <c r="Z967" s="199"/>
      <c r="AA967" s="199"/>
      <c r="AB967" s="199"/>
      <c r="AC967" s="199"/>
      <c r="AD967" s="281"/>
      <c r="AG967" s="43">
        <f t="shared" si="119"/>
        <v>12</v>
      </c>
      <c r="AH967" s="43">
        <f t="shared" si="120"/>
        <v>0</v>
      </c>
    </row>
    <row r="968" spans="1:34" ht="15" customHeight="1">
      <c r="A968" s="39"/>
      <c r="B968" s="27"/>
      <c r="C968" s="92" t="s">
        <v>238</v>
      </c>
      <c r="D968" s="282" t="str">
        <f t="shared" si="118"/>
        <v/>
      </c>
      <c r="E968" s="283"/>
      <c r="F968" s="283"/>
      <c r="G968" s="283"/>
      <c r="H968" s="283"/>
      <c r="I968" s="283"/>
      <c r="J968" s="283"/>
      <c r="K968" s="283"/>
      <c r="L968" s="283"/>
      <c r="M968" s="283"/>
      <c r="N968" s="283"/>
      <c r="O968" s="283"/>
      <c r="P968" s="283"/>
      <c r="Q968" s="283"/>
      <c r="R968" s="284"/>
      <c r="S968" s="280"/>
      <c r="T968" s="199"/>
      <c r="U968" s="199"/>
      <c r="V968" s="199"/>
      <c r="W968" s="199"/>
      <c r="X968" s="281"/>
      <c r="Y968" s="280"/>
      <c r="Z968" s="199"/>
      <c r="AA968" s="199"/>
      <c r="AB968" s="199"/>
      <c r="AC968" s="199"/>
      <c r="AD968" s="281"/>
      <c r="AG968" s="43">
        <f t="shared" si="119"/>
        <v>12</v>
      </c>
      <c r="AH968" s="43">
        <f t="shared" si="120"/>
        <v>0</v>
      </c>
    </row>
    <row r="969" spans="1:34" ht="15" customHeight="1">
      <c r="A969" s="39"/>
      <c r="B969" s="27"/>
      <c r="C969" s="92" t="s">
        <v>239</v>
      </c>
      <c r="D969" s="282" t="str">
        <f t="shared" si="118"/>
        <v/>
      </c>
      <c r="E969" s="283"/>
      <c r="F969" s="283"/>
      <c r="G969" s="283"/>
      <c r="H969" s="283"/>
      <c r="I969" s="283"/>
      <c r="J969" s="283"/>
      <c r="K969" s="283"/>
      <c r="L969" s="283"/>
      <c r="M969" s="283"/>
      <c r="N969" s="283"/>
      <c r="O969" s="283"/>
      <c r="P969" s="283"/>
      <c r="Q969" s="283"/>
      <c r="R969" s="284"/>
      <c r="S969" s="280"/>
      <c r="T969" s="199"/>
      <c r="U969" s="199"/>
      <c r="V969" s="199"/>
      <c r="W969" s="199"/>
      <c r="X969" s="281"/>
      <c r="Y969" s="280"/>
      <c r="Z969" s="199"/>
      <c r="AA969" s="199"/>
      <c r="AB969" s="199"/>
      <c r="AC969" s="199"/>
      <c r="AD969" s="281"/>
      <c r="AG969" s="43">
        <f t="shared" si="119"/>
        <v>12</v>
      </c>
      <c r="AH969" s="43">
        <f t="shared" si="120"/>
        <v>0</v>
      </c>
    </row>
    <row r="970" spans="1:34" ht="15" customHeight="1">
      <c r="A970" s="39"/>
      <c r="B970" s="27"/>
      <c r="C970" s="92" t="s">
        <v>240</v>
      </c>
      <c r="D970" s="282" t="str">
        <f t="shared" si="118"/>
        <v/>
      </c>
      <c r="E970" s="283"/>
      <c r="F970" s="283"/>
      <c r="G970" s="283"/>
      <c r="H970" s="283"/>
      <c r="I970" s="283"/>
      <c r="J970" s="283"/>
      <c r="K970" s="283"/>
      <c r="L970" s="283"/>
      <c r="M970" s="283"/>
      <c r="N970" s="283"/>
      <c r="O970" s="283"/>
      <c r="P970" s="283"/>
      <c r="Q970" s="283"/>
      <c r="R970" s="284"/>
      <c r="S970" s="280"/>
      <c r="T970" s="199"/>
      <c r="U970" s="199"/>
      <c r="V970" s="199"/>
      <c r="W970" s="199"/>
      <c r="X970" s="281"/>
      <c r="Y970" s="280"/>
      <c r="Z970" s="199"/>
      <c r="AA970" s="199"/>
      <c r="AB970" s="199"/>
      <c r="AC970" s="199"/>
      <c r="AD970" s="281"/>
      <c r="AG970" s="43">
        <f t="shared" si="119"/>
        <v>12</v>
      </c>
      <c r="AH970" s="43">
        <f t="shared" si="120"/>
        <v>0</v>
      </c>
    </row>
    <row r="971" spans="1:34" ht="15" customHeight="1">
      <c r="A971" s="39"/>
      <c r="B971" s="27"/>
      <c r="C971" s="92" t="s">
        <v>241</v>
      </c>
      <c r="D971" s="282" t="str">
        <f t="shared" si="118"/>
        <v/>
      </c>
      <c r="E971" s="283"/>
      <c r="F971" s="283"/>
      <c r="G971" s="283"/>
      <c r="H971" s="283"/>
      <c r="I971" s="283"/>
      <c r="J971" s="283"/>
      <c r="K971" s="283"/>
      <c r="L971" s="283"/>
      <c r="M971" s="283"/>
      <c r="N971" s="283"/>
      <c r="O971" s="283"/>
      <c r="P971" s="283"/>
      <c r="Q971" s="283"/>
      <c r="R971" s="284"/>
      <c r="S971" s="280"/>
      <c r="T971" s="199"/>
      <c r="U971" s="199"/>
      <c r="V971" s="199"/>
      <c r="W971" s="199"/>
      <c r="X971" s="281"/>
      <c r="Y971" s="280"/>
      <c r="Z971" s="199"/>
      <c r="AA971" s="199"/>
      <c r="AB971" s="199"/>
      <c r="AC971" s="199"/>
      <c r="AD971" s="281"/>
      <c r="AG971" s="43">
        <f t="shared" si="119"/>
        <v>12</v>
      </c>
      <c r="AH971" s="43">
        <f t="shared" si="120"/>
        <v>0</v>
      </c>
    </row>
    <row r="972" spans="1:34" ht="15" customHeight="1">
      <c r="A972" s="39"/>
      <c r="B972" s="27"/>
      <c r="C972" s="92" t="s">
        <v>242</v>
      </c>
      <c r="D972" s="282" t="str">
        <f t="shared" si="118"/>
        <v/>
      </c>
      <c r="E972" s="283"/>
      <c r="F972" s="283"/>
      <c r="G972" s="283"/>
      <c r="H972" s="283"/>
      <c r="I972" s="283"/>
      <c r="J972" s="283"/>
      <c r="K972" s="283"/>
      <c r="L972" s="283"/>
      <c r="M972" s="283"/>
      <c r="N972" s="283"/>
      <c r="O972" s="283"/>
      <c r="P972" s="283"/>
      <c r="Q972" s="283"/>
      <c r="R972" s="284"/>
      <c r="S972" s="280"/>
      <c r="T972" s="199"/>
      <c r="U972" s="199"/>
      <c r="V972" s="199"/>
      <c r="W972" s="199"/>
      <c r="X972" s="281"/>
      <c r="Y972" s="280"/>
      <c r="Z972" s="199"/>
      <c r="AA972" s="199"/>
      <c r="AB972" s="199"/>
      <c r="AC972" s="199"/>
      <c r="AD972" s="281"/>
      <c r="AG972" s="43">
        <f t="shared" si="119"/>
        <v>12</v>
      </c>
      <c r="AH972" s="43">
        <f t="shared" si="120"/>
        <v>0</v>
      </c>
    </row>
    <row r="973" spans="1:34" ht="15" customHeight="1">
      <c r="A973" s="39"/>
      <c r="B973" s="27"/>
      <c r="C973" s="92" t="s">
        <v>243</v>
      </c>
      <c r="D973" s="282" t="str">
        <f t="shared" si="118"/>
        <v/>
      </c>
      <c r="E973" s="283"/>
      <c r="F973" s="283"/>
      <c r="G973" s="283"/>
      <c r="H973" s="283"/>
      <c r="I973" s="283"/>
      <c r="J973" s="283"/>
      <c r="K973" s="283"/>
      <c r="L973" s="283"/>
      <c r="M973" s="283"/>
      <c r="N973" s="283"/>
      <c r="O973" s="283"/>
      <c r="P973" s="283"/>
      <c r="Q973" s="283"/>
      <c r="R973" s="284"/>
      <c r="S973" s="280"/>
      <c r="T973" s="199"/>
      <c r="U973" s="199"/>
      <c r="V973" s="199"/>
      <c r="W973" s="199"/>
      <c r="X973" s="281"/>
      <c r="Y973" s="280"/>
      <c r="Z973" s="199"/>
      <c r="AA973" s="199"/>
      <c r="AB973" s="199"/>
      <c r="AC973" s="199"/>
      <c r="AD973" s="281"/>
      <c r="AG973" s="43">
        <f t="shared" si="119"/>
        <v>12</v>
      </c>
      <c r="AH973" s="43">
        <f t="shared" si="120"/>
        <v>0</v>
      </c>
    </row>
    <row r="974" spans="1:34" ht="15" customHeight="1">
      <c r="A974" s="39"/>
      <c r="B974" s="27"/>
      <c r="C974" s="92" t="s">
        <v>244</v>
      </c>
      <c r="D974" s="282" t="str">
        <f t="shared" si="118"/>
        <v/>
      </c>
      <c r="E974" s="283"/>
      <c r="F974" s="283"/>
      <c r="G974" s="283"/>
      <c r="H974" s="283"/>
      <c r="I974" s="283"/>
      <c r="J974" s="283"/>
      <c r="K974" s="283"/>
      <c r="L974" s="283"/>
      <c r="M974" s="283"/>
      <c r="N974" s="283"/>
      <c r="O974" s="283"/>
      <c r="P974" s="283"/>
      <c r="Q974" s="283"/>
      <c r="R974" s="284"/>
      <c r="S974" s="280"/>
      <c r="T974" s="199"/>
      <c r="U974" s="199"/>
      <c r="V974" s="199"/>
      <c r="W974" s="199"/>
      <c r="X974" s="281"/>
      <c r="Y974" s="280"/>
      <c r="Z974" s="199"/>
      <c r="AA974" s="199"/>
      <c r="AB974" s="199"/>
      <c r="AC974" s="199"/>
      <c r="AD974" s="281"/>
      <c r="AG974" s="43">
        <f t="shared" si="119"/>
        <v>12</v>
      </c>
      <c r="AH974" s="43">
        <f t="shared" si="120"/>
        <v>0</v>
      </c>
    </row>
    <row r="975" spans="1:34" ht="15" customHeight="1">
      <c r="A975" s="39"/>
      <c r="B975" s="27"/>
      <c r="C975" s="92" t="s">
        <v>245</v>
      </c>
      <c r="D975" s="282" t="str">
        <f t="shared" si="118"/>
        <v/>
      </c>
      <c r="E975" s="283"/>
      <c r="F975" s="283"/>
      <c r="G975" s="283"/>
      <c r="H975" s="283"/>
      <c r="I975" s="283"/>
      <c r="J975" s="283"/>
      <c r="K975" s="283"/>
      <c r="L975" s="283"/>
      <c r="M975" s="283"/>
      <c r="N975" s="283"/>
      <c r="O975" s="283"/>
      <c r="P975" s="283"/>
      <c r="Q975" s="283"/>
      <c r="R975" s="284"/>
      <c r="S975" s="280"/>
      <c r="T975" s="199"/>
      <c r="U975" s="199"/>
      <c r="V975" s="199"/>
      <c r="W975" s="199"/>
      <c r="X975" s="281"/>
      <c r="Y975" s="280"/>
      <c r="Z975" s="199"/>
      <c r="AA975" s="199"/>
      <c r="AB975" s="199"/>
      <c r="AC975" s="199"/>
      <c r="AD975" s="281"/>
      <c r="AG975" s="43">
        <f t="shared" si="119"/>
        <v>12</v>
      </c>
      <c r="AH975" s="43">
        <f t="shared" si="120"/>
        <v>0</v>
      </c>
    </row>
    <row r="976" spans="1:34" ht="15" customHeight="1">
      <c r="A976" s="39"/>
      <c r="B976" s="27"/>
      <c r="C976" s="92" t="s">
        <v>246</v>
      </c>
      <c r="D976" s="282" t="str">
        <f t="shared" si="118"/>
        <v/>
      </c>
      <c r="E976" s="283"/>
      <c r="F976" s="283"/>
      <c r="G976" s="283"/>
      <c r="H976" s="283"/>
      <c r="I976" s="283"/>
      <c r="J976" s="283"/>
      <c r="K976" s="283"/>
      <c r="L976" s="283"/>
      <c r="M976" s="283"/>
      <c r="N976" s="283"/>
      <c r="O976" s="283"/>
      <c r="P976" s="283"/>
      <c r="Q976" s="283"/>
      <c r="R976" s="284"/>
      <c r="S976" s="280"/>
      <c r="T976" s="199"/>
      <c r="U976" s="199"/>
      <c r="V976" s="199"/>
      <c r="W976" s="199"/>
      <c r="X976" s="281"/>
      <c r="Y976" s="280"/>
      <c r="Z976" s="199"/>
      <c r="AA976" s="199"/>
      <c r="AB976" s="199"/>
      <c r="AC976" s="199"/>
      <c r="AD976" s="281"/>
      <c r="AG976" s="43">
        <f t="shared" si="119"/>
        <v>12</v>
      </c>
      <c r="AH976" s="43">
        <f t="shared" si="120"/>
        <v>0</v>
      </c>
    </row>
    <row r="977" spans="1:34" ht="15" customHeight="1">
      <c r="A977" s="39"/>
      <c r="B977" s="27"/>
      <c r="C977" s="92" t="s">
        <v>247</v>
      </c>
      <c r="D977" s="282" t="str">
        <f t="shared" si="118"/>
        <v/>
      </c>
      <c r="E977" s="283"/>
      <c r="F977" s="283"/>
      <c r="G977" s="283"/>
      <c r="H977" s="283"/>
      <c r="I977" s="283"/>
      <c r="J977" s="283"/>
      <c r="K977" s="283"/>
      <c r="L977" s="283"/>
      <c r="M977" s="283"/>
      <c r="N977" s="283"/>
      <c r="O977" s="283"/>
      <c r="P977" s="283"/>
      <c r="Q977" s="283"/>
      <c r="R977" s="284"/>
      <c r="S977" s="280"/>
      <c r="T977" s="199"/>
      <c r="U977" s="199"/>
      <c r="V977" s="199"/>
      <c r="W977" s="199"/>
      <c r="X977" s="281"/>
      <c r="Y977" s="280"/>
      <c r="Z977" s="199"/>
      <c r="AA977" s="199"/>
      <c r="AB977" s="199"/>
      <c r="AC977" s="199"/>
      <c r="AD977" s="281"/>
      <c r="AG977" s="43">
        <f t="shared" si="119"/>
        <v>12</v>
      </c>
      <c r="AH977" s="43">
        <f t="shared" si="120"/>
        <v>0</v>
      </c>
    </row>
    <row r="978" spans="1:34" ht="15" customHeight="1">
      <c r="A978" s="39"/>
      <c r="B978" s="27"/>
      <c r="C978" s="92" t="s">
        <v>292</v>
      </c>
      <c r="D978" s="282" t="str">
        <f t="shared" si="118"/>
        <v/>
      </c>
      <c r="E978" s="283"/>
      <c r="F978" s="283"/>
      <c r="G978" s="283"/>
      <c r="H978" s="283"/>
      <c r="I978" s="283"/>
      <c r="J978" s="283"/>
      <c r="K978" s="283"/>
      <c r="L978" s="283"/>
      <c r="M978" s="283"/>
      <c r="N978" s="283"/>
      <c r="O978" s="283"/>
      <c r="P978" s="283"/>
      <c r="Q978" s="283"/>
      <c r="R978" s="284"/>
      <c r="S978" s="280"/>
      <c r="T978" s="199"/>
      <c r="U978" s="199"/>
      <c r="V978" s="199"/>
      <c r="W978" s="199"/>
      <c r="X978" s="281"/>
      <c r="Y978" s="280"/>
      <c r="Z978" s="199"/>
      <c r="AA978" s="199"/>
      <c r="AB978" s="199"/>
      <c r="AC978" s="199"/>
      <c r="AD978" s="281"/>
      <c r="AG978" s="43">
        <f t="shared" si="119"/>
        <v>12</v>
      </c>
      <c r="AH978" s="43">
        <f t="shared" si="120"/>
        <v>0</v>
      </c>
    </row>
    <row r="979" spans="1:34" ht="15" customHeight="1">
      <c r="A979" s="39"/>
      <c r="B979" s="27"/>
      <c r="C979" s="92" t="s">
        <v>293</v>
      </c>
      <c r="D979" s="282" t="str">
        <f t="shared" si="118"/>
        <v/>
      </c>
      <c r="E979" s="283"/>
      <c r="F979" s="283"/>
      <c r="G979" s="283"/>
      <c r="H979" s="283"/>
      <c r="I979" s="283"/>
      <c r="J979" s="283"/>
      <c r="K979" s="283"/>
      <c r="L979" s="283"/>
      <c r="M979" s="283"/>
      <c r="N979" s="283"/>
      <c r="O979" s="283"/>
      <c r="P979" s="283"/>
      <c r="Q979" s="283"/>
      <c r="R979" s="284"/>
      <c r="S979" s="280"/>
      <c r="T979" s="199"/>
      <c r="U979" s="199"/>
      <c r="V979" s="199"/>
      <c r="W979" s="199"/>
      <c r="X979" s="281"/>
      <c r="Y979" s="280"/>
      <c r="Z979" s="199"/>
      <c r="AA979" s="199"/>
      <c r="AB979" s="199"/>
      <c r="AC979" s="199"/>
      <c r="AD979" s="281"/>
      <c r="AG979" s="43">
        <f t="shared" si="119"/>
        <v>12</v>
      </c>
      <c r="AH979" s="43">
        <f t="shared" si="120"/>
        <v>0</v>
      </c>
    </row>
    <row r="980" spans="1:34" ht="15" customHeight="1">
      <c r="A980" s="39"/>
      <c r="B980" s="27"/>
      <c r="C980" s="92" t="s">
        <v>294</v>
      </c>
      <c r="D980" s="282" t="str">
        <f t="shared" si="118"/>
        <v/>
      </c>
      <c r="E980" s="283"/>
      <c r="F980" s="283"/>
      <c r="G980" s="283"/>
      <c r="H980" s="283"/>
      <c r="I980" s="283"/>
      <c r="J980" s="283"/>
      <c r="K980" s="283"/>
      <c r="L980" s="283"/>
      <c r="M980" s="283"/>
      <c r="N980" s="283"/>
      <c r="O980" s="283"/>
      <c r="P980" s="283"/>
      <c r="Q980" s="283"/>
      <c r="R980" s="284"/>
      <c r="S980" s="280"/>
      <c r="T980" s="199"/>
      <c r="U980" s="199"/>
      <c r="V980" s="199"/>
      <c r="W980" s="199"/>
      <c r="X980" s="281"/>
      <c r="Y980" s="280"/>
      <c r="Z980" s="199"/>
      <c r="AA980" s="199"/>
      <c r="AB980" s="199"/>
      <c r="AC980" s="199"/>
      <c r="AD980" s="281"/>
      <c r="AG980" s="43">
        <f t="shared" si="119"/>
        <v>12</v>
      </c>
      <c r="AH980" s="43">
        <f t="shared" si="120"/>
        <v>0</v>
      </c>
    </row>
    <row r="981" spans="1:34" ht="15" customHeight="1">
      <c r="A981" s="39"/>
      <c r="B981" s="27"/>
      <c r="C981" s="92" t="s">
        <v>295</v>
      </c>
      <c r="D981" s="282" t="str">
        <f t="shared" si="118"/>
        <v/>
      </c>
      <c r="E981" s="283"/>
      <c r="F981" s="283"/>
      <c r="G981" s="283"/>
      <c r="H981" s="283"/>
      <c r="I981" s="283"/>
      <c r="J981" s="283"/>
      <c r="K981" s="283"/>
      <c r="L981" s="283"/>
      <c r="M981" s="283"/>
      <c r="N981" s="283"/>
      <c r="O981" s="283"/>
      <c r="P981" s="283"/>
      <c r="Q981" s="283"/>
      <c r="R981" s="284"/>
      <c r="S981" s="280"/>
      <c r="T981" s="199"/>
      <c r="U981" s="199"/>
      <c r="V981" s="199"/>
      <c r="W981" s="199"/>
      <c r="X981" s="281"/>
      <c r="Y981" s="280"/>
      <c r="Z981" s="199"/>
      <c r="AA981" s="199"/>
      <c r="AB981" s="199"/>
      <c r="AC981" s="199"/>
      <c r="AD981" s="281"/>
      <c r="AG981" s="43">
        <f t="shared" si="119"/>
        <v>12</v>
      </c>
      <c r="AH981" s="43">
        <f t="shared" si="120"/>
        <v>0</v>
      </c>
    </row>
    <row r="982" spans="1:34" ht="15" customHeight="1">
      <c r="A982" s="39"/>
      <c r="B982" s="27"/>
      <c r="C982" s="92" t="s">
        <v>296</v>
      </c>
      <c r="D982" s="282" t="str">
        <f t="shared" si="118"/>
        <v/>
      </c>
      <c r="E982" s="283"/>
      <c r="F982" s="283"/>
      <c r="G982" s="283"/>
      <c r="H982" s="283"/>
      <c r="I982" s="283"/>
      <c r="J982" s="283"/>
      <c r="K982" s="283"/>
      <c r="L982" s="283"/>
      <c r="M982" s="283"/>
      <c r="N982" s="283"/>
      <c r="O982" s="283"/>
      <c r="P982" s="283"/>
      <c r="Q982" s="283"/>
      <c r="R982" s="284"/>
      <c r="S982" s="280"/>
      <c r="T982" s="199"/>
      <c r="U982" s="199"/>
      <c r="V982" s="199"/>
      <c r="W982" s="199"/>
      <c r="X982" s="281"/>
      <c r="Y982" s="280"/>
      <c r="Z982" s="199"/>
      <c r="AA982" s="199"/>
      <c r="AB982" s="199"/>
      <c r="AC982" s="199"/>
      <c r="AD982" s="281"/>
      <c r="AG982" s="43">
        <f t="shared" si="119"/>
        <v>12</v>
      </c>
      <c r="AH982" s="43">
        <f t="shared" si="120"/>
        <v>0</v>
      </c>
    </row>
    <row r="983" spans="1:34" ht="15" customHeight="1">
      <c r="A983" s="39"/>
      <c r="B983" s="27"/>
      <c r="C983" s="92" t="s">
        <v>297</v>
      </c>
      <c r="D983" s="282" t="str">
        <f t="shared" si="118"/>
        <v/>
      </c>
      <c r="E983" s="283"/>
      <c r="F983" s="283"/>
      <c r="G983" s="283"/>
      <c r="H983" s="283"/>
      <c r="I983" s="283"/>
      <c r="J983" s="283"/>
      <c r="K983" s="283"/>
      <c r="L983" s="283"/>
      <c r="M983" s="283"/>
      <c r="N983" s="283"/>
      <c r="O983" s="283"/>
      <c r="P983" s="283"/>
      <c r="Q983" s="283"/>
      <c r="R983" s="284"/>
      <c r="S983" s="280"/>
      <c r="T983" s="199"/>
      <c r="U983" s="199"/>
      <c r="V983" s="199"/>
      <c r="W983" s="199"/>
      <c r="X983" s="281"/>
      <c r="Y983" s="280"/>
      <c r="Z983" s="199"/>
      <c r="AA983" s="199"/>
      <c r="AB983" s="199"/>
      <c r="AC983" s="199"/>
      <c r="AD983" s="281"/>
      <c r="AG983" s="43">
        <f t="shared" si="119"/>
        <v>12</v>
      </c>
      <c r="AH983" s="43">
        <f t="shared" si="120"/>
        <v>0</v>
      </c>
    </row>
    <row r="984" spans="1:34" ht="15" customHeight="1">
      <c r="A984" s="39"/>
      <c r="B984" s="27"/>
      <c r="C984" s="92" t="s">
        <v>298</v>
      </c>
      <c r="D984" s="282" t="str">
        <f t="shared" si="118"/>
        <v/>
      </c>
      <c r="E984" s="283"/>
      <c r="F984" s="283"/>
      <c r="G984" s="283"/>
      <c r="H984" s="283"/>
      <c r="I984" s="283"/>
      <c r="J984" s="283"/>
      <c r="K984" s="283"/>
      <c r="L984" s="283"/>
      <c r="M984" s="283"/>
      <c r="N984" s="283"/>
      <c r="O984" s="283"/>
      <c r="P984" s="283"/>
      <c r="Q984" s="283"/>
      <c r="R984" s="284"/>
      <c r="S984" s="280"/>
      <c r="T984" s="199"/>
      <c r="U984" s="199"/>
      <c r="V984" s="199"/>
      <c r="W984" s="199"/>
      <c r="X984" s="281"/>
      <c r="Y984" s="280"/>
      <c r="Z984" s="199"/>
      <c r="AA984" s="199"/>
      <c r="AB984" s="199"/>
      <c r="AC984" s="199"/>
      <c r="AD984" s="281"/>
      <c r="AG984" s="43">
        <f t="shared" si="119"/>
        <v>12</v>
      </c>
      <c r="AH984" s="43">
        <f t="shared" si="120"/>
        <v>0</v>
      </c>
    </row>
    <row r="985" spans="1:34" ht="15" customHeight="1">
      <c r="A985" s="39"/>
      <c r="B985" s="27"/>
      <c r="C985" s="92" t="s">
        <v>299</v>
      </c>
      <c r="D985" s="282" t="str">
        <f t="shared" si="118"/>
        <v/>
      </c>
      <c r="E985" s="283"/>
      <c r="F985" s="283"/>
      <c r="G985" s="283"/>
      <c r="H985" s="283"/>
      <c r="I985" s="283"/>
      <c r="J985" s="283"/>
      <c r="K985" s="283"/>
      <c r="L985" s="283"/>
      <c r="M985" s="283"/>
      <c r="N985" s="283"/>
      <c r="O985" s="283"/>
      <c r="P985" s="283"/>
      <c r="Q985" s="283"/>
      <c r="R985" s="284"/>
      <c r="S985" s="280"/>
      <c r="T985" s="199"/>
      <c r="U985" s="199"/>
      <c r="V985" s="199"/>
      <c r="W985" s="199"/>
      <c r="X985" s="281"/>
      <c r="Y985" s="280"/>
      <c r="Z985" s="199"/>
      <c r="AA985" s="199"/>
      <c r="AB985" s="199"/>
      <c r="AC985" s="199"/>
      <c r="AD985" s="281"/>
      <c r="AG985" s="43">
        <f t="shared" si="119"/>
        <v>12</v>
      </c>
      <c r="AH985" s="43">
        <f t="shared" si="120"/>
        <v>0</v>
      </c>
    </row>
    <row r="986" spans="1:34" ht="15" customHeight="1">
      <c r="B986" s="25"/>
      <c r="C986" s="92" t="s">
        <v>300</v>
      </c>
      <c r="D986" s="282" t="str">
        <f t="shared" si="118"/>
        <v/>
      </c>
      <c r="E986" s="283"/>
      <c r="F986" s="283"/>
      <c r="G986" s="283"/>
      <c r="H986" s="283"/>
      <c r="I986" s="283"/>
      <c r="J986" s="283"/>
      <c r="K986" s="283"/>
      <c r="L986" s="283"/>
      <c r="M986" s="283"/>
      <c r="N986" s="283"/>
      <c r="O986" s="283"/>
      <c r="P986" s="283"/>
      <c r="Q986" s="283"/>
      <c r="R986" s="284"/>
      <c r="S986" s="280"/>
      <c r="T986" s="199"/>
      <c r="U986" s="199"/>
      <c r="V986" s="199"/>
      <c r="W986" s="199"/>
      <c r="X986" s="281"/>
      <c r="Y986" s="280"/>
      <c r="Z986" s="199"/>
      <c r="AA986" s="199"/>
      <c r="AB986" s="199"/>
      <c r="AC986" s="199"/>
      <c r="AD986" s="281"/>
      <c r="AG986" s="43">
        <f t="shared" si="119"/>
        <v>12</v>
      </c>
      <c r="AH986" s="43">
        <f t="shared" si="120"/>
        <v>0</v>
      </c>
    </row>
    <row r="987" spans="1:34" ht="15" customHeight="1">
      <c r="B987" s="25"/>
      <c r="C987" s="92" t="s">
        <v>301</v>
      </c>
      <c r="D987" s="282" t="str">
        <f t="shared" si="118"/>
        <v/>
      </c>
      <c r="E987" s="283"/>
      <c r="F987" s="283"/>
      <c r="G987" s="283"/>
      <c r="H987" s="283"/>
      <c r="I987" s="283"/>
      <c r="J987" s="283"/>
      <c r="K987" s="283"/>
      <c r="L987" s="283"/>
      <c r="M987" s="283"/>
      <c r="N987" s="283"/>
      <c r="O987" s="283"/>
      <c r="P987" s="283"/>
      <c r="Q987" s="283"/>
      <c r="R987" s="284"/>
      <c r="S987" s="280"/>
      <c r="T987" s="199"/>
      <c r="U987" s="199"/>
      <c r="V987" s="199"/>
      <c r="W987" s="199"/>
      <c r="X987" s="281"/>
      <c r="Y987" s="280"/>
      <c r="Z987" s="199"/>
      <c r="AA987" s="199"/>
      <c r="AB987" s="199"/>
      <c r="AC987" s="199"/>
      <c r="AD987" s="281"/>
      <c r="AG987" s="43">
        <f t="shared" si="119"/>
        <v>12</v>
      </c>
      <c r="AH987" s="43">
        <f t="shared" si="120"/>
        <v>0</v>
      </c>
    </row>
    <row r="988" spans="1:34" ht="15" customHeight="1">
      <c r="B988" s="25"/>
      <c r="C988" s="92" t="s">
        <v>302</v>
      </c>
      <c r="D988" s="282" t="str">
        <f t="shared" si="118"/>
        <v/>
      </c>
      <c r="E988" s="283"/>
      <c r="F988" s="283"/>
      <c r="G988" s="283"/>
      <c r="H988" s="283"/>
      <c r="I988" s="283"/>
      <c r="J988" s="283"/>
      <c r="K988" s="283"/>
      <c r="L988" s="283"/>
      <c r="M988" s="283"/>
      <c r="N988" s="283"/>
      <c r="O988" s="283"/>
      <c r="P988" s="283"/>
      <c r="Q988" s="283"/>
      <c r="R988" s="284"/>
      <c r="S988" s="280"/>
      <c r="T988" s="199"/>
      <c r="U988" s="199"/>
      <c r="V988" s="199"/>
      <c r="W988" s="199"/>
      <c r="X988" s="281"/>
      <c r="Y988" s="280"/>
      <c r="Z988" s="199"/>
      <c r="AA988" s="199"/>
      <c r="AB988" s="199"/>
      <c r="AC988" s="199"/>
      <c r="AD988" s="281"/>
      <c r="AG988" s="43">
        <f t="shared" si="119"/>
        <v>12</v>
      </c>
      <c r="AH988" s="43">
        <f t="shared" si="120"/>
        <v>0</v>
      </c>
    </row>
    <row r="989" spans="1:34" ht="15" customHeight="1">
      <c r="B989" s="25"/>
      <c r="C989" s="92" t="s">
        <v>303</v>
      </c>
      <c r="D989" s="282" t="str">
        <f t="shared" si="118"/>
        <v/>
      </c>
      <c r="E989" s="283"/>
      <c r="F989" s="283"/>
      <c r="G989" s="283"/>
      <c r="H989" s="283"/>
      <c r="I989" s="283"/>
      <c r="J989" s="283"/>
      <c r="K989" s="283"/>
      <c r="L989" s="283"/>
      <c r="M989" s="283"/>
      <c r="N989" s="283"/>
      <c r="O989" s="283"/>
      <c r="P989" s="283"/>
      <c r="Q989" s="283"/>
      <c r="R989" s="284"/>
      <c r="S989" s="280"/>
      <c r="T989" s="199"/>
      <c r="U989" s="199"/>
      <c r="V989" s="199"/>
      <c r="W989" s="199"/>
      <c r="X989" s="281"/>
      <c r="Y989" s="280"/>
      <c r="Z989" s="199"/>
      <c r="AA989" s="199"/>
      <c r="AB989" s="199"/>
      <c r="AC989" s="199"/>
      <c r="AD989" s="281"/>
      <c r="AG989" s="43">
        <f t="shared" si="119"/>
        <v>12</v>
      </c>
      <c r="AH989" s="43">
        <f t="shared" si="120"/>
        <v>0</v>
      </c>
    </row>
    <row r="990" spans="1:34" ht="15" customHeight="1">
      <c r="B990" s="25"/>
      <c r="C990" s="92" t="s">
        <v>304</v>
      </c>
      <c r="D990" s="282" t="str">
        <f t="shared" si="118"/>
        <v/>
      </c>
      <c r="E990" s="283"/>
      <c r="F990" s="283"/>
      <c r="G990" s="283"/>
      <c r="H990" s="283"/>
      <c r="I990" s="283"/>
      <c r="J990" s="283"/>
      <c r="K990" s="283"/>
      <c r="L990" s="283"/>
      <c r="M990" s="283"/>
      <c r="N990" s="283"/>
      <c r="O990" s="283"/>
      <c r="P990" s="283"/>
      <c r="Q990" s="283"/>
      <c r="R990" s="284"/>
      <c r="S990" s="280"/>
      <c r="T990" s="199"/>
      <c r="U990" s="199"/>
      <c r="V990" s="199"/>
      <c r="W990" s="199"/>
      <c r="X990" s="281"/>
      <c r="Y990" s="280"/>
      <c r="Z990" s="199"/>
      <c r="AA990" s="199"/>
      <c r="AB990" s="199"/>
      <c r="AC990" s="199"/>
      <c r="AD990" s="281"/>
      <c r="AG990" s="43">
        <f t="shared" si="119"/>
        <v>12</v>
      </c>
      <c r="AH990" s="43">
        <f t="shared" si="120"/>
        <v>0</v>
      </c>
    </row>
    <row r="991" spans="1:34" ht="15" customHeight="1">
      <c r="B991" s="25"/>
      <c r="C991" s="92" t="s">
        <v>305</v>
      </c>
      <c r="D991" s="282" t="str">
        <f t="shared" si="118"/>
        <v/>
      </c>
      <c r="E991" s="283"/>
      <c r="F991" s="283"/>
      <c r="G991" s="283"/>
      <c r="H991" s="283"/>
      <c r="I991" s="283"/>
      <c r="J991" s="283"/>
      <c r="K991" s="283"/>
      <c r="L991" s="283"/>
      <c r="M991" s="283"/>
      <c r="N991" s="283"/>
      <c r="O991" s="283"/>
      <c r="P991" s="283"/>
      <c r="Q991" s="283"/>
      <c r="R991" s="284"/>
      <c r="S991" s="280"/>
      <c r="T991" s="199"/>
      <c r="U991" s="199"/>
      <c r="V991" s="199"/>
      <c r="W991" s="199"/>
      <c r="X991" s="281"/>
      <c r="Y991" s="280"/>
      <c r="Z991" s="199"/>
      <c r="AA991" s="199"/>
      <c r="AB991" s="199"/>
      <c r="AC991" s="199"/>
      <c r="AD991" s="281"/>
      <c r="AG991" s="43">
        <f t="shared" si="119"/>
        <v>12</v>
      </c>
      <c r="AH991" s="43">
        <f t="shared" si="120"/>
        <v>0</v>
      </c>
    </row>
    <row r="992" spans="1:34" ht="15" customHeight="1">
      <c r="B992" s="25"/>
      <c r="C992" s="92" t="s">
        <v>306</v>
      </c>
      <c r="D992" s="282" t="str">
        <f t="shared" si="118"/>
        <v/>
      </c>
      <c r="E992" s="283"/>
      <c r="F992" s="283"/>
      <c r="G992" s="283"/>
      <c r="H992" s="283"/>
      <c r="I992" s="283"/>
      <c r="J992" s="283"/>
      <c r="K992" s="283"/>
      <c r="L992" s="283"/>
      <c r="M992" s="283"/>
      <c r="N992" s="283"/>
      <c r="O992" s="283"/>
      <c r="P992" s="283"/>
      <c r="Q992" s="283"/>
      <c r="R992" s="284"/>
      <c r="S992" s="280"/>
      <c r="T992" s="199"/>
      <c r="U992" s="199"/>
      <c r="V992" s="199"/>
      <c r="W992" s="199"/>
      <c r="X992" s="281"/>
      <c r="Y992" s="280"/>
      <c r="Z992" s="199"/>
      <c r="AA992" s="199"/>
      <c r="AB992" s="199"/>
      <c r="AC992" s="199"/>
      <c r="AD992" s="281"/>
      <c r="AG992" s="43">
        <f t="shared" si="119"/>
        <v>12</v>
      </c>
      <c r="AH992" s="43">
        <f t="shared" si="120"/>
        <v>0</v>
      </c>
    </row>
    <row r="993" spans="2:34" ht="15" customHeight="1">
      <c r="B993" s="25"/>
      <c r="C993" s="92" t="s">
        <v>307</v>
      </c>
      <c r="D993" s="282" t="str">
        <f t="shared" si="118"/>
        <v/>
      </c>
      <c r="E993" s="283"/>
      <c r="F993" s="283"/>
      <c r="G993" s="283"/>
      <c r="H993" s="283"/>
      <c r="I993" s="283"/>
      <c r="J993" s="283"/>
      <c r="K993" s="283"/>
      <c r="L993" s="283"/>
      <c r="M993" s="283"/>
      <c r="N993" s="283"/>
      <c r="O993" s="283"/>
      <c r="P993" s="283"/>
      <c r="Q993" s="283"/>
      <c r="R993" s="284"/>
      <c r="S993" s="280"/>
      <c r="T993" s="199"/>
      <c r="U993" s="199"/>
      <c r="V993" s="199"/>
      <c r="W993" s="199"/>
      <c r="X993" s="281"/>
      <c r="Y993" s="280"/>
      <c r="Z993" s="199"/>
      <c r="AA993" s="199"/>
      <c r="AB993" s="199"/>
      <c r="AC993" s="199"/>
      <c r="AD993" s="281"/>
      <c r="AG993" s="43">
        <f t="shared" si="119"/>
        <v>12</v>
      </c>
      <c r="AH993" s="43">
        <f t="shared" si="120"/>
        <v>0</v>
      </c>
    </row>
    <row r="994" spans="2:34" ht="15" customHeight="1">
      <c r="B994" s="25"/>
      <c r="C994" s="92" t="s">
        <v>308</v>
      </c>
      <c r="D994" s="282" t="str">
        <f t="shared" si="118"/>
        <v/>
      </c>
      <c r="E994" s="283"/>
      <c r="F994" s="283"/>
      <c r="G994" s="283"/>
      <c r="H994" s="283"/>
      <c r="I994" s="283"/>
      <c r="J994" s="283"/>
      <c r="K994" s="283"/>
      <c r="L994" s="283"/>
      <c r="M994" s="283"/>
      <c r="N994" s="283"/>
      <c r="O994" s="283"/>
      <c r="P994" s="283"/>
      <c r="Q994" s="283"/>
      <c r="R994" s="284"/>
      <c r="S994" s="280"/>
      <c r="T994" s="199"/>
      <c r="U994" s="199"/>
      <c r="V994" s="199"/>
      <c r="W994" s="199"/>
      <c r="X994" s="281"/>
      <c r="Y994" s="280"/>
      <c r="Z994" s="199"/>
      <c r="AA994" s="199"/>
      <c r="AB994" s="199"/>
      <c r="AC994" s="199"/>
      <c r="AD994" s="281"/>
      <c r="AG994" s="43">
        <f t="shared" si="119"/>
        <v>12</v>
      </c>
      <c r="AH994" s="43">
        <f t="shared" si="120"/>
        <v>0</v>
      </c>
    </row>
    <row r="995" spans="2:34" ht="15" customHeight="1">
      <c r="B995" s="25"/>
      <c r="C995" s="92" t="s">
        <v>309</v>
      </c>
      <c r="D995" s="282" t="str">
        <f t="shared" si="118"/>
        <v/>
      </c>
      <c r="E995" s="283"/>
      <c r="F995" s="283"/>
      <c r="G995" s="283"/>
      <c r="H995" s="283"/>
      <c r="I995" s="283"/>
      <c r="J995" s="283"/>
      <c r="K995" s="283"/>
      <c r="L995" s="283"/>
      <c r="M995" s="283"/>
      <c r="N995" s="283"/>
      <c r="O995" s="283"/>
      <c r="P995" s="283"/>
      <c r="Q995" s="283"/>
      <c r="R995" s="284"/>
      <c r="S995" s="280"/>
      <c r="T995" s="199"/>
      <c r="U995" s="199"/>
      <c r="V995" s="199"/>
      <c r="W995" s="199"/>
      <c r="X995" s="281"/>
      <c r="Y995" s="280"/>
      <c r="Z995" s="199"/>
      <c r="AA995" s="199"/>
      <c r="AB995" s="199"/>
      <c r="AC995" s="199"/>
      <c r="AD995" s="281"/>
      <c r="AG995" s="43">
        <f t="shared" si="119"/>
        <v>12</v>
      </c>
      <c r="AH995" s="43">
        <f t="shared" si="120"/>
        <v>0</v>
      </c>
    </row>
    <row r="996" spans="2:34" ht="15" customHeight="1">
      <c r="B996" s="25"/>
      <c r="C996" s="92" t="s">
        <v>310</v>
      </c>
      <c r="D996" s="282" t="str">
        <f t="shared" si="118"/>
        <v/>
      </c>
      <c r="E996" s="283"/>
      <c r="F996" s="283"/>
      <c r="G996" s="283"/>
      <c r="H996" s="283"/>
      <c r="I996" s="283"/>
      <c r="J996" s="283"/>
      <c r="K996" s="283"/>
      <c r="L996" s="283"/>
      <c r="M996" s="283"/>
      <c r="N996" s="283"/>
      <c r="O996" s="283"/>
      <c r="P996" s="283"/>
      <c r="Q996" s="283"/>
      <c r="R996" s="284"/>
      <c r="S996" s="280"/>
      <c r="T996" s="199"/>
      <c r="U996" s="199"/>
      <c r="V996" s="199"/>
      <c r="W996" s="199"/>
      <c r="X996" s="281"/>
      <c r="Y996" s="280"/>
      <c r="Z996" s="199"/>
      <c r="AA996" s="199"/>
      <c r="AB996" s="199"/>
      <c r="AC996" s="199"/>
      <c r="AD996" s="281"/>
      <c r="AG996" s="43">
        <f t="shared" si="119"/>
        <v>12</v>
      </c>
      <c r="AH996" s="43">
        <f t="shared" si="120"/>
        <v>0</v>
      </c>
    </row>
    <row r="997" spans="2:34" ht="15" customHeight="1">
      <c r="B997" s="25"/>
      <c r="C997" s="92" t="s">
        <v>311</v>
      </c>
      <c r="D997" s="282" t="str">
        <f t="shared" si="118"/>
        <v/>
      </c>
      <c r="E997" s="283"/>
      <c r="F997" s="283"/>
      <c r="G997" s="283"/>
      <c r="H997" s="283"/>
      <c r="I997" s="283"/>
      <c r="J997" s="283"/>
      <c r="K997" s="283"/>
      <c r="L997" s="283"/>
      <c r="M997" s="283"/>
      <c r="N997" s="283"/>
      <c r="O997" s="283"/>
      <c r="P997" s="283"/>
      <c r="Q997" s="283"/>
      <c r="R997" s="284"/>
      <c r="S997" s="280"/>
      <c r="T997" s="199"/>
      <c r="U997" s="199"/>
      <c r="V997" s="199"/>
      <c r="W997" s="199"/>
      <c r="X997" s="281"/>
      <c r="Y997" s="280"/>
      <c r="Z997" s="199"/>
      <c r="AA997" s="199"/>
      <c r="AB997" s="199"/>
      <c r="AC997" s="199"/>
      <c r="AD997" s="281"/>
      <c r="AG997" s="43">
        <f t="shared" si="119"/>
        <v>12</v>
      </c>
      <c r="AH997" s="43">
        <f t="shared" si="120"/>
        <v>0</v>
      </c>
    </row>
    <row r="998" spans="2:34" ht="15" customHeight="1">
      <c r="B998" s="25"/>
      <c r="C998" s="92" t="s">
        <v>312</v>
      </c>
      <c r="D998" s="282" t="str">
        <f t="shared" si="118"/>
        <v/>
      </c>
      <c r="E998" s="283"/>
      <c r="F998" s="283"/>
      <c r="G998" s="283"/>
      <c r="H998" s="283"/>
      <c r="I998" s="283"/>
      <c r="J998" s="283"/>
      <c r="K998" s="283"/>
      <c r="L998" s="283"/>
      <c r="M998" s="283"/>
      <c r="N998" s="283"/>
      <c r="O998" s="283"/>
      <c r="P998" s="283"/>
      <c r="Q998" s="283"/>
      <c r="R998" s="284"/>
      <c r="S998" s="280"/>
      <c r="T998" s="199"/>
      <c r="U998" s="199"/>
      <c r="V998" s="199"/>
      <c r="W998" s="199"/>
      <c r="X998" s="281"/>
      <c r="Y998" s="280"/>
      <c r="Z998" s="199"/>
      <c r="AA998" s="199"/>
      <c r="AB998" s="199"/>
      <c r="AC998" s="199"/>
      <c r="AD998" s="281"/>
      <c r="AG998" s="43">
        <f t="shared" si="119"/>
        <v>12</v>
      </c>
      <c r="AH998" s="43">
        <f t="shared" si="120"/>
        <v>0</v>
      </c>
    </row>
    <row r="999" spans="2:34" ht="15" customHeight="1">
      <c r="B999" s="25"/>
      <c r="C999" s="92" t="s">
        <v>313</v>
      </c>
      <c r="D999" s="282" t="str">
        <f t="shared" si="118"/>
        <v/>
      </c>
      <c r="E999" s="283"/>
      <c r="F999" s="283"/>
      <c r="G999" s="283"/>
      <c r="H999" s="283"/>
      <c r="I999" s="283"/>
      <c r="J999" s="283"/>
      <c r="K999" s="283"/>
      <c r="L999" s="283"/>
      <c r="M999" s="283"/>
      <c r="N999" s="283"/>
      <c r="O999" s="283"/>
      <c r="P999" s="283"/>
      <c r="Q999" s="283"/>
      <c r="R999" s="284"/>
      <c r="S999" s="280"/>
      <c r="T999" s="199"/>
      <c r="U999" s="199"/>
      <c r="V999" s="199"/>
      <c r="W999" s="199"/>
      <c r="X999" s="281"/>
      <c r="Y999" s="280"/>
      <c r="Z999" s="199"/>
      <c r="AA999" s="199"/>
      <c r="AB999" s="199"/>
      <c r="AC999" s="199"/>
      <c r="AD999" s="281"/>
      <c r="AG999" s="43">
        <f t="shared" si="119"/>
        <v>12</v>
      </c>
      <c r="AH999" s="43">
        <f t="shared" si="120"/>
        <v>0</v>
      </c>
    </row>
    <row r="1000" spans="2:34" ht="15" customHeight="1">
      <c r="B1000" s="25"/>
      <c r="C1000" s="92" t="s">
        <v>314</v>
      </c>
      <c r="D1000" s="282" t="str">
        <f t="shared" si="118"/>
        <v/>
      </c>
      <c r="E1000" s="283"/>
      <c r="F1000" s="283"/>
      <c r="G1000" s="283"/>
      <c r="H1000" s="283"/>
      <c r="I1000" s="283"/>
      <c r="J1000" s="283"/>
      <c r="K1000" s="283"/>
      <c r="L1000" s="283"/>
      <c r="M1000" s="283"/>
      <c r="N1000" s="283"/>
      <c r="O1000" s="283"/>
      <c r="P1000" s="283"/>
      <c r="Q1000" s="283"/>
      <c r="R1000" s="284"/>
      <c r="S1000" s="280"/>
      <c r="T1000" s="199"/>
      <c r="U1000" s="199"/>
      <c r="V1000" s="199"/>
      <c r="W1000" s="199"/>
      <c r="X1000" s="281"/>
      <c r="Y1000" s="280"/>
      <c r="Z1000" s="199"/>
      <c r="AA1000" s="199"/>
      <c r="AB1000" s="199"/>
      <c r="AC1000" s="199"/>
      <c r="AD1000" s="281"/>
      <c r="AG1000" s="43">
        <f t="shared" si="119"/>
        <v>12</v>
      </c>
      <c r="AH1000" s="43">
        <f t="shared" si="120"/>
        <v>0</v>
      </c>
    </row>
    <row r="1001" spans="2:34" ht="15" customHeight="1">
      <c r="B1001" s="25"/>
      <c r="C1001" s="92" t="s">
        <v>315</v>
      </c>
      <c r="D1001" s="282" t="str">
        <f t="shared" si="118"/>
        <v/>
      </c>
      <c r="E1001" s="283"/>
      <c r="F1001" s="283"/>
      <c r="G1001" s="283"/>
      <c r="H1001" s="283"/>
      <c r="I1001" s="283"/>
      <c r="J1001" s="283"/>
      <c r="K1001" s="283"/>
      <c r="L1001" s="283"/>
      <c r="M1001" s="283"/>
      <c r="N1001" s="283"/>
      <c r="O1001" s="283"/>
      <c r="P1001" s="283"/>
      <c r="Q1001" s="283"/>
      <c r="R1001" s="284"/>
      <c r="S1001" s="280"/>
      <c r="T1001" s="199"/>
      <c r="U1001" s="199"/>
      <c r="V1001" s="199"/>
      <c r="W1001" s="199"/>
      <c r="X1001" s="281"/>
      <c r="Y1001" s="280"/>
      <c r="Z1001" s="199"/>
      <c r="AA1001" s="199"/>
      <c r="AB1001" s="199"/>
      <c r="AC1001" s="199"/>
      <c r="AD1001" s="281"/>
      <c r="AG1001" s="43">
        <f t="shared" si="119"/>
        <v>12</v>
      </c>
      <c r="AH1001" s="43">
        <f t="shared" si="120"/>
        <v>0</v>
      </c>
    </row>
    <row r="1002" spans="2:34" ht="15" customHeight="1">
      <c r="B1002" s="25"/>
      <c r="C1002" s="92" t="s">
        <v>316</v>
      </c>
      <c r="D1002" s="282" t="str">
        <f t="shared" si="118"/>
        <v/>
      </c>
      <c r="E1002" s="283"/>
      <c r="F1002" s="283"/>
      <c r="G1002" s="283"/>
      <c r="H1002" s="283"/>
      <c r="I1002" s="283"/>
      <c r="J1002" s="283"/>
      <c r="K1002" s="283"/>
      <c r="L1002" s="283"/>
      <c r="M1002" s="283"/>
      <c r="N1002" s="283"/>
      <c r="O1002" s="283"/>
      <c r="P1002" s="283"/>
      <c r="Q1002" s="283"/>
      <c r="R1002" s="284"/>
      <c r="S1002" s="280"/>
      <c r="T1002" s="199"/>
      <c r="U1002" s="199"/>
      <c r="V1002" s="199"/>
      <c r="W1002" s="199"/>
      <c r="X1002" s="281"/>
      <c r="Y1002" s="280"/>
      <c r="Z1002" s="199"/>
      <c r="AA1002" s="199"/>
      <c r="AB1002" s="199"/>
      <c r="AC1002" s="199"/>
      <c r="AD1002" s="281"/>
      <c r="AG1002" s="43">
        <f t="shared" si="119"/>
        <v>12</v>
      </c>
      <c r="AH1002" s="43">
        <f t="shared" si="120"/>
        <v>0</v>
      </c>
    </row>
    <row r="1003" spans="2:34" ht="15" customHeight="1">
      <c r="B1003" s="25"/>
      <c r="C1003" s="92" t="s">
        <v>317</v>
      </c>
      <c r="D1003" s="282" t="str">
        <f t="shared" si="118"/>
        <v/>
      </c>
      <c r="E1003" s="283"/>
      <c r="F1003" s="283"/>
      <c r="G1003" s="283"/>
      <c r="H1003" s="283"/>
      <c r="I1003" s="283"/>
      <c r="J1003" s="283"/>
      <c r="K1003" s="283"/>
      <c r="L1003" s="283"/>
      <c r="M1003" s="283"/>
      <c r="N1003" s="283"/>
      <c r="O1003" s="283"/>
      <c r="P1003" s="283"/>
      <c r="Q1003" s="283"/>
      <c r="R1003" s="284"/>
      <c r="S1003" s="280"/>
      <c r="T1003" s="199"/>
      <c r="U1003" s="199"/>
      <c r="V1003" s="199"/>
      <c r="W1003" s="199"/>
      <c r="X1003" s="281"/>
      <c r="Y1003" s="280"/>
      <c r="Z1003" s="199"/>
      <c r="AA1003" s="199"/>
      <c r="AB1003" s="199"/>
      <c r="AC1003" s="199"/>
      <c r="AD1003" s="281"/>
      <c r="AG1003" s="43">
        <f t="shared" si="119"/>
        <v>12</v>
      </c>
      <c r="AH1003" s="43">
        <f t="shared" si="120"/>
        <v>0</v>
      </c>
    </row>
    <row r="1004" spans="2:34" ht="15" customHeight="1">
      <c r="B1004" s="25"/>
      <c r="C1004" s="92" t="s">
        <v>318</v>
      </c>
      <c r="D1004" s="282" t="str">
        <f t="shared" si="118"/>
        <v/>
      </c>
      <c r="E1004" s="283"/>
      <c r="F1004" s="283"/>
      <c r="G1004" s="283"/>
      <c r="H1004" s="283"/>
      <c r="I1004" s="283"/>
      <c r="J1004" s="283"/>
      <c r="K1004" s="283"/>
      <c r="L1004" s="283"/>
      <c r="M1004" s="283"/>
      <c r="N1004" s="283"/>
      <c r="O1004" s="283"/>
      <c r="P1004" s="283"/>
      <c r="Q1004" s="283"/>
      <c r="R1004" s="284"/>
      <c r="S1004" s="280"/>
      <c r="T1004" s="199"/>
      <c r="U1004" s="199"/>
      <c r="V1004" s="199"/>
      <c r="W1004" s="199"/>
      <c r="X1004" s="281"/>
      <c r="Y1004" s="280"/>
      <c r="Z1004" s="199"/>
      <c r="AA1004" s="199"/>
      <c r="AB1004" s="199"/>
      <c r="AC1004" s="199"/>
      <c r="AD1004" s="281"/>
      <c r="AG1004" s="43">
        <f t="shared" si="119"/>
        <v>12</v>
      </c>
      <c r="AH1004" s="43">
        <f t="shared" si="120"/>
        <v>0</v>
      </c>
    </row>
    <row r="1005" spans="2:34" ht="15" customHeight="1">
      <c r="B1005" s="25"/>
      <c r="C1005" s="92" t="s">
        <v>319</v>
      </c>
      <c r="D1005" s="282" t="str">
        <f t="shared" si="118"/>
        <v/>
      </c>
      <c r="E1005" s="283"/>
      <c r="F1005" s="283"/>
      <c r="G1005" s="283"/>
      <c r="H1005" s="283"/>
      <c r="I1005" s="283"/>
      <c r="J1005" s="283"/>
      <c r="K1005" s="283"/>
      <c r="L1005" s="283"/>
      <c r="M1005" s="283"/>
      <c r="N1005" s="283"/>
      <c r="O1005" s="283"/>
      <c r="P1005" s="283"/>
      <c r="Q1005" s="283"/>
      <c r="R1005" s="284"/>
      <c r="S1005" s="280"/>
      <c r="T1005" s="199"/>
      <c r="U1005" s="199"/>
      <c r="V1005" s="199"/>
      <c r="W1005" s="199"/>
      <c r="X1005" s="281"/>
      <c r="Y1005" s="280"/>
      <c r="Z1005" s="199"/>
      <c r="AA1005" s="199"/>
      <c r="AB1005" s="199"/>
      <c r="AC1005" s="199"/>
      <c r="AD1005" s="281"/>
      <c r="AG1005" s="43">
        <f t="shared" si="119"/>
        <v>12</v>
      </c>
      <c r="AH1005" s="43">
        <f t="shared" si="120"/>
        <v>0</v>
      </c>
    </row>
    <row r="1006" spans="2:34" ht="15" customHeight="1">
      <c r="B1006" s="25"/>
      <c r="C1006" s="92" t="s">
        <v>320</v>
      </c>
      <c r="D1006" s="282" t="str">
        <f t="shared" si="118"/>
        <v/>
      </c>
      <c r="E1006" s="283"/>
      <c r="F1006" s="283"/>
      <c r="G1006" s="283"/>
      <c r="H1006" s="283"/>
      <c r="I1006" s="283"/>
      <c r="J1006" s="283"/>
      <c r="K1006" s="283"/>
      <c r="L1006" s="283"/>
      <c r="M1006" s="283"/>
      <c r="N1006" s="283"/>
      <c r="O1006" s="283"/>
      <c r="P1006" s="283"/>
      <c r="Q1006" s="283"/>
      <c r="R1006" s="284"/>
      <c r="S1006" s="280"/>
      <c r="T1006" s="199"/>
      <c r="U1006" s="199"/>
      <c r="V1006" s="199"/>
      <c r="W1006" s="199"/>
      <c r="X1006" s="281"/>
      <c r="Y1006" s="280"/>
      <c r="Z1006" s="199"/>
      <c r="AA1006" s="199"/>
      <c r="AB1006" s="199"/>
      <c r="AC1006" s="199"/>
      <c r="AD1006" s="281"/>
      <c r="AG1006" s="43">
        <f t="shared" si="119"/>
        <v>12</v>
      </c>
      <c r="AH1006" s="43">
        <f t="shared" si="120"/>
        <v>0</v>
      </c>
    </row>
    <row r="1007" spans="2:34" ht="15" customHeight="1">
      <c r="B1007" s="25"/>
      <c r="C1007" s="92" t="s">
        <v>321</v>
      </c>
      <c r="D1007" s="282" t="str">
        <f t="shared" si="118"/>
        <v/>
      </c>
      <c r="E1007" s="283"/>
      <c r="F1007" s="283"/>
      <c r="G1007" s="283"/>
      <c r="H1007" s="283"/>
      <c r="I1007" s="283"/>
      <c r="J1007" s="283"/>
      <c r="K1007" s="283"/>
      <c r="L1007" s="283"/>
      <c r="M1007" s="283"/>
      <c r="N1007" s="283"/>
      <c r="O1007" s="283"/>
      <c r="P1007" s="283"/>
      <c r="Q1007" s="283"/>
      <c r="R1007" s="284"/>
      <c r="S1007" s="280"/>
      <c r="T1007" s="199"/>
      <c r="U1007" s="199"/>
      <c r="V1007" s="199"/>
      <c r="W1007" s="199"/>
      <c r="X1007" s="281"/>
      <c r="Y1007" s="280"/>
      <c r="Z1007" s="199"/>
      <c r="AA1007" s="199"/>
      <c r="AB1007" s="199"/>
      <c r="AC1007" s="199"/>
      <c r="AD1007" s="281"/>
      <c r="AG1007" s="43">
        <f t="shared" si="119"/>
        <v>12</v>
      </c>
      <c r="AH1007" s="43">
        <f t="shared" si="120"/>
        <v>0</v>
      </c>
    </row>
    <row r="1008" spans="2:34" ht="15" customHeight="1">
      <c r="B1008" s="25"/>
      <c r="C1008" s="92" t="s">
        <v>322</v>
      </c>
      <c r="D1008" s="282" t="str">
        <f t="shared" ref="D1008:D1062" si="121">+IF(D107="","",D107)</f>
        <v/>
      </c>
      <c r="E1008" s="283"/>
      <c r="F1008" s="283"/>
      <c r="G1008" s="283"/>
      <c r="H1008" s="283"/>
      <c r="I1008" s="283"/>
      <c r="J1008" s="283"/>
      <c r="K1008" s="283"/>
      <c r="L1008" s="283"/>
      <c r="M1008" s="283"/>
      <c r="N1008" s="283"/>
      <c r="O1008" s="283"/>
      <c r="P1008" s="283"/>
      <c r="Q1008" s="283"/>
      <c r="R1008" s="284"/>
      <c r="S1008" s="280"/>
      <c r="T1008" s="199"/>
      <c r="U1008" s="199"/>
      <c r="V1008" s="199"/>
      <c r="W1008" s="199"/>
      <c r="X1008" s="281"/>
      <c r="Y1008" s="280"/>
      <c r="Z1008" s="199"/>
      <c r="AA1008" s="199"/>
      <c r="AB1008" s="199"/>
      <c r="AC1008" s="199"/>
      <c r="AD1008" s="281"/>
      <c r="AG1008" s="43">
        <f t="shared" ref="AG1008:AG1062" si="122">+COUNTBLANK(S1008:AD1008)</f>
        <v>12</v>
      </c>
      <c r="AH1008" s="43">
        <f t="shared" ref="AH1008:AH1062" si="123">+IF($AG$940=$AH$940,0,IF(OR(AND(D1008="",AG1008=12),AND(D1008&lt;&gt;"",AG1008=10)),0,1))</f>
        <v>0</v>
      </c>
    </row>
    <row r="1009" spans="2:34" ht="15" customHeight="1">
      <c r="B1009" s="25"/>
      <c r="C1009" s="92" t="s">
        <v>323</v>
      </c>
      <c r="D1009" s="282" t="str">
        <f t="shared" si="121"/>
        <v/>
      </c>
      <c r="E1009" s="283"/>
      <c r="F1009" s="283"/>
      <c r="G1009" s="283"/>
      <c r="H1009" s="283"/>
      <c r="I1009" s="283"/>
      <c r="J1009" s="283"/>
      <c r="K1009" s="283"/>
      <c r="L1009" s="283"/>
      <c r="M1009" s="283"/>
      <c r="N1009" s="283"/>
      <c r="O1009" s="283"/>
      <c r="P1009" s="283"/>
      <c r="Q1009" s="283"/>
      <c r="R1009" s="284"/>
      <c r="S1009" s="280"/>
      <c r="T1009" s="199"/>
      <c r="U1009" s="199"/>
      <c r="V1009" s="199"/>
      <c r="W1009" s="199"/>
      <c r="X1009" s="281"/>
      <c r="Y1009" s="280"/>
      <c r="Z1009" s="199"/>
      <c r="AA1009" s="199"/>
      <c r="AB1009" s="199"/>
      <c r="AC1009" s="199"/>
      <c r="AD1009" s="281"/>
      <c r="AG1009" s="43">
        <f t="shared" si="122"/>
        <v>12</v>
      </c>
      <c r="AH1009" s="43">
        <f t="shared" si="123"/>
        <v>0</v>
      </c>
    </row>
    <row r="1010" spans="2:34" ht="15" customHeight="1">
      <c r="B1010" s="25"/>
      <c r="C1010" s="92" t="s">
        <v>324</v>
      </c>
      <c r="D1010" s="282" t="str">
        <f t="shared" si="121"/>
        <v/>
      </c>
      <c r="E1010" s="283"/>
      <c r="F1010" s="283"/>
      <c r="G1010" s="283"/>
      <c r="H1010" s="283"/>
      <c r="I1010" s="283"/>
      <c r="J1010" s="283"/>
      <c r="K1010" s="283"/>
      <c r="L1010" s="283"/>
      <c r="M1010" s="283"/>
      <c r="N1010" s="283"/>
      <c r="O1010" s="283"/>
      <c r="P1010" s="283"/>
      <c r="Q1010" s="283"/>
      <c r="R1010" s="284"/>
      <c r="S1010" s="280"/>
      <c r="T1010" s="199"/>
      <c r="U1010" s="199"/>
      <c r="V1010" s="199"/>
      <c r="W1010" s="199"/>
      <c r="X1010" s="281"/>
      <c r="Y1010" s="280"/>
      <c r="Z1010" s="199"/>
      <c r="AA1010" s="199"/>
      <c r="AB1010" s="199"/>
      <c r="AC1010" s="199"/>
      <c r="AD1010" s="281"/>
      <c r="AG1010" s="43">
        <f t="shared" si="122"/>
        <v>12</v>
      </c>
      <c r="AH1010" s="43">
        <f t="shared" si="123"/>
        <v>0</v>
      </c>
    </row>
    <row r="1011" spans="2:34" ht="15" customHeight="1">
      <c r="B1011" s="25"/>
      <c r="C1011" s="92" t="s">
        <v>325</v>
      </c>
      <c r="D1011" s="282" t="str">
        <f t="shared" si="121"/>
        <v/>
      </c>
      <c r="E1011" s="283"/>
      <c r="F1011" s="283"/>
      <c r="G1011" s="283"/>
      <c r="H1011" s="283"/>
      <c r="I1011" s="283"/>
      <c r="J1011" s="283"/>
      <c r="K1011" s="283"/>
      <c r="L1011" s="283"/>
      <c r="M1011" s="283"/>
      <c r="N1011" s="283"/>
      <c r="O1011" s="283"/>
      <c r="P1011" s="283"/>
      <c r="Q1011" s="283"/>
      <c r="R1011" s="284"/>
      <c r="S1011" s="280"/>
      <c r="T1011" s="199"/>
      <c r="U1011" s="199"/>
      <c r="V1011" s="199"/>
      <c r="W1011" s="199"/>
      <c r="X1011" s="281"/>
      <c r="Y1011" s="280"/>
      <c r="Z1011" s="199"/>
      <c r="AA1011" s="199"/>
      <c r="AB1011" s="199"/>
      <c r="AC1011" s="199"/>
      <c r="AD1011" s="281"/>
      <c r="AG1011" s="43">
        <f t="shared" si="122"/>
        <v>12</v>
      </c>
      <c r="AH1011" s="43">
        <f t="shared" si="123"/>
        <v>0</v>
      </c>
    </row>
    <row r="1012" spans="2:34" ht="15" customHeight="1">
      <c r="B1012" s="25"/>
      <c r="C1012" s="92" t="s">
        <v>326</v>
      </c>
      <c r="D1012" s="282" t="str">
        <f t="shared" si="121"/>
        <v/>
      </c>
      <c r="E1012" s="283"/>
      <c r="F1012" s="283"/>
      <c r="G1012" s="283"/>
      <c r="H1012" s="283"/>
      <c r="I1012" s="283"/>
      <c r="J1012" s="283"/>
      <c r="K1012" s="283"/>
      <c r="L1012" s="283"/>
      <c r="M1012" s="283"/>
      <c r="N1012" s="283"/>
      <c r="O1012" s="283"/>
      <c r="P1012" s="283"/>
      <c r="Q1012" s="283"/>
      <c r="R1012" s="284"/>
      <c r="S1012" s="280"/>
      <c r="T1012" s="199"/>
      <c r="U1012" s="199"/>
      <c r="V1012" s="199"/>
      <c r="W1012" s="199"/>
      <c r="X1012" s="281"/>
      <c r="Y1012" s="280"/>
      <c r="Z1012" s="199"/>
      <c r="AA1012" s="199"/>
      <c r="AB1012" s="199"/>
      <c r="AC1012" s="199"/>
      <c r="AD1012" s="281"/>
      <c r="AG1012" s="43">
        <f t="shared" si="122"/>
        <v>12</v>
      </c>
      <c r="AH1012" s="43">
        <f t="shared" si="123"/>
        <v>0</v>
      </c>
    </row>
    <row r="1013" spans="2:34" ht="15" customHeight="1">
      <c r="B1013" s="25"/>
      <c r="C1013" s="92" t="s">
        <v>327</v>
      </c>
      <c r="D1013" s="282" t="str">
        <f t="shared" si="121"/>
        <v/>
      </c>
      <c r="E1013" s="283"/>
      <c r="F1013" s="283"/>
      <c r="G1013" s="283"/>
      <c r="H1013" s="283"/>
      <c r="I1013" s="283"/>
      <c r="J1013" s="283"/>
      <c r="K1013" s="283"/>
      <c r="L1013" s="283"/>
      <c r="M1013" s="283"/>
      <c r="N1013" s="283"/>
      <c r="O1013" s="283"/>
      <c r="P1013" s="283"/>
      <c r="Q1013" s="283"/>
      <c r="R1013" s="284"/>
      <c r="S1013" s="280"/>
      <c r="T1013" s="199"/>
      <c r="U1013" s="199"/>
      <c r="V1013" s="199"/>
      <c r="W1013" s="199"/>
      <c r="X1013" s="281"/>
      <c r="Y1013" s="280"/>
      <c r="Z1013" s="199"/>
      <c r="AA1013" s="199"/>
      <c r="AB1013" s="199"/>
      <c r="AC1013" s="199"/>
      <c r="AD1013" s="281"/>
      <c r="AG1013" s="43">
        <f t="shared" si="122"/>
        <v>12</v>
      </c>
      <c r="AH1013" s="43">
        <f t="shared" si="123"/>
        <v>0</v>
      </c>
    </row>
    <row r="1014" spans="2:34" ht="15" customHeight="1">
      <c r="B1014" s="25"/>
      <c r="C1014" s="92" t="s">
        <v>328</v>
      </c>
      <c r="D1014" s="282" t="str">
        <f t="shared" si="121"/>
        <v/>
      </c>
      <c r="E1014" s="283"/>
      <c r="F1014" s="283"/>
      <c r="G1014" s="283"/>
      <c r="H1014" s="283"/>
      <c r="I1014" s="283"/>
      <c r="J1014" s="283"/>
      <c r="K1014" s="283"/>
      <c r="L1014" s="283"/>
      <c r="M1014" s="283"/>
      <c r="N1014" s="283"/>
      <c r="O1014" s="283"/>
      <c r="P1014" s="283"/>
      <c r="Q1014" s="283"/>
      <c r="R1014" s="284"/>
      <c r="S1014" s="280"/>
      <c r="T1014" s="199"/>
      <c r="U1014" s="199"/>
      <c r="V1014" s="199"/>
      <c r="W1014" s="199"/>
      <c r="X1014" s="281"/>
      <c r="Y1014" s="280"/>
      <c r="Z1014" s="199"/>
      <c r="AA1014" s="199"/>
      <c r="AB1014" s="199"/>
      <c r="AC1014" s="199"/>
      <c r="AD1014" s="281"/>
      <c r="AG1014" s="43">
        <f t="shared" si="122"/>
        <v>12</v>
      </c>
      <c r="AH1014" s="43">
        <f t="shared" si="123"/>
        <v>0</v>
      </c>
    </row>
    <row r="1015" spans="2:34" ht="15" customHeight="1">
      <c r="B1015" s="25"/>
      <c r="C1015" s="92" t="s">
        <v>329</v>
      </c>
      <c r="D1015" s="282" t="str">
        <f t="shared" si="121"/>
        <v/>
      </c>
      <c r="E1015" s="283"/>
      <c r="F1015" s="283"/>
      <c r="G1015" s="283"/>
      <c r="H1015" s="283"/>
      <c r="I1015" s="283"/>
      <c r="J1015" s="283"/>
      <c r="K1015" s="283"/>
      <c r="L1015" s="283"/>
      <c r="M1015" s="283"/>
      <c r="N1015" s="283"/>
      <c r="O1015" s="283"/>
      <c r="P1015" s="283"/>
      <c r="Q1015" s="283"/>
      <c r="R1015" s="284"/>
      <c r="S1015" s="280"/>
      <c r="T1015" s="199"/>
      <c r="U1015" s="199"/>
      <c r="V1015" s="199"/>
      <c r="W1015" s="199"/>
      <c r="X1015" s="281"/>
      <c r="Y1015" s="280"/>
      <c r="Z1015" s="199"/>
      <c r="AA1015" s="199"/>
      <c r="AB1015" s="199"/>
      <c r="AC1015" s="199"/>
      <c r="AD1015" s="281"/>
      <c r="AG1015" s="43">
        <f t="shared" si="122"/>
        <v>12</v>
      </c>
      <c r="AH1015" s="43">
        <f t="shared" si="123"/>
        <v>0</v>
      </c>
    </row>
    <row r="1016" spans="2:34" ht="15" customHeight="1">
      <c r="B1016" s="25"/>
      <c r="C1016" s="92" t="s">
        <v>330</v>
      </c>
      <c r="D1016" s="282" t="str">
        <f t="shared" si="121"/>
        <v/>
      </c>
      <c r="E1016" s="283"/>
      <c r="F1016" s="283"/>
      <c r="G1016" s="283"/>
      <c r="H1016" s="283"/>
      <c r="I1016" s="283"/>
      <c r="J1016" s="283"/>
      <c r="K1016" s="283"/>
      <c r="L1016" s="283"/>
      <c r="M1016" s="283"/>
      <c r="N1016" s="283"/>
      <c r="O1016" s="283"/>
      <c r="P1016" s="283"/>
      <c r="Q1016" s="283"/>
      <c r="R1016" s="284"/>
      <c r="S1016" s="280"/>
      <c r="T1016" s="199"/>
      <c r="U1016" s="199"/>
      <c r="V1016" s="199"/>
      <c r="W1016" s="199"/>
      <c r="X1016" s="281"/>
      <c r="Y1016" s="280"/>
      <c r="Z1016" s="199"/>
      <c r="AA1016" s="199"/>
      <c r="AB1016" s="199"/>
      <c r="AC1016" s="199"/>
      <c r="AD1016" s="281"/>
      <c r="AG1016" s="43">
        <f t="shared" si="122"/>
        <v>12</v>
      </c>
      <c r="AH1016" s="43">
        <f t="shared" si="123"/>
        <v>0</v>
      </c>
    </row>
    <row r="1017" spans="2:34" ht="15" customHeight="1">
      <c r="B1017" s="25"/>
      <c r="C1017" s="92" t="s">
        <v>331</v>
      </c>
      <c r="D1017" s="282" t="str">
        <f t="shared" si="121"/>
        <v/>
      </c>
      <c r="E1017" s="283"/>
      <c r="F1017" s="283"/>
      <c r="G1017" s="283"/>
      <c r="H1017" s="283"/>
      <c r="I1017" s="283"/>
      <c r="J1017" s="283"/>
      <c r="K1017" s="283"/>
      <c r="L1017" s="283"/>
      <c r="M1017" s="283"/>
      <c r="N1017" s="283"/>
      <c r="O1017" s="283"/>
      <c r="P1017" s="283"/>
      <c r="Q1017" s="283"/>
      <c r="R1017" s="284"/>
      <c r="S1017" s="280"/>
      <c r="T1017" s="199"/>
      <c r="U1017" s="199"/>
      <c r="V1017" s="199"/>
      <c r="W1017" s="199"/>
      <c r="X1017" s="281"/>
      <c r="Y1017" s="280"/>
      <c r="Z1017" s="199"/>
      <c r="AA1017" s="199"/>
      <c r="AB1017" s="199"/>
      <c r="AC1017" s="199"/>
      <c r="AD1017" s="281"/>
      <c r="AG1017" s="43">
        <f t="shared" si="122"/>
        <v>12</v>
      </c>
      <c r="AH1017" s="43">
        <f t="shared" si="123"/>
        <v>0</v>
      </c>
    </row>
    <row r="1018" spans="2:34" ht="15" customHeight="1">
      <c r="B1018" s="25"/>
      <c r="C1018" s="92" t="s">
        <v>332</v>
      </c>
      <c r="D1018" s="282" t="str">
        <f t="shared" si="121"/>
        <v/>
      </c>
      <c r="E1018" s="283"/>
      <c r="F1018" s="283"/>
      <c r="G1018" s="283"/>
      <c r="H1018" s="283"/>
      <c r="I1018" s="283"/>
      <c r="J1018" s="283"/>
      <c r="K1018" s="283"/>
      <c r="L1018" s="283"/>
      <c r="M1018" s="283"/>
      <c r="N1018" s="283"/>
      <c r="O1018" s="283"/>
      <c r="P1018" s="283"/>
      <c r="Q1018" s="283"/>
      <c r="R1018" s="284"/>
      <c r="S1018" s="280"/>
      <c r="T1018" s="199"/>
      <c r="U1018" s="199"/>
      <c r="V1018" s="199"/>
      <c r="W1018" s="199"/>
      <c r="X1018" s="281"/>
      <c r="Y1018" s="280"/>
      <c r="Z1018" s="199"/>
      <c r="AA1018" s="199"/>
      <c r="AB1018" s="199"/>
      <c r="AC1018" s="199"/>
      <c r="AD1018" s="281"/>
      <c r="AG1018" s="43">
        <f t="shared" si="122"/>
        <v>12</v>
      </c>
      <c r="AH1018" s="43">
        <f t="shared" si="123"/>
        <v>0</v>
      </c>
    </row>
    <row r="1019" spans="2:34" ht="15" customHeight="1">
      <c r="B1019" s="25"/>
      <c r="C1019" s="92" t="s">
        <v>333</v>
      </c>
      <c r="D1019" s="282" t="str">
        <f t="shared" si="121"/>
        <v/>
      </c>
      <c r="E1019" s="283"/>
      <c r="F1019" s="283"/>
      <c r="G1019" s="283"/>
      <c r="H1019" s="283"/>
      <c r="I1019" s="283"/>
      <c r="J1019" s="283"/>
      <c r="K1019" s="283"/>
      <c r="L1019" s="283"/>
      <c r="M1019" s="283"/>
      <c r="N1019" s="283"/>
      <c r="O1019" s="283"/>
      <c r="P1019" s="283"/>
      <c r="Q1019" s="283"/>
      <c r="R1019" s="284"/>
      <c r="S1019" s="280"/>
      <c r="T1019" s="199"/>
      <c r="U1019" s="199"/>
      <c r="V1019" s="199"/>
      <c r="W1019" s="199"/>
      <c r="X1019" s="281"/>
      <c r="Y1019" s="280"/>
      <c r="Z1019" s="199"/>
      <c r="AA1019" s="199"/>
      <c r="AB1019" s="199"/>
      <c r="AC1019" s="199"/>
      <c r="AD1019" s="281"/>
      <c r="AG1019" s="43">
        <f t="shared" si="122"/>
        <v>12</v>
      </c>
      <c r="AH1019" s="43">
        <f t="shared" si="123"/>
        <v>0</v>
      </c>
    </row>
    <row r="1020" spans="2:34" ht="15" customHeight="1">
      <c r="B1020" s="25"/>
      <c r="C1020" s="92" t="s">
        <v>334</v>
      </c>
      <c r="D1020" s="282" t="str">
        <f t="shared" si="121"/>
        <v/>
      </c>
      <c r="E1020" s="283"/>
      <c r="F1020" s="283"/>
      <c r="G1020" s="283"/>
      <c r="H1020" s="283"/>
      <c r="I1020" s="283"/>
      <c r="J1020" s="283"/>
      <c r="K1020" s="283"/>
      <c r="L1020" s="283"/>
      <c r="M1020" s="283"/>
      <c r="N1020" s="283"/>
      <c r="O1020" s="283"/>
      <c r="P1020" s="283"/>
      <c r="Q1020" s="283"/>
      <c r="R1020" s="284"/>
      <c r="S1020" s="280"/>
      <c r="T1020" s="199"/>
      <c r="U1020" s="199"/>
      <c r="V1020" s="199"/>
      <c r="W1020" s="199"/>
      <c r="X1020" s="281"/>
      <c r="Y1020" s="280"/>
      <c r="Z1020" s="199"/>
      <c r="AA1020" s="199"/>
      <c r="AB1020" s="199"/>
      <c r="AC1020" s="199"/>
      <c r="AD1020" s="281"/>
      <c r="AG1020" s="43">
        <f t="shared" si="122"/>
        <v>12</v>
      </c>
      <c r="AH1020" s="43">
        <f t="shared" si="123"/>
        <v>0</v>
      </c>
    </row>
    <row r="1021" spans="2:34" ht="15" customHeight="1">
      <c r="B1021" s="25"/>
      <c r="C1021" s="93" t="s">
        <v>335</v>
      </c>
      <c r="D1021" s="282" t="str">
        <f t="shared" si="121"/>
        <v/>
      </c>
      <c r="E1021" s="283"/>
      <c r="F1021" s="283"/>
      <c r="G1021" s="283"/>
      <c r="H1021" s="283"/>
      <c r="I1021" s="283"/>
      <c r="J1021" s="283"/>
      <c r="K1021" s="283"/>
      <c r="L1021" s="283"/>
      <c r="M1021" s="283"/>
      <c r="N1021" s="283"/>
      <c r="O1021" s="283"/>
      <c r="P1021" s="283"/>
      <c r="Q1021" s="283"/>
      <c r="R1021" s="284"/>
      <c r="S1021" s="280"/>
      <c r="T1021" s="199"/>
      <c r="U1021" s="199"/>
      <c r="V1021" s="199"/>
      <c r="W1021" s="199"/>
      <c r="X1021" s="281"/>
      <c r="Y1021" s="280"/>
      <c r="Z1021" s="199"/>
      <c r="AA1021" s="199"/>
      <c r="AB1021" s="199"/>
      <c r="AC1021" s="199"/>
      <c r="AD1021" s="281"/>
      <c r="AG1021" s="43">
        <f t="shared" si="122"/>
        <v>12</v>
      </c>
      <c r="AH1021" s="43">
        <f t="shared" si="123"/>
        <v>0</v>
      </c>
    </row>
    <row r="1022" spans="2:34" ht="15" customHeight="1">
      <c r="B1022" s="25"/>
      <c r="C1022" s="92" t="s">
        <v>336</v>
      </c>
      <c r="D1022" s="282" t="str">
        <f t="shared" si="121"/>
        <v/>
      </c>
      <c r="E1022" s="283"/>
      <c r="F1022" s="283"/>
      <c r="G1022" s="283"/>
      <c r="H1022" s="283"/>
      <c r="I1022" s="283"/>
      <c r="J1022" s="283"/>
      <c r="K1022" s="283"/>
      <c r="L1022" s="283"/>
      <c r="M1022" s="283"/>
      <c r="N1022" s="283"/>
      <c r="O1022" s="283"/>
      <c r="P1022" s="283"/>
      <c r="Q1022" s="283"/>
      <c r="R1022" s="284"/>
      <c r="S1022" s="280"/>
      <c r="T1022" s="199"/>
      <c r="U1022" s="199"/>
      <c r="V1022" s="199"/>
      <c r="W1022" s="199"/>
      <c r="X1022" s="281"/>
      <c r="Y1022" s="280"/>
      <c r="Z1022" s="199"/>
      <c r="AA1022" s="199"/>
      <c r="AB1022" s="199"/>
      <c r="AC1022" s="199"/>
      <c r="AD1022" s="281"/>
      <c r="AG1022" s="43">
        <f t="shared" si="122"/>
        <v>12</v>
      </c>
      <c r="AH1022" s="43">
        <f t="shared" si="123"/>
        <v>0</v>
      </c>
    </row>
    <row r="1023" spans="2:34" ht="15" customHeight="1">
      <c r="B1023" s="25"/>
      <c r="C1023" s="92" t="s">
        <v>337</v>
      </c>
      <c r="D1023" s="282" t="str">
        <f t="shared" si="121"/>
        <v/>
      </c>
      <c r="E1023" s="283"/>
      <c r="F1023" s="283"/>
      <c r="G1023" s="283"/>
      <c r="H1023" s="283"/>
      <c r="I1023" s="283"/>
      <c r="J1023" s="283"/>
      <c r="K1023" s="283"/>
      <c r="L1023" s="283"/>
      <c r="M1023" s="283"/>
      <c r="N1023" s="283"/>
      <c r="O1023" s="283"/>
      <c r="P1023" s="283"/>
      <c r="Q1023" s="283"/>
      <c r="R1023" s="284"/>
      <c r="S1023" s="280"/>
      <c r="T1023" s="199"/>
      <c r="U1023" s="199"/>
      <c r="V1023" s="199"/>
      <c r="W1023" s="199"/>
      <c r="X1023" s="281"/>
      <c r="Y1023" s="280"/>
      <c r="Z1023" s="199"/>
      <c r="AA1023" s="199"/>
      <c r="AB1023" s="199"/>
      <c r="AC1023" s="199"/>
      <c r="AD1023" s="281"/>
      <c r="AG1023" s="43">
        <f t="shared" si="122"/>
        <v>12</v>
      </c>
      <c r="AH1023" s="43">
        <f t="shared" si="123"/>
        <v>0</v>
      </c>
    </row>
    <row r="1024" spans="2:34" ht="15" customHeight="1">
      <c r="B1024" s="25"/>
      <c r="C1024" s="92" t="s">
        <v>338</v>
      </c>
      <c r="D1024" s="282" t="str">
        <f t="shared" si="121"/>
        <v/>
      </c>
      <c r="E1024" s="283"/>
      <c r="F1024" s="283"/>
      <c r="G1024" s="283"/>
      <c r="H1024" s="283"/>
      <c r="I1024" s="283"/>
      <c r="J1024" s="283"/>
      <c r="K1024" s="283"/>
      <c r="L1024" s="283"/>
      <c r="M1024" s="283"/>
      <c r="N1024" s="283"/>
      <c r="O1024" s="283"/>
      <c r="P1024" s="283"/>
      <c r="Q1024" s="283"/>
      <c r="R1024" s="284"/>
      <c r="S1024" s="280"/>
      <c r="T1024" s="199"/>
      <c r="U1024" s="199"/>
      <c r="V1024" s="199"/>
      <c r="W1024" s="199"/>
      <c r="X1024" s="281"/>
      <c r="Y1024" s="280"/>
      <c r="Z1024" s="199"/>
      <c r="AA1024" s="199"/>
      <c r="AB1024" s="199"/>
      <c r="AC1024" s="199"/>
      <c r="AD1024" s="281"/>
      <c r="AG1024" s="43">
        <f t="shared" si="122"/>
        <v>12</v>
      </c>
      <c r="AH1024" s="43">
        <f t="shared" si="123"/>
        <v>0</v>
      </c>
    </row>
    <row r="1025" spans="2:34" ht="15" customHeight="1">
      <c r="B1025" s="25"/>
      <c r="C1025" s="92" t="s">
        <v>339</v>
      </c>
      <c r="D1025" s="282" t="str">
        <f t="shared" si="121"/>
        <v/>
      </c>
      <c r="E1025" s="283"/>
      <c r="F1025" s="283"/>
      <c r="G1025" s="283"/>
      <c r="H1025" s="283"/>
      <c r="I1025" s="283"/>
      <c r="J1025" s="283"/>
      <c r="K1025" s="283"/>
      <c r="L1025" s="283"/>
      <c r="M1025" s="283"/>
      <c r="N1025" s="283"/>
      <c r="O1025" s="283"/>
      <c r="P1025" s="283"/>
      <c r="Q1025" s="283"/>
      <c r="R1025" s="284"/>
      <c r="S1025" s="280"/>
      <c r="T1025" s="199"/>
      <c r="U1025" s="199"/>
      <c r="V1025" s="199"/>
      <c r="W1025" s="199"/>
      <c r="X1025" s="281"/>
      <c r="Y1025" s="280"/>
      <c r="Z1025" s="199"/>
      <c r="AA1025" s="199"/>
      <c r="AB1025" s="199"/>
      <c r="AC1025" s="199"/>
      <c r="AD1025" s="281"/>
      <c r="AG1025" s="43">
        <f t="shared" si="122"/>
        <v>12</v>
      </c>
      <c r="AH1025" s="43">
        <f t="shared" si="123"/>
        <v>0</v>
      </c>
    </row>
    <row r="1026" spans="2:34" ht="15" customHeight="1">
      <c r="B1026" s="25"/>
      <c r="C1026" s="92" t="s">
        <v>340</v>
      </c>
      <c r="D1026" s="282" t="str">
        <f t="shared" si="121"/>
        <v/>
      </c>
      <c r="E1026" s="283"/>
      <c r="F1026" s="283"/>
      <c r="G1026" s="283"/>
      <c r="H1026" s="283"/>
      <c r="I1026" s="283"/>
      <c r="J1026" s="283"/>
      <c r="K1026" s="283"/>
      <c r="L1026" s="283"/>
      <c r="M1026" s="283"/>
      <c r="N1026" s="283"/>
      <c r="O1026" s="283"/>
      <c r="P1026" s="283"/>
      <c r="Q1026" s="283"/>
      <c r="R1026" s="284"/>
      <c r="S1026" s="280"/>
      <c r="T1026" s="199"/>
      <c r="U1026" s="199"/>
      <c r="V1026" s="199"/>
      <c r="W1026" s="199"/>
      <c r="X1026" s="281"/>
      <c r="Y1026" s="280"/>
      <c r="Z1026" s="199"/>
      <c r="AA1026" s="199"/>
      <c r="AB1026" s="199"/>
      <c r="AC1026" s="199"/>
      <c r="AD1026" s="281"/>
      <c r="AG1026" s="43">
        <f t="shared" si="122"/>
        <v>12</v>
      </c>
      <c r="AH1026" s="43">
        <f t="shared" si="123"/>
        <v>0</v>
      </c>
    </row>
    <row r="1027" spans="2:34" ht="15" customHeight="1">
      <c r="B1027" s="25"/>
      <c r="C1027" s="92" t="s">
        <v>341</v>
      </c>
      <c r="D1027" s="282" t="str">
        <f t="shared" si="121"/>
        <v/>
      </c>
      <c r="E1027" s="283"/>
      <c r="F1027" s="283"/>
      <c r="G1027" s="283"/>
      <c r="H1027" s="283"/>
      <c r="I1027" s="283"/>
      <c r="J1027" s="283"/>
      <c r="K1027" s="283"/>
      <c r="L1027" s="283"/>
      <c r="M1027" s="283"/>
      <c r="N1027" s="283"/>
      <c r="O1027" s="283"/>
      <c r="P1027" s="283"/>
      <c r="Q1027" s="283"/>
      <c r="R1027" s="284"/>
      <c r="S1027" s="280"/>
      <c r="T1027" s="199"/>
      <c r="U1027" s="199"/>
      <c r="V1027" s="199"/>
      <c r="W1027" s="199"/>
      <c r="X1027" s="281"/>
      <c r="Y1027" s="280"/>
      <c r="Z1027" s="199"/>
      <c r="AA1027" s="199"/>
      <c r="AB1027" s="199"/>
      <c r="AC1027" s="199"/>
      <c r="AD1027" s="281"/>
      <c r="AG1027" s="43">
        <f t="shared" si="122"/>
        <v>12</v>
      </c>
      <c r="AH1027" s="43">
        <f t="shared" si="123"/>
        <v>0</v>
      </c>
    </row>
    <row r="1028" spans="2:34" ht="15" customHeight="1">
      <c r="B1028" s="25"/>
      <c r="C1028" s="92" t="s">
        <v>342</v>
      </c>
      <c r="D1028" s="282" t="str">
        <f t="shared" si="121"/>
        <v/>
      </c>
      <c r="E1028" s="283"/>
      <c r="F1028" s="283"/>
      <c r="G1028" s="283"/>
      <c r="H1028" s="283"/>
      <c r="I1028" s="283"/>
      <c r="J1028" s="283"/>
      <c r="K1028" s="283"/>
      <c r="L1028" s="283"/>
      <c r="M1028" s="283"/>
      <c r="N1028" s="283"/>
      <c r="O1028" s="283"/>
      <c r="P1028" s="283"/>
      <c r="Q1028" s="283"/>
      <c r="R1028" s="284"/>
      <c r="S1028" s="280"/>
      <c r="T1028" s="199"/>
      <c r="U1028" s="199"/>
      <c r="V1028" s="199"/>
      <c r="W1028" s="199"/>
      <c r="X1028" s="281"/>
      <c r="Y1028" s="280"/>
      <c r="Z1028" s="199"/>
      <c r="AA1028" s="199"/>
      <c r="AB1028" s="199"/>
      <c r="AC1028" s="199"/>
      <c r="AD1028" s="281"/>
      <c r="AG1028" s="43">
        <f t="shared" si="122"/>
        <v>12</v>
      </c>
      <c r="AH1028" s="43">
        <f t="shared" si="123"/>
        <v>0</v>
      </c>
    </row>
    <row r="1029" spans="2:34" ht="15" customHeight="1">
      <c r="B1029" s="25"/>
      <c r="C1029" s="92" t="s">
        <v>343</v>
      </c>
      <c r="D1029" s="282" t="str">
        <f t="shared" si="121"/>
        <v/>
      </c>
      <c r="E1029" s="283"/>
      <c r="F1029" s="283"/>
      <c r="G1029" s="283"/>
      <c r="H1029" s="283"/>
      <c r="I1029" s="283"/>
      <c r="J1029" s="283"/>
      <c r="K1029" s="283"/>
      <c r="L1029" s="283"/>
      <c r="M1029" s="283"/>
      <c r="N1029" s="283"/>
      <c r="O1029" s="283"/>
      <c r="P1029" s="283"/>
      <c r="Q1029" s="283"/>
      <c r="R1029" s="284"/>
      <c r="S1029" s="280"/>
      <c r="T1029" s="199"/>
      <c r="U1029" s="199"/>
      <c r="V1029" s="199"/>
      <c r="W1029" s="199"/>
      <c r="X1029" s="281"/>
      <c r="Y1029" s="280"/>
      <c r="Z1029" s="199"/>
      <c r="AA1029" s="199"/>
      <c r="AB1029" s="199"/>
      <c r="AC1029" s="199"/>
      <c r="AD1029" s="281"/>
      <c r="AG1029" s="43">
        <f t="shared" si="122"/>
        <v>12</v>
      </c>
      <c r="AH1029" s="43">
        <f t="shared" si="123"/>
        <v>0</v>
      </c>
    </row>
    <row r="1030" spans="2:34" ht="15" customHeight="1">
      <c r="B1030" s="25"/>
      <c r="C1030" s="92" t="s">
        <v>344</v>
      </c>
      <c r="D1030" s="282" t="str">
        <f t="shared" si="121"/>
        <v/>
      </c>
      <c r="E1030" s="283"/>
      <c r="F1030" s="283"/>
      <c r="G1030" s="283"/>
      <c r="H1030" s="283"/>
      <c r="I1030" s="283"/>
      <c r="J1030" s="283"/>
      <c r="K1030" s="283"/>
      <c r="L1030" s="283"/>
      <c r="M1030" s="283"/>
      <c r="N1030" s="283"/>
      <c r="O1030" s="283"/>
      <c r="P1030" s="283"/>
      <c r="Q1030" s="283"/>
      <c r="R1030" s="284"/>
      <c r="S1030" s="280"/>
      <c r="T1030" s="199"/>
      <c r="U1030" s="199"/>
      <c r="V1030" s="199"/>
      <c r="W1030" s="199"/>
      <c r="X1030" s="281"/>
      <c r="Y1030" s="280"/>
      <c r="Z1030" s="199"/>
      <c r="AA1030" s="199"/>
      <c r="AB1030" s="199"/>
      <c r="AC1030" s="199"/>
      <c r="AD1030" s="281"/>
      <c r="AG1030" s="43">
        <f t="shared" si="122"/>
        <v>12</v>
      </c>
      <c r="AH1030" s="43">
        <f t="shared" si="123"/>
        <v>0</v>
      </c>
    </row>
    <row r="1031" spans="2:34" ht="15" customHeight="1">
      <c r="B1031" s="25"/>
      <c r="C1031" s="92" t="s">
        <v>345</v>
      </c>
      <c r="D1031" s="282" t="str">
        <f t="shared" si="121"/>
        <v/>
      </c>
      <c r="E1031" s="283"/>
      <c r="F1031" s="283"/>
      <c r="G1031" s="283"/>
      <c r="H1031" s="283"/>
      <c r="I1031" s="283"/>
      <c r="J1031" s="283"/>
      <c r="K1031" s="283"/>
      <c r="L1031" s="283"/>
      <c r="M1031" s="283"/>
      <c r="N1031" s="283"/>
      <c r="O1031" s="283"/>
      <c r="P1031" s="283"/>
      <c r="Q1031" s="283"/>
      <c r="R1031" s="284"/>
      <c r="S1031" s="280"/>
      <c r="T1031" s="199"/>
      <c r="U1031" s="199"/>
      <c r="V1031" s="199"/>
      <c r="W1031" s="199"/>
      <c r="X1031" s="281"/>
      <c r="Y1031" s="280"/>
      <c r="Z1031" s="199"/>
      <c r="AA1031" s="199"/>
      <c r="AB1031" s="199"/>
      <c r="AC1031" s="199"/>
      <c r="AD1031" s="281"/>
      <c r="AG1031" s="43">
        <f t="shared" si="122"/>
        <v>12</v>
      </c>
      <c r="AH1031" s="43">
        <f t="shared" si="123"/>
        <v>0</v>
      </c>
    </row>
    <row r="1032" spans="2:34" ht="15" customHeight="1">
      <c r="B1032" s="25"/>
      <c r="C1032" s="92" t="s">
        <v>346</v>
      </c>
      <c r="D1032" s="282" t="str">
        <f t="shared" si="121"/>
        <v/>
      </c>
      <c r="E1032" s="283"/>
      <c r="F1032" s="283"/>
      <c r="G1032" s="283"/>
      <c r="H1032" s="283"/>
      <c r="I1032" s="283"/>
      <c r="J1032" s="283"/>
      <c r="K1032" s="283"/>
      <c r="L1032" s="283"/>
      <c r="M1032" s="283"/>
      <c r="N1032" s="283"/>
      <c r="O1032" s="283"/>
      <c r="P1032" s="283"/>
      <c r="Q1032" s="283"/>
      <c r="R1032" s="284"/>
      <c r="S1032" s="280"/>
      <c r="T1032" s="199"/>
      <c r="U1032" s="199"/>
      <c r="V1032" s="199"/>
      <c r="W1032" s="199"/>
      <c r="X1032" s="281"/>
      <c r="Y1032" s="280"/>
      <c r="Z1032" s="199"/>
      <c r="AA1032" s="199"/>
      <c r="AB1032" s="199"/>
      <c r="AC1032" s="199"/>
      <c r="AD1032" s="281"/>
      <c r="AG1032" s="43">
        <f t="shared" si="122"/>
        <v>12</v>
      </c>
      <c r="AH1032" s="43">
        <f t="shared" si="123"/>
        <v>0</v>
      </c>
    </row>
    <row r="1033" spans="2:34" ht="15" customHeight="1">
      <c r="B1033" s="25"/>
      <c r="C1033" s="92" t="s">
        <v>347</v>
      </c>
      <c r="D1033" s="282" t="str">
        <f t="shared" si="121"/>
        <v/>
      </c>
      <c r="E1033" s="283"/>
      <c r="F1033" s="283"/>
      <c r="G1033" s="283"/>
      <c r="H1033" s="283"/>
      <c r="I1033" s="283"/>
      <c r="J1033" s="283"/>
      <c r="K1033" s="283"/>
      <c r="L1033" s="283"/>
      <c r="M1033" s="283"/>
      <c r="N1033" s="283"/>
      <c r="O1033" s="283"/>
      <c r="P1033" s="283"/>
      <c r="Q1033" s="283"/>
      <c r="R1033" s="284"/>
      <c r="S1033" s="280"/>
      <c r="T1033" s="199"/>
      <c r="U1033" s="199"/>
      <c r="V1033" s="199"/>
      <c r="W1033" s="199"/>
      <c r="X1033" s="281"/>
      <c r="Y1033" s="280"/>
      <c r="Z1033" s="199"/>
      <c r="AA1033" s="199"/>
      <c r="AB1033" s="199"/>
      <c r="AC1033" s="199"/>
      <c r="AD1033" s="281"/>
      <c r="AG1033" s="43">
        <f t="shared" si="122"/>
        <v>12</v>
      </c>
      <c r="AH1033" s="43">
        <f t="shared" si="123"/>
        <v>0</v>
      </c>
    </row>
    <row r="1034" spans="2:34" ht="15" customHeight="1">
      <c r="B1034" s="25"/>
      <c r="C1034" s="92" t="s">
        <v>348</v>
      </c>
      <c r="D1034" s="282" t="str">
        <f t="shared" si="121"/>
        <v/>
      </c>
      <c r="E1034" s="283"/>
      <c r="F1034" s="283"/>
      <c r="G1034" s="283"/>
      <c r="H1034" s="283"/>
      <c r="I1034" s="283"/>
      <c r="J1034" s="283"/>
      <c r="K1034" s="283"/>
      <c r="L1034" s="283"/>
      <c r="M1034" s="283"/>
      <c r="N1034" s="283"/>
      <c r="O1034" s="283"/>
      <c r="P1034" s="283"/>
      <c r="Q1034" s="283"/>
      <c r="R1034" s="284"/>
      <c r="S1034" s="280"/>
      <c r="T1034" s="199"/>
      <c r="U1034" s="199"/>
      <c r="V1034" s="199"/>
      <c r="W1034" s="199"/>
      <c r="X1034" s="281"/>
      <c r="Y1034" s="280"/>
      <c r="Z1034" s="199"/>
      <c r="AA1034" s="199"/>
      <c r="AB1034" s="199"/>
      <c r="AC1034" s="199"/>
      <c r="AD1034" s="281"/>
      <c r="AG1034" s="43">
        <f t="shared" si="122"/>
        <v>12</v>
      </c>
      <c r="AH1034" s="43">
        <f t="shared" si="123"/>
        <v>0</v>
      </c>
    </row>
    <row r="1035" spans="2:34" ht="15" customHeight="1">
      <c r="B1035" s="25"/>
      <c r="C1035" s="92" t="s">
        <v>349</v>
      </c>
      <c r="D1035" s="282" t="str">
        <f t="shared" si="121"/>
        <v/>
      </c>
      <c r="E1035" s="283"/>
      <c r="F1035" s="283"/>
      <c r="G1035" s="283"/>
      <c r="H1035" s="283"/>
      <c r="I1035" s="283"/>
      <c r="J1035" s="283"/>
      <c r="K1035" s="283"/>
      <c r="L1035" s="283"/>
      <c r="M1035" s="283"/>
      <c r="N1035" s="283"/>
      <c r="O1035" s="283"/>
      <c r="P1035" s="283"/>
      <c r="Q1035" s="283"/>
      <c r="R1035" s="284"/>
      <c r="S1035" s="280"/>
      <c r="T1035" s="199"/>
      <c r="U1035" s="199"/>
      <c r="V1035" s="199"/>
      <c r="W1035" s="199"/>
      <c r="X1035" s="281"/>
      <c r="Y1035" s="280"/>
      <c r="Z1035" s="199"/>
      <c r="AA1035" s="199"/>
      <c r="AB1035" s="199"/>
      <c r="AC1035" s="199"/>
      <c r="AD1035" s="281"/>
      <c r="AG1035" s="43">
        <f t="shared" si="122"/>
        <v>12</v>
      </c>
      <c r="AH1035" s="43">
        <f t="shared" si="123"/>
        <v>0</v>
      </c>
    </row>
    <row r="1036" spans="2:34" ht="15" customHeight="1">
      <c r="B1036" s="25"/>
      <c r="C1036" s="92" t="s">
        <v>350</v>
      </c>
      <c r="D1036" s="282" t="str">
        <f t="shared" si="121"/>
        <v/>
      </c>
      <c r="E1036" s="283"/>
      <c r="F1036" s="283"/>
      <c r="G1036" s="283"/>
      <c r="H1036" s="283"/>
      <c r="I1036" s="283"/>
      <c r="J1036" s="283"/>
      <c r="K1036" s="283"/>
      <c r="L1036" s="283"/>
      <c r="M1036" s="283"/>
      <c r="N1036" s="283"/>
      <c r="O1036" s="283"/>
      <c r="P1036" s="283"/>
      <c r="Q1036" s="283"/>
      <c r="R1036" s="284"/>
      <c r="S1036" s="280"/>
      <c r="T1036" s="199"/>
      <c r="U1036" s="199"/>
      <c r="V1036" s="199"/>
      <c r="W1036" s="199"/>
      <c r="X1036" s="281"/>
      <c r="Y1036" s="280"/>
      <c r="Z1036" s="199"/>
      <c r="AA1036" s="199"/>
      <c r="AB1036" s="199"/>
      <c r="AC1036" s="199"/>
      <c r="AD1036" s="281"/>
      <c r="AG1036" s="43">
        <f t="shared" si="122"/>
        <v>12</v>
      </c>
      <c r="AH1036" s="43">
        <f t="shared" si="123"/>
        <v>0</v>
      </c>
    </row>
    <row r="1037" spans="2:34" ht="15" customHeight="1">
      <c r="B1037" s="25"/>
      <c r="C1037" s="92" t="s">
        <v>351</v>
      </c>
      <c r="D1037" s="282" t="str">
        <f t="shared" si="121"/>
        <v/>
      </c>
      <c r="E1037" s="283"/>
      <c r="F1037" s="283"/>
      <c r="G1037" s="283"/>
      <c r="H1037" s="283"/>
      <c r="I1037" s="283"/>
      <c r="J1037" s="283"/>
      <c r="K1037" s="283"/>
      <c r="L1037" s="283"/>
      <c r="M1037" s="283"/>
      <c r="N1037" s="283"/>
      <c r="O1037" s="283"/>
      <c r="P1037" s="283"/>
      <c r="Q1037" s="283"/>
      <c r="R1037" s="284"/>
      <c r="S1037" s="280"/>
      <c r="T1037" s="199"/>
      <c r="U1037" s="199"/>
      <c r="V1037" s="199"/>
      <c r="W1037" s="199"/>
      <c r="X1037" s="281"/>
      <c r="Y1037" s="280"/>
      <c r="Z1037" s="199"/>
      <c r="AA1037" s="199"/>
      <c r="AB1037" s="199"/>
      <c r="AC1037" s="199"/>
      <c r="AD1037" s="281"/>
      <c r="AG1037" s="43">
        <f t="shared" si="122"/>
        <v>12</v>
      </c>
      <c r="AH1037" s="43">
        <f t="shared" si="123"/>
        <v>0</v>
      </c>
    </row>
    <row r="1038" spans="2:34" ht="15" customHeight="1">
      <c r="B1038" s="25"/>
      <c r="C1038" s="92" t="s">
        <v>352</v>
      </c>
      <c r="D1038" s="282" t="str">
        <f t="shared" si="121"/>
        <v/>
      </c>
      <c r="E1038" s="283"/>
      <c r="F1038" s="283"/>
      <c r="G1038" s="283"/>
      <c r="H1038" s="283"/>
      <c r="I1038" s="283"/>
      <c r="J1038" s="283"/>
      <c r="K1038" s="283"/>
      <c r="L1038" s="283"/>
      <c r="M1038" s="283"/>
      <c r="N1038" s="283"/>
      <c r="O1038" s="283"/>
      <c r="P1038" s="283"/>
      <c r="Q1038" s="283"/>
      <c r="R1038" s="284"/>
      <c r="S1038" s="280"/>
      <c r="T1038" s="199"/>
      <c r="U1038" s="199"/>
      <c r="V1038" s="199"/>
      <c r="W1038" s="199"/>
      <c r="X1038" s="281"/>
      <c r="Y1038" s="280"/>
      <c r="Z1038" s="199"/>
      <c r="AA1038" s="199"/>
      <c r="AB1038" s="199"/>
      <c r="AC1038" s="199"/>
      <c r="AD1038" s="281"/>
      <c r="AG1038" s="43">
        <f t="shared" si="122"/>
        <v>12</v>
      </c>
      <c r="AH1038" s="43">
        <f t="shared" si="123"/>
        <v>0</v>
      </c>
    </row>
    <row r="1039" spans="2:34" ht="15" customHeight="1">
      <c r="B1039" s="25"/>
      <c r="C1039" s="92" t="s">
        <v>353</v>
      </c>
      <c r="D1039" s="282" t="str">
        <f t="shared" si="121"/>
        <v/>
      </c>
      <c r="E1039" s="283"/>
      <c r="F1039" s="283"/>
      <c r="G1039" s="283"/>
      <c r="H1039" s="283"/>
      <c r="I1039" s="283"/>
      <c r="J1039" s="283"/>
      <c r="K1039" s="283"/>
      <c r="L1039" s="283"/>
      <c r="M1039" s="283"/>
      <c r="N1039" s="283"/>
      <c r="O1039" s="283"/>
      <c r="P1039" s="283"/>
      <c r="Q1039" s="283"/>
      <c r="R1039" s="284"/>
      <c r="S1039" s="280"/>
      <c r="T1039" s="199"/>
      <c r="U1039" s="199"/>
      <c r="V1039" s="199"/>
      <c r="W1039" s="199"/>
      <c r="X1039" s="281"/>
      <c r="Y1039" s="280"/>
      <c r="Z1039" s="199"/>
      <c r="AA1039" s="199"/>
      <c r="AB1039" s="199"/>
      <c r="AC1039" s="199"/>
      <c r="AD1039" s="281"/>
      <c r="AG1039" s="43">
        <f t="shared" si="122"/>
        <v>12</v>
      </c>
      <c r="AH1039" s="43">
        <f t="shared" si="123"/>
        <v>0</v>
      </c>
    </row>
    <row r="1040" spans="2:34" ht="15" customHeight="1">
      <c r="B1040" s="25"/>
      <c r="C1040" s="92" t="s">
        <v>354</v>
      </c>
      <c r="D1040" s="282" t="str">
        <f t="shared" si="121"/>
        <v/>
      </c>
      <c r="E1040" s="283"/>
      <c r="F1040" s="283"/>
      <c r="G1040" s="283"/>
      <c r="H1040" s="283"/>
      <c r="I1040" s="283"/>
      <c r="J1040" s="283"/>
      <c r="K1040" s="283"/>
      <c r="L1040" s="283"/>
      <c r="M1040" s="283"/>
      <c r="N1040" s="283"/>
      <c r="O1040" s="283"/>
      <c r="P1040" s="283"/>
      <c r="Q1040" s="283"/>
      <c r="R1040" s="284"/>
      <c r="S1040" s="280"/>
      <c r="T1040" s="199"/>
      <c r="U1040" s="199"/>
      <c r="V1040" s="199"/>
      <c r="W1040" s="199"/>
      <c r="X1040" s="281"/>
      <c r="Y1040" s="280"/>
      <c r="Z1040" s="199"/>
      <c r="AA1040" s="199"/>
      <c r="AB1040" s="199"/>
      <c r="AC1040" s="199"/>
      <c r="AD1040" s="281"/>
      <c r="AG1040" s="43">
        <f t="shared" si="122"/>
        <v>12</v>
      </c>
      <c r="AH1040" s="43">
        <f t="shared" si="123"/>
        <v>0</v>
      </c>
    </row>
    <row r="1041" spans="2:34" ht="15" customHeight="1">
      <c r="B1041" s="25"/>
      <c r="C1041" s="92" t="s">
        <v>355</v>
      </c>
      <c r="D1041" s="282" t="str">
        <f t="shared" si="121"/>
        <v/>
      </c>
      <c r="E1041" s="283"/>
      <c r="F1041" s="283"/>
      <c r="G1041" s="283"/>
      <c r="H1041" s="283"/>
      <c r="I1041" s="283"/>
      <c r="J1041" s="283"/>
      <c r="K1041" s="283"/>
      <c r="L1041" s="283"/>
      <c r="M1041" s="283"/>
      <c r="N1041" s="283"/>
      <c r="O1041" s="283"/>
      <c r="P1041" s="283"/>
      <c r="Q1041" s="283"/>
      <c r="R1041" s="284"/>
      <c r="S1041" s="280"/>
      <c r="T1041" s="199"/>
      <c r="U1041" s="199"/>
      <c r="V1041" s="199"/>
      <c r="W1041" s="199"/>
      <c r="X1041" s="281"/>
      <c r="Y1041" s="280"/>
      <c r="Z1041" s="199"/>
      <c r="AA1041" s="199"/>
      <c r="AB1041" s="199"/>
      <c r="AC1041" s="199"/>
      <c r="AD1041" s="281"/>
      <c r="AG1041" s="43">
        <f t="shared" si="122"/>
        <v>12</v>
      </c>
      <c r="AH1041" s="43">
        <f t="shared" si="123"/>
        <v>0</v>
      </c>
    </row>
    <row r="1042" spans="2:34" ht="15" customHeight="1">
      <c r="B1042" s="25"/>
      <c r="C1042" s="94" t="s">
        <v>356</v>
      </c>
      <c r="D1042" s="282" t="str">
        <f t="shared" si="121"/>
        <v/>
      </c>
      <c r="E1042" s="283"/>
      <c r="F1042" s="283"/>
      <c r="G1042" s="283"/>
      <c r="H1042" s="283"/>
      <c r="I1042" s="283"/>
      <c r="J1042" s="283"/>
      <c r="K1042" s="283"/>
      <c r="L1042" s="283"/>
      <c r="M1042" s="283"/>
      <c r="N1042" s="283"/>
      <c r="O1042" s="283"/>
      <c r="P1042" s="283"/>
      <c r="Q1042" s="283"/>
      <c r="R1042" s="284"/>
      <c r="S1042" s="280"/>
      <c r="T1042" s="199"/>
      <c r="U1042" s="199"/>
      <c r="V1042" s="199"/>
      <c r="W1042" s="199"/>
      <c r="X1042" s="281"/>
      <c r="Y1042" s="280"/>
      <c r="Z1042" s="199"/>
      <c r="AA1042" s="199"/>
      <c r="AB1042" s="199"/>
      <c r="AC1042" s="199"/>
      <c r="AD1042" s="281"/>
      <c r="AG1042" s="43">
        <f t="shared" si="122"/>
        <v>12</v>
      </c>
      <c r="AH1042" s="43">
        <f t="shared" si="123"/>
        <v>0</v>
      </c>
    </row>
    <row r="1043" spans="2:34" ht="15" customHeight="1">
      <c r="B1043" s="25"/>
      <c r="C1043" s="94" t="s">
        <v>357</v>
      </c>
      <c r="D1043" s="282" t="str">
        <f t="shared" si="121"/>
        <v/>
      </c>
      <c r="E1043" s="283"/>
      <c r="F1043" s="283"/>
      <c r="G1043" s="283"/>
      <c r="H1043" s="283"/>
      <c r="I1043" s="283"/>
      <c r="J1043" s="283"/>
      <c r="K1043" s="283"/>
      <c r="L1043" s="283"/>
      <c r="M1043" s="283"/>
      <c r="N1043" s="283"/>
      <c r="O1043" s="283"/>
      <c r="P1043" s="283"/>
      <c r="Q1043" s="283"/>
      <c r="R1043" s="284"/>
      <c r="S1043" s="280"/>
      <c r="T1043" s="199"/>
      <c r="U1043" s="199"/>
      <c r="V1043" s="199"/>
      <c r="W1043" s="199"/>
      <c r="X1043" s="281"/>
      <c r="Y1043" s="280"/>
      <c r="Z1043" s="199"/>
      <c r="AA1043" s="199"/>
      <c r="AB1043" s="199"/>
      <c r="AC1043" s="199"/>
      <c r="AD1043" s="281"/>
      <c r="AG1043" s="43">
        <f t="shared" si="122"/>
        <v>12</v>
      </c>
      <c r="AH1043" s="43">
        <f t="shared" si="123"/>
        <v>0</v>
      </c>
    </row>
    <row r="1044" spans="2:34" ht="15" customHeight="1">
      <c r="B1044" s="25"/>
      <c r="C1044" s="94" t="s">
        <v>358</v>
      </c>
      <c r="D1044" s="282" t="str">
        <f t="shared" si="121"/>
        <v/>
      </c>
      <c r="E1044" s="283"/>
      <c r="F1044" s="283"/>
      <c r="G1044" s="283"/>
      <c r="H1044" s="283"/>
      <c r="I1044" s="283"/>
      <c r="J1044" s="283"/>
      <c r="K1044" s="283"/>
      <c r="L1044" s="283"/>
      <c r="M1044" s="283"/>
      <c r="N1044" s="283"/>
      <c r="O1044" s="283"/>
      <c r="P1044" s="283"/>
      <c r="Q1044" s="283"/>
      <c r="R1044" s="284"/>
      <c r="S1044" s="280"/>
      <c r="T1044" s="199"/>
      <c r="U1044" s="199"/>
      <c r="V1044" s="199"/>
      <c r="W1044" s="199"/>
      <c r="X1044" s="281"/>
      <c r="Y1044" s="280"/>
      <c r="Z1044" s="199"/>
      <c r="AA1044" s="199"/>
      <c r="AB1044" s="199"/>
      <c r="AC1044" s="199"/>
      <c r="AD1044" s="281"/>
      <c r="AG1044" s="43">
        <f t="shared" si="122"/>
        <v>12</v>
      </c>
      <c r="AH1044" s="43">
        <f t="shared" si="123"/>
        <v>0</v>
      </c>
    </row>
    <row r="1045" spans="2:34" ht="15" customHeight="1">
      <c r="B1045" s="25"/>
      <c r="C1045" s="94" t="s">
        <v>359</v>
      </c>
      <c r="D1045" s="282" t="str">
        <f t="shared" si="121"/>
        <v/>
      </c>
      <c r="E1045" s="283"/>
      <c r="F1045" s="283"/>
      <c r="G1045" s="283"/>
      <c r="H1045" s="283"/>
      <c r="I1045" s="283"/>
      <c r="J1045" s="283"/>
      <c r="K1045" s="283"/>
      <c r="L1045" s="283"/>
      <c r="M1045" s="283"/>
      <c r="N1045" s="283"/>
      <c r="O1045" s="283"/>
      <c r="P1045" s="283"/>
      <c r="Q1045" s="283"/>
      <c r="R1045" s="284"/>
      <c r="S1045" s="280"/>
      <c r="T1045" s="199"/>
      <c r="U1045" s="199"/>
      <c r="V1045" s="199"/>
      <c r="W1045" s="199"/>
      <c r="X1045" s="281"/>
      <c r="Y1045" s="280"/>
      <c r="Z1045" s="199"/>
      <c r="AA1045" s="199"/>
      <c r="AB1045" s="199"/>
      <c r="AC1045" s="199"/>
      <c r="AD1045" s="281"/>
      <c r="AG1045" s="43">
        <f t="shared" si="122"/>
        <v>12</v>
      </c>
      <c r="AH1045" s="43">
        <f t="shared" si="123"/>
        <v>0</v>
      </c>
    </row>
    <row r="1046" spans="2:34" ht="15" customHeight="1">
      <c r="B1046" s="25"/>
      <c r="C1046" s="94" t="s">
        <v>360</v>
      </c>
      <c r="D1046" s="282" t="str">
        <f t="shared" si="121"/>
        <v/>
      </c>
      <c r="E1046" s="283"/>
      <c r="F1046" s="283"/>
      <c r="G1046" s="283"/>
      <c r="H1046" s="283"/>
      <c r="I1046" s="283"/>
      <c r="J1046" s="283"/>
      <c r="K1046" s="283"/>
      <c r="L1046" s="283"/>
      <c r="M1046" s="283"/>
      <c r="N1046" s="283"/>
      <c r="O1046" s="283"/>
      <c r="P1046" s="283"/>
      <c r="Q1046" s="283"/>
      <c r="R1046" s="284"/>
      <c r="S1046" s="280"/>
      <c r="T1046" s="199"/>
      <c r="U1046" s="199"/>
      <c r="V1046" s="199"/>
      <c r="W1046" s="199"/>
      <c r="X1046" s="281"/>
      <c r="Y1046" s="280"/>
      <c r="Z1046" s="199"/>
      <c r="AA1046" s="199"/>
      <c r="AB1046" s="199"/>
      <c r="AC1046" s="199"/>
      <c r="AD1046" s="281"/>
      <c r="AG1046" s="43">
        <f t="shared" si="122"/>
        <v>12</v>
      </c>
      <c r="AH1046" s="43">
        <f t="shared" si="123"/>
        <v>0</v>
      </c>
    </row>
    <row r="1047" spans="2:34" ht="15" customHeight="1">
      <c r="B1047" s="25"/>
      <c r="C1047" s="94" t="s">
        <v>361</v>
      </c>
      <c r="D1047" s="282" t="str">
        <f t="shared" si="121"/>
        <v/>
      </c>
      <c r="E1047" s="283"/>
      <c r="F1047" s="283"/>
      <c r="G1047" s="283"/>
      <c r="H1047" s="283"/>
      <c r="I1047" s="283"/>
      <c r="J1047" s="283"/>
      <c r="K1047" s="283"/>
      <c r="L1047" s="283"/>
      <c r="M1047" s="283"/>
      <c r="N1047" s="283"/>
      <c r="O1047" s="283"/>
      <c r="P1047" s="283"/>
      <c r="Q1047" s="283"/>
      <c r="R1047" s="284"/>
      <c r="S1047" s="280"/>
      <c r="T1047" s="199"/>
      <c r="U1047" s="199"/>
      <c r="V1047" s="199"/>
      <c r="W1047" s="199"/>
      <c r="X1047" s="281"/>
      <c r="Y1047" s="280"/>
      <c r="Z1047" s="199"/>
      <c r="AA1047" s="199"/>
      <c r="AB1047" s="199"/>
      <c r="AC1047" s="199"/>
      <c r="AD1047" s="281"/>
      <c r="AG1047" s="43">
        <f t="shared" si="122"/>
        <v>12</v>
      </c>
      <c r="AH1047" s="43">
        <f t="shared" si="123"/>
        <v>0</v>
      </c>
    </row>
    <row r="1048" spans="2:34" ht="15" customHeight="1">
      <c r="B1048" s="25"/>
      <c r="C1048" s="94" t="s">
        <v>362</v>
      </c>
      <c r="D1048" s="282" t="str">
        <f t="shared" si="121"/>
        <v/>
      </c>
      <c r="E1048" s="283"/>
      <c r="F1048" s="283"/>
      <c r="G1048" s="283"/>
      <c r="H1048" s="283"/>
      <c r="I1048" s="283"/>
      <c r="J1048" s="283"/>
      <c r="K1048" s="283"/>
      <c r="L1048" s="283"/>
      <c r="M1048" s="283"/>
      <c r="N1048" s="283"/>
      <c r="O1048" s="283"/>
      <c r="P1048" s="283"/>
      <c r="Q1048" s="283"/>
      <c r="R1048" s="284"/>
      <c r="S1048" s="280"/>
      <c r="T1048" s="199"/>
      <c r="U1048" s="199"/>
      <c r="V1048" s="199"/>
      <c r="W1048" s="199"/>
      <c r="X1048" s="281"/>
      <c r="Y1048" s="280"/>
      <c r="Z1048" s="199"/>
      <c r="AA1048" s="199"/>
      <c r="AB1048" s="199"/>
      <c r="AC1048" s="199"/>
      <c r="AD1048" s="281"/>
      <c r="AG1048" s="43">
        <f t="shared" si="122"/>
        <v>12</v>
      </c>
      <c r="AH1048" s="43">
        <f t="shared" si="123"/>
        <v>0</v>
      </c>
    </row>
    <row r="1049" spans="2:34" ht="15" customHeight="1">
      <c r="B1049" s="25"/>
      <c r="C1049" s="94" t="s">
        <v>363</v>
      </c>
      <c r="D1049" s="282" t="str">
        <f t="shared" si="121"/>
        <v/>
      </c>
      <c r="E1049" s="283"/>
      <c r="F1049" s="283"/>
      <c r="G1049" s="283"/>
      <c r="H1049" s="283"/>
      <c r="I1049" s="283"/>
      <c r="J1049" s="283"/>
      <c r="K1049" s="283"/>
      <c r="L1049" s="283"/>
      <c r="M1049" s="283"/>
      <c r="N1049" s="283"/>
      <c r="O1049" s="283"/>
      <c r="P1049" s="283"/>
      <c r="Q1049" s="283"/>
      <c r="R1049" s="284"/>
      <c r="S1049" s="280"/>
      <c r="T1049" s="199"/>
      <c r="U1049" s="199"/>
      <c r="V1049" s="199"/>
      <c r="W1049" s="199"/>
      <c r="X1049" s="281"/>
      <c r="Y1049" s="280"/>
      <c r="Z1049" s="199"/>
      <c r="AA1049" s="199"/>
      <c r="AB1049" s="199"/>
      <c r="AC1049" s="199"/>
      <c r="AD1049" s="281"/>
      <c r="AG1049" s="43">
        <f t="shared" si="122"/>
        <v>12</v>
      </c>
      <c r="AH1049" s="43">
        <f t="shared" si="123"/>
        <v>0</v>
      </c>
    </row>
    <row r="1050" spans="2:34" ht="15" customHeight="1">
      <c r="B1050" s="25"/>
      <c r="C1050" s="94" t="s">
        <v>364</v>
      </c>
      <c r="D1050" s="282" t="str">
        <f t="shared" si="121"/>
        <v/>
      </c>
      <c r="E1050" s="283"/>
      <c r="F1050" s="283"/>
      <c r="G1050" s="283"/>
      <c r="H1050" s="283"/>
      <c r="I1050" s="283"/>
      <c r="J1050" s="283"/>
      <c r="K1050" s="283"/>
      <c r="L1050" s="283"/>
      <c r="M1050" s="283"/>
      <c r="N1050" s="283"/>
      <c r="O1050" s="283"/>
      <c r="P1050" s="283"/>
      <c r="Q1050" s="283"/>
      <c r="R1050" s="284"/>
      <c r="S1050" s="280"/>
      <c r="T1050" s="199"/>
      <c r="U1050" s="199"/>
      <c r="V1050" s="199"/>
      <c r="W1050" s="199"/>
      <c r="X1050" s="281"/>
      <c r="Y1050" s="280"/>
      <c r="Z1050" s="199"/>
      <c r="AA1050" s="199"/>
      <c r="AB1050" s="199"/>
      <c r="AC1050" s="199"/>
      <c r="AD1050" s="281"/>
      <c r="AG1050" s="43">
        <f t="shared" si="122"/>
        <v>12</v>
      </c>
      <c r="AH1050" s="43">
        <f t="shared" si="123"/>
        <v>0</v>
      </c>
    </row>
    <row r="1051" spans="2:34" ht="15" customHeight="1">
      <c r="B1051" s="25"/>
      <c r="C1051" s="94" t="s">
        <v>365</v>
      </c>
      <c r="D1051" s="282" t="str">
        <f t="shared" si="121"/>
        <v/>
      </c>
      <c r="E1051" s="283"/>
      <c r="F1051" s="283"/>
      <c r="G1051" s="283"/>
      <c r="H1051" s="283"/>
      <c r="I1051" s="283"/>
      <c r="J1051" s="283"/>
      <c r="K1051" s="283"/>
      <c r="L1051" s="283"/>
      <c r="M1051" s="283"/>
      <c r="N1051" s="283"/>
      <c r="O1051" s="283"/>
      <c r="P1051" s="283"/>
      <c r="Q1051" s="283"/>
      <c r="R1051" s="284"/>
      <c r="S1051" s="280"/>
      <c r="T1051" s="199"/>
      <c r="U1051" s="199"/>
      <c r="V1051" s="199"/>
      <c r="W1051" s="199"/>
      <c r="X1051" s="281"/>
      <c r="Y1051" s="280"/>
      <c r="Z1051" s="199"/>
      <c r="AA1051" s="199"/>
      <c r="AB1051" s="199"/>
      <c r="AC1051" s="199"/>
      <c r="AD1051" s="281"/>
      <c r="AG1051" s="43">
        <f t="shared" si="122"/>
        <v>12</v>
      </c>
      <c r="AH1051" s="43">
        <f t="shared" si="123"/>
        <v>0</v>
      </c>
    </row>
    <row r="1052" spans="2:34" ht="15" customHeight="1">
      <c r="B1052" s="25"/>
      <c r="C1052" s="94" t="s">
        <v>366</v>
      </c>
      <c r="D1052" s="282" t="str">
        <f t="shared" si="121"/>
        <v/>
      </c>
      <c r="E1052" s="283"/>
      <c r="F1052" s="283"/>
      <c r="G1052" s="283"/>
      <c r="H1052" s="283"/>
      <c r="I1052" s="283"/>
      <c r="J1052" s="283"/>
      <c r="K1052" s="283"/>
      <c r="L1052" s="283"/>
      <c r="M1052" s="283"/>
      <c r="N1052" s="283"/>
      <c r="O1052" s="283"/>
      <c r="P1052" s="283"/>
      <c r="Q1052" s="283"/>
      <c r="R1052" s="284"/>
      <c r="S1052" s="280"/>
      <c r="T1052" s="199"/>
      <c r="U1052" s="199"/>
      <c r="V1052" s="199"/>
      <c r="W1052" s="199"/>
      <c r="X1052" s="281"/>
      <c r="Y1052" s="280"/>
      <c r="Z1052" s="199"/>
      <c r="AA1052" s="199"/>
      <c r="AB1052" s="199"/>
      <c r="AC1052" s="199"/>
      <c r="AD1052" s="281"/>
      <c r="AG1052" s="43">
        <f t="shared" si="122"/>
        <v>12</v>
      </c>
      <c r="AH1052" s="43">
        <f t="shared" si="123"/>
        <v>0</v>
      </c>
    </row>
    <row r="1053" spans="2:34" ht="15" customHeight="1">
      <c r="B1053" s="25"/>
      <c r="C1053" s="94" t="s">
        <v>367</v>
      </c>
      <c r="D1053" s="282" t="str">
        <f t="shared" si="121"/>
        <v/>
      </c>
      <c r="E1053" s="283"/>
      <c r="F1053" s="283"/>
      <c r="G1053" s="283"/>
      <c r="H1053" s="283"/>
      <c r="I1053" s="283"/>
      <c r="J1053" s="283"/>
      <c r="K1053" s="283"/>
      <c r="L1053" s="283"/>
      <c r="M1053" s="283"/>
      <c r="N1053" s="283"/>
      <c r="O1053" s="283"/>
      <c r="P1053" s="283"/>
      <c r="Q1053" s="283"/>
      <c r="R1053" s="284"/>
      <c r="S1053" s="280"/>
      <c r="T1053" s="199"/>
      <c r="U1053" s="199"/>
      <c r="V1053" s="199"/>
      <c r="W1053" s="199"/>
      <c r="X1053" s="281"/>
      <c r="Y1053" s="280"/>
      <c r="Z1053" s="199"/>
      <c r="AA1053" s="199"/>
      <c r="AB1053" s="199"/>
      <c r="AC1053" s="199"/>
      <c r="AD1053" s="281"/>
      <c r="AG1053" s="43">
        <f t="shared" si="122"/>
        <v>12</v>
      </c>
      <c r="AH1053" s="43">
        <f t="shared" si="123"/>
        <v>0</v>
      </c>
    </row>
    <row r="1054" spans="2:34" ht="15" customHeight="1">
      <c r="B1054" s="25"/>
      <c r="C1054" s="94" t="s">
        <v>368</v>
      </c>
      <c r="D1054" s="282" t="str">
        <f t="shared" si="121"/>
        <v/>
      </c>
      <c r="E1054" s="283"/>
      <c r="F1054" s="283"/>
      <c r="G1054" s="283"/>
      <c r="H1054" s="283"/>
      <c r="I1054" s="283"/>
      <c r="J1054" s="283"/>
      <c r="K1054" s="283"/>
      <c r="L1054" s="283"/>
      <c r="M1054" s="283"/>
      <c r="N1054" s="283"/>
      <c r="O1054" s="283"/>
      <c r="P1054" s="283"/>
      <c r="Q1054" s="283"/>
      <c r="R1054" s="284"/>
      <c r="S1054" s="280"/>
      <c r="T1054" s="199"/>
      <c r="U1054" s="199"/>
      <c r="V1054" s="199"/>
      <c r="W1054" s="199"/>
      <c r="X1054" s="281"/>
      <c r="Y1054" s="280"/>
      <c r="Z1054" s="199"/>
      <c r="AA1054" s="199"/>
      <c r="AB1054" s="199"/>
      <c r="AC1054" s="199"/>
      <c r="AD1054" s="281"/>
      <c r="AG1054" s="43">
        <f t="shared" si="122"/>
        <v>12</v>
      </c>
      <c r="AH1054" s="43">
        <f t="shared" si="123"/>
        <v>0</v>
      </c>
    </row>
    <row r="1055" spans="2:34" ht="15" customHeight="1">
      <c r="B1055" s="25"/>
      <c r="C1055" s="94" t="s">
        <v>369</v>
      </c>
      <c r="D1055" s="282" t="str">
        <f t="shared" si="121"/>
        <v/>
      </c>
      <c r="E1055" s="283"/>
      <c r="F1055" s="283"/>
      <c r="G1055" s="283"/>
      <c r="H1055" s="283"/>
      <c r="I1055" s="283"/>
      <c r="J1055" s="283"/>
      <c r="K1055" s="283"/>
      <c r="L1055" s="283"/>
      <c r="M1055" s="283"/>
      <c r="N1055" s="283"/>
      <c r="O1055" s="283"/>
      <c r="P1055" s="283"/>
      <c r="Q1055" s="283"/>
      <c r="R1055" s="284"/>
      <c r="S1055" s="280"/>
      <c r="T1055" s="199"/>
      <c r="U1055" s="199"/>
      <c r="V1055" s="199"/>
      <c r="W1055" s="199"/>
      <c r="X1055" s="281"/>
      <c r="Y1055" s="280"/>
      <c r="Z1055" s="199"/>
      <c r="AA1055" s="199"/>
      <c r="AB1055" s="199"/>
      <c r="AC1055" s="199"/>
      <c r="AD1055" s="281"/>
      <c r="AG1055" s="43">
        <f t="shared" si="122"/>
        <v>12</v>
      </c>
      <c r="AH1055" s="43">
        <f t="shared" si="123"/>
        <v>0</v>
      </c>
    </row>
    <row r="1056" spans="2:34" ht="15" customHeight="1">
      <c r="B1056" s="25"/>
      <c r="C1056" s="94" t="s">
        <v>370</v>
      </c>
      <c r="D1056" s="282" t="str">
        <f t="shared" si="121"/>
        <v/>
      </c>
      <c r="E1056" s="283"/>
      <c r="F1056" s="283"/>
      <c r="G1056" s="283"/>
      <c r="H1056" s="283"/>
      <c r="I1056" s="283"/>
      <c r="J1056" s="283"/>
      <c r="K1056" s="283"/>
      <c r="L1056" s="283"/>
      <c r="M1056" s="283"/>
      <c r="N1056" s="283"/>
      <c r="O1056" s="283"/>
      <c r="P1056" s="283"/>
      <c r="Q1056" s="283"/>
      <c r="R1056" s="284"/>
      <c r="S1056" s="280"/>
      <c r="T1056" s="199"/>
      <c r="U1056" s="199"/>
      <c r="V1056" s="199"/>
      <c r="W1056" s="199"/>
      <c r="X1056" s="281"/>
      <c r="Y1056" s="280"/>
      <c r="Z1056" s="199"/>
      <c r="AA1056" s="199"/>
      <c r="AB1056" s="199"/>
      <c r="AC1056" s="199"/>
      <c r="AD1056" s="281"/>
      <c r="AG1056" s="43">
        <f t="shared" si="122"/>
        <v>12</v>
      </c>
      <c r="AH1056" s="43">
        <f t="shared" si="123"/>
        <v>0</v>
      </c>
    </row>
    <row r="1057" spans="2:34" ht="15" customHeight="1">
      <c r="B1057" s="25"/>
      <c r="C1057" s="94" t="s">
        <v>371</v>
      </c>
      <c r="D1057" s="282" t="str">
        <f t="shared" si="121"/>
        <v/>
      </c>
      <c r="E1057" s="283"/>
      <c r="F1057" s="283"/>
      <c r="G1057" s="283"/>
      <c r="H1057" s="283"/>
      <c r="I1057" s="283"/>
      <c r="J1057" s="283"/>
      <c r="K1057" s="283"/>
      <c r="L1057" s="283"/>
      <c r="M1057" s="283"/>
      <c r="N1057" s="283"/>
      <c r="O1057" s="283"/>
      <c r="P1057" s="283"/>
      <c r="Q1057" s="283"/>
      <c r="R1057" s="284"/>
      <c r="S1057" s="280"/>
      <c r="T1057" s="199"/>
      <c r="U1057" s="199"/>
      <c r="V1057" s="199"/>
      <c r="W1057" s="199"/>
      <c r="X1057" s="281"/>
      <c r="Y1057" s="280"/>
      <c r="Z1057" s="199"/>
      <c r="AA1057" s="199"/>
      <c r="AB1057" s="199"/>
      <c r="AC1057" s="199"/>
      <c r="AD1057" s="281"/>
      <c r="AG1057" s="43">
        <f t="shared" si="122"/>
        <v>12</v>
      </c>
      <c r="AH1057" s="43">
        <f t="shared" si="123"/>
        <v>0</v>
      </c>
    </row>
    <row r="1058" spans="2:34" ht="15" customHeight="1">
      <c r="B1058" s="25"/>
      <c r="C1058" s="94" t="s">
        <v>372</v>
      </c>
      <c r="D1058" s="282" t="str">
        <f t="shared" si="121"/>
        <v/>
      </c>
      <c r="E1058" s="283"/>
      <c r="F1058" s="283"/>
      <c r="G1058" s="283"/>
      <c r="H1058" s="283"/>
      <c r="I1058" s="283"/>
      <c r="J1058" s="283"/>
      <c r="K1058" s="283"/>
      <c r="L1058" s="283"/>
      <c r="M1058" s="283"/>
      <c r="N1058" s="283"/>
      <c r="O1058" s="283"/>
      <c r="P1058" s="283"/>
      <c r="Q1058" s="283"/>
      <c r="R1058" s="284"/>
      <c r="S1058" s="280"/>
      <c r="T1058" s="199"/>
      <c r="U1058" s="199"/>
      <c r="V1058" s="199"/>
      <c r="W1058" s="199"/>
      <c r="X1058" s="281"/>
      <c r="Y1058" s="280"/>
      <c r="Z1058" s="199"/>
      <c r="AA1058" s="199"/>
      <c r="AB1058" s="199"/>
      <c r="AC1058" s="199"/>
      <c r="AD1058" s="281"/>
      <c r="AG1058" s="43">
        <f t="shared" si="122"/>
        <v>12</v>
      </c>
      <c r="AH1058" s="43">
        <f t="shared" si="123"/>
        <v>0</v>
      </c>
    </row>
    <row r="1059" spans="2:34" ht="15" customHeight="1">
      <c r="B1059" s="25"/>
      <c r="C1059" s="94" t="s">
        <v>373</v>
      </c>
      <c r="D1059" s="282" t="str">
        <f t="shared" si="121"/>
        <v/>
      </c>
      <c r="E1059" s="283"/>
      <c r="F1059" s="283"/>
      <c r="G1059" s="283"/>
      <c r="H1059" s="283"/>
      <c r="I1059" s="283"/>
      <c r="J1059" s="283"/>
      <c r="K1059" s="283"/>
      <c r="L1059" s="283"/>
      <c r="M1059" s="283"/>
      <c r="N1059" s="283"/>
      <c r="O1059" s="283"/>
      <c r="P1059" s="283"/>
      <c r="Q1059" s="283"/>
      <c r="R1059" s="284"/>
      <c r="S1059" s="280"/>
      <c r="T1059" s="199"/>
      <c r="U1059" s="199"/>
      <c r="V1059" s="199"/>
      <c r="W1059" s="199"/>
      <c r="X1059" s="281"/>
      <c r="Y1059" s="280"/>
      <c r="Z1059" s="199"/>
      <c r="AA1059" s="199"/>
      <c r="AB1059" s="199"/>
      <c r="AC1059" s="199"/>
      <c r="AD1059" s="281"/>
      <c r="AG1059" s="43">
        <f t="shared" si="122"/>
        <v>12</v>
      </c>
      <c r="AH1059" s="43">
        <f t="shared" si="123"/>
        <v>0</v>
      </c>
    </row>
    <row r="1060" spans="2:34" ht="15" customHeight="1">
      <c r="B1060" s="25"/>
      <c r="C1060" s="94" t="s">
        <v>374</v>
      </c>
      <c r="D1060" s="282" t="str">
        <f t="shared" si="121"/>
        <v/>
      </c>
      <c r="E1060" s="283"/>
      <c r="F1060" s="283"/>
      <c r="G1060" s="283"/>
      <c r="H1060" s="283"/>
      <c r="I1060" s="283"/>
      <c r="J1060" s="283"/>
      <c r="K1060" s="283"/>
      <c r="L1060" s="283"/>
      <c r="M1060" s="283"/>
      <c r="N1060" s="283"/>
      <c r="O1060" s="283"/>
      <c r="P1060" s="283"/>
      <c r="Q1060" s="283"/>
      <c r="R1060" s="284"/>
      <c r="S1060" s="280"/>
      <c r="T1060" s="199"/>
      <c r="U1060" s="199"/>
      <c r="V1060" s="199"/>
      <c r="W1060" s="199"/>
      <c r="X1060" s="281"/>
      <c r="Y1060" s="280"/>
      <c r="Z1060" s="199"/>
      <c r="AA1060" s="199"/>
      <c r="AB1060" s="199"/>
      <c r="AC1060" s="199"/>
      <c r="AD1060" s="281"/>
      <c r="AG1060" s="43">
        <f t="shared" si="122"/>
        <v>12</v>
      </c>
      <c r="AH1060" s="43">
        <f t="shared" si="123"/>
        <v>0</v>
      </c>
    </row>
    <row r="1061" spans="2:34" ht="15" customHeight="1">
      <c r="B1061" s="25"/>
      <c r="C1061" s="94" t="s">
        <v>375</v>
      </c>
      <c r="D1061" s="282" t="str">
        <f t="shared" si="121"/>
        <v/>
      </c>
      <c r="E1061" s="283"/>
      <c r="F1061" s="283"/>
      <c r="G1061" s="283"/>
      <c r="H1061" s="283"/>
      <c r="I1061" s="283"/>
      <c r="J1061" s="283"/>
      <c r="K1061" s="283"/>
      <c r="L1061" s="283"/>
      <c r="M1061" s="283"/>
      <c r="N1061" s="283"/>
      <c r="O1061" s="283"/>
      <c r="P1061" s="283"/>
      <c r="Q1061" s="283"/>
      <c r="R1061" s="284"/>
      <c r="S1061" s="280"/>
      <c r="T1061" s="199"/>
      <c r="U1061" s="199"/>
      <c r="V1061" s="199"/>
      <c r="W1061" s="199"/>
      <c r="X1061" s="281"/>
      <c r="Y1061" s="280"/>
      <c r="Z1061" s="199"/>
      <c r="AA1061" s="199"/>
      <c r="AB1061" s="199"/>
      <c r="AC1061" s="199"/>
      <c r="AD1061" s="281"/>
      <c r="AG1061" s="43">
        <f t="shared" si="122"/>
        <v>12</v>
      </c>
      <c r="AH1061" s="43">
        <f t="shared" si="123"/>
        <v>0</v>
      </c>
    </row>
    <row r="1062" spans="2:34" ht="15" customHeight="1">
      <c r="B1062" s="25"/>
      <c r="C1062" s="94" t="s">
        <v>376</v>
      </c>
      <c r="D1062" s="282" t="str">
        <f t="shared" si="121"/>
        <v/>
      </c>
      <c r="E1062" s="283"/>
      <c r="F1062" s="283"/>
      <c r="G1062" s="283"/>
      <c r="H1062" s="283"/>
      <c r="I1062" s="283"/>
      <c r="J1062" s="283"/>
      <c r="K1062" s="283"/>
      <c r="L1062" s="283"/>
      <c r="M1062" s="283"/>
      <c r="N1062" s="283"/>
      <c r="O1062" s="283"/>
      <c r="P1062" s="283"/>
      <c r="Q1062" s="283"/>
      <c r="R1062" s="284"/>
      <c r="S1062" s="280"/>
      <c r="T1062" s="199"/>
      <c r="U1062" s="199"/>
      <c r="V1062" s="199"/>
      <c r="W1062" s="199"/>
      <c r="X1062" s="281"/>
      <c r="Y1062" s="280"/>
      <c r="Z1062" s="199"/>
      <c r="AA1062" s="199"/>
      <c r="AB1062" s="199"/>
      <c r="AC1062" s="199"/>
      <c r="AD1062" s="281"/>
      <c r="AG1062" s="43">
        <f t="shared" si="122"/>
        <v>12</v>
      </c>
      <c r="AH1062" s="43">
        <f t="shared" si="123"/>
        <v>0</v>
      </c>
    </row>
    <row r="1063" spans="2:34" ht="15" customHeight="1">
      <c r="B1063" s="25"/>
      <c r="C1063" s="25"/>
      <c r="D1063" s="25"/>
      <c r="E1063" s="25"/>
      <c r="F1063" s="25"/>
      <c r="G1063" s="25"/>
      <c r="H1063" s="25"/>
      <c r="I1063" s="25"/>
      <c r="J1063" s="25"/>
      <c r="K1063" s="25"/>
      <c r="L1063" s="129"/>
      <c r="M1063" s="51"/>
      <c r="N1063" s="51"/>
      <c r="O1063" s="51"/>
      <c r="P1063" s="51"/>
      <c r="Q1063" s="51"/>
      <c r="R1063" s="129" t="s">
        <v>377</v>
      </c>
      <c r="S1063" s="236">
        <f t="shared" ref="S1063:Y1063" si="124">IF(AND(SUM(S943:X1062)=0,COUNTIF(S943:X1062,"NS")&gt;0),"NS",
IF(AND(SUM(S943:X1062)=0,COUNTIF(S943:X1062,0)&gt;0),0,
IF(AND(SUM(S943:X1062)=0,COUNTIF(S943:X1062,"NA")&gt;0),"NA",
SUM(S943:X1062))))</f>
        <v>0</v>
      </c>
      <c r="T1063" s="237"/>
      <c r="U1063" s="237"/>
      <c r="V1063" s="237"/>
      <c r="W1063" s="237"/>
      <c r="X1063" s="238"/>
      <c r="Y1063" s="236">
        <f t="shared" si="124"/>
        <v>0</v>
      </c>
      <c r="Z1063" s="237"/>
      <c r="AA1063" s="237"/>
      <c r="AB1063" s="237"/>
      <c r="AC1063" s="237"/>
      <c r="AD1063" s="238"/>
      <c r="AH1063" s="43">
        <f>+SUM(AH943:AH1062)</f>
        <v>0</v>
      </c>
    </row>
    <row r="1064" spans="2:34" ht="15" customHeight="1">
      <c r="B1064" s="25"/>
      <c r="C1064" s="25"/>
      <c r="D1064" s="25"/>
      <c r="E1064" s="25"/>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c r="AB1064" s="25"/>
      <c r="AC1064" s="25"/>
      <c r="AD1064" s="25"/>
    </row>
    <row r="1065" spans="2:34" ht="24" customHeight="1">
      <c r="B1065" s="27"/>
      <c r="C1065" s="203" t="s">
        <v>378</v>
      </c>
      <c r="D1065" s="203"/>
      <c r="E1065" s="203"/>
      <c r="F1065" s="203"/>
      <c r="G1065" s="203"/>
      <c r="H1065" s="203"/>
      <c r="I1065" s="203"/>
      <c r="J1065" s="203"/>
      <c r="K1065" s="203"/>
      <c r="L1065" s="203"/>
      <c r="M1065" s="203"/>
      <c r="N1065" s="203"/>
      <c r="O1065" s="203"/>
      <c r="P1065" s="203"/>
      <c r="Q1065" s="203"/>
      <c r="R1065" s="203"/>
      <c r="S1065" s="203"/>
      <c r="T1065" s="203"/>
      <c r="U1065" s="203"/>
      <c r="V1065" s="203"/>
      <c r="W1065" s="203"/>
      <c r="X1065" s="203"/>
      <c r="Y1065" s="203"/>
      <c r="Z1065" s="203"/>
      <c r="AA1065" s="203"/>
      <c r="AB1065" s="203"/>
      <c r="AC1065" s="203"/>
      <c r="AD1065" s="203"/>
    </row>
    <row r="1066" spans="2:34" ht="60" customHeight="1">
      <c r="B1066" s="27"/>
      <c r="C1066" s="274"/>
      <c r="D1066" s="274"/>
      <c r="E1066" s="274"/>
      <c r="F1066" s="274"/>
      <c r="G1066" s="274"/>
      <c r="H1066" s="274"/>
      <c r="I1066" s="274"/>
      <c r="J1066" s="274"/>
      <c r="K1066" s="274"/>
      <c r="L1066" s="274"/>
      <c r="M1066" s="274"/>
      <c r="N1066" s="274"/>
      <c r="O1066" s="274"/>
      <c r="P1066" s="274"/>
      <c r="Q1066" s="274"/>
      <c r="R1066" s="274"/>
      <c r="S1066" s="274"/>
      <c r="T1066" s="274"/>
      <c r="U1066" s="274"/>
      <c r="V1066" s="274"/>
      <c r="W1066" s="274"/>
      <c r="X1066" s="274"/>
      <c r="Y1066" s="274"/>
      <c r="Z1066" s="274"/>
      <c r="AA1066" s="274"/>
      <c r="AB1066" s="274"/>
      <c r="AC1066" s="274"/>
      <c r="AD1066" s="274"/>
    </row>
    <row r="1067" spans="2:34" ht="15" customHeight="1">
      <c r="B1067" s="276" t="str">
        <f>IF(CA940=0,"","Alerta: se registró NS (no se sabe), favor de agregar su respectivo comentario (6ᵃ instrucción general).")</f>
        <v/>
      </c>
      <c r="C1067" s="276"/>
      <c r="D1067" s="276"/>
      <c r="E1067" s="276"/>
      <c r="F1067" s="276"/>
      <c r="G1067" s="276"/>
      <c r="H1067" s="276"/>
      <c r="I1067" s="276"/>
      <c r="J1067" s="276"/>
      <c r="K1067" s="276"/>
      <c r="L1067" s="276"/>
      <c r="M1067" s="276"/>
      <c r="N1067" s="276"/>
      <c r="O1067" s="276"/>
      <c r="P1067" s="276"/>
      <c r="Q1067" s="276"/>
      <c r="R1067" s="276"/>
      <c r="S1067" s="276"/>
      <c r="T1067" s="276"/>
      <c r="U1067" s="276"/>
      <c r="V1067" s="276"/>
      <c r="W1067" s="276"/>
      <c r="X1067" s="276"/>
      <c r="Y1067" s="276"/>
      <c r="Z1067" s="276"/>
      <c r="AA1067" s="276"/>
      <c r="AB1067" s="276"/>
      <c r="AC1067" s="276"/>
      <c r="AD1067" s="276"/>
    </row>
    <row r="1068" spans="2:34" ht="15" customHeight="1">
      <c r="B1068" s="233" t="str">
        <f>IF(AH1063=0,"","Error: debe completar toda la información requerida.")</f>
        <v/>
      </c>
      <c r="C1068" s="233"/>
      <c r="D1068" s="233"/>
      <c r="E1068" s="233"/>
      <c r="F1068" s="233"/>
      <c r="G1068" s="233"/>
      <c r="H1068" s="233"/>
      <c r="I1068" s="233"/>
      <c r="J1068" s="233"/>
      <c r="K1068" s="233"/>
      <c r="L1068" s="233"/>
      <c r="M1068" s="233"/>
      <c r="N1068" s="233"/>
      <c r="O1068" s="233"/>
      <c r="P1068" s="233"/>
      <c r="Q1068" s="233"/>
      <c r="R1068" s="233"/>
      <c r="S1068" s="233"/>
      <c r="T1068" s="233"/>
      <c r="U1068" s="233"/>
      <c r="V1068" s="233"/>
      <c r="W1068" s="233"/>
      <c r="X1068" s="233"/>
      <c r="Y1068" s="233"/>
      <c r="Z1068" s="233"/>
      <c r="AA1068" s="233"/>
      <c r="AB1068" s="233"/>
      <c r="AC1068" s="233"/>
      <c r="AD1068" s="233"/>
    </row>
    <row r="1069" spans="2:34" ht="15" customHeight="1"/>
    <row r="1070" spans="2:34" ht="15" customHeight="1"/>
    <row r="1071" spans="2:34" ht="15" customHeight="1"/>
    <row r="1072" spans="2:34" ht="15" customHeight="1" thickBot="1"/>
    <row r="1073" spans="1:79" customFormat="1" ht="15" customHeight="1" thickBot="1">
      <c r="A1073" s="107" t="s">
        <v>257</v>
      </c>
      <c r="B1073" s="329" t="s">
        <v>623</v>
      </c>
      <c r="C1073" s="330"/>
      <c r="D1073" s="330"/>
      <c r="E1073" s="330"/>
      <c r="F1073" s="330"/>
      <c r="G1073" s="330"/>
      <c r="H1073" s="330"/>
      <c r="I1073" s="330"/>
      <c r="J1073" s="330"/>
      <c r="K1073" s="330"/>
      <c r="L1073" s="330"/>
      <c r="M1073" s="330"/>
      <c r="N1073" s="330"/>
      <c r="O1073" s="330"/>
      <c r="P1073" s="330"/>
      <c r="Q1073" s="330"/>
      <c r="R1073" s="330"/>
      <c r="S1073" s="330"/>
      <c r="T1073" s="330"/>
      <c r="U1073" s="330"/>
      <c r="V1073" s="330"/>
      <c r="W1073" s="330"/>
      <c r="X1073" s="330"/>
      <c r="Y1073" s="330"/>
      <c r="Z1073" s="330"/>
      <c r="AA1073" s="330"/>
      <c r="AB1073" s="330"/>
      <c r="AC1073" s="330"/>
      <c r="AD1073" s="331"/>
      <c r="AF1073" s="163"/>
    </row>
    <row r="1074" spans="1:79" customFormat="1" ht="15" customHeight="1">
      <c r="A1074" s="90"/>
      <c r="B1074" s="332" t="s">
        <v>261</v>
      </c>
      <c r="C1074" s="333"/>
      <c r="D1074" s="333"/>
      <c r="E1074" s="333"/>
      <c r="F1074" s="333"/>
      <c r="G1074" s="333"/>
      <c r="H1074" s="333"/>
      <c r="I1074" s="333"/>
      <c r="J1074" s="333"/>
      <c r="K1074" s="333"/>
      <c r="L1074" s="333"/>
      <c r="M1074" s="333"/>
      <c r="N1074" s="333"/>
      <c r="O1074" s="333"/>
      <c r="P1074" s="333"/>
      <c r="Q1074" s="333"/>
      <c r="R1074" s="333"/>
      <c r="S1074" s="333"/>
      <c r="T1074" s="333"/>
      <c r="U1074" s="333"/>
      <c r="V1074" s="333"/>
      <c r="W1074" s="333"/>
      <c r="X1074" s="333"/>
      <c r="Y1074" s="333"/>
      <c r="Z1074" s="333"/>
      <c r="AA1074" s="333"/>
      <c r="AB1074" s="333"/>
      <c r="AC1074" s="333"/>
      <c r="AD1074" s="334"/>
      <c r="AF1074" s="163"/>
    </row>
    <row r="1075" spans="1:79" customFormat="1" ht="36" customHeight="1">
      <c r="A1075" s="90"/>
      <c r="B1075" s="142"/>
      <c r="C1075" s="308" t="s">
        <v>624</v>
      </c>
      <c r="D1075" s="308"/>
      <c r="E1075" s="308"/>
      <c r="F1075" s="308"/>
      <c r="G1075" s="308"/>
      <c r="H1075" s="308"/>
      <c r="I1075" s="308"/>
      <c r="J1075" s="308"/>
      <c r="K1075" s="308"/>
      <c r="L1075" s="308"/>
      <c r="M1075" s="308"/>
      <c r="N1075" s="308"/>
      <c r="O1075" s="308"/>
      <c r="P1075" s="308"/>
      <c r="Q1075" s="308"/>
      <c r="R1075" s="308"/>
      <c r="S1075" s="308"/>
      <c r="T1075" s="308"/>
      <c r="U1075" s="308"/>
      <c r="V1075" s="308"/>
      <c r="W1075" s="308"/>
      <c r="X1075" s="308"/>
      <c r="Y1075" s="308"/>
      <c r="Z1075" s="308"/>
      <c r="AA1075" s="308"/>
      <c r="AB1075" s="308"/>
      <c r="AC1075" s="308"/>
      <c r="AD1075" s="359"/>
      <c r="AF1075" s="163"/>
    </row>
    <row r="1076" spans="1:79" customFormat="1" ht="36" customHeight="1">
      <c r="A1076" s="90"/>
      <c r="B1076" s="111"/>
      <c r="C1076" s="273" t="s">
        <v>625</v>
      </c>
      <c r="D1076" s="338"/>
      <c r="E1076" s="338"/>
      <c r="F1076" s="338"/>
      <c r="G1076" s="338"/>
      <c r="H1076" s="338"/>
      <c r="I1076" s="338"/>
      <c r="J1076" s="338"/>
      <c r="K1076" s="338"/>
      <c r="L1076" s="338"/>
      <c r="M1076" s="338"/>
      <c r="N1076" s="338"/>
      <c r="O1076" s="338"/>
      <c r="P1076" s="338"/>
      <c r="Q1076" s="338"/>
      <c r="R1076" s="338"/>
      <c r="S1076" s="338"/>
      <c r="T1076" s="338"/>
      <c r="U1076" s="338"/>
      <c r="V1076" s="338"/>
      <c r="W1076" s="338"/>
      <c r="X1076" s="338"/>
      <c r="Y1076" s="338"/>
      <c r="Z1076" s="338"/>
      <c r="AA1076" s="338"/>
      <c r="AB1076" s="338"/>
      <c r="AC1076" s="338"/>
      <c r="AD1076" s="339"/>
      <c r="AF1076" s="163"/>
    </row>
    <row r="1077" spans="1:79" customFormat="1" ht="15" customHeight="1">
      <c r="A1077" s="89"/>
      <c r="AF1077" s="163"/>
      <c r="AG1077" s="158" t="s">
        <v>274</v>
      </c>
      <c r="AH1077" s="43" t="s">
        <v>566</v>
      </c>
    </row>
    <row r="1078" spans="1:79" customFormat="1" ht="36" customHeight="1">
      <c r="A1078" s="88" t="s">
        <v>626</v>
      </c>
      <c r="B1078" s="272" t="s">
        <v>627</v>
      </c>
      <c r="C1078" s="272"/>
      <c r="D1078" s="272"/>
      <c r="E1078" s="272"/>
      <c r="F1078" s="272"/>
      <c r="G1078" s="272"/>
      <c r="H1078" s="272"/>
      <c r="I1078" s="272"/>
      <c r="J1078" s="272"/>
      <c r="K1078" s="272"/>
      <c r="L1078" s="272"/>
      <c r="M1078" s="272"/>
      <c r="N1078" s="272"/>
      <c r="O1078" s="272"/>
      <c r="P1078" s="272"/>
      <c r="Q1078" s="272"/>
      <c r="R1078" s="272"/>
      <c r="S1078" s="272"/>
      <c r="T1078" s="272"/>
      <c r="U1078" s="272"/>
      <c r="V1078" s="272"/>
      <c r="W1078" s="272"/>
      <c r="X1078" s="272"/>
      <c r="Y1078" s="272"/>
      <c r="Z1078" s="272"/>
      <c r="AA1078" s="272"/>
      <c r="AB1078" s="272"/>
      <c r="AC1078" s="272"/>
      <c r="AD1078" s="272"/>
      <c r="AF1078" s="163"/>
      <c r="AG1078" s="158">
        <f>COUNTBLANK(C1083:AD1083)</f>
        <v>28</v>
      </c>
      <c r="AH1078" s="43">
        <v>28</v>
      </c>
      <c r="CA1078">
        <f>+COUNTIF(Q1083,"NS")</f>
        <v>0</v>
      </c>
    </row>
    <row r="1079" spans="1:79" customFormat="1" ht="36" customHeight="1">
      <c r="A1079" s="130"/>
      <c r="B1079" s="131"/>
      <c r="C1079" s="308" t="s">
        <v>628</v>
      </c>
      <c r="D1079" s="308"/>
      <c r="E1079" s="308"/>
      <c r="F1079" s="308"/>
      <c r="G1079" s="308"/>
      <c r="H1079" s="308"/>
      <c r="I1079" s="308"/>
      <c r="J1079" s="308"/>
      <c r="K1079" s="308"/>
      <c r="L1079" s="308"/>
      <c r="M1079" s="308"/>
      <c r="N1079" s="308"/>
      <c r="O1079" s="308"/>
      <c r="P1079" s="308"/>
      <c r="Q1079" s="308"/>
      <c r="R1079" s="308"/>
      <c r="S1079" s="308"/>
      <c r="T1079" s="308"/>
      <c r="U1079" s="308"/>
      <c r="V1079" s="308"/>
      <c r="W1079" s="308"/>
      <c r="X1079" s="308"/>
      <c r="Y1079" s="308"/>
      <c r="Z1079" s="308"/>
      <c r="AA1079" s="308"/>
      <c r="AB1079" s="308"/>
      <c r="AC1079" s="308"/>
      <c r="AD1079" s="308"/>
      <c r="AF1079" s="163"/>
    </row>
    <row r="1080" spans="1:79" customFormat="1" ht="24" customHeight="1">
      <c r="A1080" s="90"/>
      <c r="B1080" s="68"/>
      <c r="C1080" s="308" t="s">
        <v>629</v>
      </c>
      <c r="D1080" s="308"/>
      <c r="E1080" s="308"/>
      <c r="F1080" s="308"/>
      <c r="G1080" s="308"/>
      <c r="H1080" s="308"/>
      <c r="I1080" s="308"/>
      <c r="J1080" s="308"/>
      <c r="K1080" s="308"/>
      <c r="L1080" s="308"/>
      <c r="M1080" s="308"/>
      <c r="N1080" s="308"/>
      <c r="O1080" s="308"/>
      <c r="P1080" s="308"/>
      <c r="Q1080" s="308"/>
      <c r="R1080" s="308"/>
      <c r="S1080" s="308"/>
      <c r="T1080" s="308"/>
      <c r="U1080" s="308"/>
      <c r="V1080" s="308"/>
      <c r="W1080" s="308"/>
      <c r="X1080" s="308"/>
      <c r="Y1080" s="308"/>
      <c r="Z1080" s="308"/>
      <c r="AA1080" s="308"/>
      <c r="AB1080" s="308"/>
      <c r="AC1080" s="308"/>
      <c r="AD1080" s="308"/>
      <c r="AF1080" s="163"/>
    </row>
    <row r="1081" spans="1:79" customFormat="1" ht="15" customHeight="1">
      <c r="A1081" s="130"/>
      <c r="B1081" s="132"/>
      <c r="C1081" s="132"/>
      <c r="D1081" s="132"/>
      <c r="E1081" s="132"/>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c r="AB1081" s="132"/>
      <c r="AC1081" s="132"/>
      <c r="AD1081" s="132"/>
      <c r="AF1081" s="163"/>
    </row>
    <row r="1082" spans="1:79" customFormat="1" ht="36" customHeight="1">
      <c r="A1082" s="130"/>
      <c r="B1082" s="7"/>
      <c r="C1082" s="270" t="s">
        <v>630</v>
      </c>
      <c r="D1082" s="270"/>
      <c r="E1082" s="270"/>
      <c r="F1082" s="270"/>
      <c r="G1082" s="270"/>
      <c r="H1082" s="270"/>
      <c r="I1082" s="270"/>
      <c r="J1082" s="270"/>
      <c r="K1082" s="270"/>
      <c r="L1082" s="270"/>
      <c r="M1082" s="270"/>
      <c r="N1082" s="270"/>
      <c r="O1082" s="270"/>
      <c r="P1082" s="270"/>
      <c r="Q1082" s="270" t="s">
        <v>631</v>
      </c>
      <c r="R1082" s="270"/>
      <c r="S1082" s="270"/>
      <c r="T1082" s="270"/>
      <c r="U1082" s="270"/>
      <c r="V1082" s="270"/>
      <c r="W1082" s="270"/>
      <c r="X1082" s="270"/>
      <c r="Y1082" s="270"/>
      <c r="Z1082" s="270"/>
      <c r="AA1082" s="270"/>
      <c r="AB1082" s="270"/>
      <c r="AC1082" s="270"/>
      <c r="AD1082" s="270"/>
      <c r="AF1082" s="163"/>
    </row>
    <row r="1083" spans="1:79" customFormat="1" ht="15" customHeight="1">
      <c r="A1083" s="130"/>
      <c r="B1083" s="7"/>
      <c r="C1083" s="271"/>
      <c r="D1083" s="271"/>
      <c r="E1083" s="271"/>
      <c r="F1083" s="271"/>
      <c r="G1083" s="271"/>
      <c r="H1083" s="271"/>
      <c r="I1083" s="271"/>
      <c r="J1083" s="271"/>
      <c r="K1083" s="271"/>
      <c r="L1083" s="271"/>
      <c r="M1083" s="271"/>
      <c r="N1083" s="271"/>
      <c r="O1083" s="271"/>
      <c r="P1083" s="271"/>
      <c r="Q1083" s="271"/>
      <c r="R1083" s="271"/>
      <c r="S1083" s="271"/>
      <c r="T1083" s="271"/>
      <c r="U1083" s="271"/>
      <c r="V1083" s="271"/>
      <c r="W1083" s="271"/>
      <c r="X1083" s="271"/>
      <c r="Y1083" s="271"/>
      <c r="Z1083" s="271"/>
      <c r="AA1083" s="271"/>
      <c r="AB1083" s="271"/>
      <c r="AC1083" s="271"/>
      <c r="AD1083" s="271"/>
      <c r="AF1083" s="163"/>
      <c r="AG1083">
        <f>IF(AG1078=AH1078,0,IF(OR(AND(C1083=1,AG1078=26),AND(OR(C1083=2,C1083=3,C1083=9),AG1078=27)),0,1))</f>
        <v>0</v>
      </c>
    </row>
    <row r="1084" spans="1:79" customFormat="1" ht="15" customHeight="1">
      <c r="A1084" s="133"/>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F1084" s="163"/>
    </row>
    <row r="1085" spans="1:79" ht="24" customHeight="1">
      <c r="B1085" s="27"/>
      <c r="C1085" s="203" t="s">
        <v>378</v>
      </c>
      <c r="D1085" s="203"/>
      <c r="E1085" s="203"/>
      <c r="F1085" s="203"/>
      <c r="G1085" s="203"/>
      <c r="H1085" s="203"/>
      <c r="I1085" s="203"/>
      <c r="J1085" s="203"/>
      <c r="K1085" s="203"/>
      <c r="L1085" s="203"/>
      <c r="M1085" s="203"/>
      <c r="N1085" s="203"/>
      <c r="O1085" s="203"/>
      <c r="P1085" s="203"/>
      <c r="Q1085" s="203"/>
      <c r="R1085" s="203"/>
      <c r="S1085" s="203"/>
      <c r="T1085" s="203"/>
      <c r="U1085" s="203"/>
      <c r="V1085" s="203"/>
      <c r="W1085" s="203"/>
      <c r="X1085" s="203"/>
      <c r="Y1085" s="203"/>
      <c r="Z1085" s="203"/>
      <c r="AA1085" s="203"/>
      <c r="AB1085" s="203"/>
      <c r="AC1085" s="203"/>
      <c r="AD1085" s="203"/>
      <c r="AG1085"/>
      <c r="AH1085"/>
    </row>
    <row r="1086" spans="1:79" ht="60" customHeight="1">
      <c r="B1086" s="27"/>
      <c r="C1086" s="274"/>
      <c r="D1086" s="274"/>
      <c r="E1086" s="274"/>
      <c r="F1086" s="274"/>
      <c r="G1086" s="274"/>
      <c r="H1086" s="274"/>
      <c r="I1086" s="274"/>
      <c r="J1086" s="274"/>
      <c r="K1086" s="274"/>
      <c r="L1086" s="274"/>
      <c r="M1086" s="274"/>
      <c r="N1086" s="274"/>
      <c r="O1086" s="274"/>
      <c r="P1086" s="274"/>
      <c r="Q1086" s="274"/>
      <c r="R1086" s="274"/>
      <c r="S1086" s="274"/>
      <c r="T1086" s="274"/>
      <c r="U1086" s="274"/>
      <c r="V1086" s="274"/>
      <c r="W1086" s="274"/>
      <c r="X1086" s="274"/>
      <c r="Y1086" s="274"/>
      <c r="Z1086" s="274"/>
      <c r="AA1086" s="274"/>
      <c r="AB1086" s="274"/>
      <c r="AC1086" s="274"/>
      <c r="AD1086" s="274"/>
      <c r="AG1086">
        <f>+IF(AG1078=AH1078,0,IF(OR(AND(OR(C1083=3,C1083=9),C1086&lt;&gt;""),AND(OR(C1083=1,C1083=2),OR(C1086="",C1086&lt;&gt;""))),0,1))</f>
        <v>0</v>
      </c>
      <c r="AH1086"/>
    </row>
    <row r="1087" spans="1:79" ht="15" customHeight="1">
      <c r="B1087" s="276" t="str">
        <f>IF(CA1078=0,"","Alerta: se registró NS (no se sabe), favor de agregar su respectivo comentario (6ᵃ instrucción general).")</f>
        <v/>
      </c>
      <c r="C1087" s="276"/>
      <c r="D1087" s="276"/>
      <c r="E1087" s="276"/>
      <c r="F1087" s="276"/>
      <c r="G1087" s="276"/>
      <c r="H1087" s="276"/>
      <c r="I1087" s="276"/>
      <c r="J1087" s="276"/>
      <c r="K1087" s="276"/>
      <c r="L1087" s="276"/>
      <c r="M1087" s="276"/>
      <c r="N1087" s="276"/>
      <c r="O1087" s="276"/>
      <c r="P1087" s="276"/>
      <c r="Q1087" s="276"/>
      <c r="R1087" s="276"/>
      <c r="S1087" s="276"/>
      <c r="T1087" s="276"/>
      <c r="U1087" s="276"/>
      <c r="V1087" s="276"/>
      <c r="W1087" s="276"/>
      <c r="X1087" s="276"/>
      <c r="Y1087" s="276"/>
      <c r="Z1087" s="276"/>
      <c r="AA1087" s="276"/>
      <c r="AB1087" s="276"/>
      <c r="AC1087" s="276"/>
      <c r="AD1087" s="276"/>
    </row>
    <row r="1088" spans="1:79" ht="15" customHeight="1">
      <c r="B1088" s="295" t="str">
        <f>IF(AG1083=0,"","Error: debe verificar la consistencia de la 1ᵃ instrucción.")</f>
        <v/>
      </c>
      <c r="C1088" s="295"/>
      <c r="D1088" s="295"/>
      <c r="E1088" s="295"/>
      <c r="F1088" s="295"/>
      <c r="G1088" s="295"/>
      <c r="H1088" s="295"/>
      <c r="I1088" s="295"/>
      <c r="J1088" s="295"/>
      <c r="K1088" s="295"/>
      <c r="L1088" s="295"/>
      <c r="M1088" s="295"/>
      <c r="N1088" s="295"/>
      <c r="O1088" s="295"/>
      <c r="P1088" s="295"/>
      <c r="Q1088" s="295"/>
      <c r="R1088" s="295"/>
      <c r="S1088" s="295"/>
      <c r="T1088" s="295"/>
      <c r="U1088" s="295"/>
      <c r="V1088" s="295"/>
      <c r="W1088" s="295"/>
      <c r="X1088" s="295"/>
      <c r="Y1088" s="295"/>
      <c r="Z1088" s="295"/>
      <c r="AA1088" s="295"/>
      <c r="AB1088" s="295"/>
      <c r="AC1088" s="295"/>
      <c r="AD1088" s="295"/>
    </row>
    <row r="1089" spans="1:79" ht="15" customHeight="1">
      <c r="B1089" s="295" t="str">
        <f>IF(AG1086=0,"","Error: debe explicar la situación de la 2ᵃ instrucción.")</f>
        <v/>
      </c>
      <c r="C1089" s="295"/>
      <c r="D1089" s="295"/>
      <c r="E1089" s="295"/>
      <c r="F1089" s="295"/>
      <c r="G1089" s="295"/>
      <c r="H1089" s="295"/>
      <c r="I1089" s="295"/>
      <c r="J1089" s="295"/>
      <c r="K1089" s="295"/>
      <c r="L1089" s="295"/>
      <c r="M1089" s="295"/>
      <c r="N1089" s="295"/>
      <c r="O1089" s="295"/>
      <c r="P1089" s="295"/>
      <c r="Q1089" s="295"/>
      <c r="R1089" s="295"/>
      <c r="S1089" s="295"/>
      <c r="T1089" s="295"/>
      <c r="U1089" s="295"/>
      <c r="V1089" s="295"/>
      <c r="W1089" s="295"/>
      <c r="X1089" s="295"/>
      <c r="Y1089" s="295"/>
      <c r="Z1089" s="295"/>
      <c r="AA1089" s="295"/>
      <c r="AB1089" s="295"/>
      <c r="AC1089" s="295"/>
      <c r="AD1089" s="295"/>
    </row>
    <row r="1090" spans="1:79" ht="15" customHeight="1"/>
    <row r="1091" spans="1:79" ht="15" customHeight="1"/>
    <row r="1092" spans="1:79" ht="15" customHeight="1" thickBot="1"/>
    <row r="1093" spans="1:79" customFormat="1" ht="15" customHeight="1" thickBot="1">
      <c r="A1093" s="107" t="s">
        <v>257</v>
      </c>
      <c r="B1093" s="329" t="s">
        <v>632</v>
      </c>
      <c r="C1093" s="330"/>
      <c r="D1093" s="330"/>
      <c r="E1093" s="330"/>
      <c r="F1093" s="330"/>
      <c r="G1093" s="330"/>
      <c r="H1093" s="330"/>
      <c r="I1093" s="330"/>
      <c r="J1093" s="330"/>
      <c r="K1093" s="330"/>
      <c r="L1093" s="330"/>
      <c r="M1093" s="330"/>
      <c r="N1093" s="330"/>
      <c r="O1093" s="330"/>
      <c r="P1093" s="330"/>
      <c r="Q1093" s="330"/>
      <c r="R1093" s="330"/>
      <c r="S1093" s="330"/>
      <c r="T1093" s="330"/>
      <c r="U1093" s="330"/>
      <c r="V1093" s="330"/>
      <c r="W1093" s="330"/>
      <c r="X1093" s="330"/>
      <c r="Y1093" s="330"/>
      <c r="Z1093" s="330"/>
      <c r="AA1093" s="330"/>
      <c r="AB1093" s="330"/>
      <c r="AC1093" s="330"/>
      <c r="AD1093" s="331"/>
      <c r="AF1093" s="163"/>
    </row>
    <row r="1094" spans="1:79" customFormat="1" ht="15" customHeight="1">
      <c r="A1094" s="90"/>
      <c r="B1094" s="366" t="s">
        <v>261</v>
      </c>
      <c r="C1094" s="367"/>
      <c r="D1094" s="367"/>
      <c r="E1094" s="367"/>
      <c r="F1094" s="367"/>
      <c r="G1094" s="367"/>
      <c r="H1094" s="367"/>
      <c r="I1094" s="367"/>
      <c r="J1094" s="367"/>
      <c r="K1094" s="367"/>
      <c r="L1094" s="367"/>
      <c r="M1094" s="367"/>
      <c r="N1094" s="367"/>
      <c r="O1094" s="367"/>
      <c r="P1094" s="367"/>
      <c r="Q1094" s="367"/>
      <c r="R1094" s="367"/>
      <c r="S1094" s="367"/>
      <c r="T1094" s="367"/>
      <c r="U1094" s="367"/>
      <c r="V1094" s="367"/>
      <c r="W1094" s="367"/>
      <c r="X1094" s="367"/>
      <c r="Y1094" s="367"/>
      <c r="Z1094" s="367"/>
      <c r="AA1094" s="367"/>
      <c r="AB1094" s="367"/>
      <c r="AC1094" s="367"/>
      <c r="AD1094" s="368"/>
      <c r="AF1094" s="163"/>
    </row>
    <row r="1095" spans="1:79" customFormat="1" ht="36" customHeight="1">
      <c r="A1095" s="90"/>
      <c r="B1095" s="142"/>
      <c r="C1095" s="308" t="s">
        <v>633</v>
      </c>
      <c r="D1095" s="308"/>
      <c r="E1095" s="308"/>
      <c r="F1095" s="308"/>
      <c r="G1095" s="308"/>
      <c r="H1095" s="308"/>
      <c r="I1095" s="308"/>
      <c r="J1095" s="308"/>
      <c r="K1095" s="308"/>
      <c r="L1095" s="308"/>
      <c r="M1095" s="308"/>
      <c r="N1095" s="308"/>
      <c r="O1095" s="308"/>
      <c r="P1095" s="308"/>
      <c r="Q1095" s="308"/>
      <c r="R1095" s="308"/>
      <c r="S1095" s="308"/>
      <c r="T1095" s="308"/>
      <c r="U1095" s="308"/>
      <c r="V1095" s="308"/>
      <c r="W1095" s="308"/>
      <c r="X1095" s="308"/>
      <c r="Y1095" s="308"/>
      <c r="Z1095" s="308"/>
      <c r="AA1095" s="308"/>
      <c r="AB1095" s="308"/>
      <c r="AC1095" s="308"/>
      <c r="AD1095" s="359"/>
      <c r="AF1095" s="163"/>
    </row>
    <row r="1096" spans="1:79" customFormat="1" ht="36" customHeight="1">
      <c r="A1096" s="90"/>
      <c r="B1096" s="142"/>
      <c r="C1096" s="308" t="s">
        <v>634</v>
      </c>
      <c r="D1096" s="308"/>
      <c r="E1096" s="308"/>
      <c r="F1096" s="308"/>
      <c r="G1096" s="308"/>
      <c r="H1096" s="308"/>
      <c r="I1096" s="308"/>
      <c r="J1096" s="308"/>
      <c r="K1096" s="308"/>
      <c r="L1096" s="308"/>
      <c r="M1096" s="308"/>
      <c r="N1096" s="308"/>
      <c r="O1096" s="308"/>
      <c r="P1096" s="308"/>
      <c r="Q1096" s="308"/>
      <c r="R1096" s="308"/>
      <c r="S1096" s="308"/>
      <c r="T1096" s="308"/>
      <c r="U1096" s="308"/>
      <c r="V1096" s="308"/>
      <c r="W1096" s="308"/>
      <c r="X1096" s="308"/>
      <c r="Y1096" s="308"/>
      <c r="Z1096" s="308"/>
      <c r="AA1096" s="308"/>
      <c r="AB1096" s="308"/>
      <c r="AC1096" s="308"/>
      <c r="AD1096" s="359"/>
      <c r="AF1096" s="163"/>
    </row>
    <row r="1097" spans="1:79" customFormat="1" ht="24" customHeight="1">
      <c r="A1097" s="90"/>
      <c r="B1097" s="142"/>
      <c r="C1097" s="308" t="s">
        <v>635</v>
      </c>
      <c r="D1097" s="328"/>
      <c r="E1097" s="328"/>
      <c r="F1097" s="328"/>
      <c r="G1097" s="328"/>
      <c r="H1097" s="328"/>
      <c r="I1097" s="328"/>
      <c r="J1097" s="328"/>
      <c r="K1097" s="328"/>
      <c r="L1097" s="328"/>
      <c r="M1097" s="328"/>
      <c r="N1097" s="328"/>
      <c r="O1097" s="328"/>
      <c r="P1097" s="328"/>
      <c r="Q1097" s="328"/>
      <c r="R1097" s="328"/>
      <c r="S1097" s="328"/>
      <c r="T1097" s="328"/>
      <c r="U1097" s="328"/>
      <c r="V1097" s="328"/>
      <c r="W1097" s="328"/>
      <c r="X1097" s="328"/>
      <c r="Y1097" s="328"/>
      <c r="Z1097" s="328"/>
      <c r="AA1097" s="328"/>
      <c r="AB1097" s="328"/>
      <c r="AC1097" s="328"/>
      <c r="AD1097" s="358"/>
      <c r="AF1097" s="163"/>
    </row>
    <row r="1098" spans="1:79" customFormat="1" ht="36" customHeight="1">
      <c r="A1098" s="90"/>
      <c r="B1098" s="142"/>
      <c r="D1098" s="308" t="s">
        <v>636</v>
      </c>
      <c r="E1098" s="308"/>
      <c r="F1098" s="308"/>
      <c r="G1098" s="308"/>
      <c r="H1098" s="308"/>
      <c r="I1098" s="308"/>
      <c r="J1098" s="308"/>
      <c r="K1098" s="308"/>
      <c r="L1098" s="308"/>
      <c r="M1098" s="308"/>
      <c r="N1098" s="308"/>
      <c r="O1098" s="308"/>
      <c r="P1098" s="308"/>
      <c r="Q1098" s="308"/>
      <c r="R1098" s="308"/>
      <c r="S1098" s="308"/>
      <c r="T1098" s="308"/>
      <c r="U1098" s="308"/>
      <c r="V1098" s="308"/>
      <c r="W1098" s="308"/>
      <c r="X1098" s="308"/>
      <c r="Y1098" s="308"/>
      <c r="Z1098" s="308"/>
      <c r="AA1098" s="308"/>
      <c r="AB1098" s="308"/>
      <c r="AC1098" s="308"/>
      <c r="AD1098" s="359"/>
      <c r="AF1098" s="163"/>
    </row>
    <row r="1099" spans="1:79" customFormat="1" ht="24" customHeight="1">
      <c r="A1099" s="90"/>
      <c r="B1099" s="142"/>
      <c r="D1099" s="308" t="s">
        <v>637</v>
      </c>
      <c r="E1099" s="308"/>
      <c r="F1099" s="308"/>
      <c r="G1099" s="308"/>
      <c r="H1099" s="308"/>
      <c r="I1099" s="308"/>
      <c r="J1099" s="308"/>
      <c r="K1099" s="308"/>
      <c r="L1099" s="308"/>
      <c r="M1099" s="308"/>
      <c r="N1099" s="308"/>
      <c r="O1099" s="308"/>
      <c r="P1099" s="308"/>
      <c r="Q1099" s="308"/>
      <c r="R1099" s="308"/>
      <c r="S1099" s="308"/>
      <c r="T1099" s="308"/>
      <c r="U1099" s="308"/>
      <c r="V1099" s="308"/>
      <c r="W1099" s="308"/>
      <c r="X1099" s="308"/>
      <c r="Y1099" s="308"/>
      <c r="Z1099" s="308"/>
      <c r="AA1099" s="308"/>
      <c r="AB1099" s="308"/>
      <c r="AC1099" s="308"/>
      <c r="AD1099" s="359"/>
      <c r="AF1099" s="163"/>
    </row>
    <row r="1100" spans="1:79" customFormat="1" ht="24" customHeight="1">
      <c r="A1100" s="90"/>
      <c r="B1100" s="122"/>
      <c r="C1100" s="140"/>
      <c r="D1100" s="273" t="s">
        <v>638</v>
      </c>
      <c r="E1100" s="273"/>
      <c r="F1100" s="273"/>
      <c r="G1100" s="273"/>
      <c r="H1100" s="273"/>
      <c r="I1100" s="273"/>
      <c r="J1100" s="273"/>
      <c r="K1100" s="273"/>
      <c r="L1100" s="273"/>
      <c r="M1100" s="273"/>
      <c r="N1100" s="273"/>
      <c r="O1100" s="273"/>
      <c r="P1100" s="273"/>
      <c r="Q1100" s="273"/>
      <c r="R1100" s="273"/>
      <c r="S1100" s="273"/>
      <c r="T1100" s="273"/>
      <c r="U1100" s="273"/>
      <c r="V1100" s="273"/>
      <c r="W1100" s="273"/>
      <c r="X1100" s="273"/>
      <c r="Y1100" s="273"/>
      <c r="Z1100" s="273"/>
      <c r="AA1100" s="273"/>
      <c r="AB1100" s="273"/>
      <c r="AC1100" s="273"/>
      <c r="AD1100" s="365"/>
      <c r="AF1100" s="163"/>
    </row>
    <row r="1101" spans="1:79" customFormat="1" ht="15" customHeight="1">
      <c r="A1101" s="90"/>
      <c r="AF1101" s="163"/>
      <c r="AG1101" s="158" t="s">
        <v>274</v>
      </c>
      <c r="AH1101" s="43" t="s">
        <v>566</v>
      </c>
    </row>
    <row r="1102" spans="1:79" customFormat="1" ht="48" customHeight="1">
      <c r="A1102" s="88" t="s">
        <v>639</v>
      </c>
      <c r="B1102" s="272" t="s">
        <v>640</v>
      </c>
      <c r="C1102" s="272"/>
      <c r="D1102" s="272"/>
      <c r="E1102" s="272"/>
      <c r="F1102" s="272"/>
      <c r="G1102" s="272"/>
      <c r="H1102" s="272"/>
      <c r="I1102" s="272"/>
      <c r="J1102" s="272"/>
      <c r="K1102" s="272"/>
      <c r="L1102" s="272"/>
      <c r="M1102" s="272"/>
      <c r="N1102" s="272"/>
      <c r="O1102" s="272"/>
      <c r="P1102" s="272"/>
      <c r="Q1102" s="272"/>
      <c r="R1102" s="272"/>
      <c r="S1102" s="272"/>
      <c r="T1102" s="272"/>
      <c r="U1102" s="272"/>
      <c r="V1102" s="272"/>
      <c r="W1102" s="272"/>
      <c r="X1102" s="272"/>
      <c r="Y1102" s="272"/>
      <c r="Z1102" s="272"/>
      <c r="AA1102" s="272"/>
      <c r="AB1102" s="272"/>
      <c r="AC1102" s="272"/>
      <c r="AD1102" s="272"/>
      <c r="AF1102" s="163"/>
      <c r="AG1102" s="158">
        <f>COUNTBLANK(C1110:AD1110)</f>
        <v>28</v>
      </c>
      <c r="AH1102" s="43">
        <v>28</v>
      </c>
      <c r="CA1102">
        <f>+COUNTIF(J1110,"NS")+COUNTIF(X1110,"NS")</f>
        <v>0</v>
      </c>
    </row>
    <row r="1103" spans="1:79" customFormat="1" ht="24" customHeight="1">
      <c r="A1103" s="130"/>
      <c r="B1103" s="131"/>
      <c r="C1103" s="203" t="s">
        <v>641</v>
      </c>
      <c r="D1103" s="203"/>
      <c r="E1103" s="203"/>
      <c r="F1103" s="203"/>
      <c r="G1103" s="203"/>
      <c r="H1103" s="203"/>
      <c r="I1103" s="203"/>
      <c r="J1103" s="203"/>
      <c r="K1103" s="203"/>
      <c r="L1103" s="203"/>
      <c r="M1103" s="203"/>
      <c r="N1103" s="203"/>
      <c r="O1103" s="203"/>
      <c r="P1103" s="203"/>
      <c r="Q1103" s="203"/>
      <c r="R1103" s="203"/>
      <c r="S1103" s="203"/>
      <c r="T1103" s="203"/>
      <c r="U1103" s="203"/>
      <c r="V1103" s="203"/>
      <c r="W1103" s="203"/>
      <c r="X1103" s="203"/>
      <c r="Y1103" s="203"/>
      <c r="Z1103" s="203"/>
      <c r="AA1103" s="203"/>
      <c r="AB1103" s="203"/>
      <c r="AC1103" s="203"/>
      <c r="AD1103" s="203"/>
      <c r="AF1103" s="163"/>
    </row>
    <row r="1104" spans="1:79" customFormat="1" ht="24" customHeight="1">
      <c r="A1104" s="130"/>
      <c r="B1104" s="131"/>
      <c r="C1104" s="203" t="s">
        <v>642</v>
      </c>
      <c r="D1104" s="203"/>
      <c r="E1104" s="203"/>
      <c r="F1104" s="203"/>
      <c r="G1104" s="203"/>
      <c r="H1104" s="203"/>
      <c r="I1104" s="203"/>
      <c r="J1104" s="203"/>
      <c r="K1104" s="203"/>
      <c r="L1104" s="203"/>
      <c r="M1104" s="203"/>
      <c r="N1104" s="203"/>
      <c r="O1104" s="203"/>
      <c r="P1104" s="203"/>
      <c r="Q1104" s="203"/>
      <c r="R1104" s="203"/>
      <c r="S1104" s="203"/>
      <c r="T1104" s="203"/>
      <c r="U1104" s="203"/>
      <c r="V1104" s="203"/>
      <c r="W1104" s="203"/>
      <c r="X1104" s="203"/>
      <c r="Y1104" s="203"/>
      <c r="Z1104" s="203"/>
      <c r="AA1104" s="203"/>
      <c r="AB1104" s="203"/>
      <c r="AC1104" s="203"/>
      <c r="AD1104" s="203"/>
      <c r="AF1104" s="163"/>
    </row>
    <row r="1105" spans="1:79" customFormat="1" ht="36" customHeight="1">
      <c r="A1105" s="130"/>
      <c r="B1105" s="131"/>
      <c r="C1105" s="203" t="s">
        <v>643</v>
      </c>
      <c r="D1105" s="203"/>
      <c r="E1105" s="203"/>
      <c r="F1105" s="203"/>
      <c r="G1105" s="203"/>
      <c r="H1105" s="203"/>
      <c r="I1105" s="203"/>
      <c r="J1105" s="203"/>
      <c r="K1105" s="203"/>
      <c r="L1105" s="203"/>
      <c r="M1105" s="203"/>
      <c r="N1105" s="203"/>
      <c r="O1105" s="203"/>
      <c r="P1105" s="203"/>
      <c r="Q1105" s="203"/>
      <c r="R1105" s="203"/>
      <c r="S1105" s="203"/>
      <c r="T1105" s="203"/>
      <c r="U1105" s="203"/>
      <c r="V1105" s="203"/>
      <c r="W1105" s="203"/>
      <c r="X1105" s="203"/>
      <c r="Y1105" s="203"/>
      <c r="Z1105" s="203"/>
      <c r="AA1105" s="203"/>
      <c r="AB1105" s="203"/>
      <c r="AC1105" s="203"/>
      <c r="AD1105" s="203"/>
      <c r="AF1105" s="163"/>
    </row>
    <row r="1106" spans="1:79" customFormat="1" ht="24" customHeight="1">
      <c r="A1106" s="130"/>
      <c r="B1106" s="131"/>
      <c r="C1106" s="203" t="s">
        <v>644</v>
      </c>
      <c r="D1106" s="203"/>
      <c r="E1106" s="203"/>
      <c r="F1106" s="203"/>
      <c r="G1106" s="203"/>
      <c r="H1106" s="203"/>
      <c r="I1106" s="203"/>
      <c r="J1106" s="203"/>
      <c r="K1106" s="203"/>
      <c r="L1106" s="203"/>
      <c r="M1106" s="203"/>
      <c r="N1106" s="203"/>
      <c r="O1106" s="203"/>
      <c r="P1106" s="203"/>
      <c r="Q1106" s="203"/>
      <c r="R1106" s="203"/>
      <c r="S1106" s="203"/>
      <c r="T1106" s="203"/>
      <c r="U1106" s="203"/>
      <c r="V1106" s="203"/>
      <c r="W1106" s="203"/>
      <c r="X1106" s="203"/>
      <c r="Y1106" s="203"/>
      <c r="Z1106" s="203"/>
      <c r="AA1106" s="203"/>
      <c r="AB1106" s="203"/>
      <c r="AC1106" s="203"/>
      <c r="AD1106" s="203"/>
      <c r="AF1106" s="163"/>
    </row>
    <row r="1107" spans="1:79" customFormat="1" ht="24" customHeight="1">
      <c r="A1107" s="90"/>
      <c r="B1107" s="68"/>
      <c r="C1107" s="203" t="s">
        <v>645</v>
      </c>
      <c r="D1107" s="203"/>
      <c r="E1107" s="203"/>
      <c r="F1107" s="203"/>
      <c r="G1107" s="203"/>
      <c r="H1107" s="203"/>
      <c r="I1107" s="203"/>
      <c r="J1107" s="203"/>
      <c r="K1107" s="203"/>
      <c r="L1107" s="203"/>
      <c r="M1107" s="203"/>
      <c r="N1107" s="203"/>
      <c r="O1107" s="203"/>
      <c r="P1107" s="203"/>
      <c r="Q1107" s="203"/>
      <c r="R1107" s="203"/>
      <c r="S1107" s="203"/>
      <c r="T1107" s="203"/>
      <c r="U1107" s="203"/>
      <c r="V1107" s="203"/>
      <c r="W1107" s="203"/>
      <c r="X1107" s="203"/>
      <c r="Y1107" s="203"/>
      <c r="Z1107" s="203"/>
      <c r="AA1107" s="203"/>
      <c r="AB1107" s="203"/>
      <c r="AC1107" s="203"/>
      <c r="AD1107" s="203"/>
      <c r="AF1107" s="163"/>
    </row>
    <row r="1108" spans="1:79" customFormat="1" ht="15" customHeight="1">
      <c r="A1108" s="130"/>
      <c r="B1108" s="132"/>
      <c r="C1108" s="132"/>
      <c r="D1108" s="132"/>
      <c r="E1108" s="132"/>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c r="AB1108" s="132"/>
      <c r="AC1108" s="132"/>
      <c r="AD1108" s="132"/>
      <c r="AF1108" s="163"/>
    </row>
    <row r="1109" spans="1:79" customFormat="1" ht="60" customHeight="1">
      <c r="A1109" s="130"/>
      <c r="B1109" s="7"/>
      <c r="C1109" s="180" t="s">
        <v>646</v>
      </c>
      <c r="D1109" s="181"/>
      <c r="E1109" s="181"/>
      <c r="F1109" s="181"/>
      <c r="G1109" s="181"/>
      <c r="H1109" s="181"/>
      <c r="I1109" s="182"/>
      <c r="J1109" s="180" t="s">
        <v>647</v>
      </c>
      <c r="K1109" s="181"/>
      <c r="L1109" s="181"/>
      <c r="M1109" s="181"/>
      <c r="N1109" s="181"/>
      <c r="O1109" s="181"/>
      <c r="P1109" s="182"/>
      <c r="Q1109" s="180" t="s">
        <v>648</v>
      </c>
      <c r="R1109" s="181"/>
      <c r="S1109" s="181"/>
      <c r="T1109" s="181"/>
      <c r="U1109" s="181"/>
      <c r="V1109" s="181"/>
      <c r="W1109" s="182"/>
      <c r="X1109" s="180" t="s">
        <v>649</v>
      </c>
      <c r="Y1109" s="181"/>
      <c r="Z1109" s="181"/>
      <c r="AA1109" s="181"/>
      <c r="AB1109" s="181"/>
      <c r="AC1109" s="181"/>
      <c r="AD1109" s="182"/>
      <c r="AF1109" s="163"/>
      <c r="AG1109" t="s">
        <v>281</v>
      </c>
      <c r="AH1109" t="s">
        <v>281</v>
      </c>
    </row>
    <row r="1110" spans="1:79" customFormat="1" ht="15" customHeight="1">
      <c r="A1110" s="130"/>
      <c r="B1110" s="7"/>
      <c r="C1110" s="271"/>
      <c r="D1110" s="271"/>
      <c r="E1110" s="271"/>
      <c r="F1110" s="271"/>
      <c r="G1110" s="271"/>
      <c r="H1110" s="271"/>
      <c r="I1110" s="271"/>
      <c r="J1110" s="271"/>
      <c r="K1110" s="271"/>
      <c r="L1110" s="271"/>
      <c r="M1110" s="271"/>
      <c r="N1110" s="271"/>
      <c r="O1110" s="271"/>
      <c r="P1110" s="271"/>
      <c r="Q1110" s="271"/>
      <c r="R1110" s="271"/>
      <c r="S1110" s="271"/>
      <c r="T1110" s="271"/>
      <c r="U1110" s="271"/>
      <c r="V1110" s="271"/>
      <c r="W1110" s="271"/>
      <c r="X1110" s="271"/>
      <c r="Y1110" s="271"/>
      <c r="Z1110" s="271"/>
      <c r="AA1110" s="271"/>
      <c r="AB1110" s="271"/>
      <c r="AC1110" s="271"/>
      <c r="AD1110" s="271"/>
      <c r="AF1110" s="163"/>
      <c r="AG1110">
        <f>+IF(AG1102=AH1102,0,IF(OR(AND(C1110=1,Q1110=1,AG1102=24),AND(C1110=1,OR(Q1110=2,Q1110=3,Q1110=9),AG1102=25),AND(C1110&lt;&gt;1,AG1102=27)),0,1))</f>
        <v>0</v>
      </c>
      <c r="AH1110">
        <f>+IF(AG1102=AH1102,0,IF(OR(AND(Q1110=1,X1110&lt;&gt;""),AND(Q1110&lt;&gt;1,X1110="")),0,1))</f>
        <v>0</v>
      </c>
    </row>
    <row r="1111" spans="1:79" customFormat="1" ht="15" customHeight="1">
      <c r="A1111" s="130"/>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F1111" s="163"/>
    </row>
    <row r="1112" spans="1:79" customFormat="1" ht="24" customHeight="1">
      <c r="A1112" s="130"/>
      <c r="B1112" s="7"/>
      <c r="C1112" s="273" t="s">
        <v>378</v>
      </c>
      <c r="D1112" s="273"/>
      <c r="E1112" s="273"/>
      <c r="F1112" s="273"/>
      <c r="G1112" s="273"/>
      <c r="H1112" s="273"/>
      <c r="I1112" s="273"/>
      <c r="J1112" s="273"/>
      <c r="K1112" s="273"/>
      <c r="L1112" s="273"/>
      <c r="M1112" s="273"/>
      <c r="N1112" s="273"/>
      <c r="O1112" s="273"/>
      <c r="P1112" s="273"/>
      <c r="Q1112" s="273"/>
      <c r="R1112" s="273"/>
      <c r="S1112" s="273"/>
      <c r="T1112" s="273"/>
      <c r="U1112" s="273"/>
      <c r="V1112" s="273"/>
      <c r="W1112" s="273"/>
      <c r="X1112" s="273"/>
      <c r="Y1112" s="273"/>
      <c r="Z1112" s="273"/>
      <c r="AA1112" s="273"/>
      <c r="AB1112" s="273"/>
      <c r="AC1112" s="273"/>
      <c r="AD1112" s="273"/>
      <c r="AF1112" s="163"/>
    </row>
    <row r="1113" spans="1:79" customFormat="1" ht="60" customHeight="1">
      <c r="A1113" s="130"/>
      <c r="B1113" s="7"/>
      <c r="C1113" s="277"/>
      <c r="D1113" s="278"/>
      <c r="E1113" s="278"/>
      <c r="F1113" s="278"/>
      <c r="G1113" s="278"/>
      <c r="H1113" s="278"/>
      <c r="I1113" s="278"/>
      <c r="J1113" s="278"/>
      <c r="K1113" s="278"/>
      <c r="L1113" s="278"/>
      <c r="M1113" s="278"/>
      <c r="N1113" s="278"/>
      <c r="O1113" s="278"/>
      <c r="P1113" s="278"/>
      <c r="Q1113" s="278"/>
      <c r="R1113" s="278"/>
      <c r="S1113" s="278"/>
      <c r="T1113" s="278"/>
      <c r="U1113" s="278"/>
      <c r="V1113" s="278"/>
      <c r="W1113" s="278"/>
      <c r="X1113" s="278"/>
      <c r="Y1113" s="278"/>
      <c r="Z1113" s="278"/>
      <c r="AA1113" s="278"/>
      <c r="AB1113" s="278"/>
      <c r="AC1113" s="278"/>
      <c r="AD1113" s="279"/>
      <c r="AF1113" s="163"/>
      <c r="AG1113">
        <f>+IF(AG1102=AH1102,0,IF(OR(AND(OR(C1110=3,C1110=9),C1113&lt;&gt;""),AND(OR(C1110=2,C1110=1),OR(C1113&lt;&gt;"",C1113=""))),0,1))</f>
        <v>0</v>
      </c>
    </row>
    <row r="1114" spans="1:79" customFormat="1" ht="15" customHeight="1">
      <c r="A1114" s="83"/>
      <c r="B1114" s="276" t="str">
        <f>IF(CA1102=0,"","Alerta: se registró NS (no se sabe), favor de agregar su respectivo comentario (6ᵃ instrucción general).")</f>
        <v/>
      </c>
      <c r="C1114" s="276"/>
      <c r="D1114" s="276"/>
      <c r="E1114" s="276"/>
      <c r="F1114" s="276"/>
      <c r="G1114" s="276"/>
      <c r="H1114" s="276"/>
      <c r="I1114" s="276"/>
      <c r="J1114" s="276"/>
      <c r="K1114" s="276"/>
      <c r="L1114" s="276"/>
      <c r="M1114" s="276"/>
      <c r="N1114" s="276"/>
      <c r="O1114" s="276"/>
      <c r="P1114" s="276"/>
      <c r="Q1114" s="276"/>
      <c r="R1114" s="276"/>
      <c r="S1114" s="276"/>
      <c r="T1114" s="276"/>
      <c r="U1114" s="276"/>
      <c r="V1114" s="276"/>
      <c r="W1114" s="276"/>
      <c r="X1114" s="276"/>
      <c r="Y1114" s="276"/>
      <c r="Z1114" s="276"/>
      <c r="AA1114" s="276"/>
      <c r="AB1114" s="276"/>
      <c r="AC1114" s="276"/>
      <c r="AD1114" s="276"/>
      <c r="AF1114" s="163"/>
    </row>
    <row r="1115" spans="1:79" customFormat="1" ht="15" customHeight="1">
      <c r="A1115" s="83"/>
      <c r="B1115" s="383" t="str">
        <f>IF(AG1110=0,"","Error: debe verificar la consistencia de la 1ᵃ instrucción.")</f>
        <v/>
      </c>
      <c r="C1115" s="383"/>
      <c r="D1115" s="383"/>
      <c r="E1115" s="383"/>
      <c r="F1115" s="383"/>
      <c r="G1115" s="383"/>
      <c r="H1115" s="383"/>
      <c r="I1115" s="383"/>
      <c r="J1115" s="383"/>
      <c r="K1115" s="383"/>
      <c r="L1115" s="383"/>
      <c r="M1115" s="383"/>
      <c r="N1115" s="383"/>
      <c r="O1115" s="383"/>
      <c r="P1115" s="383"/>
      <c r="Q1115" s="383"/>
      <c r="R1115" s="383"/>
      <c r="S1115" s="383"/>
      <c r="T1115" s="383"/>
      <c r="U1115" s="383"/>
      <c r="V1115" s="383"/>
      <c r="W1115" s="383"/>
      <c r="X1115" s="383"/>
      <c r="Y1115" s="383"/>
      <c r="Z1115" s="383"/>
      <c r="AA1115" s="383"/>
      <c r="AB1115" s="383"/>
      <c r="AC1115" s="383"/>
      <c r="AD1115" s="383"/>
      <c r="AF1115" s="163"/>
    </row>
    <row r="1116" spans="1:79" customFormat="1" ht="15" customHeight="1">
      <c r="A1116" s="83"/>
      <c r="B1116" s="295" t="str">
        <f>IF(AH1110=0,"","Error: debe verificar la consistencia  de la 3ᵃ instrucción.")</f>
        <v/>
      </c>
      <c r="C1116" s="295"/>
      <c r="D1116" s="295"/>
      <c r="E1116" s="295"/>
      <c r="F1116" s="295"/>
      <c r="G1116" s="295"/>
      <c r="H1116" s="295"/>
      <c r="I1116" s="295"/>
      <c r="J1116" s="295"/>
      <c r="K1116" s="295"/>
      <c r="L1116" s="295"/>
      <c r="M1116" s="295"/>
      <c r="N1116" s="295"/>
      <c r="O1116" s="295"/>
      <c r="P1116" s="295"/>
      <c r="Q1116" s="295"/>
      <c r="R1116" s="295"/>
      <c r="S1116" s="295"/>
      <c r="T1116" s="295"/>
      <c r="U1116" s="295"/>
      <c r="V1116" s="295"/>
      <c r="W1116" s="295"/>
      <c r="X1116" s="295"/>
      <c r="Y1116" s="295"/>
      <c r="Z1116" s="295"/>
      <c r="AA1116" s="295"/>
      <c r="AB1116" s="295"/>
      <c r="AC1116" s="295"/>
      <c r="AD1116" s="295"/>
      <c r="AF1116" s="163"/>
    </row>
    <row r="1117" spans="1:79" customFormat="1" ht="15" customHeight="1">
      <c r="A1117" s="83"/>
      <c r="B1117" s="295" t="str">
        <f>IF(AG1113=0,"","Error: debe explicar la situación de la 5ᵃ instrucción.")</f>
        <v/>
      </c>
      <c r="C1117" s="295"/>
      <c r="D1117" s="295"/>
      <c r="E1117" s="295"/>
      <c r="F1117" s="295"/>
      <c r="G1117" s="295"/>
      <c r="H1117" s="295"/>
      <c r="I1117" s="295"/>
      <c r="J1117" s="295"/>
      <c r="K1117" s="295"/>
      <c r="L1117" s="295"/>
      <c r="M1117" s="295"/>
      <c r="N1117" s="295"/>
      <c r="O1117" s="295"/>
      <c r="P1117" s="295"/>
      <c r="Q1117" s="295"/>
      <c r="R1117" s="295"/>
      <c r="S1117" s="295"/>
      <c r="T1117" s="295"/>
      <c r="U1117" s="295"/>
      <c r="V1117" s="295"/>
      <c r="W1117" s="295"/>
      <c r="X1117" s="295"/>
      <c r="Y1117" s="295"/>
      <c r="Z1117" s="295"/>
      <c r="AA1117" s="295"/>
      <c r="AB1117" s="295"/>
      <c r="AC1117" s="295"/>
      <c r="AD1117" s="295"/>
      <c r="AF1117" s="163"/>
    </row>
    <row r="1118" spans="1:79" customFormat="1" ht="15" customHeight="1">
      <c r="A1118" s="83"/>
      <c r="AF1118" s="163"/>
    </row>
    <row r="1119" spans="1:79" customFormat="1" ht="15" customHeight="1">
      <c r="A1119" s="83"/>
      <c r="AF1119" s="163"/>
      <c r="AG1119" s="158" t="s">
        <v>274</v>
      </c>
      <c r="AH1119" s="43" t="s">
        <v>566</v>
      </c>
    </row>
    <row r="1120" spans="1:79" customFormat="1" ht="36" customHeight="1">
      <c r="A1120" s="88" t="s">
        <v>650</v>
      </c>
      <c r="B1120" s="272" t="s">
        <v>651</v>
      </c>
      <c r="C1120" s="272"/>
      <c r="D1120" s="272"/>
      <c r="E1120" s="272"/>
      <c r="F1120" s="272"/>
      <c r="G1120" s="272"/>
      <c r="H1120" s="272"/>
      <c r="I1120" s="272"/>
      <c r="J1120" s="272"/>
      <c r="K1120" s="272"/>
      <c r="L1120" s="272"/>
      <c r="M1120" s="272"/>
      <c r="N1120" s="272"/>
      <c r="O1120" s="272"/>
      <c r="P1120" s="272"/>
      <c r="Q1120" s="272"/>
      <c r="R1120" s="272"/>
      <c r="S1120" s="272"/>
      <c r="T1120" s="272"/>
      <c r="U1120" s="272"/>
      <c r="V1120" s="272"/>
      <c r="W1120" s="272"/>
      <c r="X1120" s="272"/>
      <c r="Y1120" s="272"/>
      <c r="Z1120" s="272"/>
      <c r="AA1120" s="272"/>
      <c r="AB1120" s="272"/>
      <c r="AC1120" s="272"/>
      <c r="AD1120" s="272"/>
      <c r="AF1120" s="163"/>
      <c r="AG1120" s="158">
        <f>COUNTBLANK(C1130:AD1130)</f>
        <v>28</v>
      </c>
      <c r="AH1120" s="43">
        <v>28</v>
      </c>
      <c r="CA1120">
        <f>+COUNTIF(M1130,"NS")</f>
        <v>0</v>
      </c>
    </row>
    <row r="1121" spans="1:35" customFormat="1" ht="24" customHeight="1">
      <c r="A1121" s="130"/>
      <c r="B1121" s="131"/>
      <c r="C1121" s="203" t="s">
        <v>652</v>
      </c>
      <c r="D1121" s="203"/>
      <c r="E1121" s="203"/>
      <c r="F1121" s="203"/>
      <c r="G1121" s="203"/>
      <c r="H1121" s="203"/>
      <c r="I1121" s="203"/>
      <c r="J1121" s="203"/>
      <c r="K1121" s="203"/>
      <c r="L1121" s="203"/>
      <c r="M1121" s="203"/>
      <c r="N1121" s="203"/>
      <c r="O1121" s="203"/>
      <c r="P1121" s="203"/>
      <c r="Q1121" s="203"/>
      <c r="R1121" s="203"/>
      <c r="S1121" s="203"/>
      <c r="T1121" s="203"/>
      <c r="U1121" s="203"/>
      <c r="V1121" s="203"/>
      <c r="W1121" s="203"/>
      <c r="X1121" s="203"/>
      <c r="Y1121" s="203"/>
      <c r="Z1121" s="203"/>
      <c r="AA1121" s="203"/>
      <c r="AB1121" s="203"/>
      <c r="AC1121" s="203"/>
      <c r="AD1121" s="203"/>
      <c r="AF1121" s="163"/>
    </row>
    <row r="1122" spans="1:35" customFormat="1" ht="24" customHeight="1">
      <c r="A1122" s="130"/>
      <c r="B1122" s="131"/>
      <c r="C1122" s="203" t="s">
        <v>653</v>
      </c>
      <c r="D1122" s="203"/>
      <c r="E1122" s="203"/>
      <c r="F1122" s="203"/>
      <c r="G1122" s="203"/>
      <c r="H1122" s="203"/>
      <c r="I1122" s="203"/>
      <c r="J1122" s="203"/>
      <c r="K1122" s="203"/>
      <c r="L1122" s="203"/>
      <c r="M1122" s="203"/>
      <c r="N1122" s="203"/>
      <c r="O1122" s="203"/>
      <c r="P1122" s="203"/>
      <c r="Q1122" s="203"/>
      <c r="R1122" s="203"/>
      <c r="S1122" s="203"/>
      <c r="T1122" s="203"/>
      <c r="U1122" s="203"/>
      <c r="V1122" s="203"/>
      <c r="W1122" s="203"/>
      <c r="X1122" s="203"/>
      <c r="Y1122" s="203"/>
      <c r="Z1122" s="203"/>
      <c r="AA1122" s="203"/>
      <c r="AB1122" s="203"/>
      <c r="AC1122" s="203"/>
      <c r="AD1122" s="203"/>
      <c r="AF1122" s="163"/>
    </row>
    <row r="1123" spans="1:35" customFormat="1" ht="15" customHeight="1">
      <c r="A1123" s="130"/>
      <c r="B1123" s="131"/>
      <c r="C1123" s="203" t="s">
        <v>654</v>
      </c>
      <c r="D1123" s="203"/>
      <c r="E1123" s="203"/>
      <c r="F1123" s="203"/>
      <c r="G1123" s="203"/>
      <c r="H1123" s="203"/>
      <c r="I1123" s="203"/>
      <c r="J1123" s="203"/>
      <c r="K1123" s="203"/>
      <c r="L1123" s="203"/>
      <c r="M1123" s="203"/>
      <c r="N1123" s="203"/>
      <c r="O1123" s="203"/>
      <c r="P1123" s="203"/>
      <c r="Q1123" s="203"/>
      <c r="R1123" s="203"/>
      <c r="S1123" s="203"/>
      <c r="T1123" s="203"/>
      <c r="U1123" s="203"/>
      <c r="V1123" s="203"/>
      <c r="W1123" s="203"/>
      <c r="X1123" s="203"/>
      <c r="Y1123" s="203"/>
      <c r="Z1123" s="203"/>
      <c r="AA1123" s="203"/>
      <c r="AB1123" s="203"/>
      <c r="AC1123" s="203"/>
      <c r="AD1123" s="203"/>
      <c r="AF1123" s="163"/>
    </row>
    <row r="1124" spans="1:35" customFormat="1" ht="24" customHeight="1">
      <c r="A1124" s="130"/>
      <c r="B1124" s="131"/>
      <c r="C1124" s="203" t="s">
        <v>655</v>
      </c>
      <c r="D1124" s="203"/>
      <c r="E1124" s="203"/>
      <c r="F1124" s="203"/>
      <c r="G1124" s="203"/>
      <c r="H1124" s="203"/>
      <c r="I1124" s="203"/>
      <c r="J1124" s="203"/>
      <c r="K1124" s="203"/>
      <c r="L1124" s="203"/>
      <c r="M1124" s="203"/>
      <c r="N1124" s="203"/>
      <c r="O1124" s="203"/>
      <c r="P1124" s="203"/>
      <c r="Q1124" s="203"/>
      <c r="R1124" s="203"/>
      <c r="S1124" s="203"/>
      <c r="T1124" s="203"/>
      <c r="U1124" s="203"/>
      <c r="V1124" s="203"/>
      <c r="W1124" s="203"/>
      <c r="X1124" s="203"/>
      <c r="Y1124" s="203"/>
      <c r="Z1124" s="203"/>
      <c r="AA1124" s="203"/>
      <c r="AB1124" s="203"/>
      <c r="AC1124" s="203"/>
      <c r="AD1124" s="203"/>
      <c r="AF1124" s="163"/>
    </row>
    <row r="1125" spans="1:35" customFormat="1" ht="24" customHeight="1">
      <c r="A1125" s="90"/>
      <c r="C1125" s="203" t="s">
        <v>656</v>
      </c>
      <c r="D1125" s="203"/>
      <c r="E1125" s="203"/>
      <c r="F1125" s="203"/>
      <c r="G1125" s="203"/>
      <c r="H1125" s="203"/>
      <c r="I1125" s="203"/>
      <c r="J1125" s="203"/>
      <c r="K1125" s="203"/>
      <c r="L1125" s="203"/>
      <c r="M1125" s="203"/>
      <c r="N1125" s="203"/>
      <c r="O1125" s="203"/>
      <c r="P1125" s="203"/>
      <c r="Q1125" s="203"/>
      <c r="R1125" s="203"/>
      <c r="S1125" s="203"/>
      <c r="T1125" s="203"/>
      <c r="U1125" s="203"/>
      <c r="V1125" s="203"/>
      <c r="W1125" s="203"/>
      <c r="X1125" s="203"/>
      <c r="Y1125" s="203"/>
      <c r="Z1125" s="203"/>
      <c r="AA1125" s="203"/>
      <c r="AB1125" s="203"/>
      <c r="AC1125" s="203"/>
      <c r="AD1125" s="203"/>
      <c r="AF1125" s="163"/>
    </row>
    <row r="1126" spans="1:35" customFormat="1" ht="24" customHeight="1">
      <c r="A1126" s="90"/>
      <c r="C1126" s="203" t="s">
        <v>657</v>
      </c>
      <c r="D1126" s="203"/>
      <c r="E1126" s="203"/>
      <c r="F1126" s="203"/>
      <c r="G1126" s="203"/>
      <c r="H1126" s="203"/>
      <c r="I1126" s="203"/>
      <c r="J1126" s="203"/>
      <c r="K1126" s="203"/>
      <c r="L1126" s="203"/>
      <c r="M1126" s="203"/>
      <c r="N1126" s="203"/>
      <c r="O1126" s="203"/>
      <c r="P1126" s="203"/>
      <c r="Q1126" s="203"/>
      <c r="R1126" s="203"/>
      <c r="S1126" s="203"/>
      <c r="T1126" s="203"/>
      <c r="U1126" s="203"/>
      <c r="V1126" s="203"/>
      <c r="W1126" s="203"/>
      <c r="X1126" s="203"/>
      <c r="Y1126" s="203"/>
      <c r="Z1126" s="203"/>
      <c r="AA1126" s="203"/>
      <c r="AB1126" s="203"/>
      <c r="AC1126" s="203"/>
      <c r="AD1126" s="203"/>
      <c r="AF1126" s="163"/>
    </row>
    <row r="1127" spans="1:35" customFormat="1" ht="15" customHeight="1">
      <c r="A1127" s="130"/>
      <c r="B1127" s="132"/>
      <c r="C1127" s="132"/>
      <c r="D1127" s="132"/>
      <c r="E1127" s="132"/>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c r="AB1127" s="132"/>
      <c r="AC1127" s="132"/>
      <c r="AD1127" s="132"/>
      <c r="AF1127" s="163"/>
    </row>
    <row r="1128" spans="1:35" customFormat="1" ht="36" customHeight="1">
      <c r="A1128" s="130"/>
      <c r="B1128" s="7"/>
      <c r="C1128" s="270" t="s">
        <v>658</v>
      </c>
      <c r="D1128" s="270"/>
      <c r="E1128" s="270"/>
      <c r="F1128" s="270"/>
      <c r="G1128" s="270"/>
      <c r="H1128" s="270"/>
      <c r="I1128" s="270"/>
      <c r="J1128" s="270"/>
      <c r="K1128" s="270"/>
      <c r="L1128" s="270"/>
      <c r="M1128" s="270" t="s">
        <v>631</v>
      </c>
      <c r="N1128" s="270"/>
      <c r="O1128" s="270"/>
      <c r="P1128" s="270"/>
      <c r="Q1128" s="270"/>
      <c r="R1128" s="270"/>
      <c r="S1128" s="270"/>
      <c r="T1128" s="270"/>
      <c r="U1128" s="270"/>
      <c r="V1128" s="236" t="s">
        <v>659</v>
      </c>
      <c r="W1128" s="237"/>
      <c r="X1128" s="237"/>
      <c r="Y1128" s="237"/>
      <c r="Z1128" s="237"/>
      <c r="AA1128" s="237"/>
      <c r="AB1128" s="237"/>
      <c r="AC1128" s="237"/>
      <c r="AD1128" s="238"/>
      <c r="AF1128" s="163"/>
    </row>
    <row r="1129" spans="1:35" customFormat="1" ht="15" customHeight="1">
      <c r="A1129" s="130"/>
      <c r="B1129" s="7"/>
      <c r="C1129" s="270"/>
      <c r="D1129" s="270"/>
      <c r="E1129" s="270"/>
      <c r="F1129" s="270"/>
      <c r="G1129" s="270"/>
      <c r="H1129" s="270"/>
      <c r="I1129" s="270"/>
      <c r="J1129" s="270"/>
      <c r="K1129" s="270"/>
      <c r="L1129" s="270"/>
      <c r="M1129" s="270"/>
      <c r="N1129" s="270"/>
      <c r="O1129" s="270"/>
      <c r="P1129" s="270"/>
      <c r="Q1129" s="270"/>
      <c r="R1129" s="270"/>
      <c r="S1129" s="270"/>
      <c r="T1129" s="270"/>
      <c r="U1129" s="270"/>
      <c r="V1129" s="136" t="s">
        <v>205</v>
      </c>
      <c r="W1129" s="136" t="s">
        <v>206</v>
      </c>
      <c r="X1129" s="136" t="s">
        <v>208</v>
      </c>
      <c r="Y1129" s="136" t="s">
        <v>209</v>
      </c>
      <c r="Z1129" s="136" t="s">
        <v>211</v>
      </c>
      <c r="AA1129" s="136" t="s">
        <v>213</v>
      </c>
      <c r="AB1129" s="136" t="s">
        <v>215</v>
      </c>
      <c r="AC1129" s="136" t="s">
        <v>217</v>
      </c>
      <c r="AD1129" s="136" t="s">
        <v>219</v>
      </c>
      <c r="AF1129" s="163"/>
    </row>
    <row r="1130" spans="1:35" customFormat="1" ht="15" customHeight="1">
      <c r="A1130" s="130"/>
      <c r="B1130" s="7"/>
      <c r="C1130" s="271"/>
      <c r="D1130" s="271"/>
      <c r="E1130" s="271"/>
      <c r="F1130" s="271"/>
      <c r="G1130" s="271"/>
      <c r="H1130" s="271"/>
      <c r="I1130" s="271"/>
      <c r="J1130" s="271"/>
      <c r="K1130" s="271"/>
      <c r="L1130" s="271"/>
      <c r="M1130" s="271"/>
      <c r="N1130" s="271"/>
      <c r="O1130" s="271"/>
      <c r="P1130" s="271"/>
      <c r="Q1130" s="271"/>
      <c r="R1130" s="271"/>
      <c r="S1130" s="271"/>
      <c r="T1130" s="271"/>
      <c r="U1130" s="271"/>
      <c r="V1130" s="161"/>
      <c r="W1130" s="161"/>
      <c r="X1130" s="161"/>
      <c r="Y1130" s="161"/>
      <c r="Z1130" s="161"/>
      <c r="AA1130" s="161"/>
      <c r="AB1130" s="161"/>
      <c r="AC1130" s="161"/>
      <c r="AD1130" s="161"/>
      <c r="AF1130" s="163"/>
      <c r="AG1130">
        <f>IF(AG1120=AH1120,0,IF(OR(AND(OR(C1130=2,C1130=3,C1130=9),AG1120=27),AND(C1130=1,AG1120&lt;=25)),0,1))</f>
        <v>0</v>
      </c>
      <c r="AH1130">
        <f>+IF(AG1120=AH1120,0,IF(OR(AND(OR(C1130=2,C1130=3,C1130=9),AG1120=27),AND(C1130=1,COUNTIF(V1130:AD1130,"X")&gt;=1)),0,1))</f>
        <v>0</v>
      </c>
      <c r="AI1130">
        <f>+IF(AG1120=AH1120,0,IF(OR(AND(AD1130="x",AG1120=25),AND(AD1130="",AG1120&lt;=25)),0,1))</f>
        <v>0</v>
      </c>
    </row>
    <row r="1131" spans="1:35" customFormat="1" ht="15" customHeight="1">
      <c r="A1131" s="133"/>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F1131" s="163"/>
    </row>
    <row r="1132" spans="1:35" customFormat="1" ht="45" customHeight="1">
      <c r="A1132" s="39"/>
      <c r="B1132" s="27"/>
      <c r="C1132" s="275" t="s">
        <v>660</v>
      </c>
      <c r="D1132" s="275"/>
      <c r="E1132" s="275"/>
      <c r="F1132" s="271"/>
      <c r="G1132" s="271"/>
      <c r="H1132" s="271"/>
      <c r="I1132" s="271"/>
      <c r="J1132" s="271"/>
      <c r="K1132" s="271"/>
      <c r="L1132" s="271"/>
      <c r="M1132" s="271"/>
      <c r="N1132" s="271"/>
      <c r="O1132" s="271"/>
      <c r="P1132" s="271"/>
      <c r="Q1132" s="271"/>
      <c r="R1132" s="271"/>
      <c r="S1132" s="271"/>
      <c r="T1132" s="271"/>
      <c r="U1132" s="271"/>
      <c r="V1132" s="271"/>
      <c r="W1132" s="271"/>
      <c r="X1132" s="271"/>
      <c r="Y1132" s="271"/>
      <c r="Z1132" s="271"/>
      <c r="AA1132" s="271"/>
      <c r="AB1132" s="271"/>
      <c r="AC1132" s="271"/>
      <c r="AD1132" s="271"/>
      <c r="AF1132" s="163"/>
      <c r="AG1132">
        <f>+IF(AG1120=AH1120,0,IF(OR(AND(AC1130="",F1132=""),AND(AC1130="X",F1132&lt;&gt;"")),0,1))</f>
        <v>0</v>
      </c>
    </row>
    <row r="1133" spans="1:35" customFormat="1" ht="15" customHeight="1">
      <c r="A1133" s="130"/>
      <c r="B1133" s="114"/>
      <c r="C1133" s="114"/>
      <c r="D1133" s="114"/>
      <c r="E1133" s="114"/>
      <c r="F1133" s="114"/>
      <c r="G1133" s="114"/>
      <c r="H1133" s="114"/>
      <c r="I1133" s="114"/>
      <c r="J1133" s="114"/>
      <c r="K1133" s="114"/>
      <c r="L1133" s="114"/>
      <c r="M1133" s="114"/>
      <c r="N1133" s="114"/>
      <c r="O1133" s="114"/>
      <c r="P1133" s="114"/>
      <c r="Q1133" s="114"/>
      <c r="R1133" s="114"/>
      <c r="S1133" s="114"/>
      <c r="T1133" s="114"/>
      <c r="U1133" s="114"/>
      <c r="V1133" s="114"/>
      <c r="W1133" s="114"/>
      <c r="X1133" s="114"/>
      <c r="Y1133" s="114"/>
      <c r="Z1133" s="114"/>
      <c r="AA1133" s="114"/>
      <c r="AB1133" s="114"/>
      <c r="AC1133" s="114"/>
      <c r="AD1133" s="114"/>
      <c r="AF1133" s="163"/>
    </row>
    <row r="1134" spans="1:35" customFormat="1" ht="15" customHeight="1">
      <c r="A1134" s="130"/>
      <c r="B1134" s="114"/>
      <c r="C1134" s="183" t="s">
        <v>661</v>
      </c>
      <c r="D1134" s="183"/>
      <c r="E1134" s="183"/>
      <c r="F1134" s="183"/>
      <c r="G1134" s="183"/>
      <c r="H1134" s="183"/>
      <c r="I1134" s="183"/>
      <c r="J1134" s="183"/>
      <c r="K1134" s="183"/>
      <c r="L1134" s="183"/>
      <c r="M1134" s="183"/>
      <c r="N1134" s="183"/>
      <c r="O1134" s="183"/>
      <c r="P1134" s="183"/>
      <c r="Q1134" s="183"/>
      <c r="R1134" s="183"/>
      <c r="S1134" s="183"/>
      <c r="T1134" s="183"/>
      <c r="U1134" s="183"/>
      <c r="V1134" s="183"/>
      <c r="W1134" s="183"/>
      <c r="X1134" s="183"/>
      <c r="Y1134" s="183"/>
      <c r="Z1134" s="183"/>
      <c r="AA1134" s="183"/>
      <c r="AB1134" s="183"/>
      <c r="AC1134" s="183"/>
      <c r="AD1134" s="183"/>
      <c r="AF1134" s="163"/>
    </row>
    <row r="1135" spans="1:35" customFormat="1" ht="15" customHeight="1">
      <c r="A1135" s="130"/>
      <c r="B1135" s="114"/>
      <c r="C1135" s="134" t="s">
        <v>205</v>
      </c>
      <c r="D1135" s="251" t="s">
        <v>662</v>
      </c>
      <c r="E1135" s="251"/>
      <c r="F1135" s="251"/>
      <c r="G1135" s="251"/>
      <c r="H1135" s="251"/>
      <c r="I1135" s="251"/>
      <c r="J1135" s="251"/>
      <c r="K1135" s="251"/>
      <c r="L1135" s="251"/>
      <c r="M1135" s="251"/>
      <c r="N1135" s="251"/>
      <c r="O1135" s="251"/>
      <c r="P1135" s="251"/>
      <c r="Q1135" s="251"/>
      <c r="R1135" s="251"/>
      <c r="S1135" s="251"/>
      <c r="T1135" s="251"/>
      <c r="U1135" s="251"/>
      <c r="V1135" s="251"/>
      <c r="W1135" s="251"/>
      <c r="X1135" s="251"/>
      <c r="Y1135" s="251"/>
      <c r="Z1135" s="251"/>
      <c r="AA1135" s="251"/>
      <c r="AB1135" s="251"/>
      <c r="AC1135" s="251"/>
      <c r="AD1135" s="251"/>
      <c r="AF1135" s="163"/>
    </row>
    <row r="1136" spans="1:35" customFormat="1" ht="15" customHeight="1">
      <c r="A1136" s="130"/>
      <c r="B1136" s="114"/>
      <c r="C1136" s="104" t="s">
        <v>206</v>
      </c>
      <c r="D1136" s="251" t="s">
        <v>663</v>
      </c>
      <c r="E1136" s="251"/>
      <c r="F1136" s="251"/>
      <c r="G1136" s="251"/>
      <c r="H1136" s="251"/>
      <c r="I1136" s="251"/>
      <c r="J1136" s="251"/>
      <c r="K1136" s="251"/>
      <c r="L1136" s="251"/>
      <c r="M1136" s="251"/>
      <c r="N1136" s="251"/>
      <c r="O1136" s="251"/>
      <c r="P1136" s="251"/>
      <c r="Q1136" s="251"/>
      <c r="R1136" s="251"/>
      <c r="S1136" s="251"/>
      <c r="T1136" s="251"/>
      <c r="U1136" s="251"/>
      <c r="V1136" s="251"/>
      <c r="W1136" s="251"/>
      <c r="X1136" s="251"/>
      <c r="Y1136" s="251"/>
      <c r="Z1136" s="251"/>
      <c r="AA1136" s="251"/>
      <c r="AB1136" s="251"/>
      <c r="AC1136" s="251"/>
      <c r="AD1136" s="251"/>
      <c r="AF1136" s="163"/>
    </row>
    <row r="1137" spans="1:34" customFormat="1" ht="15" customHeight="1">
      <c r="A1137" s="130"/>
      <c r="B1137" s="114"/>
      <c r="C1137" s="104" t="s">
        <v>208</v>
      </c>
      <c r="D1137" s="251" t="s">
        <v>664</v>
      </c>
      <c r="E1137" s="251"/>
      <c r="F1137" s="251"/>
      <c r="G1137" s="251"/>
      <c r="H1137" s="251"/>
      <c r="I1137" s="251"/>
      <c r="J1137" s="251"/>
      <c r="K1137" s="251"/>
      <c r="L1137" s="251"/>
      <c r="M1137" s="251"/>
      <c r="N1137" s="251"/>
      <c r="O1137" s="251"/>
      <c r="P1137" s="251"/>
      <c r="Q1137" s="251"/>
      <c r="R1137" s="251"/>
      <c r="S1137" s="251"/>
      <c r="T1137" s="251"/>
      <c r="U1137" s="251"/>
      <c r="V1137" s="251"/>
      <c r="W1137" s="251"/>
      <c r="X1137" s="251"/>
      <c r="Y1137" s="251"/>
      <c r="Z1137" s="251"/>
      <c r="AA1137" s="251"/>
      <c r="AB1137" s="251"/>
      <c r="AC1137" s="251"/>
      <c r="AD1137" s="251"/>
      <c r="AF1137" s="163"/>
    </row>
    <row r="1138" spans="1:34" customFormat="1" ht="15" customHeight="1">
      <c r="A1138" s="130"/>
      <c r="B1138" s="114"/>
      <c r="C1138" s="104" t="s">
        <v>209</v>
      </c>
      <c r="D1138" s="251" t="s">
        <v>665</v>
      </c>
      <c r="E1138" s="251"/>
      <c r="F1138" s="251"/>
      <c r="G1138" s="251"/>
      <c r="H1138" s="251"/>
      <c r="I1138" s="251"/>
      <c r="J1138" s="251"/>
      <c r="K1138" s="251"/>
      <c r="L1138" s="251"/>
      <c r="M1138" s="251"/>
      <c r="N1138" s="251"/>
      <c r="O1138" s="251"/>
      <c r="P1138" s="251"/>
      <c r="Q1138" s="251"/>
      <c r="R1138" s="251"/>
      <c r="S1138" s="251"/>
      <c r="T1138" s="251"/>
      <c r="U1138" s="251"/>
      <c r="V1138" s="251"/>
      <c r="W1138" s="251"/>
      <c r="X1138" s="251"/>
      <c r="Y1138" s="251"/>
      <c r="Z1138" s="251"/>
      <c r="AA1138" s="251"/>
      <c r="AB1138" s="251"/>
      <c r="AC1138" s="251"/>
      <c r="AD1138" s="251"/>
      <c r="AF1138" s="163"/>
    </row>
    <row r="1139" spans="1:34" customFormat="1" ht="15" customHeight="1">
      <c r="A1139" s="130"/>
      <c r="B1139" s="114"/>
      <c r="C1139" s="104" t="s">
        <v>211</v>
      </c>
      <c r="D1139" s="251" t="s">
        <v>666</v>
      </c>
      <c r="E1139" s="251"/>
      <c r="F1139" s="251"/>
      <c r="G1139" s="251"/>
      <c r="H1139" s="251"/>
      <c r="I1139" s="251"/>
      <c r="J1139" s="251"/>
      <c r="K1139" s="251"/>
      <c r="L1139" s="251"/>
      <c r="M1139" s="251"/>
      <c r="N1139" s="251"/>
      <c r="O1139" s="251"/>
      <c r="P1139" s="251"/>
      <c r="Q1139" s="251"/>
      <c r="R1139" s="251"/>
      <c r="S1139" s="251"/>
      <c r="T1139" s="251"/>
      <c r="U1139" s="251"/>
      <c r="V1139" s="251"/>
      <c r="W1139" s="251"/>
      <c r="X1139" s="251"/>
      <c r="Y1139" s="251"/>
      <c r="Z1139" s="251"/>
      <c r="AA1139" s="251"/>
      <c r="AB1139" s="251"/>
      <c r="AC1139" s="251"/>
      <c r="AD1139" s="251"/>
      <c r="AF1139" s="163"/>
    </row>
    <row r="1140" spans="1:34" customFormat="1" ht="15" customHeight="1">
      <c r="A1140" s="130"/>
      <c r="B1140" s="114"/>
      <c r="C1140" s="104" t="s">
        <v>213</v>
      </c>
      <c r="D1140" s="251" t="s">
        <v>667</v>
      </c>
      <c r="E1140" s="251"/>
      <c r="F1140" s="251"/>
      <c r="G1140" s="251"/>
      <c r="H1140" s="251"/>
      <c r="I1140" s="251"/>
      <c r="J1140" s="251"/>
      <c r="K1140" s="251"/>
      <c r="L1140" s="251"/>
      <c r="M1140" s="251"/>
      <c r="N1140" s="251"/>
      <c r="O1140" s="251"/>
      <c r="P1140" s="251"/>
      <c r="Q1140" s="251"/>
      <c r="R1140" s="251"/>
      <c r="S1140" s="251"/>
      <c r="T1140" s="251"/>
      <c r="U1140" s="251"/>
      <c r="V1140" s="251"/>
      <c r="W1140" s="251"/>
      <c r="X1140" s="251"/>
      <c r="Y1140" s="251"/>
      <c r="Z1140" s="251"/>
      <c r="AA1140" s="251"/>
      <c r="AB1140" s="251"/>
      <c r="AC1140" s="251"/>
      <c r="AD1140" s="251"/>
      <c r="AF1140" s="163"/>
    </row>
    <row r="1141" spans="1:34" customFormat="1" ht="15" customHeight="1">
      <c r="A1141" s="130"/>
      <c r="B1141" s="114"/>
      <c r="C1141" s="104" t="s">
        <v>215</v>
      </c>
      <c r="D1141" s="251" t="s">
        <v>668</v>
      </c>
      <c r="E1141" s="251"/>
      <c r="F1141" s="251"/>
      <c r="G1141" s="251"/>
      <c r="H1141" s="251"/>
      <c r="I1141" s="251"/>
      <c r="J1141" s="251"/>
      <c r="K1141" s="251"/>
      <c r="L1141" s="251"/>
      <c r="M1141" s="251"/>
      <c r="N1141" s="251"/>
      <c r="O1141" s="251"/>
      <c r="P1141" s="251"/>
      <c r="Q1141" s="251"/>
      <c r="R1141" s="251"/>
      <c r="S1141" s="251"/>
      <c r="T1141" s="251"/>
      <c r="U1141" s="251"/>
      <c r="V1141" s="251"/>
      <c r="W1141" s="251"/>
      <c r="X1141" s="251"/>
      <c r="Y1141" s="251"/>
      <c r="Z1141" s="251"/>
      <c r="AA1141" s="251"/>
      <c r="AB1141" s="251"/>
      <c r="AC1141" s="251"/>
      <c r="AD1141" s="251"/>
      <c r="AF1141" s="163"/>
    </row>
    <row r="1142" spans="1:34" customFormat="1" ht="15" customHeight="1">
      <c r="A1142" s="130"/>
      <c r="B1142" s="114"/>
      <c r="C1142" s="104" t="s">
        <v>217</v>
      </c>
      <c r="D1142" s="251" t="s">
        <v>669</v>
      </c>
      <c r="E1142" s="251"/>
      <c r="F1142" s="251"/>
      <c r="G1142" s="251"/>
      <c r="H1142" s="251"/>
      <c r="I1142" s="251"/>
      <c r="J1142" s="251"/>
      <c r="K1142" s="251"/>
      <c r="L1142" s="251"/>
      <c r="M1142" s="251"/>
      <c r="N1142" s="251"/>
      <c r="O1142" s="251"/>
      <c r="P1142" s="251"/>
      <c r="Q1142" s="251"/>
      <c r="R1142" s="251"/>
      <c r="S1142" s="251"/>
      <c r="T1142" s="251"/>
      <c r="U1142" s="251"/>
      <c r="V1142" s="251"/>
      <c r="W1142" s="251"/>
      <c r="X1142" s="251"/>
      <c r="Y1142" s="251"/>
      <c r="Z1142" s="251"/>
      <c r="AA1142" s="251"/>
      <c r="AB1142" s="251"/>
      <c r="AC1142" s="251"/>
      <c r="AD1142" s="251"/>
      <c r="AF1142" s="163"/>
    </row>
    <row r="1143" spans="1:34" customFormat="1" ht="15" customHeight="1">
      <c r="A1143" s="130"/>
      <c r="B1143" s="114"/>
      <c r="C1143" s="104" t="s">
        <v>219</v>
      </c>
      <c r="D1143" s="251" t="s">
        <v>511</v>
      </c>
      <c r="E1143" s="251"/>
      <c r="F1143" s="251"/>
      <c r="G1143" s="251"/>
      <c r="H1143" s="251"/>
      <c r="I1143" s="251"/>
      <c r="J1143" s="251"/>
      <c r="K1143" s="251"/>
      <c r="L1143" s="251"/>
      <c r="M1143" s="251"/>
      <c r="N1143" s="251"/>
      <c r="O1143" s="251"/>
      <c r="P1143" s="251"/>
      <c r="Q1143" s="251"/>
      <c r="R1143" s="251"/>
      <c r="S1143" s="251"/>
      <c r="T1143" s="251"/>
      <c r="U1143" s="251"/>
      <c r="V1143" s="251"/>
      <c r="W1143" s="251"/>
      <c r="X1143" s="251"/>
      <c r="Y1143" s="251"/>
      <c r="Z1143" s="251"/>
      <c r="AA1143" s="251"/>
      <c r="AB1143" s="251"/>
      <c r="AC1143" s="251"/>
      <c r="AD1143" s="251"/>
      <c r="AF1143" s="163"/>
    </row>
    <row r="1144" spans="1:34" customFormat="1" ht="15" customHeight="1">
      <c r="A1144" s="130"/>
      <c r="B1144" s="114"/>
      <c r="C1144" s="114"/>
      <c r="D1144" s="114"/>
      <c r="E1144" s="114"/>
      <c r="F1144" s="114"/>
      <c r="G1144" s="114"/>
      <c r="H1144" s="114"/>
      <c r="I1144" s="114"/>
      <c r="J1144" s="114"/>
      <c r="K1144" s="114"/>
      <c r="L1144" s="114"/>
      <c r="M1144" s="114"/>
      <c r="N1144" s="114"/>
      <c r="O1144" s="114"/>
      <c r="P1144" s="114"/>
      <c r="Q1144" s="114"/>
      <c r="R1144" s="114"/>
      <c r="S1144" s="114"/>
      <c r="T1144" s="114"/>
      <c r="U1144" s="114"/>
      <c r="V1144" s="114"/>
      <c r="W1144" s="114"/>
      <c r="X1144" s="114"/>
      <c r="Y1144" s="114"/>
      <c r="Z1144" s="114"/>
      <c r="AA1144" s="114"/>
      <c r="AB1144" s="114"/>
      <c r="AC1144" s="114"/>
      <c r="AD1144" s="114"/>
      <c r="AF1144" s="163"/>
    </row>
    <row r="1145" spans="1:34" customFormat="1" ht="24" customHeight="1">
      <c r="A1145" s="83"/>
      <c r="B1145" s="7"/>
      <c r="C1145" s="273" t="s">
        <v>378</v>
      </c>
      <c r="D1145" s="273"/>
      <c r="E1145" s="273"/>
      <c r="F1145" s="273"/>
      <c r="G1145" s="273"/>
      <c r="H1145" s="273"/>
      <c r="I1145" s="273"/>
      <c r="J1145" s="273"/>
      <c r="K1145" s="273"/>
      <c r="L1145" s="273"/>
      <c r="M1145" s="273"/>
      <c r="N1145" s="273"/>
      <c r="O1145" s="273"/>
      <c r="P1145" s="273"/>
      <c r="Q1145" s="273"/>
      <c r="R1145" s="273"/>
      <c r="S1145" s="273"/>
      <c r="T1145" s="273"/>
      <c r="U1145" s="273"/>
      <c r="V1145" s="273"/>
      <c r="W1145" s="273"/>
      <c r="X1145" s="273"/>
      <c r="Y1145" s="273"/>
      <c r="Z1145" s="273"/>
      <c r="AA1145" s="273"/>
      <c r="AB1145" s="273"/>
      <c r="AC1145" s="273"/>
      <c r="AD1145" s="273"/>
      <c r="AF1145" s="163"/>
    </row>
    <row r="1146" spans="1:34" customFormat="1" ht="60" customHeight="1">
      <c r="A1146" s="83"/>
      <c r="B1146" s="7"/>
      <c r="C1146" s="274"/>
      <c r="D1146" s="274"/>
      <c r="E1146" s="274"/>
      <c r="F1146" s="274"/>
      <c r="G1146" s="274"/>
      <c r="H1146" s="274"/>
      <c r="I1146" s="274"/>
      <c r="J1146" s="274"/>
      <c r="K1146" s="274"/>
      <c r="L1146" s="274"/>
      <c r="M1146" s="274"/>
      <c r="N1146" s="274"/>
      <c r="O1146" s="274"/>
      <c r="P1146" s="274"/>
      <c r="Q1146" s="274"/>
      <c r="R1146" s="274"/>
      <c r="S1146" s="274"/>
      <c r="T1146" s="274"/>
      <c r="U1146" s="274"/>
      <c r="V1146" s="274"/>
      <c r="W1146" s="274"/>
      <c r="X1146" s="274"/>
      <c r="Y1146" s="274"/>
      <c r="Z1146" s="274"/>
      <c r="AA1146" s="274"/>
      <c r="AB1146" s="274"/>
      <c r="AC1146" s="274"/>
      <c r="AD1146" s="274"/>
      <c r="AF1146" s="163"/>
      <c r="AG1146">
        <f>+IF(AG1120=AH1120,0,IF(OR(AND(OR(C1130=3,C1130=9),C1146&lt;&gt;""),AND(OR(C1130=2,C1130=1),OR(C1146&lt;&gt;"",C1146=""))),0,1))</f>
        <v>0</v>
      </c>
    </row>
    <row r="1147" spans="1:34" customFormat="1" ht="15" customHeight="1">
      <c r="A1147" s="83"/>
      <c r="B1147" s="276" t="str">
        <f>IF(CA1120=0,"","Alerta: se registró NS (no se sabe), favor de agregar su respectivo comentario (6ᵃ instrucción general).")</f>
        <v/>
      </c>
      <c r="C1147" s="276"/>
      <c r="D1147" s="276"/>
      <c r="E1147" s="276"/>
      <c r="F1147" s="276"/>
      <c r="G1147" s="276"/>
      <c r="H1147" s="276"/>
      <c r="I1147" s="276"/>
      <c r="J1147" s="276"/>
      <c r="K1147" s="276"/>
      <c r="L1147" s="276"/>
      <c r="M1147" s="276"/>
      <c r="N1147" s="276"/>
      <c r="O1147" s="276"/>
      <c r="P1147" s="276"/>
      <c r="Q1147" s="276"/>
      <c r="R1147" s="276"/>
      <c r="S1147" s="276"/>
      <c r="T1147" s="276"/>
      <c r="U1147" s="276"/>
      <c r="V1147" s="276"/>
      <c r="W1147" s="276"/>
      <c r="X1147" s="276"/>
      <c r="Y1147" s="276"/>
      <c r="Z1147" s="276"/>
      <c r="AA1147" s="276"/>
      <c r="AB1147" s="276"/>
      <c r="AC1147" s="276"/>
      <c r="AD1147" s="276"/>
      <c r="AF1147" s="163"/>
    </row>
    <row r="1148" spans="1:34" customFormat="1" ht="15" customHeight="1">
      <c r="A1148" s="83"/>
      <c r="B1148" s="383" t="str">
        <f>IF(AG1130=0,"","Error: debe verificar la consistencia de la 1ᵃ instrucción.")</f>
        <v/>
      </c>
      <c r="C1148" s="383"/>
      <c r="D1148" s="383"/>
      <c r="E1148" s="383"/>
      <c r="F1148" s="383"/>
      <c r="G1148" s="383"/>
      <c r="H1148" s="383"/>
      <c r="I1148" s="383"/>
      <c r="J1148" s="383"/>
      <c r="K1148" s="383"/>
      <c r="L1148" s="383"/>
      <c r="M1148" s="383"/>
      <c r="N1148" s="383"/>
      <c r="O1148" s="383"/>
      <c r="P1148" s="383"/>
      <c r="Q1148" s="383"/>
      <c r="R1148" s="383"/>
      <c r="S1148" s="383"/>
      <c r="T1148" s="383"/>
      <c r="U1148" s="383"/>
      <c r="V1148" s="383"/>
      <c r="W1148" s="383"/>
      <c r="X1148" s="383"/>
      <c r="Y1148" s="383"/>
      <c r="Z1148" s="383"/>
      <c r="AA1148" s="383"/>
      <c r="AB1148" s="383"/>
      <c r="AC1148" s="383"/>
      <c r="AD1148" s="383"/>
      <c r="AF1148" s="163"/>
    </row>
    <row r="1149" spans="1:34" customFormat="1" ht="15" customHeight="1">
      <c r="A1149" s="83"/>
      <c r="B1149" s="295" t="str">
        <f>IF(AH1130=0,"","Error: debe verificar la consistencia  de la 3ᵃ instrucción.")</f>
        <v/>
      </c>
      <c r="C1149" s="295"/>
      <c r="D1149" s="295"/>
      <c r="E1149" s="295"/>
      <c r="F1149" s="295"/>
      <c r="G1149" s="295"/>
      <c r="H1149" s="295"/>
      <c r="I1149" s="295"/>
      <c r="J1149" s="295"/>
      <c r="K1149" s="295"/>
      <c r="L1149" s="295"/>
      <c r="M1149" s="295"/>
      <c r="N1149" s="295"/>
      <c r="O1149" s="295"/>
      <c r="P1149" s="295"/>
      <c r="Q1149" s="295"/>
      <c r="R1149" s="295"/>
      <c r="S1149" s="295"/>
      <c r="T1149" s="295"/>
      <c r="U1149" s="295"/>
      <c r="V1149" s="295"/>
      <c r="W1149" s="295"/>
      <c r="X1149" s="295"/>
      <c r="Y1149" s="295"/>
      <c r="Z1149" s="295"/>
      <c r="AA1149" s="295"/>
      <c r="AB1149" s="295"/>
      <c r="AC1149" s="295"/>
      <c r="AD1149" s="295"/>
      <c r="AF1149" s="163"/>
    </row>
    <row r="1150" spans="1:34" customFormat="1" ht="15" customHeight="1">
      <c r="A1150" s="83"/>
      <c r="B1150" s="295" t="str">
        <f>IF(AI1130=0,"","Error: debe explicar dicha situación de la 4ᵃ instrucción.")</f>
        <v/>
      </c>
      <c r="C1150" s="295"/>
      <c r="D1150" s="295"/>
      <c r="E1150" s="295"/>
      <c r="F1150" s="295"/>
      <c r="G1150" s="295"/>
      <c r="H1150" s="295"/>
      <c r="I1150" s="295"/>
      <c r="J1150" s="295"/>
      <c r="K1150" s="295"/>
      <c r="L1150" s="295"/>
      <c r="M1150" s="295"/>
      <c r="N1150" s="295"/>
      <c r="O1150" s="295"/>
      <c r="P1150" s="295"/>
      <c r="Q1150" s="295"/>
      <c r="R1150" s="295"/>
      <c r="S1150" s="295"/>
      <c r="T1150" s="295"/>
      <c r="U1150" s="295"/>
      <c r="V1150" s="295"/>
      <c r="W1150" s="295"/>
      <c r="X1150" s="295"/>
      <c r="Y1150" s="295"/>
      <c r="Z1150" s="295"/>
      <c r="AA1150" s="295"/>
      <c r="AB1150" s="295"/>
      <c r="AC1150" s="295"/>
      <c r="AD1150" s="295"/>
      <c r="AF1150" s="163"/>
    </row>
    <row r="1151" spans="1:34" customFormat="1" ht="15" customHeight="1">
      <c r="A1151" s="83"/>
      <c r="B1151" s="295" t="str">
        <f>IF(AG1132=0,"","Error: debe especificar el otro tipo de elemento.")</f>
        <v/>
      </c>
      <c r="C1151" s="295"/>
      <c r="D1151" s="295"/>
      <c r="E1151" s="295"/>
      <c r="F1151" s="295"/>
      <c r="G1151" s="295"/>
      <c r="H1151" s="295"/>
      <c r="I1151" s="295"/>
      <c r="J1151" s="295"/>
      <c r="K1151" s="295"/>
      <c r="L1151" s="295"/>
      <c r="M1151" s="295"/>
      <c r="N1151" s="295"/>
      <c r="O1151" s="295"/>
      <c r="P1151" s="295"/>
      <c r="Q1151" s="295"/>
      <c r="R1151" s="295"/>
      <c r="S1151" s="295"/>
      <c r="T1151" s="295"/>
      <c r="U1151" s="295"/>
      <c r="V1151" s="295"/>
      <c r="W1151" s="295"/>
      <c r="X1151" s="295"/>
      <c r="Y1151" s="295"/>
      <c r="Z1151" s="295"/>
      <c r="AA1151" s="295"/>
      <c r="AB1151" s="295"/>
      <c r="AC1151" s="295"/>
      <c r="AD1151" s="295"/>
      <c r="AF1151" s="163"/>
    </row>
    <row r="1152" spans="1:34" customFormat="1" ht="15" customHeight="1">
      <c r="A1152" s="83"/>
      <c r="B1152" s="383" t="str">
        <f>IF(AG1146=0,"","Error: debe explicar la situación de la 6ᵃ instrucción.")</f>
        <v/>
      </c>
      <c r="C1152" s="383"/>
      <c r="D1152" s="383"/>
      <c r="E1152" s="383"/>
      <c r="F1152" s="383"/>
      <c r="G1152" s="383"/>
      <c r="H1152" s="383"/>
      <c r="I1152" s="383"/>
      <c r="J1152" s="383"/>
      <c r="K1152" s="383"/>
      <c r="L1152" s="383"/>
      <c r="M1152" s="383"/>
      <c r="N1152" s="383"/>
      <c r="O1152" s="383"/>
      <c r="P1152" s="383"/>
      <c r="Q1152" s="383"/>
      <c r="R1152" s="383"/>
      <c r="S1152" s="383"/>
      <c r="T1152" s="383"/>
      <c r="U1152" s="383"/>
      <c r="V1152" s="383"/>
      <c r="W1152" s="383"/>
      <c r="X1152" s="383"/>
      <c r="Y1152" s="383"/>
      <c r="Z1152" s="383"/>
      <c r="AA1152" s="383"/>
      <c r="AB1152" s="383"/>
      <c r="AC1152" s="383"/>
      <c r="AD1152" s="383"/>
      <c r="AF1152" s="163"/>
      <c r="AG1152" s="158" t="s">
        <v>274</v>
      </c>
      <c r="AH1152" s="43" t="s">
        <v>566</v>
      </c>
    </row>
    <row r="1153" spans="1:34" customFormat="1" ht="24" customHeight="1">
      <c r="A1153" s="88" t="s">
        <v>670</v>
      </c>
      <c r="B1153" s="272" t="s">
        <v>671</v>
      </c>
      <c r="C1153" s="272"/>
      <c r="D1153" s="272"/>
      <c r="E1153" s="272"/>
      <c r="F1153" s="272"/>
      <c r="G1153" s="272"/>
      <c r="H1153" s="272"/>
      <c r="I1153" s="272"/>
      <c r="J1153" s="272"/>
      <c r="K1153" s="272"/>
      <c r="L1153" s="272"/>
      <c r="M1153" s="272"/>
      <c r="N1153" s="272"/>
      <c r="O1153" s="272"/>
      <c r="P1153" s="272"/>
      <c r="Q1153" s="272"/>
      <c r="R1153" s="272"/>
      <c r="S1153" s="272"/>
      <c r="T1153" s="272"/>
      <c r="U1153" s="272"/>
      <c r="V1153" s="272"/>
      <c r="W1153" s="272"/>
      <c r="X1153" s="272"/>
      <c r="Y1153" s="272"/>
      <c r="Z1153" s="272"/>
      <c r="AA1153" s="272"/>
      <c r="AB1153" s="272"/>
      <c r="AC1153" s="272"/>
      <c r="AD1153" s="272"/>
      <c r="AF1153" s="163"/>
      <c r="AG1153" s="158">
        <f>COUNTBLANK(Y1158:AD1171)</f>
        <v>84</v>
      </c>
      <c r="AH1153" s="43">
        <v>84</v>
      </c>
    </row>
    <row r="1154" spans="1:34" customFormat="1" ht="24" customHeight="1">
      <c r="A1154" s="90"/>
      <c r="B1154" s="68"/>
      <c r="C1154" s="203" t="s">
        <v>672</v>
      </c>
      <c r="D1154" s="203"/>
      <c r="E1154" s="203"/>
      <c r="F1154" s="203"/>
      <c r="G1154" s="203"/>
      <c r="H1154" s="203"/>
      <c r="I1154" s="203"/>
      <c r="J1154" s="203"/>
      <c r="K1154" s="203"/>
      <c r="L1154" s="203"/>
      <c r="M1154" s="203"/>
      <c r="N1154" s="203"/>
      <c r="O1154" s="203"/>
      <c r="P1154" s="203"/>
      <c r="Q1154" s="203"/>
      <c r="R1154" s="203"/>
      <c r="S1154" s="203"/>
      <c r="T1154" s="203"/>
      <c r="U1154" s="203"/>
      <c r="V1154" s="203"/>
      <c r="W1154" s="203"/>
      <c r="X1154" s="203"/>
      <c r="Y1154" s="203"/>
      <c r="Z1154" s="203"/>
      <c r="AA1154" s="203"/>
      <c r="AB1154" s="203"/>
      <c r="AC1154" s="203"/>
      <c r="AD1154" s="203"/>
      <c r="AF1154" s="163"/>
    </row>
    <row r="1155" spans="1:34" customFormat="1" ht="36" customHeight="1">
      <c r="A1155" s="90"/>
      <c r="B1155" s="68"/>
      <c r="C1155" s="203" t="s">
        <v>673</v>
      </c>
      <c r="D1155" s="203"/>
      <c r="E1155" s="203"/>
      <c r="F1155" s="203"/>
      <c r="G1155" s="203"/>
      <c r="H1155" s="203"/>
      <c r="I1155" s="203"/>
      <c r="J1155" s="203"/>
      <c r="K1155" s="203"/>
      <c r="L1155" s="203"/>
      <c r="M1155" s="203"/>
      <c r="N1155" s="203"/>
      <c r="O1155" s="203"/>
      <c r="P1155" s="203"/>
      <c r="Q1155" s="203"/>
      <c r="R1155" s="203"/>
      <c r="S1155" s="203"/>
      <c r="T1155" s="203"/>
      <c r="U1155" s="203"/>
      <c r="V1155" s="203"/>
      <c r="W1155" s="203"/>
      <c r="X1155" s="203"/>
      <c r="Y1155" s="203"/>
      <c r="Z1155" s="203"/>
      <c r="AA1155" s="203"/>
      <c r="AB1155" s="203"/>
      <c r="AC1155" s="203"/>
      <c r="AD1155" s="203"/>
      <c r="AF1155" s="163"/>
    </row>
    <row r="1156" spans="1:34" customFormat="1" ht="15" customHeight="1">
      <c r="A1156" s="130"/>
      <c r="B1156" s="132"/>
      <c r="C1156" s="132"/>
      <c r="D1156" s="132"/>
      <c r="E1156" s="132"/>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c r="AB1156" s="132"/>
      <c r="AC1156" s="132"/>
      <c r="AD1156" s="132"/>
      <c r="AF1156" s="163"/>
    </row>
    <row r="1157" spans="1:34" customFormat="1" ht="84" customHeight="1">
      <c r="A1157" s="130"/>
      <c r="B1157" s="7"/>
      <c r="C1157" s="236" t="s">
        <v>674</v>
      </c>
      <c r="D1157" s="237"/>
      <c r="E1157" s="237"/>
      <c r="F1157" s="237"/>
      <c r="G1157" s="237"/>
      <c r="H1157" s="237"/>
      <c r="I1157" s="237"/>
      <c r="J1157" s="237"/>
      <c r="K1157" s="237"/>
      <c r="L1157" s="237"/>
      <c r="M1157" s="237"/>
      <c r="N1157" s="237"/>
      <c r="O1157" s="237"/>
      <c r="P1157" s="237"/>
      <c r="Q1157" s="237"/>
      <c r="R1157" s="237"/>
      <c r="S1157" s="237"/>
      <c r="T1157" s="237"/>
      <c r="U1157" s="237"/>
      <c r="V1157" s="237"/>
      <c r="W1157" s="237"/>
      <c r="X1157" s="238"/>
      <c r="Y1157" s="237" t="s">
        <v>675</v>
      </c>
      <c r="Z1157" s="237"/>
      <c r="AA1157" s="237"/>
      <c r="AB1157" s="237"/>
      <c r="AC1157" s="237"/>
      <c r="AD1157" s="238"/>
      <c r="AF1157" s="163"/>
      <c r="AG1157">
        <f>+IF(AG1153=AH1153,0,IF(OR(AND(OR(C1130=2,C1130=3,C1130=9),AG1153=84),AND(C1130=1,AG1153=70)),0,1))</f>
        <v>0</v>
      </c>
      <c r="AH1157">
        <f>+IF(AG1153=AH1153,0,IF(OR(AND(C1130=1,AG1153=70),AND(C1130&lt;&gt;1,AG1153=84)),0,1))</f>
        <v>0</v>
      </c>
    </row>
    <row r="1158" spans="1:34" customFormat="1" ht="24" customHeight="1">
      <c r="A1158" s="130"/>
      <c r="B1158" s="7"/>
      <c r="C1158" s="245" t="s">
        <v>676</v>
      </c>
      <c r="D1158" s="246"/>
      <c r="E1158" s="104" t="s">
        <v>588</v>
      </c>
      <c r="F1158" s="251" t="s">
        <v>677</v>
      </c>
      <c r="G1158" s="251"/>
      <c r="H1158" s="251"/>
      <c r="I1158" s="251"/>
      <c r="J1158" s="251"/>
      <c r="K1158" s="251"/>
      <c r="L1158" s="251"/>
      <c r="M1158" s="251"/>
      <c r="N1158" s="251"/>
      <c r="O1158" s="251"/>
      <c r="P1158" s="251"/>
      <c r="Q1158" s="251"/>
      <c r="R1158" s="251"/>
      <c r="S1158" s="251"/>
      <c r="T1158" s="251"/>
      <c r="U1158" s="251"/>
      <c r="V1158" s="251"/>
      <c r="W1158" s="251"/>
      <c r="X1158" s="251"/>
      <c r="Y1158" s="198"/>
      <c r="Z1158" s="198"/>
      <c r="AA1158" s="198"/>
      <c r="AB1158" s="198"/>
      <c r="AC1158" s="198"/>
      <c r="AD1158" s="198"/>
      <c r="AF1158" s="163"/>
    </row>
    <row r="1159" spans="1:34" customFormat="1" ht="15" customHeight="1">
      <c r="A1159" s="130"/>
      <c r="B1159" s="7"/>
      <c r="C1159" s="247"/>
      <c r="D1159" s="248"/>
      <c r="E1159" s="104" t="s">
        <v>589</v>
      </c>
      <c r="F1159" s="251" t="s">
        <v>678</v>
      </c>
      <c r="G1159" s="251"/>
      <c r="H1159" s="251"/>
      <c r="I1159" s="251"/>
      <c r="J1159" s="251"/>
      <c r="K1159" s="251"/>
      <c r="L1159" s="251"/>
      <c r="M1159" s="251"/>
      <c r="N1159" s="251"/>
      <c r="O1159" s="251"/>
      <c r="P1159" s="251"/>
      <c r="Q1159" s="251"/>
      <c r="R1159" s="251"/>
      <c r="S1159" s="251"/>
      <c r="T1159" s="251"/>
      <c r="U1159" s="251"/>
      <c r="V1159" s="251"/>
      <c r="W1159" s="251"/>
      <c r="X1159" s="251"/>
      <c r="Y1159" s="198"/>
      <c r="Z1159" s="198"/>
      <c r="AA1159" s="198"/>
      <c r="AB1159" s="198"/>
      <c r="AC1159" s="198"/>
      <c r="AD1159" s="198"/>
      <c r="AF1159" s="163"/>
    </row>
    <row r="1160" spans="1:34" customFormat="1" ht="24" customHeight="1">
      <c r="A1160" s="130"/>
      <c r="B1160" s="7"/>
      <c r="C1160" s="247"/>
      <c r="D1160" s="248"/>
      <c r="E1160" s="104" t="s">
        <v>591</v>
      </c>
      <c r="F1160" s="251" t="s">
        <v>679</v>
      </c>
      <c r="G1160" s="251"/>
      <c r="H1160" s="251"/>
      <c r="I1160" s="251"/>
      <c r="J1160" s="251"/>
      <c r="K1160" s="251"/>
      <c r="L1160" s="251"/>
      <c r="M1160" s="251"/>
      <c r="N1160" s="251"/>
      <c r="O1160" s="251"/>
      <c r="P1160" s="251"/>
      <c r="Q1160" s="251"/>
      <c r="R1160" s="251"/>
      <c r="S1160" s="251"/>
      <c r="T1160" s="251"/>
      <c r="U1160" s="251"/>
      <c r="V1160" s="251"/>
      <c r="W1160" s="251"/>
      <c r="X1160" s="251"/>
      <c r="Y1160" s="198"/>
      <c r="Z1160" s="198"/>
      <c r="AA1160" s="198"/>
      <c r="AB1160" s="198"/>
      <c r="AC1160" s="198"/>
      <c r="AD1160" s="198"/>
      <c r="AF1160" s="163"/>
    </row>
    <row r="1161" spans="1:34" customFormat="1" ht="15" customHeight="1">
      <c r="A1161" s="130"/>
      <c r="B1161" s="7"/>
      <c r="C1161" s="249"/>
      <c r="D1161" s="250"/>
      <c r="E1161" s="104" t="s">
        <v>592</v>
      </c>
      <c r="F1161" s="251" t="s">
        <v>680</v>
      </c>
      <c r="G1161" s="251"/>
      <c r="H1161" s="251"/>
      <c r="I1161" s="251"/>
      <c r="J1161" s="251"/>
      <c r="K1161" s="251"/>
      <c r="L1161" s="251"/>
      <c r="M1161" s="251"/>
      <c r="N1161" s="251"/>
      <c r="O1161" s="251"/>
      <c r="P1161" s="251"/>
      <c r="Q1161" s="251"/>
      <c r="R1161" s="251"/>
      <c r="S1161" s="251"/>
      <c r="T1161" s="251"/>
      <c r="U1161" s="251"/>
      <c r="V1161" s="251"/>
      <c r="W1161" s="251"/>
      <c r="X1161" s="251"/>
      <c r="Y1161" s="198"/>
      <c r="Z1161" s="198"/>
      <c r="AA1161" s="198"/>
      <c r="AB1161" s="198"/>
      <c r="AC1161" s="198"/>
      <c r="AD1161" s="198"/>
      <c r="AF1161" s="163"/>
    </row>
    <row r="1162" spans="1:34" customFormat="1" ht="24" customHeight="1">
      <c r="A1162" s="130"/>
      <c r="B1162" s="7"/>
      <c r="C1162" s="381" t="s">
        <v>681</v>
      </c>
      <c r="D1162" s="381"/>
      <c r="E1162" s="104" t="s">
        <v>394</v>
      </c>
      <c r="F1162" s="251" t="s">
        <v>682</v>
      </c>
      <c r="G1162" s="251"/>
      <c r="H1162" s="251"/>
      <c r="I1162" s="251"/>
      <c r="J1162" s="251"/>
      <c r="K1162" s="251"/>
      <c r="L1162" s="251"/>
      <c r="M1162" s="251"/>
      <c r="N1162" s="251"/>
      <c r="O1162" s="251"/>
      <c r="P1162" s="251"/>
      <c r="Q1162" s="251"/>
      <c r="R1162" s="251"/>
      <c r="S1162" s="251"/>
      <c r="T1162" s="251"/>
      <c r="U1162" s="251"/>
      <c r="V1162" s="251"/>
      <c r="W1162" s="251"/>
      <c r="X1162" s="251"/>
      <c r="Y1162" s="198"/>
      <c r="Z1162" s="198"/>
      <c r="AA1162" s="198"/>
      <c r="AB1162" s="198"/>
      <c r="AC1162" s="198"/>
      <c r="AD1162" s="198"/>
      <c r="AF1162" s="163"/>
    </row>
    <row r="1163" spans="1:34" customFormat="1" ht="24" customHeight="1">
      <c r="A1163" s="130"/>
      <c r="B1163" s="7"/>
      <c r="C1163" s="381"/>
      <c r="D1163" s="381"/>
      <c r="E1163" s="104" t="s">
        <v>396</v>
      </c>
      <c r="F1163" s="251" t="s">
        <v>683</v>
      </c>
      <c r="G1163" s="251"/>
      <c r="H1163" s="251"/>
      <c r="I1163" s="251"/>
      <c r="J1163" s="251"/>
      <c r="K1163" s="251"/>
      <c r="L1163" s="251"/>
      <c r="M1163" s="251"/>
      <c r="N1163" s="251"/>
      <c r="O1163" s="251"/>
      <c r="P1163" s="251"/>
      <c r="Q1163" s="251"/>
      <c r="R1163" s="251"/>
      <c r="S1163" s="251"/>
      <c r="T1163" s="251"/>
      <c r="U1163" s="251"/>
      <c r="V1163" s="251"/>
      <c r="W1163" s="251"/>
      <c r="X1163" s="251"/>
      <c r="Y1163" s="198"/>
      <c r="Z1163" s="198"/>
      <c r="AA1163" s="198"/>
      <c r="AB1163" s="198"/>
      <c r="AC1163" s="198"/>
      <c r="AD1163" s="198"/>
      <c r="AF1163" s="163"/>
    </row>
    <row r="1164" spans="1:34" customFormat="1" ht="24" customHeight="1">
      <c r="A1164" s="130"/>
      <c r="B1164" s="7"/>
      <c r="C1164" s="381"/>
      <c r="D1164" s="381"/>
      <c r="E1164" s="104" t="s">
        <v>684</v>
      </c>
      <c r="F1164" s="251" t="s">
        <v>685</v>
      </c>
      <c r="G1164" s="251"/>
      <c r="H1164" s="251"/>
      <c r="I1164" s="251"/>
      <c r="J1164" s="251"/>
      <c r="K1164" s="251"/>
      <c r="L1164" s="251"/>
      <c r="M1164" s="251"/>
      <c r="N1164" s="251"/>
      <c r="O1164" s="251"/>
      <c r="P1164" s="251"/>
      <c r="Q1164" s="251"/>
      <c r="R1164" s="251"/>
      <c r="S1164" s="251"/>
      <c r="T1164" s="251"/>
      <c r="U1164" s="251"/>
      <c r="V1164" s="251"/>
      <c r="W1164" s="251"/>
      <c r="X1164" s="251"/>
      <c r="Y1164" s="198"/>
      <c r="Z1164" s="198"/>
      <c r="AA1164" s="198"/>
      <c r="AB1164" s="198"/>
      <c r="AC1164" s="198"/>
      <c r="AD1164" s="198"/>
      <c r="AF1164" s="163"/>
    </row>
    <row r="1165" spans="1:34" customFormat="1" ht="24" customHeight="1">
      <c r="A1165" s="130"/>
      <c r="B1165" s="7"/>
      <c r="C1165" s="381"/>
      <c r="D1165" s="381"/>
      <c r="E1165" s="104" t="s">
        <v>686</v>
      </c>
      <c r="F1165" s="251" t="s">
        <v>687</v>
      </c>
      <c r="G1165" s="251"/>
      <c r="H1165" s="251"/>
      <c r="I1165" s="251"/>
      <c r="J1165" s="251"/>
      <c r="K1165" s="251"/>
      <c r="L1165" s="251"/>
      <c r="M1165" s="251"/>
      <c r="N1165" s="251"/>
      <c r="O1165" s="251"/>
      <c r="P1165" s="251"/>
      <c r="Q1165" s="251"/>
      <c r="R1165" s="251"/>
      <c r="S1165" s="251"/>
      <c r="T1165" s="251"/>
      <c r="U1165" s="251"/>
      <c r="V1165" s="251"/>
      <c r="W1165" s="251"/>
      <c r="X1165" s="251"/>
      <c r="Y1165" s="198"/>
      <c r="Z1165" s="198"/>
      <c r="AA1165" s="198"/>
      <c r="AB1165" s="198"/>
      <c r="AC1165" s="198"/>
      <c r="AD1165" s="198"/>
      <c r="AF1165" s="163"/>
    </row>
    <row r="1166" spans="1:34" customFormat="1" ht="15" customHeight="1">
      <c r="A1166" s="130"/>
      <c r="B1166" s="7"/>
      <c r="C1166" s="381"/>
      <c r="D1166" s="381"/>
      <c r="E1166" s="104" t="s">
        <v>688</v>
      </c>
      <c r="F1166" s="251" t="s">
        <v>689</v>
      </c>
      <c r="G1166" s="251"/>
      <c r="H1166" s="251"/>
      <c r="I1166" s="251"/>
      <c r="J1166" s="251"/>
      <c r="K1166" s="251"/>
      <c r="L1166" s="251"/>
      <c r="M1166" s="251"/>
      <c r="N1166" s="251"/>
      <c r="O1166" s="251"/>
      <c r="P1166" s="251"/>
      <c r="Q1166" s="251"/>
      <c r="R1166" s="251"/>
      <c r="S1166" s="251"/>
      <c r="T1166" s="251"/>
      <c r="U1166" s="251"/>
      <c r="V1166" s="251"/>
      <c r="W1166" s="251"/>
      <c r="X1166" s="251"/>
      <c r="Y1166" s="198"/>
      <c r="Z1166" s="198"/>
      <c r="AA1166" s="198"/>
      <c r="AB1166" s="198"/>
      <c r="AC1166" s="198"/>
      <c r="AD1166" s="198"/>
      <c r="AF1166" s="163"/>
    </row>
    <row r="1167" spans="1:34" customFormat="1" ht="24" customHeight="1">
      <c r="A1167" s="130"/>
      <c r="B1167" s="7"/>
      <c r="C1167" s="381" t="s">
        <v>690</v>
      </c>
      <c r="D1167" s="381"/>
      <c r="E1167" s="104" t="s">
        <v>489</v>
      </c>
      <c r="F1167" s="251" t="s">
        <v>691</v>
      </c>
      <c r="G1167" s="251"/>
      <c r="H1167" s="251"/>
      <c r="I1167" s="251"/>
      <c r="J1167" s="251"/>
      <c r="K1167" s="251"/>
      <c r="L1167" s="251"/>
      <c r="M1167" s="251"/>
      <c r="N1167" s="251"/>
      <c r="O1167" s="251"/>
      <c r="P1167" s="251"/>
      <c r="Q1167" s="251"/>
      <c r="R1167" s="251"/>
      <c r="S1167" s="251"/>
      <c r="T1167" s="251"/>
      <c r="U1167" s="251"/>
      <c r="V1167" s="251"/>
      <c r="W1167" s="251"/>
      <c r="X1167" s="251"/>
      <c r="Y1167" s="198"/>
      <c r="Z1167" s="198"/>
      <c r="AA1167" s="198"/>
      <c r="AB1167" s="198"/>
      <c r="AC1167" s="198"/>
      <c r="AD1167" s="198"/>
      <c r="AF1167" s="163"/>
    </row>
    <row r="1168" spans="1:34" customFormat="1" ht="24" customHeight="1">
      <c r="A1168" s="130"/>
      <c r="B1168" s="7"/>
      <c r="C1168" s="381"/>
      <c r="D1168" s="381"/>
      <c r="E1168" s="104" t="s">
        <v>490</v>
      </c>
      <c r="F1168" s="251" t="s">
        <v>692</v>
      </c>
      <c r="G1168" s="251"/>
      <c r="H1168" s="251"/>
      <c r="I1168" s="251"/>
      <c r="J1168" s="251"/>
      <c r="K1168" s="251"/>
      <c r="L1168" s="251"/>
      <c r="M1168" s="251"/>
      <c r="N1168" s="251"/>
      <c r="O1168" s="251"/>
      <c r="P1168" s="251"/>
      <c r="Q1168" s="251"/>
      <c r="R1168" s="251"/>
      <c r="S1168" s="251"/>
      <c r="T1168" s="251"/>
      <c r="U1168" s="251"/>
      <c r="V1168" s="251"/>
      <c r="W1168" s="251"/>
      <c r="X1168" s="251"/>
      <c r="Y1168" s="198"/>
      <c r="Z1168" s="198"/>
      <c r="AA1168" s="198"/>
      <c r="AB1168" s="198"/>
      <c r="AC1168" s="198"/>
      <c r="AD1168" s="198"/>
      <c r="AF1168" s="163"/>
    </row>
    <row r="1169" spans="1:34" customFormat="1" ht="24" customHeight="1">
      <c r="A1169" s="130"/>
      <c r="B1169" s="7"/>
      <c r="C1169" s="381"/>
      <c r="D1169" s="381"/>
      <c r="E1169" s="104" t="s">
        <v>491</v>
      </c>
      <c r="F1169" s="251" t="s">
        <v>693</v>
      </c>
      <c r="G1169" s="251"/>
      <c r="H1169" s="251"/>
      <c r="I1169" s="251"/>
      <c r="J1169" s="251"/>
      <c r="K1169" s="251"/>
      <c r="L1169" s="251"/>
      <c r="M1169" s="251"/>
      <c r="N1169" s="251"/>
      <c r="O1169" s="251"/>
      <c r="P1169" s="251"/>
      <c r="Q1169" s="251"/>
      <c r="R1169" s="251"/>
      <c r="S1169" s="251"/>
      <c r="T1169" s="251"/>
      <c r="U1169" s="251"/>
      <c r="V1169" s="251"/>
      <c r="W1169" s="251"/>
      <c r="X1169" s="251"/>
      <c r="Y1169" s="198"/>
      <c r="Z1169" s="198"/>
      <c r="AA1169" s="198"/>
      <c r="AB1169" s="198"/>
      <c r="AC1169" s="198"/>
      <c r="AD1169" s="198"/>
      <c r="AF1169" s="163"/>
    </row>
    <row r="1170" spans="1:34" customFormat="1" ht="24" customHeight="1">
      <c r="A1170" s="130"/>
      <c r="B1170" s="7"/>
      <c r="C1170" s="381"/>
      <c r="D1170" s="381"/>
      <c r="E1170" s="104" t="s">
        <v>694</v>
      </c>
      <c r="F1170" s="251" t="s">
        <v>695</v>
      </c>
      <c r="G1170" s="251"/>
      <c r="H1170" s="251"/>
      <c r="I1170" s="251"/>
      <c r="J1170" s="251"/>
      <c r="K1170" s="251"/>
      <c r="L1170" s="251"/>
      <c r="M1170" s="251"/>
      <c r="N1170" s="251"/>
      <c r="O1170" s="251"/>
      <c r="P1170" s="251"/>
      <c r="Q1170" s="251"/>
      <c r="R1170" s="251"/>
      <c r="S1170" s="251"/>
      <c r="T1170" s="251"/>
      <c r="U1170" s="251"/>
      <c r="V1170" s="251"/>
      <c r="W1170" s="251"/>
      <c r="X1170" s="251"/>
      <c r="Y1170" s="198"/>
      <c r="Z1170" s="198"/>
      <c r="AA1170" s="198"/>
      <c r="AB1170" s="198"/>
      <c r="AC1170" s="198"/>
      <c r="AD1170" s="198"/>
      <c r="AF1170" s="163"/>
    </row>
    <row r="1171" spans="1:34" customFormat="1" ht="15" customHeight="1">
      <c r="A1171" s="130"/>
      <c r="B1171" s="7"/>
      <c r="C1171" s="381"/>
      <c r="D1171" s="381"/>
      <c r="E1171" s="104" t="s">
        <v>696</v>
      </c>
      <c r="F1171" s="251" t="s">
        <v>697</v>
      </c>
      <c r="G1171" s="251"/>
      <c r="H1171" s="251"/>
      <c r="I1171" s="251"/>
      <c r="J1171" s="251"/>
      <c r="K1171" s="251"/>
      <c r="L1171" s="251"/>
      <c r="M1171" s="251"/>
      <c r="N1171" s="251"/>
      <c r="O1171" s="251"/>
      <c r="P1171" s="251"/>
      <c r="Q1171" s="251"/>
      <c r="R1171" s="251"/>
      <c r="S1171" s="251"/>
      <c r="T1171" s="251"/>
      <c r="U1171" s="251"/>
      <c r="V1171" s="251"/>
      <c r="W1171" s="251"/>
      <c r="X1171" s="251"/>
      <c r="Y1171" s="198"/>
      <c r="Z1171" s="198"/>
      <c r="AA1171" s="198"/>
      <c r="AB1171" s="198"/>
      <c r="AC1171" s="198"/>
      <c r="AD1171" s="198"/>
      <c r="AF1171" s="163"/>
    </row>
    <row r="1172" spans="1:34" customFormat="1" ht="15" customHeight="1">
      <c r="A1172" s="130"/>
      <c r="B1172" s="7"/>
      <c r="AF1172" s="163"/>
    </row>
    <row r="1173" spans="1:34" customFormat="1" ht="45" customHeight="1">
      <c r="A1173" s="130"/>
      <c r="B1173" s="7"/>
      <c r="C1173" s="240" t="s">
        <v>698</v>
      </c>
      <c r="D1173" s="240"/>
      <c r="E1173" s="240"/>
      <c r="F1173" s="241"/>
      <c r="G1173" s="242"/>
      <c r="H1173" s="243"/>
      <c r="I1173" s="243"/>
      <c r="J1173" s="243"/>
      <c r="K1173" s="243"/>
      <c r="L1173" s="243"/>
      <c r="M1173" s="243"/>
      <c r="N1173" s="243"/>
      <c r="O1173" s="243"/>
      <c r="P1173" s="243"/>
      <c r="Q1173" s="243"/>
      <c r="R1173" s="243"/>
      <c r="S1173" s="243"/>
      <c r="T1173" s="243"/>
      <c r="U1173" s="243"/>
      <c r="V1173" s="243"/>
      <c r="W1173" s="243"/>
      <c r="X1173" s="243"/>
      <c r="Y1173" s="243"/>
      <c r="Z1173" s="243"/>
      <c r="AA1173" s="243"/>
      <c r="AB1173" s="243"/>
      <c r="AC1173" s="243"/>
      <c r="AD1173" s="244"/>
      <c r="AF1173" s="163"/>
      <c r="AG1173">
        <f>+IF($AG$1153=$AH$1153,0,IF(OR(AND(OR(Y1161=9,Y1161=3,Y1161=2),G1173=""),AND(Y1161=1,G1173&lt;&gt;"")),0,1))</f>
        <v>0</v>
      </c>
    </row>
    <row r="1174" spans="1:34" customFormat="1" ht="15" customHeight="1">
      <c r="A1174" s="130"/>
      <c r="B1174" s="7"/>
      <c r="AF1174" s="163"/>
    </row>
    <row r="1175" spans="1:34" customFormat="1" ht="45" customHeight="1">
      <c r="A1175" s="130"/>
      <c r="B1175" s="7"/>
      <c r="C1175" s="240" t="s">
        <v>699</v>
      </c>
      <c r="D1175" s="240"/>
      <c r="E1175" s="240"/>
      <c r="F1175" s="241"/>
      <c r="G1175" s="242"/>
      <c r="H1175" s="243"/>
      <c r="I1175" s="243"/>
      <c r="J1175" s="243"/>
      <c r="K1175" s="243"/>
      <c r="L1175" s="243"/>
      <c r="M1175" s="243"/>
      <c r="N1175" s="243"/>
      <c r="O1175" s="243"/>
      <c r="P1175" s="243"/>
      <c r="Q1175" s="243"/>
      <c r="R1175" s="243"/>
      <c r="S1175" s="243"/>
      <c r="T1175" s="243"/>
      <c r="U1175" s="243"/>
      <c r="V1175" s="243"/>
      <c r="W1175" s="243"/>
      <c r="X1175" s="243"/>
      <c r="Y1175" s="243"/>
      <c r="Z1175" s="243"/>
      <c r="AA1175" s="243"/>
      <c r="AB1175" s="243"/>
      <c r="AC1175" s="243"/>
      <c r="AD1175" s="244"/>
      <c r="AF1175" s="163"/>
      <c r="AG1175">
        <f>+IF($AG$1153=$AH$1153,0,IF(OR(AND(OR(Y1166=9,Y1166=3,Y1166=2),G1175=""),AND(Y1166=1,G1175&lt;&gt;"")),0,1))</f>
        <v>0</v>
      </c>
    </row>
    <row r="1176" spans="1:34" customFormat="1" ht="15" customHeight="1">
      <c r="A1176" s="130"/>
      <c r="B1176" s="7"/>
      <c r="AF1176" s="163"/>
    </row>
    <row r="1177" spans="1:34" customFormat="1" ht="45" customHeight="1">
      <c r="A1177" s="130"/>
      <c r="B1177" s="7"/>
      <c r="C1177" s="240" t="s">
        <v>700</v>
      </c>
      <c r="D1177" s="240"/>
      <c r="E1177" s="240"/>
      <c r="F1177" s="241"/>
      <c r="G1177" s="242"/>
      <c r="H1177" s="243"/>
      <c r="I1177" s="243"/>
      <c r="J1177" s="243"/>
      <c r="K1177" s="243"/>
      <c r="L1177" s="243"/>
      <c r="M1177" s="243"/>
      <c r="N1177" s="243"/>
      <c r="O1177" s="243"/>
      <c r="P1177" s="243"/>
      <c r="Q1177" s="243"/>
      <c r="R1177" s="243"/>
      <c r="S1177" s="243"/>
      <c r="T1177" s="243"/>
      <c r="U1177" s="243"/>
      <c r="V1177" s="243"/>
      <c r="W1177" s="243"/>
      <c r="X1177" s="243"/>
      <c r="Y1177" s="243"/>
      <c r="Z1177" s="243"/>
      <c r="AA1177" s="243"/>
      <c r="AB1177" s="243"/>
      <c r="AC1177" s="243"/>
      <c r="AD1177" s="244"/>
      <c r="AF1177" s="163"/>
      <c r="AG1177">
        <f>+IF($AG$1153=$AH$1153,0,IF(OR(AND(OR(Y1171=9,Y1171=3,Y1171=2),G1177=""),AND(Y1171=1,G1177&lt;&gt;"")),0,1))</f>
        <v>0</v>
      </c>
    </row>
    <row r="1178" spans="1:34" customFormat="1" ht="15" customHeight="1">
      <c r="A1178" s="133"/>
      <c r="B1178" s="7"/>
      <c r="AF1178" s="163"/>
    </row>
    <row r="1179" spans="1:34" customFormat="1" ht="24" customHeight="1">
      <c r="A1179" s="133"/>
      <c r="B1179" s="7"/>
      <c r="C1179" s="214" t="s">
        <v>378</v>
      </c>
      <c r="D1179" s="214"/>
      <c r="E1179" s="214"/>
      <c r="F1179" s="214"/>
      <c r="G1179" s="214"/>
      <c r="H1179" s="214"/>
      <c r="I1179" s="214"/>
      <c r="J1179" s="214"/>
      <c r="K1179" s="214"/>
      <c r="L1179" s="214"/>
      <c r="M1179" s="214"/>
      <c r="N1179" s="214"/>
      <c r="O1179" s="214"/>
      <c r="P1179" s="214"/>
      <c r="Q1179" s="214"/>
      <c r="R1179" s="214"/>
      <c r="S1179" s="214"/>
      <c r="T1179" s="214"/>
      <c r="U1179" s="214"/>
      <c r="V1179" s="214"/>
      <c r="W1179" s="214"/>
      <c r="X1179" s="214"/>
      <c r="Y1179" s="214"/>
      <c r="Z1179" s="214"/>
      <c r="AA1179" s="214"/>
      <c r="AB1179" s="214"/>
      <c r="AC1179" s="214"/>
      <c r="AD1179" s="214"/>
      <c r="AF1179" s="163"/>
    </row>
    <row r="1180" spans="1:34" customFormat="1" ht="60" customHeight="1">
      <c r="A1180" s="133"/>
      <c r="B1180" s="7"/>
      <c r="C1180" s="277"/>
      <c r="D1180" s="278"/>
      <c r="E1180" s="278"/>
      <c r="F1180" s="278"/>
      <c r="G1180" s="278"/>
      <c r="H1180" s="278"/>
      <c r="I1180" s="278"/>
      <c r="J1180" s="278"/>
      <c r="K1180" s="278"/>
      <c r="L1180" s="278"/>
      <c r="M1180" s="278"/>
      <c r="N1180" s="278"/>
      <c r="O1180" s="278"/>
      <c r="P1180" s="278"/>
      <c r="Q1180" s="278"/>
      <c r="R1180" s="278"/>
      <c r="S1180" s="278"/>
      <c r="T1180" s="278"/>
      <c r="U1180" s="278"/>
      <c r="V1180" s="278"/>
      <c r="W1180" s="278"/>
      <c r="X1180" s="278"/>
      <c r="Y1180" s="278"/>
      <c r="Z1180" s="278"/>
      <c r="AA1180" s="278"/>
      <c r="AB1180" s="278"/>
      <c r="AC1180" s="278"/>
      <c r="AD1180" s="279"/>
      <c r="AF1180" s="163"/>
    </row>
    <row r="1181" spans="1:34" customFormat="1" ht="15" customHeight="1">
      <c r="A1181" s="133"/>
      <c r="AF1181" s="163"/>
    </row>
    <row r="1182" spans="1:34" customFormat="1" ht="15" customHeight="1">
      <c r="A1182" s="133"/>
      <c r="B1182" s="383" t="str">
        <f>IF(AG1157=0,"","Error: debe verificar la consistencia de la 1ᵃ instrucción.")</f>
        <v/>
      </c>
      <c r="C1182" s="383"/>
      <c r="D1182" s="383"/>
      <c r="E1182" s="383"/>
      <c r="F1182" s="383"/>
      <c r="G1182" s="383"/>
      <c r="H1182" s="383"/>
      <c r="I1182" s="383"/>
      <c r="J1182" s="383"/>
      <c r="K1182" s="383"/>
      <c r="L1182" s="383"/>
      <c r="M1182" s="383"/>
      <c r="N1182" s="383"/>
      <c r="O1182" s="383"/>
      <c r="P1182" s="383"/>
      <c r="Q1182" s="383"/>
      <c r="R1182" s="383"/>
      <c r="S1182" s="383"/>
      <c r="T1182" s="383"/>
      <c r="U1182" s="383"/>
      <c r="V1182" s="383"/>
      <c r="W1182" s="383"/>
      <c r="X1182" s="383"/>
      <c r="Y1182" s="383"/>
      <c r="Z1182" s="383"/>
      <c r="AA1182" s="383"/>
      <c r="AB1182" s="383"/>
      <c r="AC1182" s="383"/>
      <c r="AD1182" s="383"/>
      <c r="AF1182" s="163"/>
    </row>
    <row r="1183" spans="1:34" customFormat="1" ht="15" customHeight="1">
      <c r="A1183" s="133"/>
      <c r="B1183" s="295" t="str">
        <f>IF(AG1173=0,"","Error: debe especificar la otra medida de seguridad administrativa.")</f>
        <v/>
      </c>
      <c r="C1183" s="295"/>
      <c r="D1183" s="295"/>
      <c r="E1183" s="295"/>
      <c r="F1183" s="295"/>
      <c r="G1183" s="295"/>
      <c r="H1183" s="295"/>
      <c r="I1183" s="295"/>
      <c r="J1183" s="295"/>
      <c r="K1183" s="295"/>
      <c r="L1183" s="295"/>
      <c r="M1183" s="295"/>
      <c r="N1183" s="295"/>
      <c r="O1183" s="295"/>
      <c r="P1183" s="295"/>
      <c r="Q1183" s="295"/>
      <c r="R1183" s="295"/>
      <c r="S1183" s="295"/>
      <c r="T1183" s="295"/>
      <c r="U1183" s="295"/>
      <c r="V1183" s="295"/>
      <c r="W1183" s="295"/>
      <c r="X1183" s="295"/>
      <c r="Y1183" s="295"/>
      <c r="Z1183" s="295"/>
      <c r="AA1183" s="295"/>
      <c r="AB1183" s="295"/>
      <c r="AC1183" s="295"/>
      <c r="AD1183" s="295"/>
      <c r="AF1183" s="163"/>
    </row>
    <row r="1184" spans="1:34" ht="15" customHeight="1">
      <c r="B1184" s="295" t="str">
        <f>IF(AG1175=0,"","Error: debe especificar la otra medida de seguridad física.")</f>
        <v/>
      </c>
      <c r="C1184" s="295"/>
      <c r="D1184" s="295"/>
      <c r="E1184" s="295"/>
      <c r="F1184" s="295"/>
      <c r="G1184" s="295"/>
      <c r="H1184" s="295"/>
      <c r="I1184" s="295"/>
      <c r="J1184" s="295"/>
      <c r="K1184" s="295"/>
      <c r="L1184" s="295"/>
      <c r="M1184" s="295"/>
      <c r="N1184" s="295"/>
      <c r="O1184" s="295"/>
      <c r="P1184" s="295"/>
      <c r="Q1184" s="295"/>
      <c r="R1184" s="295"/>
      <c r="S1184" s="295"/>
      <c r="T1184" s="295"/>
      <c r="U1184" s="295"/>
      <c r="V1184" s="295"/>
      <c r="W1184" s="295"/>
      <c r="X1184" s="295"/>
      <c r="Y1184" s="295"/>
      <c r="Z1184" s="295"/>
      <c r="AA1184" s="295"/>
      <c r="AB1184" s="295"/>
      <c r="AC1184" s="295"/>
      <c r="AD1184" s="295"/>
      <c r="AG1184"/>
      <c r="AH1184"/>
    </row>
    <row r="1185" spans="2:34" ht="15" customHeight="1">
      <c r="B1185" s="295" t="str">
        <f>IF(AG1177=0,"","Error: debe especificar la otra medida de seguridad técnica.")</f>
        <v/>
      </c>
      <c r="C1185" s="295"/>
      <c r="D1185" s="295"/>
      <c r="E1185" s="295"/>
      <c r="F1185" s="295"/>
      <c r="G1185" s="295"/>
      <c r="H1185" s="295"/>
      <c r="I1185" s="295"/>
      <c r="J1185" s="295"/>
      <c r="K1185" s="295"/>
      <c r="L1185" s="295"/>
      <c r="M1185" s="295"/>
      <c r="N1185" s="295"/>
      <c r="O1185" s="295"/>
      <c r="P1185" s="295"/>
      <c r="Q1185" s="295"/>
      <c r="R1185" s="295"/>
      <c r="S1185" s="295"/>
      <c r="T1185" s="295"/>
      <c r="U1185" s="295"/>
      <c r="V1185" s="295"/>
      <c r="W1185" s="295"/>
      <c r="X1185" s="295"/>
      <c r="Y1185" s="295"/>
      <c r="Z1185" s="295"/>
      <c r="AA1185" s="295"/>
      <c r="AB1185" s="295"/>
      <c r="AC1185" s="295"/>
      <c r="AD1185" s="295"/>
      <c r="AG1185"/>
      <c r="AH1185"/>
    </row>
    <row r="1186" spans="2:34" ht="15" customHeight="1">
      <c r="B1186" s="233" t="str">
        <f>IF(AH1157=0,"","Error: debe completar toda la información requerida.")</f>
        <v/>
      </c>
      <c r="C1186" s="233"/>
      <c r="D1186" s="233"/>
      <c r="E1186" s="233"/>
      <c r="F1186" s="233"/>
      <c r="G1186" s="233"/>
      <c r="H1186" s="233"/>
      <c r="I1186" s="233"/>
      <c r="J1186" s="233"/>
      <c r="K1186" s="233"/>
      <c r="L1186" s="233"/>
      <c r="M1186" s="233"/>
      <c r="N1186" s="233"/>
      <c r="O1186" s="233"/>
      <c r="P1186" s="233"/>
      <c r="Q1186" s="233"/>
      <c r="R1186" s="233"/>
      <c r="S1186" s="233"/>
      <c r="T1186" s="233"/>
      <c r="U1186" s="233"/>
      <c r="V1186" s="233"/>
      <c r="W1186" s="233"/>
      <c r="X1186" s="233"/>
      <c r="Y1186" s="233"/>
      <c r="Z1186" s="233"/>
      <c r="AA1186" s="233"/>
      <c r="AB1186" s="233"/>
      <c r="AC1186" s="233"/>
      <c r="AD1186" s="233"/>
      <c r="AG1186"/>
      <c r="AH1186"/>
    </row>
    <row r="1187" spans="2:34" ht="15" hidden="1" customHeight="1"/>
    <row r="1188" spans="2:34" ht="15" hidden="1" customHeight="1"/>
  </sheetData>
  <sheetProtection algorithmName="SHA-512" hashValue="tILeomPm8S55wb5JbM1cEYDYw81ULiBF/NjUb0cECnyXMAEpQnDo26qdhI/vgN2dqhSZchMGLX6vwZHbAT8Zmg==" saltValue="3yQUQJKuZAUauEdB+73y1g==" spinCount="100000" sheet="1" objects="1" scenarios="1"/>
  <mergeCells count="3136">
    <mergeCell ref="L417:Q417"/>
    <mergeCell ref="D418:K418"/>
    <mergeCell ref="B678:AD678"/>
    <mergeCell ref="B679:AD679"/>
    <mergeCell ref="B698:AD698"/>
    <mergeCell ref="B699:AD699"/>
    <mergeCell ref="B700:AD700"/>
    <mergeCell ref="B840:AD840"/>
    <mergeCell ref="B841:AD841"/>
    <mergeCell ref="B1182:AD1182"/>
    <mergeCell ref="B1183:AD1183"/>
    <mergeCell ref="B1184:AD1184"/>
    <mergeCell ref="B1185:AD1185"/>
    <mergeCell ref="B1148:AD1148"/>
    <mergeCell ref="B1149:AD1149"/>
    <mergeCell ref="B1150:AD1150"/>
    <mergeCell ref="B1151:AD1151"/>
    <mergeCell ref="B1152:AD1152"/>
    <mergeCell ref="B1115:AD1115"/>
    <mergeCell ref="B1116:AD1116"/>
    <mergeCell ref="B1117:AD1117"/>
    <mergeCell ref="B1088:AD1088"/>
    <mergeCell ref="B1089:AD1089"/>
    <mergeCell ref="B1068:AD1068"/>
    <mergeCell ref="B931:AD931"/>
    <mergeCell ref="B932:AD932"/>
    <mergeCell ref="B933:AD933"/>
    <mergeCell ref="B914:AD914"/>
    <mergeCell ref="B915:AD915"/>
    <mergeCell ref="B916:AD916"/>
    <mergeCell ref="B697:AD697"/>
    <mergeCell ref="D954:R954"/>
    <mergeCell ref="D955:R955"/>
    <mergeCell ref="B303:AD303"/>
    <mergeCell ref="B305:AD305"/>
    <mergeCell ref="B327:AD327"/>
    <mergeCell ref="B622:AD622"/>
    <mergeCell ref="B623:AD623"/>
    <mergeCell ref="B624:AD624"/>
    <mergeCell ref="B601:AD601"/>
    <mergeCell ref="B603:AD603"/>
    <mergeCell ref="B644:AD644"/>
    <mergeCell ref="B304:AD304"/>
    <mergeCell ref="B645:AD645"/>
    <mergeCell ref="B646:AD646"/>
    <mergeCell ref="B647:AD647"/>
    <mergeCell ref="B676:AD676"/>
    <mergeCell ref="B677:AD677"/>
    <mergeCell ref="B621:AD621"/>
    <mergeCell ref="B643:AD643"/>
    <mergeCell ref="B675:AD675"/>
    <mergeCell ref="D459:K459"/>
    <mergeCell ref="L459:Q459"/>
    <mergeCell ref="C324:AD324"/>
    <mergeCell ref="C325:AD325"/>
    <mergeCell ref="D415:K415"/>
    <mergeCell ref="L415:Q415"/>
    <mergeCell ref="D423:K423"/>
    <mergeCell ref="L423:Q423"/>
    <mergeCell ref="D424:K424"/>
    <mergeCell ref="L424:Q424"/>
    <mergeCell ref="D432:K432"/>
    <mergeCell ref="D946:R946"/>
    <mergeCell ref="L432:Q432"/>
    <mergeCell ref="B919:AD919"/>
    <mergeCell ref="C922:AD922"/>
    <mergeCell ref="B192:AD192"/>
    <mergeCell ref="B200:AD200"/>
    <mergeCell ref="B249:AD249"/>
    <mergeCell ref="B250:AD250"/>
    <mergeCell ref="B221:AD221"/>
    <mergeCell ref="B220:AD220"/>
    <mergeCell ref="B251:AD251"/>
    <mergeCell ref="B222:AD222"/>
    <mergeCell ref="B252:AD252"/>
    <mergeCell ref="B223:AD223"/>
    <mergeCell ref="B245:AD245"/>
    <mergeCell ref="B217:AD217"/>
    <mergeCell ref="D951:R951"/>
    <mergeCell ref="D952:R952"/>
    <mergeCell ref="L422:Q422"/>
    <mergeCell ref="D436:K436"/>
    <mergeCell ref="L436:Q436"/>
    <mergeCell ref="D437:K437"/>
    <mergeCell ref="L437:Q437"/>
    <mergeCell ref="D438:K438"/>
    <mergeCell ref="L438:Q438"/>
    <mergeCell ref="D439:K439"/>
    <mergeCell ref="L439:Q439"/>
    <mergeCell ref="Y833:Z833"/>
    <mergeCell ref="AA833:AB833"/>
    <mergeCell ref="C837:AD837"/>
    <mergeCell ref="C838:AD838"/>
    <mergeCell ref="B845:AD845"/>
    <mergeCell ref="C851:AD851"/>
    <mergeCell ref="W834:X834"/>
    <mergeCell ref="D953:R953"/>
    <mergeCell ref="D406:K406"/>
    <mergeCell ref="L406:Q406"/>
    <mergeCell ref="D414:K414"/>
    <mergeCell ref="L414:Q414"/>
    <mergeCell ref="C659:AD659"/>
    <mergeCell ref="C660:AD660"/>
    <mergeCell ref="D433:K433"/>
    <mergeCell ref="L433:Q433"/>
    <mergeCell ref="D441:K441"/>
    <mergeCell ref="L441:Q441"/>
    <mergeCell ref="D442:K442"/>
    <mergeCell ref="L442:Q442"/>
    <mergeCell ref="D416:K416"/>
    <mergeCell ref="L416:Q416"/>
    <mergeCell ref="D417:K417"/>
    <mergeCell ref="S944:X944"/>
    <mergeCell ref="Y944:AD944"/>
    <mergeCell ref="C857:D858"/>
    <mergeCell ref="F857:X857"/>
    <mergeCell ref="Y857:AD857"/>
    <mergeCell ref="F858:X858"/>
    <mergeCell ref="B894:AD894"/>
    <mergeCell ref="B913:AD913"/>
    <mergeCell ref="L418:Q418"/>
    <mergeCell ref="D419:K419"/>
    <mergeCell ref="L419:Q419"/>
    <mergeCell ref="D420:K420"/>
    <mergeCell ref="L420:Q420"/>
    <mergeCell ref="D421:K421"/>
    <mergeCell ref="L421:Q421"/>
    <mergeCell ref="D422:K422"/>
    <mergeCell ref="Q1110:W1110"/>
    <mergeCell ref="Q1083:AD1083"/>
    <mergeCell ref="D831:N831"/>
    <mergeCell ref="D832:N832"/>
    <mergeCell ref="D833:N833"/>
    <mergeCell ref="D834:N834"/>
    <mergeCell ref="C850:AD850"/>
    <mergeCell ref="C855:X855"/>
    <mergeCell ref="Y855:AD855"/>
    <mergeCell ref="C856:E856"/>
    <mergeCell ref="F856:X856"/>
    <mergeCell ref="Y856:AD856"/>
    <mergeCell ref="C859:E859"/>
    <mergeCell ref="F859:X859"/>
    <mergeCell ref="Y859:AD859"/>
    <mergeCell ref="C860:E860"/>
    <mergeCell ref="F860:X860"/>
    <mergeCell ref="B1087:AD1087"/>
    <mergeCell ref="D956:R956"/>
    <mergeCell ref="C887:E887"/>
    <mergeCell ref="F887:X887"/>
    <mergeCell ref="Y887:AD887"/>
    <mergeCell ref="C911:AD911"/>
    <mergeCell ref="C912:AD912"/>
    <mergeCell ref="C1085:AD1085"/>
    <mergeCell ref="C1086:AD1086"/>
    <mergeCell ref="S834:T834"/>
    <mergeCell ref="U834:V834"/>
    <mergeCell ref="Q833:R833"/>
    <mergeCell ref="S833:T833"/>
    <mergeCell ref="U833:V833"/>
    <mergeCell ref="W833:X833"/>
    <mergeCell ref="C1112:AD1112"/>
    <mergeCell ref="D957:R957"/>
    <mergeCell ref="D958:R958"/>
    <mergeCell ref="D959:R959"/>
    <mergeCell ref="D960:R960"/>
    <mergeCell ref="D961:R961"/>
    <mergeCell ref="D962:R962"/>
    <mergeCell ref="D963:R963"/>
    <mergeCell ref="D964:R964"/>
    <mergeCell ref="D965:R965"/>
    <mergeCell ref="D966:R966"/>
    <mergeCell ref="D967:R967"/>
    <mergeCell ref="D968:R968"/>
    <mergeCell ref="D969:R969"/>
    <mergeCell ref="D970:R970"/>
    <mergeCell ref="D971:R971"/>
    <mergeCell ref="X1110:AD1110"/>
    <mergeCell ref="B1094:AD1094"/>
    <mergeCell ref="C1095:AD1095"/>
    <mergeCell ref="C1096:AD1096"/>
    <mergeCell ref="C1097:AD1097"/>
    <mergeCell ref="D1098:AD1098"/>
    <mergeCell ref="D1099:AD1099"/>
    <mergeCell ref="D1100:AD1100"/>
    <mergeCell ref="C1110:I1110"/>
    <mergeCell ref="J1110:P1110"/>
    <mergeCell ref="B1067:AD1067"/>
    <mergeCell ref="S967:X967"/>
    <mergeCell ref="Y967:AD967"/>
    <mergeCell ref="S968:X968"/>
    <mergeCell ref="Y968:AD968"/>
    <mergeCell ref="S965:X965"/>
    <mergeCell ref="B1120:AD1120"/>
    <mergeCell ref="B1078:AD1078"/>
    <mergeCell ref="C1079:AD1079"/>
    <mergeCell ref="C1080:AD1080"/>
    <mergeCell ref="C1082:P1082"/>
    <mergeCell ref="Q1082:AD1082"/>
    <mergeCell ref="C1083:P1083"/>
    <mergeCell ref="D440:K440"/>
    <mergeCell ref="L440:Q440"/>
    <mergeCell ref="D369:K369"/>
    <mergeCell ref="L369:Q369"/>
    <mergeCell ref="D370:K370"/>
    <mergeCell ref="L370:Q370"/>
    <mergeCell ref="D378:K378"/>
    <mergeCell ref="L378:Q378"/>
    <mergeCell ref="D379:K379"/>
    <mergeCell ref="L379:Q379"/>
    <mergeCell ref="D387:K387"/>
    <mergeCell ref="L387:Q387"/>
    <mergeCell ref="D388:K388"/>
    <mergeCell ref="L388:Q388"/>
    <mergeCell ref="D396:K396"/>
    <mergeCell ref="L396:Q396"/>
    <mergeCell ref="D397:K397"/>
    <mergeCell ref="L397:Q397"/>
    <mergeCell ref="D405:K405"/>
    <mergeCell ref="L405:Q405"/>
    <mergeCell ref="D380:K380"/>
    <mergeCell ref="L380:Q380"/>
    <mergeCell ref="D381:K381"/>
    <mergeCell ref="L381:Q381"/>
    <mergeCell ref="B1093:AD1093"/>
    <mergeCell ref="C1162:D1166"/>
    <mergeCell ref="F1162:X1162"/>
    <mergeCell ref="Y1162:AD1162"/>
    <mergeCell ref="F1163:X1163"/>
    <mergeCell ref="Y1163:AD1163"/>
    <mergeCell ref="F1164:X1164"/>
    <mergeCell ref="Y1164:AD1164"/>
    <mergeCell ref="F1165:X1165"/>
    <mergeCell ref="Y1165:AD1165"/>
    <mergeCell ref="F1166:X1166"/>
    <mergeCell ref="Y1166:AD1166"/>
    <mergeCell ref="C1167:D1171"/>
    <mergeCell ref="F1167:X1167"/>
    <mergeCell ref="Y1167:AD1167"/>
    <mergeCell ref="F1168:X1168"/>
    <mergeCell ref="Y1168:AD1168"/>
    <mergeCell ref="F1169:X1169"/>
    <mergeCell ref="Y1169:AD1169"/>
    <mergeCell ref="F1170:X1170"/>
    <mergeCell ref="Y1170:AD1170"/>
    <mergeCell ref="F1171:X1171"/>
    <mergeCell ref="Y1171:AD1171"/>
    <mergeCell ref="C1113:AD1113"/>
    <mergeCell ref="B1114:AD1114"/>
    <mergeCell ref="Y860:AD860"/>
    <mergeCell ref="C861:E861"/>
    <mergeCell ref="F861:X861"/>
    <mergeCell ref="Y861:AD861"/>
    <mergeCell ref="B1073:AD1073"/>
    <mergeCell ref="B1074:AD1074"/>
    <mergeCell ref="C1075:AD1075"/>
    <mergeCell ref="C1076:AD1076"/>
    <mergeCell ref="C883:E883"/>
    <mergeCell ref="F883:X883"/>
    <mergeCell ref="Y883:AD883"/>
    <mergeCell ref="C884:E884"/>
    <mergeCell ref="F884:X884"/>
    <mergeCell ref="Y884:AD884"/>
    <mergeCell ref="C885:E885"/>
    <mergeCell ref="F885:X885"/>
    <mergeCell ref="Y885:AD885"/>
    <mergeCell ref="C886:E886"/>
    <mergeCell ref="F886:X886"/>
    <mergeCell ref="Y886:AD886"/>
    <mergeCell ref="Y862:AD862"/>
    <mergeCell ref="Y863:AD863"/>
    <mergeCell ref="C865:E865"/>
    <mergeCell ref="F865:AD865"/>
    <mergeCell ref="C877:X877"/>
    <mergeCell ref="Y877:AD877"/>
    <mergeCell ref="C878:D882"/>
    <mergeCell ref="F878:X878"/>
    <mergeCell ref="Y878:AD878"/>
    <mergeCell ref="K906:O906"/>
    <mergeCell ref="Y834:Z834"/>
    <mergeCell ref="AA834:AB834"/>
    <mergeCell ref="AC834:AD834"/>
    <mergeCell ref="C847:AD847"/>
    <mergeCell ref="C848:AD848"/>
    <mergeCell ref="O835:P835"/>
    <mergeCell ref="Q835:R835"/>
    <mergeCell ref="S835:T835"/>
    <mergeCell ref="U835:V835"/>
    <mergeCell ref="W835:X835"/>
    <mergeCell ref="Y835:Z835"/>
    <mergeCell ref="AA835:AB835"/>
    <mergeCell ref="AC835:AD835"/>
    <mergeCell ref="AC833:AD833"/>
    <mergeCell ref="O834:P834"/>
    <mergeCell ref="Q834:R834"/>
    <mergeCell ref="B839:AD839"/>
    <mergeCell ref="W832:X832"/>
    <mergeCell ref="Y832:Z832"/>
    <mergeCell ref="AA832:AB832"/>
    <mergeCell ref="AC832:AD832"/>
    <mergeCell ref="O833:P833"/>
    <mergeCell ref="D805:N805"/>
    <mergeCell ref="D806:N806"/>
    <mergeCell ref="D807:N807"/>
    <mergeCell ref="D808:N808"/>
    <mergeCell ref="D809:N809"/>
    <mergeCell ref="D810:N810"/>
    <mergeCell ref="D811:N811"/>
    <mergeCell ref="D812:N812"/>
    <mergeCell ref="D813:N813"/>
    <mergeCell ref="Y858:AD858"/>
    <mergeCell ref="O828:P828"/>
    <mergeCell ref="S829:T829"/>
    <mergeCell ref="D823:N823"/>
    <mergeCell ref="D824:N824"/>
    <mergeCell ref="D825:N825"/>
    <mergeCell ref="D826:N826"/>
    <mergeCell ref="D827:N827"/>
    <mergeCell ref="D828:N828"/>
    <mergeCell ref="U829:V829"/>
    <mergeCell ref="W829:X829"/>
    <mergeCell ref="D814:N814"/>
    <mergeCell ref="D815:N815"/>
    <mergeCell ref="D816:N816"/>
    <mergeCell ref="D820:N820"/>
    <mergeCell ref="D821:N821"/>
    <mergeCell ref="D822:N822"/>
    <mergeCell ref="C846:AD846"/>
    <mergeCell ref="D817:N817"/>
    <mergeCell ref="D818:N818"/>
    <mergeCell ref="D819:N819"/>
    <mergeCell ref="D829:N829"/>
    <mergeCell ref="D830:N830"/>
    <mergeCell ref="D780:N780"/>
    <mergeCell ref="D781:N781"/>
    <mergeCell ref="D799:N799"/>
    <mergeCell ref="D800:N800"/>
    <mergeCell ref="D801:N801"/>
    <mergeCell ref="D802:N802"/>
    <mergeCell ref="D803:N803"/>
    <mergeCell ref="D804:N804"/>
    <mergeCell ref="D791:N791"/>
    <mergeCell ref="D792:N792"/>
    <mergeCell ref="D793:N793"/>
    <mergeCell ref="D794:N794"/>
    <mergeCell ref="D795:N795"/>
    <mergeCell ref="D796:N796"/>
    <mergeCell ref="D797:N797"/>
    <mergeCell ref="D798:N798"/>
    <mergeCell ref="D782:N782"/>
    <mergeCell ref="D783:N783"/>
    <mergeCell ref="D784:N784"/>
    <mergeCell ref="D785:N785"/>
    <mergeCell ref="D786:N786"/>
    <mergeCell ref="D787:N787"/>
    <mergeCell ref="D788:N788"/>
    <mergeCell ref="D789:N789"/>
    <mergeCell ref="D790:N790"/>
    <mergeCell ref="D750:N750"/>
    <mergeCell ref="D751:N751"/>
    <mergeCell ref="D752:N752"/>
    <mergeCell ref="D753:N753"/>
    <mergeCell ref="D754:N754"/>
    <mergeCell ref="D755:N755"/>
    <mergeCell ref="D756:N756"/>
    <mergeCell ref="D757:N757"/>
    <mergeCell ref="D758:N758"/>
    <mergeCell ref="D759:N759"/>
    <mergeCell ref="D760:N760"/>
    <mergeCell ref="D761:N761"/>
    <mergeCell ref="D762:N762"/>
    <mergeCell ref="D763:N763"/>
    <mergeCell ref="D764:N764"/>
    <mergeCell ref="D778:N778"/>
    <mergeCell ref="D779:N779"/>
    <mergeCell ref="D765:N765"/>
    <mergeCell ref="D766:N766"/>
    <mergeCell ref="D767:N767"/>
    <mergeCell ref="D768:N768"/>
    <mergeCell ref="D769:N769"/>
    <mergeCell ref="D770:N770"/>
    <mergeCell ref="D771:N771"/>
    <mergeCell ref="D772:N772"/>
    <mergeCell ref="D773:N773"/>
    <mergeCell ref="D774:N774"/>
    <mergeCell ref="D775:N775"/>
    <mergeCell ref="D776:N776"/>
    <mergeCell ref="D777:N777"/>
    <mergeCell ref="D731:N731"/>
    <mergeCell ref="D732:N732"/>
    <mergeCell ref="D733:N733"/>
    <mergeCell ref="D734:N734"/>
    <mergeCell ref="D735:N735"/>
    <mergeCell ref="D736:N736"/>
    <mergeCell ref="D737:N737"/>
    <mergeCell ref="D738:N738"/>
    <mergeCell ref="D739:N739"/>
    <mergeCell ref="D740:N740"/>
    <mergeCell ref="D741:N741"/>
    <mergeCell ref="D742:N742"/>
    <mergeCell ref="D743:N743"/>
    <mergeCell ref="D744:N744"/>
    <mergeCell ref="D745:N745"/>
    <mergeCell ref="D746:N746"/>
    <mergeCell ref="D747:N747"/>
    <mergeCell ref="D748:N748"/>
    <mergeCell ref="D749:N749"/>
    <mergeCell ref="S692:U692"/>
    <mergeCell ref="V692:X692"/>
    <mergeCell ref="Y692:AA692"/>
    <mergeCell ref="AB692:AD692"/>
    <mergeCell ref="D693:L693"/>
    <mergeCell ref="M693:O693"/>
    <mergeCell ref="P693:R693"/>
    <mergeCell ref="S693:U693"/>
    <mergeCell ref="V693:X693"/>
    <mergeCell ref="Y693:AA693"/>
    <mergeCell ref="AB693:AD693"/>
    <mergeCell ref="C849:AD849"/>
    <mergeCell ref="C713:N714"/>
    <mergeCell ref="D715:N715"/>
    <mergeCell ref="D716:N716"/>
    <mergeCell ref="D717:N717"/>
    <mergeCell ref="D718:N718"/>
    <mergeCell ref="D719:N719"/>
    <mergeCell ref="D720:N720"/>
    <mergeCell ref="D721:N721"/>
    <mergeCell ref="D722:N722"/>
    <mergeCell ref="D723:N723"/>
    <mergeCell ref="D724:N724"/>
    <mergeCell ref="D725:N725"/>
    <mergeCell ref="D726:N726"/>
    <mergeCell ref="D727:N727"/>
    <mergeCell ref="D728:N728"/>
    <mergeCell ref="D729:N729"/>
    <mergeCell ref="D730:N730"/>
    <mergeCell ref="B704:AD704"/>
    <mergeCell ref="D638:X638"/>
    <mergeCell ref="Y638:AD638"/>
    <mergeCell ref="Y639:AD639"/>
    <mergeCell ref="C641:AD641"/>
    <mergeCell ref="C642:AD642"/>
    <mergeCell ref="S691:U691"/>
    <mergeCell ref="V691:X691"/>
    <mergeCell ref="Y691:AA691"/>
    <mergeCell ref="AB691:AD691"/>
    <mergeCell ref="C650:AD650"/>
    <mergeCell ref="C655:AD655"/>
    <mergeCell ref="C656:H656"/>
    <mergeCell ref="I656:M656"/>
    <mergeCell ref="N656:R656"/>
    <mergeCell ref="S656:X656"/>
    <mergeCell ref="Y656:AD656"/>
    <mergeCell ref="C673:AD673"/>
    <mergeCell ref="C674:AD674"/>
    <mergeCell ref="C686:AD686"/>
    <mergeCell ref="Q671:W671"/>
    <mergeCell ref="X671:AD671"/>
    <mergeCell ref="C657:H657"/>
    <mergeCell ref="I657:M657"/>
    <mergeCell ref="N657:R657"/>
    <mergeCell ref="S657:X657"/>
    <mergeCell ref="Y657:AD657"/>
    <mergeCell ref="C669:AD669"/>
    <mergeCell ref="B681:AD681"/>
    <mergeCell ref="B682:AD682"/>
    <mergeCell ref="C683:AD683"/>
    <mergeCell ref="B685:AD685"/>
    <mergeCell ref="C670:I670"/>
    <mergeCell ref="J670:P670"/>
    <mergeCell ref="Q670:W670"/>
    <mergeCell ref="X670:AD670"/>
    <mergeCell ref="C671:I671"/>
    <mergeCell ref="J671:P671"/>
    <mergeCell ref="O189:R189"/>
    <mergeCell ref="S189:V189"/>
    <mergeCell ref="W189:Z189"/>
    <mergeCell ref="AA189:AD189"/>
    <mergeCell ref="C191:F191"/>
    <mergeCell ref="G191:AD191"/>
    <mergeCell ref="C202:AD202"/>
    <mergeCell ref="C203:AD203"/>
    <mergeCell ref="C204:AD204"/>
    <mergeCell ref="C205:AD205"/>
    <mergeCell ref="D213:X213"/>
    <mergeCell ref="Y214:AD214"/>
    <mergeCell ref="Y213:AD213"/>
    <mergeCell ref="C216:E216"/>
    <mergeCell ref="F216:AD216"/>
    <mergeCell ref="C228:X228"/>
    <mergeCell ref="D241:X241"/>
    <mergeCell ref="D210:X210"/>
    <mergeCell ref="Y210:AD210"/>
    <mergeCell ref="D211:X211"/>
    <mergeCell ref="Y211:AD211"/>
    <mergeCell ref="D212:X212"/>
    <mergeCell ref="Y212:AD212"/>
    <mergeCell ref="C194:AD194"/>
    <mergeCell ref="B201:AD201"/>
    <mergeCell ref="Y637:AD637"/>
    <mergeCell ref="Y209:AD209"/>
    <mergeCell ref="C186:E186"/>
    <mergeCell ref="F186:N186"/>
    <mergeCell ref="O186:R186"/>
    <mergeCell ref="S186:V186"/>
    <mergeCell ref="W186:Z186"/>
    <mergeCell ref="AA186:AD186"/>
    <mergeCell ref="C187:E187"/>
    <mergeCell ref="F187:N187"/>
    <mergeCell ref="O187:R187"/>
    <mergeCell ref="S187:V187"/>
    <mergeCell ref="W187:Z187"/>
    <mergeCell ref="AA187:AD187"/>
    <mergeCell ref="C188:E188"/>
    <mergeCell ref="F188:N188"/>
    <mergeCell ref="O188:R188"/>
    <mergeCell ref="S188:V188"/>
    <mergeCell ref="W188:Z188"/>
    <mergeCell ref="AA188:AD188"/>
    <mergeCell ref="C183:E183"/>
    <mergeCell ref="F183:N183"/>
    <mergeCell ref="O183:R183"/>
    <mergeCell ref="S183:V183"/>
    <mergeCell ref="W183:Z183"/>
    <mergeCell ref="AA183:AD183"/>
    <mergeCell ref="C184:E184"/>
    <mergeCell ref="F184:N184"/>
    <mergeCell ref="O184:R184"/>
    <mergeCell ref="S184:V184"/>
    <mergeCell ref="W184:Z184"/>
    <mergeCell ref="AA184:AD184"/>
    <mergeCell ref="C185:E185"/>
    <mergeCell ref="F185:N185"/>
    <mergeCell ref="O185:R185"/>
    <mergeCell ref="S185:V185"/>
    <mergeCell ref="W185:Z185"/>
    <mergeCell ref="AA185:AD185"/>
    <mergeCell ref="C23:AD23"/>
    <mergeCell ref="C28:AD28"/>
    <mergeCell ref="C30:AD30"/>
    <mergeCell ref="C33:AD33"/>
    <mergeCell ref="C174:AD174"/>
    <mergeCell ref="C177:N178"/>
    <mergeCell ref="O177:AD177"/>
    <mergeCell ref="O178:R178"/>
    <mergeCell ref="S178:V178"/>
    <mergeCell ref="W178:Z178"/>
    <mergeCell ref="AA178:AD178"/>
    <mergeCell ref="C179:E179"/>
    <mergeCell ref="F179:N179"/>
    <mergeCell ref="O179:R179"/>
    <mergeCell ref="S179:V179"/>
    <mergeCell ref="W179:Z179"/>
    <mergeCell ref="AA179:AD179"/>
    <mergeCell ref="Z41:AD41"/>
    <mergeCell ref="D42:J42"/>
    <mergeCell ref="K42:O42"/>
    <mergeCell ref="P42:T42"/>
    <mergeCell ref="U42:Y42"/>
    <mergeCell ref="Z42:AD42"/>
    <mergeCell ref="C32:AD32"/>
    <mergeCell ref="C34:AD34"/>
    <mergeCell ref="B36:AD36"/>
    <mergeCell ref="C37:AD37"/>
    <mergeCell ref="C40:J41"/>
    <mergeCell ref="K40:O41"/>
    <mergeCell ref="P40:AD40"/>
    <mergeCell ref="P41:T41"/>
    <mergeCell ref="U41:Y41"/>
    <mergeCell ref="C17:AD17"/>
    <mergeCell ref="B19:AD19"/>
    <mergeCell ref="B20:AD20"/>
    <mergeCell ref="C21:AD21"/>
    <mergeCell ref="B22:AD22"/>
    <mergeCell ref="B10:AD10"/>
    <mergeCell ref="C11:AD11"/>
    <mergeCell ref="C12:AD12"/>
    <mergeCell ref="C16:AD16"/>
    <mergeCell ref="B1:AD1"/>
    <mergeCell ref="B3:AD3"/>
    <mergeCell ref="B5:AD5"/>
    <mergeCell ref="AA7:AD7"/>
    <mergeCell ref="B8:L8"/>
    <mergeCell ref="N8:O8"/>
    <mergeCell ref="C15:AD15"/>
    <mergeCell ref="C13:AD13"/>
    <mergeCell ref="C14:AD14"/>
    <mergeCell ref="C24:AD24"/>
    <mergeCell ref="C25:AD25"/>
    <mergeCell ref="C26:AD26"/>
    <mergeCell ref="C27:AD27"/>
    <mergeCell ref="C29:AD29"/>
    <mergeCell ref="C31:AD31"/>
    <mergeCell ref="D45:J45"/>
    <mergeCell ref="K45:O45"/>
    <mergeCell ref="P45:T45"/>
    <mergeCell ref="U45:Y45"/>
    <mergeCell ref="Z45:AD45"/>
    <mergeCell ref="D46:J46"/>
    <mergeCell ref="K46:O46"/>
    <mergeCell ref="P46:T46"/>
    <mergeCell ref="U46:Y46"/>
    <mergeCell ref="Z46:AD46"/>
    <mergeCell ref="D43:J43"/>
    <mergeCell ref="K43:O43"/>
    <mergeCell ref="P43:T43"/>
    <mergeCell ref="U43:Y43"/>
    <mergeCell ref="Z43:AD43"/>
    <mergeCell ref="D44:J44"/>
    <mergeCell ref="K44:O44"/>
    <mergeCell ref="P44:T44"/>
    <mergeCell ref="U44:Y44"/>
    <mergeCell ref="Z44:AD44"/>
    <mergeCell ref="C38:AD38"/>
    <mergeCell ref="D49:J49"/>
    <mergeCell ref="K49:O49"/>
    <mergeCell ref="P49:T49"/>
    <mergeCell ref="U49:Y49"/>
    <mergeCell ref="Z49:AD49"/>
    <mergeCell ref="D50:J50"/>
    <mergeCell ref="K50:O50"/>
    <mergeCell ref="P50:T50"/>
    <mergeCell ref="U50:Y50"/>
    <mergeCell ref="Z50:AD50"/>
    <mergeCell ref="D47:J47"/>
    <mergeCell ref="K47:O47"/>
    <mergeCell ref="P47:T47"/>
    <mergeCell ref="U47:Y47"/>
    <mergeCell ref="Z47:AD47"/>
    <mergeCell ref="D48:J48"/>
    <mergeCell ref="K48:O48"/>
    <mergeCell ref="P48:T48"/>
    <mergeCell ref="U48:Y48"/>
    <mergeCell ref="Z48:AD48"/>
    <mergeCell ref="D53:J53"/>
    <mergeCell ref="K53:O53"/>
    <mergeCell ref="P53:T53"/>
    <mergeCell ref="U53:Y53"/>
    <mergeCell ref="Z53:AD53"/>
    <mergeCell ref="D54:J54"/>
    <mergeCell ref="K54:O54"/>
    <mergeCell ref="P54:T54"/>
    <mergeCell ref="U54:Y54"/>
    <mergeCell ref="Z54:AD54"/>
    <mergeCell ref="D51:J51"/>
    <mergeCell ref="K51:O51"/>
    <mergeCell ref="P51:T51"/>
    <mergeCell ref="U51:Y51"/>
    <mergeCell ref="Z51:AD51"/>
    <mergeCell ref="D52:J52"/>
    <mergeCell ref="K52:O52"/>
    <mergeCell ref="P52:T52"/>
    <mergeCell ref="U52:Y52"/>
    <mergeCell ref="Z52:AD52"/>
    <mergeCell ref="D57:J57"/>
    <mergeCell ref="K57:O57"/>
    <mergeCell ref="P57:T57"/>
    <mergeCell ref="U57:Y57"/>
    <mergeCell ref="Z57:AD57"/>
    <mergeCell ref="D58:J58"/>
    <mergeCell ref="K58:O58"/>
    <mergeCell ref="P58:T58"/>
    <mergeCell ref="U58:Y58"/>
    <mergeCell ref="Z58:AD58"/>
    <mergeCell ref="D55:J55"/>
    <mergeCell ref="K55:O55"/>
    <mergeCell ref="P55:T55"/>
    <mergeCell ref="U55:Y55"/>
    <mergeCell ref="Z55:AD55"/>
    <mergeCell ref="D56:J56"/>
    <mergeCell ref="K56:O56"/>
    <mergeCell ref="P56:T56"/>
    <mergeCell ref="U56:Y56"/>
    <mergeCell ref="Z56:AD56"/>
    <mergeCell ref="D61:J61"/>
    <mergeCell ref="K61:O61"/>
    <mergeCell ref="P61:T61"/>
    <mergeCell ref="U61:Y61"/>
    <mergeCell ref="Z61:AD61"/>
    <mergeCell ref="D62:J62"/>
    <mergeCell ref="K62:O62"/>
    <mergeCell ref="P62:T62"/>
    <mergeCell ref="U62:Y62"/>
    <mergeCell ref="Z62:AD62"/>
    <mergeCell ref="D59:J59"/>
    <mergeCell ref="K59:O59"/>
    <mergeCell ref="P59:T59"/>
    <mergeCell ref="U59:Y59"/>
    <mergeCell ref="Z59:AD59"/>
    <mergeCell ref="D60:J60"/>
    <mergeCell ref="K60:O60"/>
    <mergeCell ref="P60:T60"/>
    <mergeCell ref="U60:Y60"/>
    <mergeCell ref="Z60:AD60"/>
    <mergeCell ref="D65:J65"/>
    <mergeCell ref="K65:O65"/>
    <mergeCell ref="P65:T65"/>
    <mergeCell ref="U65:Y65"/>
    <mergeCell ref="Z65:AD65"/>
    <mergeCell ref="D66:J66"/>
    <mergeCell ref="K66:O66"/>
    <mergeCell ref="P66:T66"/>
    <mergeCell ref="U66:Y66"/>
    <mergeCell ref="Z66:AD66"/>
    <mergeCell ref="D63:J63"/>
    <mergeCell ref="K63:O63"/>
    <mergeCell ref="P63:T63"/>
    <mergeCell ref="U63:Y63"/>
    <mergeCell ref="Z63:AD63"/>
    <mergeCell ref="D64:J64"/>
    <mergeCell ref="K64:O64"/>
    <mergeCell ref="P64:T64"/>
    <mergeCell ref="U64:Y64"/>
    <mergeCell ref="Z64:AD64"/>
    <mergeCell ref="D69:J69"/>
    <mergeCell ref="K69:O69"/>
    <mergeCell ref="P69:T69"/>
    <mergeCell ref="U69:Y69"/>
    <mergeCell ref="Z69:AD69"/>
    <mergeCell ref="D70:J70"/>
    <mergeCell ref="K70:O70"/>
    <mergeCell ref="P70:T70"/>
    <mergeCell ref="U70:Y70"/>
    <mergeCell ref="Z70:AD70"/>
    <mergeCell ref="D67:J67"/>
    <mergeCell ref="K67:O67"/>
    <mergeCell ref="P67:T67"/>
    <mergeCell ref="U67:Y67"/>
    <mergeCell ref="Z67:AD67"/>
    <mergeCell ref="D68:J68"/>
    <mergeCell ref="K68:O68"/>
    <mergeCell ref="P68:T68"/>
    <mergeCell ref="U68:Y68"/>
    <mergeCell ref="Z68:AD68"/>
    <mergeCell ref="D73:J73"/>
    <mergeCell ref="K73:O73"/>
    <mergeCell ref="P73:T73"/>
    <mergeCell ref="U73:Y73"/>
    <mergeCell ref="Z73:AD73"/>
    <mergeCell ref="D74:J74"/>
    <mergeCell ref="K74:O74"/>
    <mergeCell ref="P74:T74"/>
    <mergeCell ref="U74:Y74"/>
    <mergeCell ref="Z74:AD74"/>
    <mergeCell ref="D71:J71"/>
    <mergeCell ref="K71:O71"/>
    <mergeCell ref="P71:T71"/>
    <mergeCell ref="U71:Y71"/>
    <mergeCell ref="Z71:AD71"/>
    <mergeCell ref="D72:J72"/>
    <mergeCell ref="K72:O72"/>
    <mergeCell ref="P72:T72"/>
    <mergeCell ref="U72:Y72"/>
    <mergeCell ref="Z72:AD72"/>
    <mergeCell ref="D77:J77"/>
    <mergeCell ref="K77:O77"/>
    <mergeCell ref="P77:T77"/>
    <mergeCell ref="U77:Y77"/>
    <mergeCell ref="Z77:AD77"/>
    <mergeCell ref="D78:J78"/>
    <mergeCell ref="K78:O78"/>
    <mergeCell ref="P78:T78"/>
    <mergeCell ref="U78:Y78"/>
    <mergeCell ref="Z78:AD78"/>
    <mergeCell ref="D75:J75"/>
    <mergeCell ref="K75:O75"/>
    <mergeCell ref="P75:T75"/>
    <mergeCell ref="U75:Y75"/>
    <mergeCell ref="Z75:AD75"/>
    <mergeCell ref="D76:J76"/>
    <mergeCell ref="K76:O76"/>
    <mergeCell ref="P76:T76"/>
    <mergeCell ref="U76:Y76"/>
    <mergeCell ref="Z76:AD76"/>
    <mergeCell ref="D81:J81"/>
    <mergeCell ref="K81:O81"/>
    <mergeCell ref="P81:T81"/>
    <mergeCell ref="U81:Y81"/>
    <mergeCell ref="Z81:AD81"/>
    <mergeCell ref="D82:J82"/>
    <mergeCell ref="K82:O82"/>
    <mergeCell ref="P82:T82"/>
    <mergeCell ref="U82:Y82"/>
    <mergeCell ref="Z82:AD82"/>
    <mergeCell ref="D79:J79"/>
    <mergeCell ref="K79:O79"/>
    <mergeCell ref="P79:T79"/>
    <mergeCell ref="U79:Y79"/>
    <mergeCell ref="Z79:AD79"/>
    <mergeCell ref="D80:J80"/>
    <mergeCell ref="K80:O80"/>
    <mergeCell ref="P80:T80"/>
    <mergeCell ref="U80:Y80"/>
    <mergeCell ref="Z80:AD80"/>
    <mergeCell ref="D85:J85"/>
    <mergeCell ref="K85:O85"/>
    <mergeCell ref="P85:T85"/>
    <mergeCell ref="U85:Y85"/>
    <mergeCell ref="Z85:AD85"/>
    <mergeCell ref="D86:J86"/>
    <mergeCell ref="K86:O86"/>
    <mergeCell ref="P86:T86"/>
    <mergeCell ref="U86:Y86"/>
    <mergeCell ref="Z86:AD86"/>
    <mergeCell ref="D83:J83"/>
    <mergeCell ref="K83:O83"/>
    <mergeCell ref="P83:T83"/>
    <mergeCell ref="U83:Y83"/>
    <mergeCell ref="Z83:AD83"/>
    <mergeCell ref="D84:J84"/>
    <mergeCell ref="K84:O84"/>
    <mergeCell ref="P84:T84"/>
    <mergeCell ref="U84:Y84"/>
    <mergeCell ref="Z84:AD84"/>
    <mergeCell ref="D89:J89"/>
    <mergeCell ref="K89:O89"/>
    <mergeCell ref="P89:T89"/>
    <mergeCell ref="U89:Y89"/>
    <mergeCell ref="Z89:AD89"/>
    <mergeCell ref="D90:J90"/>
    <mergeCell ref="K90:O90"/>
    <mergeCell ref="P90:T90"/>
    <mergeCell ref="U90:Y90"/>
    <mergeCell ref="Z90:AD90"/>
    <mergeCell ref="D87:J87"/>
    <mergeCell ref="K87:O87"/>
    <mergeCell ref="P87:T87"/>
    <mergeCell ref="U87:Y87"/>
    <mergeCell ref="Z87:AD87"/>
    <mergeCell ref="D88:J88"/>
    <mergeCell ref="K88:O88"/>
    <mergeCell ref="P88:T88"/>
    <mergeCell ref="U88:Y88"/>
    <mergeCell ref="Z88:AD88"/>
    <mergeCell ref="D93:J93"/>
    <mergeCell ref="K93:O93"/>
    <mergeCell ref="P93:T93"/>
    <mergeCell ref="U93:Y93"/>
    <mergeCell ref="Z93:AD93"/>
    <mergeCell ref="D94:J94"/>
    <mergeCell ref="K94:O94"/>
    <mergeCell ref="P94:T94"/>
    <mergeCell ref="U94:Y94"/>
    <mergeCell ref="Z94:AD94"/>
    <mergeCell ref="D91:J91"/>
    <mergeCell ref="K91:O91"/>
    <mergeCell ref="P91:T91"/>
    <mergeCell ref="U91:Y91"/>
    <mergeCell ref="Z91:AD91"/>
    <mergeCell ref="D92:J92"/>
    <mergeCell ref="K92:O92"/>
    <mergeCell ref="P92:T92"/>
    <mergeCell ref="U92:Y92"/>
    <mergeCell ref="Z92:AD92"/>
    <mergeCell ref="D97:J97"/>
    <mergeCell ref="K97:O97"/>
    <mergeCell ref="P97:T97"/>
    <mergeCell ref="U97:Y97"/>
    <mergeCell ref="Z97:AD97"/>
    <mergeCell ref="D98:J98"/>
    <mergeCell ref="K98:O98"/>
    <mergeCell ref="P98:T98"/>
    <mergeCell ref="U98:Y98"/>
    <mergeCell ref="Z98:AD98"/>
    <mergeCell ref="D95:J95"/>
    <mergeCell ref="K95:O95"/>
    <mergeCell ref="P95:T95"/>
    <mergeCell ref="U95:Y95"/>
    <mergeCell ref="Z95:AD95"/>
    <mergeCell ref="D96:J96"/>
    <mergeCell ref="K96:O96"/>
    <mergeCell ref="P96:T96"/>
    <mergeCell ref="U96:Y96"/>
    <mergeCell ref="Z96:AD96"/>
    <mergeCell ref="D101:J101"/>
    <mergeCell ref="K101:O101"/>
    <mergeCell ref="P101:T101"/>
    <mergeCell ref="U101:Y101"/>
    <mergeCell ref="Z101:AD101"/>
    <mergeCell ref="D102:J102"/>
    <mergeCell ref="K102:O102"/>
    <mergeCell ref="P102:T102"/>
    <mergeCell ref="U102:Y102"/>
    <mergeCell ref="Z102:AD102"/>
    <mergeCell ref="D99:J99"/>
    <mergeCell ref="K99:O99"/>
    <mergeCell ref="P99:T99"/>
    <mergeCell ref="U99:Y99"/>
    <mergeCell ref="Z99:AD99"/>
    <mergeCell ref="D100:J100"/>
    <mergeCell ref="K100:O100"/>
    <mergeCell ref="P100:T100"/>
    <mergeCell ref="U100:Y100"/>
    <mergeCell ref="Z100:AD100"/>
    <mergeCell ref="D105:J105"/>
    <mergeCell ref="K105:O105"/>
    <mergeCell ref="P105:T105"/>
    <mergeCell ref="U105:Y105"/>
    <mergeCell ref="Z105:AD105"/>
    <mergeCell ref="D106:J106"/>
    <mergeCell ref="K106:O106"/>
    <mergeCell ref="P106:T106"/>
    <mergeCell ref="U106:Y106"/>
    <mergeCell ref="Z106:AD106"/>
    <mergeCell ref="D103:J103"/>
    <mergeCell ref="K103:O103"/>
    <mergeCell ref="P103:T103"/>
    <mergeCell ref="U103:Y103"/>
    <mergeCell ref="Z103:AD103"/>
    <mergeCell ref="D104:J104"/>
    <mergeCell ref="K104:O104"/>
    <mergeCell ref="P104:T104"/>
    <mergeCell ref="U104:Y104"/>
    <mergeCell ref="Z104:AD104"/>
    <mergeCell ref="D109:J109"/>
    <mergeCell ref="K109:O109"/>
    <mergeCell ref="P109:T109"/>
    <mergeCell ref="U109:Y109"/>
    <mergeCell ref="Z109:AD109"/>
    <mergeCell ref="D110:J110"/>
    <mergeCell ref="K110:O110"/>
    <mergeCell ref="P110:T110"/>
    <mergeCell ref="U110:Y110"/>
    <mergeCell ref="Z110:AD110"/>
    <mergeCell ref="D107:J107"/>
    <mergeCell ref="K107:O107"/>
    <mergeCell ref="P107:T107"/>
    <mergeCell ref="U107:Y107"/>
    <mergeCell ref="Z107:AD107"/>
    <mergeCell ref="D108:J108"/>
    <mergeCell ref="K108:O108"/>
    <mergeCell ref="P108:T108"/>
    <mergeCell ref="U108:Y108"/>
    <mergeCell ref="Z108:AD108"/>
    <mergeCell ref="D113:J113"/>
    <mergeCell ref="K113:O113"/>
    <mergeCell ref="P113:T113"/>
    <mergeCell ref="U113:Y113"/>
    <mergeCell ref="Z113:AD113"/>
    <mergeCell ref="D114:J114"/>
    <mergeCell ref="K114:O114"/>
    <mergeCell ref="P114:T114"/>
    <mergeCell ref="U114:Y114"/>
    <mergeCell ref="Z114:AD114"/>
    <mergeCell ref="D111:J111"/>
    <mergeCell ref="K111:O111"/>
    <mergeCell ref="P111:T111"/>
    <mergeCell ref="U111:Y111"/>
    <mergeCell ref="Z111:AD111"/>
    <mergeCell ref="D112:J112"/>
    <mergeCell ref="K112:O112"/>
    <mergeCell ref="P112:T112"/>
    <mergeCell ref="U112:Y112"/>
    <mergeCell ref="Z112:AD112"/>
    <mergeCell ref="D117:J117"/>
    <mergeCell ref="K117:O117"/>
    <mergeCell ref="P117:T117"/>
    <mergeCell ref="U117:Y117"/>
    <mergeCell ref="Z117:AD117"/>
    <mergeCell ref="D118:J118"/>
    <mergeCell ref="K118:O118"/>
    <mergeCell ref="P118:T118"/>
    <mergeCell ref="U118:Y118"/>
    <mergeCell ref="Z118:AD118"/>
    <mergeCell ref="D115:J115"/>
    <mergeCell ref="K115:O115"/>
    <mergeCell ref="P115:T115"/>
    <mergeCell ref="U115:Y115"/>
    <mergeCell ref="Z115:AD115"/>
    <mergeCell ref="D116:J116"/>
    <mergeCell ref="K116:O116"/>
    <mergeCell ref="P116:T116"/>
    <mergeCell ref="U116:Y116"/>
    <mergeCell ref="Z116:AD116"/>
    <mergeCell ref="D121:J121"/>
    <mergeCell ref="K121:O121"/>
    <mergeCell ref="P121:T121"/>
    <mergeCell ref="U121:Y121"/>
    <mergeCell ref="Z121:AD121"/>
    <mergeCell ref="D122:J122"/>
    <mergeCell ref="K122:O122"/>
    <mergeCell ref="P122:T122"/>
    <mergeCell ref="U122:Y122"/>
    <mergeCell ref="Z122:AD122"/>
    <mergeCell ref="D119:J119"/>
    <mergeCell ref="K119:O119"/>
    <mergeCell ref="P119:T119"/>
    <mergeCell ref="U119:Y119"/>
    <mergeCell ref="Z119:AD119"/>
    <mergeCell ref="D120:J120"/>
    <mergeCell ref="K120:O120"/>
    <mergeCell ref="P120:T120"/>
    <mergeCell ref="U120:Y120"/>
    <mergeCell ref="Z120:AD120"/>
    <mergeCell ref="D125:J125"/>
    <mergeCell ref="K125:O125"/>
    <mergeCell ref="P125:T125"/>
    <mergeCell ref="U125:Y125"/>
    <mergeCell ref="Z125:AD125"/>
    <mergeCell ref="D126:J126"/>
    <mergeCell ref="K126:O126"/>
    <mergeCell ref="P126:T126"/>
    <mergeCell ref="U126:Y126"/>
    <mergeCell ref="Z126:AD126"/>
    <mergeCell ref="D123:J123"/>
    <mergeCell ref="K123:O123"/>
    <mergeCell ref="P123:T123"/>
    <mergeCell ref="U123:Y123"/>
    <mergeCell ref="Z123:AD123"/>
    <mergeCell ref="D124:J124"/>
    <mergeCell ref="K124:O124"/>
    <mergeCell ref="P124:T124"/>
    <mergeCell ref="U124:Y124"/>
    <mergeCell ref="Z124:AD124"/>
    <mergeCell ref="D129:J129"/>
    <mergeCell ref="K129:O129"/>
    <mergeCell ref="P129:T129"/>
    <mergeCell ref="U129:Y129"/>
    <mergeCell ref="Z129:AD129"/>
    <mergeCell ref="D130:J130"/>
    <mergeCell ref="K130:O130"/>
    <mergeCell ref="P130:T130"/>
    <mergeCell ref="U130:Y130"/>
    <mergeCell ref="Z130:AD130"/>
    <mergeCell ref="D127:J127"/>
    <mergeCell ref="K127:O127"/>
    <mergeCell ref="P127:T127"/>
    <mergeCell ref="U127:Y127"/>
    <mergeCell ref="Z127:AD127"/>
    <mergeCell ref="D128:J128"/>
    <mergeCell ref="K128:O128"/>
    <mergeCell ref="P128:T128"/>
    <mergeCell ref="U128:Y128"/>
    <mergeCell ref="Z128:AD128"/>
    <mergeCell ref="D133:J133"/>
    <mergeCell ref="K133:O133"/>
    <mergeCell ref="P133:T133"/>
    <mergeCell ref="U133:Y133"/>
    <mergeCell ref="Z133:AD133"/>
    <mergeCell ref="D134:J134"/>
    <mergeCell ref="K134:O134"/>
    <mergeCell ref="P134:T134"/>
    <mergeCell ref="U134:Y134"/>
    <mergeCell ref="Z134:AD134"/>
    <mergeCell ref="D131:J131"/>
    <mergeCell ref="K131:O131"/>
    <mergeCell ref="P131:T131"/>
    <mergeCell ref="U131:Y131"/>
    <mergeCell ref="Z131:AD131"/>
    <mergeCell ref="D132:J132"/>
    <mergeCell ref="K132:O132"/>
    <mergeCell ref="P132:T132"/>
    <mergeCell ref="U132:Y132"/>
    <mergeCell ref="Z132:AD132"/>
    <mergeCell ref="D137:J137"/>
    <mergeCell ref="K137:O137"/>
    <mergeCell ref="P137:T137"/>
    <mergeCell ref="U137:Y137"/>
    <mergeCell ref="Z137:AD137"/>
    <mergeCell ref="D138:J138"/>
    <mergeCell ref="K138:O138"/>
    <mergeCell ref="P138:T138"/>
    <mergeCell ref="U138:Y138"/>
    <mergeCell ref="Z138:AD138"/>
    <mergeCell ref="D135:J135"/>
    <mergeCell ref="K135:O135"/>
    <mergeCell ref="P135:T135"/>
    <mergeCell ref="U135:Y135"/>
    <mergeCell ref="Z135:AD135"/>
    <mergeCell ref="D136:J136"/>
    <mergeCell ref="K136:O136"/>
    <mergeCell ref="P136:T136"/>
    <mergeCell ref="U136:Y136"/>
    <mergeCell ref="Z136:AD136"/>
    <mergeCell ref="D141:J141"/>
    <mergeCell ref="K141:O141"/>
    <mergeCell ref="P141:T141"/>
    <mergeCell ref="U141:Y141"/>
    <mergeCell ref="Z141:AD141"/>
    <mergeCell ref="D142:J142"/>
    <mergeCell ref="K142:O142"/>
    <mergeCell ref="P142:T142"/>
    <mergeCell ref="U142:Y142"/>
    <mergeCell ref="Z142:AD142"/>
    <mergeCell ref="D139:J139"/>
    <mergeCell ref="K139:O139"/>
    <mergeCell ref="P139:T139"/>
    <mergeCell ref="U139:Y139"/>
    <mergeCell ref="Z139:AD139"/>
    <mergeCell ref="D140:J140"/>
    <mergeCell ref="K140:O140"/>
    <mergeCell ref="P140:T140"/>
    <mergeCell ref="U140:Y140"/>
    <mergeCell ref="Z140:AD140"/>
    <mergeCell ref="D145:J145"/>
    <mergeCell ref="K145:O145"/>
    <mergeCell ref="P145:T145"/>
    <mergeCell ref="U145:Y145"/>
    <mergeCell ref="Z145:AD145"/>
    <mergeCell ref="D146:J146"/>
    <mergeCell ref="K146:O146"/>
    <mergeCell ref="P146:T146"/>
    <mergeCell ref="U146:Y146"/>
    <mergeCell ref="Z146:AD146"/>
    <mergeCell ref="D143:J143"/>
    <mergeCell ref="K143:O143"/>
    <mergeCell ref="P143:T143"/>
    <mergeCell ref="U143:Y143"/>
    <mergeCell ref="Z143:AD143"/>
    <mergeCell ref="D144:J144"/>
    <mergeCell ref="K144:O144"/>
    <mergeCell ref="P144:T144"/>
    <mergeCell ref="U144:Y144"/>
    <mergeCell ref="Z144:AD144"/>
    <mergeCell ref="D149:J149"/>
    <mergeCell ref="K149:O149"/>
    <mergeCell ref="P149:T149"/>
    <mergeCell ref="U149:Y149"/>
    <mergeCell ref="Z149:AD149"/>
    <mergeCell ref="D150:J150"/>
    <mergeCell ref="K150:O150"/>
    <mergeCell ref="P150:T150"/>
    <mergeCell ref="U150:Y150"/>
    <mergeCell ref="Z150:AD150"/>
    <mergeCell ref="D147:J147"/>
    <mergeCell ref="K147:O147"/>
    <mergeCell ref="P147:T147"/>
    <mergeCell ref="U147:Y147"/>
    <mergeCell ref="Z147:AD147"/>
    <mergeCell ref="D148:J148"/>
    <mergeCell ref="K148:O148"/>
    <mergeCell ref="P148:T148"/>
    <mergeCell ref="U148:Y148"/>
    <mergeCell ref="Z148:AD148"/>
    <mergeCell ref="D153:J153"/>
    <mergeCell ref="K153:O153"/>
    <mergeCell ref="P153:T153"/>
    <mergeCell ref="U153:Y153"/>
    <mergeCell ref="Z153:AD153"/>
    <mergeCell ref="D154:J154"/>
    <mergeCell ref="K154:O154"/>
    <mergeCell ref="P154:T154"/>
    <mergeCell ref="U154:Y154"/>
    <mergeCell ref="Z154:AD154"/>
    <mergeCell ref="D151:J151"/>
    <mergeCell ref="K151:O151"/>
    <mergeCell ref="P151:T151"/>
    <mergeCell ref="U151:Y151"/>
    <mergeCell ref="Z151:AD151"/>
    <mergeCell ref="D152:J152"/>
    <mergeCell ref="K152:O152"/>
    <mergeCell ref="P152:T152"/>
    <mergeCell ref="U152:Y152"/>
    <mergeCell ref="Z152:AD152"/>
    <mergeCell ref="D157:J157"/>
    <mergeCell ref="K157:O157"/>
    <mergeCell ref="P157:T157"/>
    <mergeCell ref="U157:Y157"/>
    <mergeCell ref="Z157:AD157"/>
    <mergeCell ref="D158:J158"/>
    <mergeCell ref="K158:O158"/>
    <mergeCell ref="P158:T158"/>
    <mergeCell ref="U158:Y158"/>
    <mergeCell ref="Z158:AD158"/>
    <mergeCell ref="D155:J155"/>
    <mergeCell ref="K155:O155"/>
    <mergeCell ref="P155:T155"/>
    <mergeCell ref="U155:Y155"/>
    <mergeCell ref="Z155:AD155"/>
    <mergeCell ref="D156:J156"/>
    <mergeCell ref="K156:O156"/>
    <mergeCell ref="P156:T156"/>
    <mergeCell ref="U156:Y156"/>
    <mergeCell ref="Z156:AD156"/>
    <mergeCell ref="D161:J161"/>
    <mergeCell ref="K161:O161"/>
    <mergeCell ref="P161:T161"/>
    <mergeCell ref="U161:Y161"/>
    <mergeCell ref="Z161:AD161"/>
    <mergeCell ref="P162:T162"/>
    <mergeCell ref="U162:Y162"/>
    <mergeCell ref="Z162:AD162"/>
    <mergeCell ref="D159:J159"/>
    <mergeCell ref="K159:O159"/>
    <mergeCell ref="P159:T159"/>
    <mergeCell ref="U159:Y159"/>
    <mergeCell ref="Z159:AD159"/>
    <mergeCell ref="D160:J160"/>
    <mergeCell ref="K160:O160"/>
    <mergeCell ref="P160:T160"/>
    <mergeCell ref="U160:Y160"/>
    <mergeCell ref="Z160:AD160"/>
    <mergeCell ref="C164:AD164"/>
    <mergeCell ref="C165:AD165"/>
    <mergeCell ref="B172:AD172"/>
    <mergeCell ref="C173:AD173"/>
    <mergeCell ref="C175:AD175"/>
    <mergeCell ref="C180:D181"/>
    <mergeCell ref="F180:N180"/>
    <mergeCell ref="O180:R180"/>
    <mergeCell ref="S180:V180"/>
    <mergeCell ref="W180:Z180"/>
    <mergeCell ref="AA180:AD180"/>
    <mergeCell ref="F181:N181"/>
    <mergeCell ref="O181:R181"/>
    <mergeCell ref="S181:V181"/>
    <mergeCell ref="W181:Z181"/>
    <mergeCell ref="AA181:AD181"/>
    <mergeCell ref="C182:E182"/>
    <mergeCell ref="F182:N182"/>
    <mergeCell ref="O182:R182"/>
    <mergeCell ref="S182:V182"/>
    <mergeCell ref="W182:Z182"/>
    <mergeCell ref="AA182:AD182"/>
    <mergeCell ref="B166:AD166"/>
    <mergeCell ref="B169:AD169"/>
    <mergeCell ref="B167:AD167"/>
    <mergeCell ref="B168:AD168"/>
    <mergeCell ref="B170:AD170"/>
    <mergeCell ref="C193:AD193"/>
    <mergeCell ref="D232:X232"/>
    <mergeCell ref="Y232:AD232"/>
    <mergeCell ref="D233:X233"/>
    <mergeCell ref="Y233:AD233"/>
    <mergeCell ref="D234:X234"/>
    <mergeCell ref="Y234:AD234"/>
    <mergeCell ref="D229:X229"/>
    <mergeCell ref="Y229:AD229"/>
    <mergeCell ref="D230:X230"/>
    <mergeCell ref="Y230:AD230"/>
    <mergeCell ref="D231:X231"/>
    <mergeCell ref="Y231:AD231"/>
    <mergeCell ref="Y228:AD228"/>
    <mergeCell ref="Y241:AD241"/>
    <mergeCell ref="C246:AD246"/>
    <mergeCell ref="C209:X209"/>
    <mergeCell ref="B195:AD195"/>
    <mergeCell ref="C218:AD218"/>
    <mergeCell ref="C219:AD219"/>
    <mergeCell ref="B196:AD196"/>
    <mergeCell ref="B197:AD197"/>
    <mergeCell ref="B198:AD198"/>
    <mergeCell ref="B199:AD199"/>
    <mergeCell ref="C247:AD247"/>
    <mergeCell ref="B254:AD254"/>
    <mergeCell ref="C256:AD256"/>
    <mergeCell ref="C259:X259"/>
    <mergeCell ref="Y259:AD259"/>
    <mergeCell ref="D238:X238"/>
    <mergeCell ref="Y238:AD238"/>
    <mergeCell ref="D239:X239"/>
    <mergeCell ref="Y239:AD239"/>
    <mergeCell ref="D240:X240"/>
    <mergeCell ref="Y240:AD240"/>
    <mergeCell ref="D235:X235"/>
    <mergeCell ref="Y235:AD235"/>
    <mergeCell ref="D236:X236"/>
    <mergeCell ref="Y236:AD236"/>
    <mergeCell ref="D237:X237"/>
    <mergeCell ref="Y237:AD237"/>
    <mergeCell ref="Y242:AD242"/>
    <mergeCell ref="C244:E244"/>
    <mergeCell ref="F244:AD244"/>
    <mergeCell ref="C255:AD255"/>
    <mergeCell ref="C257:AD257"/>
    <mergeCell ref="B248:AD248"/>
    <mergeCell ref="B253:AD253"/>
    <mergeCell ref="Y266:AD266"/>
    <mergeCell ref="C268:AD268"/>
    <mergeCell ref="C269:AD269"/>
    <mergeCell ref="B276:AD276"/>
    <mergeCell ref="D263:X263"/>
    <mergeCell ref="Y263:AD263"/>
    <mergeCell ref="D264:X264"/>
    <mergeCell ref="Y264:AD264"/>
    <mergeCell ref="D265:X265"/>
    <mergeCell ref="Y265:AD265"/>
    <mergeCell ref="D260:X260"/>
    <mergeCell ref="Y260:AD260"/>
    <mergeCell ref="D261:X261"/>
    <mergeCell ref="Y261:AD261"/>
    <mergeCell ref="D262:X262"/>
    <mergeCell ref="Y262:AD262"/>
    <mergeCell ref="C277:AD277"/>
    <mergeCell ref="B270:AD270"/>
    <mergeCell ref="B271:AD271"/>
    <mergeCell ref="B272:AD272"/>
    <mergeCell ref="B273:AD273"/>
    <mergeCell ref="B274:AD274"/>
    <mergeCell ref="AC283:AD283"/>
    <mergeCell ref="Q284:R284"/>
    <mergeCell ref="S284:T284"/>
    <mergeCell ref="U284:V284"/>
    <mergeCell ref="W284:X284"/>
    <mergeCell ref="Y284:Z284"/>
    <mergeCell ref="AA284:AB284"/>
    <mergeCell ref="AC284:AD284"/>
    <mergeCell ref="AA282:AB282"/>
    <mergeCell ref="AC282:AD282"/>
    <mergeCell ref="Q283:R283"/>
    <mergeCell ref="S283:T283"/>
    <mergeCell ref="U283:V283"/>
    <mergeCell ref="W283:X283"/>
    <mergeCell ref="Y283:Z283"/>
    <mergeCell ref="AA283:AB283"/>
    <mergeCell ref="C278:AD278"/>
    <mergeCell ref="C279:AD279"/>
    <mergeCell ref="Q282:R282"/>
    <mergeCell ref="S282:T282"/>
    <mergeCell ref="U282:V282"/>
    <mergeCell ref="W282:X282"/>
    <mergeCell ref="Y282:Z282"/>
    <mergeCell ref="C281:P282"/>
    <mergeCell ref="Q281:AD281"/>
    <mergeCell ref="D283:P283"/>
    <mergeCell ref="W287:X287"/>
    <mergeCell ref="Y287:Z287"/>
    <mergeCell ref="AA287:AB287"/>
    <mergeCell ref="D287:P287"/>
    <mergeCell ref="D288:P288"/>
    <mergeCell ref="Y285:Z285"/>
    <mergeCell ref="AA285:AB285"/>
    <mergeCell ref="AC285:AD285"/>
    <mergeCell ref="Q286:R286"/>
    <mergeCell ref="S286:T286"/>
    <mergeCell ref="U286:V286"/>
    <mergeCell ref="W286:X286"/>
    <mergeCell ref="Y286:Z286"/>
    <mergeCell ref="Q285:R285"/>
    <mergeCell ref="S285:T285"/>
    <mergeCell ref="U285:V285"/>
    <mergeCell ref="W285:X285"/>
    <mergeCell ref="Y291:Z291"/>
    <mergeCell ref="AA291:AB291"/>
    <mergeCell ref="Y289:Z289"/>
    <mergeCell ref="AA289:AB289"/>
    <mergeCell ref="AC289:AD289"/>
    <mergeCell ref="Q290:R290"/>
    <mergeCell ref="S290:T290"/>
    <mergeCell ref="U290:V290"/>
    <mergeCell ref="W290:X290"/>
    <mergeCell ref="Y290:Z290"/>
    <mergeCell ref="Q289:R289"/>
    <mergeCell ref="S289:T289"/>
    <mergeCell ref="U289:V289"/>
    <mergeCell ref="W289:X289"/>
    <mergeCell ref="AA294:AB294"/>
    <mergeCell ref="AC294:AD294"/>
    <mergeCell ref="D284:P284"/>
    <mergeCell ref="D285:P285"/>
    <mergeCell ref="D286:P286"/>
    <mergeCell ref="AC287:AD287"/>
    <mergeCell ref="Q288:R288"/>
    <mergeCell ref="S288:T288"/>
    <mergeCell ref="U288:V288"/>
    <mergeCell ref="W288:X288"/>
    <mergeCell ref="Y288:Z288"/>
    <mergeCell ref="AA288:AB288"/>
    <mergeCell ref="AC288:AD288"/>
    <mergeCell ref="AA286:AB286"/>
    <mergeCell ref="AC286:AD286"/>
    <mergeCell ref="Q287:R287"/>
    <mergeCell ref="S287:T287"/>
    <mergeCell ref="U287:V287"/>
    <mergeCell ref="D289:P289"/>
    <mergeCell ref="D290:P290"/>
    <mergeCell ref="D291:P291"/>
    <mergeCell ref="Y293:Z293"/>
    <mergeCell ref="AA293:AB293"/>
    <mergeCell ref="AC293:AD293"/>
    <mergeCell ref="Q294:R294"/>
    <mergeCell ref="S294:T294"/>
    <mergeCell ref="U294:V294"/>
    <mergeCell ref="W294:X294"/>
    <mergeCell ref="Y294:Z294"/>
    <mergeCell ref="Q293:R293"/>
    <mergeCell ref="S293:T293"/>
    <mergeCell ref="U293:V293"/>
    <mergeCell ref="W293:X293"/>
    <mergeCell ref="AC291:AD291"/>
    <mergeCell ref="Q292:R292"/>
    <mergeCell ref="S292:T292"/>
    <mergeCell ref="U292:V292"/>
    <mergeCell ref="W292:X292"/>
    <mergeCell ref="Y292:Z292"/>
    <mergeCell ref="AA292:AB292"/>
    <mergeCell ref="AC292:AD292"/>
    <mergeCell ref="D292:P292"/>
    <mergeCell ref="D293:P293"/>
    <mergeCell ref="D294:P294"/>
    <mergeCell ref="AA290:AB290"/>
    <mergeCell ref="AC290:AD290"/>
    <mergeCell ref="Q291:R291"/>
    <mergeCell ref="S291:T291"/>
    <mergeCell ref="U291:V291"/>
    <mergeCell ref="W291:X291"/>
    <mergeCell ref="C298:AD298"/>
    <mergeCell ref="C299:AD299"/>
    <mergeCell ref="B308:AD308"/>
    <mergeCell ref="C312:X312"/>
    <mergeCell ref="Y312:AD312"/>
    <mergeCell ref="Y313:AD313"/>
    <mergeCell ref="B306:AD306"/>
    <mergeCell ref="C309:AD309"/>
    <mergeCell ref="C310:AD310"/>
    <mergeCell ref="D313:X313"/>
    <mergeCell ref="D314:X314"/>
    <mergeCell ref="D315:X315"/>
    <mergeCell ref="D316:X316"/>
    <mergeCell ref="D317:X317"/>
    <mergeCell ref="AC295:AD295"/>
    <mergeCell ref="Q296:R296"/>
    <mergeCell ref="S296:T296"/>
    <mergeCell ref="U296:V296"/>
    <mergeCell ref="W296:X296"/>
    <mergeCell ref="Y296:Z296"/>
    <mergeCell ref="AA296:AB296"/>
    <mergeCell ref="AC296:AD296"/>
    <mergeCell ref="Q295:R295"/>
    <mergeCell ref="S295:T295"/>
    <mergeCell ref="U295:V295"/>
    <mergeCell ref="W295:X295"/>
    <mergeCell ref="Y295:Z295"/>
    <mergeCell ref="AA295:AB295"/>
    <mergeCell ref="D295:P295"/>
    <mergeCell ref="B300:AD300"/>
    <mergeCell ref="B301:AD301"/>
    <mergeCell ref="B302:AD302"/>
    <mergeCell ref="C346:AD346"/>
    <mergeCell ref="C347:AD347"/>
    <mergeCell ref="AA349:AD349"/>
    <mergeCell ref="C335:AD335"/>
    <mergeCell ref="B337:AD337"/>
    <mergeCell ref="B341:AD341"/>
    <mergeCell ref="C342:AD342"/>
    <mergeCell ref="C343:AD343"/>
    <mergeCell ref="C345:AD345"/>
    <mergeCell ref="B332:AD332"/>
    <mergeCell ref="B333:AD333"/>
    <mergeCell ref="C334:AD334"/>
    <mergeCell ref="R350:AD350"/>
    <mergeCell ref="Y318:AD318"/>
    <mergeCell ref="Y314:AD314"/>
    <mergeCell ref="Y315:AD315"/>
    <mergeCell ref="Y316:AD316"/>
    <mergeCell ref="Y317:AD317"/>
    <mergeCell ref="C320:F320"/>
    <mergeCell ref="G320:AD320"/>
    <mergeCell ref="C322:F322"/>
    <mergeCell ref="G322:AD322"/>
    <mergeCell ref="B338:AD338"/>
    <mergeCell ref="C339:AD339"/>
    <mergeCell ref="C344:AD344"/>
    <mergeCell ref="B326:AD326"/>
    <mergeCell ref="B328:AD328"/>
    <mergeCell ref="B329:AD329"/>
    <mergeCell ref="D362:K362"/>
    <mergeCell ref="L362:Q362"/>
    <mergeCell ref="D363:K363"/>
    <mergeCell ref="L363:Q363"/>
    <mergeCell ref="D364:K364"/>
    <mergeCell ref="L364:Q364"/>
    <mergeCell ref="D365:K365"/>
    <mergeCell ref="L365:Q365"/>
    <mergeCell ref="D366:K366"/>
    <mergeCell ref="L366:Q366"/>
    <mergeCell ref="D367:K367"/>
    <mergeCell ref="L367:Q367"/>
    <mergeCell ref="D368:K368"/>
    <mergeCell ref="L368:Q368"/>
    <mergeCell ref="D360:K360"/>
    <mergeCell ref="L360:Q360"/>
    <mergeCell ref="D361:K361"/>
    <mergeCell ref="L361:Q361"/>
    <mergeCell ref="D371:K371"/>
    <mergeCell ref="L371:Q371"/>
    <mergeCell ref="D372:K372"/>
    <mergeCell ref="L372:Q372"/>
    <mergeCell ref="D373:K373"/>
    <mergeCell ref="L373:Q373"/>
    <mergeCell ref="D374:K374"/>
    <mergeCell ref="L374:Q374"/>
    <mergeCell ref="D375:K375"/>
    <mergeCell ref="L375:Q375"/>
    <mergeCell ref="D376:K376"/>
    <mergeCell ref="L376:Q376"/>
    <mergeCell ref="D377:K377"/>
    <mergeCell ref="L377:Q377"/>
    <mergeCell ref="D398:K398"/>
    <mergeCell ref="L398:Q398"/>
    <mergeCell ref="D399:K399"/>
    <mergeCell ref="L399:Q399"/>
    <mergeCell ref="D386:K386"/>
    <mergeCell ref="L386:Q386"/>
    <mergeCell ref="D382:K382"/>
    <mergeCell ref="L382:Q382"/>
    <mergeCell ref="D383:K383"/>
    <mergeCell ref="L383:Q383"/>
    <mergeCell ref="D384:K384"/>
    <mergeCell ref="L384:Q384"/>
    <mergeCell ref="D385:K385"/>
    <mergeCell ref="L385:Q385"/>
    <mergeCell ref="D400:K400"/>
    <mergeCell ref="L400:Q400"/>
    <mergeCell ref="D401:K401"/>
    <mergeCell ref="L401:Q401"/>
    <mergeCell ref="D402:K402"/>
    <mergeCell ref="L402:Q402"/>
    <mergeCell ref="D403:K403"/>
    <mergeCell ref="L403:Q403"/>
    <mergeCell ref="D404:K404"/>
    <mergeCell ref="L404:Q404"/>
    <mergeCell ref="D389:K389"/>
    <mergeCell ref="L389:Q389"/>
    <mergeCell ref="D390:K390"/>
    <mergeCell ref="L390:Q390"/>
    <mergeCell ref="D391:K391"/>
    <mergeCell ref="L391:Q391"/>
    <mergeCell ref="D392:K392"/>
    <mergeCell ref="L392:Q392"/>
    <mergeCell ref="D393:K393"/>
    <mergeCell ref="L393:Q393"/>
    <mergeCell ref="D394:K394"/>
    <mergeCell ref="L394:Q394"/>
    <mergeCell ref="D395:K395"/>
    <mergeCell ref="L395:Q395"/>
    <mergeCell ref="D407:K407"/>
    <mergeCell ref="L407:Q407"/>
    <mergeCell ref="D408:K408"/>
    <mergeCell ref="L408:Q408"/>
    <mergeCell ref="D409:K409"/>
    <mergeCell ref="L409:Q409"/>
    <mergeCell ref="D410:K410"/>
    <mergeCell ref="L410:Q410"/>
    <mergeCell ref="D411:K411"/>
    <mergeCell ref="L411:Q411"/>
    <mergeCell ref="D412:K412"/>
    <mergeCell ref="L412:Q412"/>
    <mergeCell ref="D413:K413"/>
    <mergeCell ref="L413:Q413"/>
    <mergeCell ref="D434:K434"/>
    <mergeCell ref="L434:Q434"/>
    <mergeCell ref="D435:K435"/>
    <mergeCell ref="L435:Q435"/>
    <mergeCell ref="D425:K425"/>
    <mergeCell ref="L425:Q425"/>
    <mergeCell ref="D426:K426"/>
    <mergeCell ref="L426:Q426"/>
    <mergeCell ref="D427:K427"/>
    <mergeCell ref="L427:Q427"/>
    <mergeCell ref="D428:K428"/>
    <mergeCell ref="L428:Q428"/>
    <mergeCell ref="D429:K429"/>
    <mergeCell ref="L429:Q429"/>
    <mergeCell ref="D430:K430"/>
    <mergeCell ref="L430:Q430"/>
    <mergeCell ref="D431:K431"/>
    <mergeCell ref="L431:Q431"/>
    <mergeCell ref="D452:K452"/>
    <mergeCell ref="L452:Q452"/>
    <mergeCell ref="D453:K453"/>
    <mergeCell ref="L453:Q453"/>
    <mergeCell ref="D454:K454"/>
    <mergeCell ref="L454:Q454"/>
    <mergeCell ref="D455:K455"/>
    <mergeCell ref="L455:Q455"/>
    <mergeCell ref="D456:K456"/>
    <mergeCell ref="L456:Q456"/>
    <mergeCell ref="D457:K457"/>
    <mergeCell ref="L457:Q457"/>
    <mergeCell ref="D458:K458"/>
    <mergeCell ref="L458:Q458"/>
    <mergeCell ref="D443:K443"/>
    <mergeCell ref="L443:Q443"/>
    <mergeCell ref="D444:K444"/>
    <mergeCell ref="L444:Q444"/>
    <mergeCell ref="D445:K445"/>
    <mergeCell ref="L445:Q445"/>
    <mergeCell ref="D446:K446"/>
    <mergeCell ref="L446:Q446"/>
    <mergeCell ref="D447:K447"/>
    <mergeCell ref="L447:Q447"/>
    <mergeCell ref="D448:K448"/>
    <mergeCell ref="L448:Q448"/>
    <mergeCell ref="D449:K449"/>
    <mergeCell ref="L449:Q449"/>
    <mergeCell ref="D450:K450"/>
    <mergeCell ref="L450:Q450"/>
    <mergeCell ref="D451:K451"/>
    <mergeCell ref="L451:Q451"/>
    <mergeCell ref="C607:D609"/>
    <mergeCell ref="F607:AD607"/>
    <mergeCell ref="F608:AD608"/>
    <mergeCell ref="F609:AD609"/>
    <mergeCell ref="C610:E610"/>
    <mergeCell ref="F610:AD610"/>
    <mergeCell ref="C602:E602"/>
    <mergeCell ref="F602:AD602"/>
    <mergeCell ref="C604:AD604"/>
    <mergeCell ref="C605:E605"/>
    <mergeCell ref="F605:AD605"/>
    <mergeCell ref="C606:E606"/>
    <mergeCell ref="F606:AD606"/>
    <mergeCell ref="C600:E600"/>
    <mergeCell ref="F600:AD600"/>
    <mergeCell ref="D470:K470"/>
    <mergeCell ref="L470:Q470"/>
    <mergeCell ref="D471:K471"/>
    <mergeCell ref="L471:Q471"/>
    <mergeCell ref="D472:K472"/>
    <mergeCell ref="L472:Q472"/>
    <mergeCell ref="Z476:Z477"/>
    <mergeCell ref="AA476:AA477"/>
    <mergeCell ref="AA474:AD474"/>
    <mergeCell ref="C475:D477"/>
    <mergeCell ref="W476:W477"/>
    <mergeCell ref="X476:X477"/>
    <mergeCell ref="T476:V476"/>
    <mergeCell ref="C614:E614"/>
    <mergeCell ref="F614:AD614"/>
    <mergeCell ref="C619:AD619"/>
    <mergeCell ref="C620:AD620"/>
    <mergeCell ref="B649:AD649"/>
    <mergeCell ref="C651:AD651"/>
    <mergeCell ref="C611:E611"/>
    <mergeCell ref="F611:AD611"/>
    <mergeCell ref="C612:E612"/>
    <mergeCell ref="F612:AD612"/>
    <mergeCell ref="C613:E613"/>
    <mergeCell ref="F613:AD613"/>
    <mergeCell ref="C615:E615"/>
    <mergeCell ref="C616:E616"/>
    <mergeCell ref="C617:E617"/>
    <mergeCell ref="F615:AD615"/>
    <mergeCell ref="F616:AD616"/>
    <mergeCell ref="F617:AD617"/>
    <mergeCell ref="B627:AD627"/>
    <mergeCell ref="C628:AD628"/>
    <mergeCell ref="C629:AD629"/>
    <mergeCell ref="C630:AD630"/>
    <mergeCell ref="C631:AD631"/>
    <mergeCell ref="C633:X633"/>
    <mergeCell ref="Y633:AD633"/>
    <mergeCell ref="D634:X634"/>
    <mergeCell ref="Y634:AD634"/>
    <mergeCell ref="D635:X635"/>
    <mergeCell ref="Y635:AD635"/>
    <mergeCell ref="D636:X636"/>
    <mergeCell ref="Y636:AD636"/>
    <mergeCell ref="D637:X637"/>
    <mergeCell ref="C687:AD687"/>
    <mergeCell ref="C689:L691"/>
    <mergeCell ref="M689:AD689"/>
    <mergeCell ref="M690:U690"/>
    <mergeCell ref="V690:AD690"/>
    <mergeCell ref="M691:O691"/>
    <mergeCell ref="P691:R691"/>
    <mergeCell ref="D692:L692"/>
    <mergeCell ref="M692:O692"/>
    <mergeCell ref="P692:R692"/>
    <mergeCell ref="O714:P714"/>
    <mergeCell ref="Q714:R714"/>
    <mergeCell ref="S714:T714"/>
    <mergeCell ref="U714:V714"/>
    <mergeCell ref="W714:X714"/>
    <mergeCell ref="Y714:Z714"/>
    <mergeCell ref="AA714:AB714"/>
    <mergeCell ref="AC714:AD714"/>
    <mergeCell ref="C707:AD707"/>
    <mergeCell ref="B711:AD711"/>
    <mergeCell ref="B703:AD703"/>
    <mergeCell ref="C706:AD706"/>
    <mergeCell ref="C705:AD705"/>
    <mergeCell ref="C708:AD708"/>
    <mergeCell ref="C709:AD709"/>
    <mergeCell ref="O713:V713"/>
    <mergeCell ref="W713:AD713"/>
    <mergeCell ref="C695:AD695"/>
    <mergeCell ref="C696:AD696"/>
    <mergeCell ref="AC715:AD715"/>
    <mergeCell ref="O716:P716"/>
    <mergeCell ref="Q716:R716"/>
    <mergeCell ref="S716:T716"/>
    <mergeCell ref="U716:V716"/>
    <mergeCell ref="Q715:R715"/>
    <mergeCell ref="S715:T715"/>
    <mergeCell ref="U715:V715"/>
    <mergeCell ref="W715:X715"/>
    <mergeCell ref="Y715:Z715"/>
    <mergeCell ref="AA715:AB715"/>
    <mergeCell ref="O715:P715"/>
    <mergeCell ref="AC717:AD717"/>
    <mergeCell ref="O718:P718"/>
    <mergeCell ref="Q718:R718"/>
    <mergeCell ref="S718:T718"/>
    <mergeCell ref="U718:V718"/>
    <mergeCell ref="Q717:R717"/>
    <mergeCell ref="S717:T717"/>
    <mergeCell ref="U717:V717"/>
    <mergeCell ref="W717:X717"/>
    <mergeCell ref="Y717:Z717"/>
    <mergeCell ref="AA717:AB717"/>
    <mergeCell ref="W716:X716"/>
    <mergeCell ref="Y716:Z716"/>
    <mergeCell ref="AA716:AB716"/>
    <mergeCell ref="AC716:AD716"/>
    <mergeCell ref="O717:P717"/>
    <mergeCell ref="AC719:AD719"/>
    <mergeCell ref="O720:P720"/>
    <mergeCell ref="Q720:R720"/>
    <mergeCell ref="S720:T720"/>
    <mergeCell ref="U720:V720"/>
    <mergeCell ref="Q719:R719"/>
    <mergeCell ref="S719:T719"/>
    <mergeCell ref="U719:V719"/>
    <mergeCell ref="W719:X719"/>
    <mergeCell ref="Y719:Z719"/>
    <mergeCell ref="AA719:AB719"/>
    <mergeCell ref="W718:X718"/>
    <mergeCell ref="Y718:Z718"/>
    <mergeCell ref="AA718:AB718"/>
    <mergeCell ref="AC718:AD718"/>
    <mergeCell ref="O719:P719"/>
    <mergeCell ref="AC721:AD721"/>
    <mergeCell ref="O722:P722"/>
    <mergeCell ref="Q722:R722"/>
    <mergeCell ref="S722:T722"/>
    <mergeCell ref="U722:V722"/>
    <mergeCell ref="Q721:R721"/>
    <mergeCell ref="S721:T721"/>
    <mergeCell ref="U721:V721"/>
    <mergeCell ref="W721:X721"/>
    <mergeCell ref="Y721:Z721"/>
    <mergeCell ref="AA721:AB721"/>
    <mergeCell ref="W720:X720"/>
    <mergeCell ref="Y720:Z720"/>
    <mergeCell ref="AA720:AB720"/>
    <mergeCell ref="AC720:AD720"/>
    <mergeCell ref="O721:P721"/>
    <mergeCell ref="AC723:AD723"/>
    <mergeCell ref="O724:P724"/>
    <mergeCell ref="Q724:R724"/>
    <mergeCell ref="S724:T724"/>
    <mergeCell ref="U724:V724"/>
    <mergeCell ref="Q723:R723"/>
    <mergeCell ref="S723:T723"/>
    <mergeCell ref="U723:V723"/>
    <mergeCell ref="W723:X723"/>
    <mergeCell ref="Y723:Z723"/>
    <mergeCell ref="AA723:AB723"/>
    <mergeCell ref="W722:X722"/>
    <mergeCell ref="Y722:Z722"/>
    <mergeCell ref="AA722:AB722"/>
    <mergeCell ref="AC722:AD722"/>
    <mergeCell ref="O723:P723"/>
    <mergeCell ref="AC725:AD725"/>
    <mergeCell ref="O726:P726"/>
    <mergeCell ref="Q726:R726"/>
    <mergeCell ref="S726:T726"/>
    <mergeCell ref="U726:V726"/>
    <mergeCell ref="Q725:R725"/>
    <mergeCell ref="S725:T725"/>
    <mergeCell ref="U725:V725"/>
    <mergeCell ref="W725:X725"/>
    <mergeCell ref="Y725:Z725"/>
    <mergeCell ref="AA725:AB725"/>
    <mergeCell ref="W724:X724"/>
    <mergeCell ref="Y724:Z724"/>
    <mergeCell ref="AA724:AB724"/>
    <mergeCell ref="AC724:AD724"/>
    <mergeCell ref="O725:P725"/>
    <mergeCell ref="AC727:AD727"/>
    <mergeCell ref="O728:P728"/>
    <mergeCell ref="Q728:R728"/>
    <mergeCell ref="S728:T728"/>
    <mergeCell ref="U728:V728"/>
    <mergeCell ref="Q727:R727"/>
    <mergeCell ref="S727:T727"/>
    <mergeCell ref="U727:V727"/>
    <mergeCell ref="W727:X727"/>
    <mergeCell ref="Y727:Z727"/>
    <mergeCell ref="AA727:AB727"/>
    <mergeCell ref="W726:X726"/>
    <mergeCell ref="Y726:Z726"/>
    <mergeCell ref="AA726:AB726"/>
    <mergeCell ref="AC726:AD726"/>
    <mergeCell ref="O727:P727"/>
    <mergeCell ref="AC729:AD729"/>
    <mergeCell ref="O730:P730"/>
    <mergeCell ref="Q730:R730"/>
    <mergeCell ref="S730:T730"/>
    <mergeCell ref="U730:V730"/>
    <mergeCell ref="Q729:R729"/>
    <mergeCell ref="S729:T729"/>
    <mergeCell ref="U729:V729"/>
    <mergeCell ref="W729:X729"/>
    <mergeCell ref="Y729:Z729"/>
    <mergeCell ref="AA729:AB729"/>
    <mergeCell ref="W728:X728"/>
    <mergeCell ref="Y728:Z728"/>
    <mergeCell ref="AA728:AB728"/>
    <mergeCell ref="AC728:AD728"/>
    <mergeCell ref="O729:P729"/>
    <mergeCell ref="AC731:AD731"/>
    <mergeCell ref="O732:P732"/>
    <mergeCell ref="Q732:R732"/>
    <mergeCell ref="S732:T732"/>
    <mergeCell ref="U732:V732"/>
    <mergeCell ref="Q731:R731"/>
    <mergeCell ref="S731:T731"/>
    <mergeCell ref="U731:V731"/>
    <mergeCell ref="W731:X731"/>
    <mergeCell ref="Y731:Z731"/>
    <mergeCell ref="AA731:AB731"/>
    <mergeCell ref="W730:X730"/>
    <mergeCell ref="Y730:Z730"/>
    <mergeCell ref="AA730:AB730"/>
    <mergeCell ref="AC730:AD730"/>
    <mergeCell ref="O731:P731"/>
    <mergeCell ref="AC733:AD733"/>
    <mergeCell ref="O734:P734"/>
    <mergeCell ref="Q734:R734"/>
    <mergeCell ref="S734:T734"/>
    <mergeCell ref="U734:V734"/>
    <mergeCell ref="Q733:R733"/>
    <mergeCell ref="S733:T733"/>
    <mergeCell ref="U733:V733"/>
    <mergeCell ref="W733:X733"/>
    <mergeCell ref="Y733:Z733"/>
    <mergeCell ref="AA733:AB733"/>
    <mergeCell ref="W732:X732"/>
    <mergeCell ref="Y732:Z732"/>
    <mergeCell ref="AA732:AB732"/>
    <mergeCell ref="AC732:AD732"/>
    <mergeCell ref="O733:P733"/>
    <mergeCell ref="AC735:AD735"/>
    <mergeCell ref="O736:P736"/>
    <mergeCell ref="Q736:R736"/>
    <mergeCell ref="S736:T736"/>
    <mergeCell ref="U736:V736"/>
    <mergeCell ref="Q735:R735"/>
    <mergeCell ref="S735:T735"/>
    <mergeCell ref="U735:V735"/>
    <mergeCell ref="W735:X735"/>
    <mergeCell ref="Y735:Z735"/>
    <mergeCell ref="AA735:AB735"/>
    <mergeCell ref="W734:X734"/>
    <mergeCell ref="Y734:Z734"/>
    <mergeCell ref="AA734:AB734"/>
    <mergeCell ref="AC734:AD734"/>
    <mergeCell ref="O735:P735"/>
    <mergeCell ref="AC737:AD737"/>
    <mergeCell ref="O738:P738"/>
    <mergeCell ref="Q738:R738"/>
    <mergeCell ref="S738:T738"/>
    <mergeCell ref="U738:V738"/>
    <mergeCell ref="Q737:R737"/>
    <mergeCell ref="S737:T737"/>
    <mergeCell ref="U737:V737"/>
    <mergeCell ref="W737:X737"/>
    <mergeCell ref="Y737:Z737"/>
    <mergeCell ref="AA737:AB737"/>
    <mergeCell ref="W736:X736"/>
    <mergeCell ref="Y736:Z736"/>
    <mergeCell ref="AA736:AB736"/>
    <mergeCell ref="AC736:AD736"/>
    <mergeCell ref="O737:P737"/>
    <mergeCell ref="AC739:AD739"/>
    <mergeCell ref="O740:P740"/>
    <mergeCell ref="Q740:R740"/>
    <mergeCell ref="S740:T740"/>
    <mergeCell ref="U740:V740"/>
    <mergeCell ref="Q739:R739"/>
    <mergeCell ref="S739:T739"/>
    <mergeCell ref="U739:V739"/>
    <mergeCell ref="W739:X739"/>
    <mergeCell ref="Y739:Z739"/>
    <mergeCell ref="AA739:AB739"/>
    <mergeCell ref="W738:X738"/>
    <mergeCell ref="Y738:Z738"/>
    <mergeCell ref="AA738:AB738"/>
    <mergeCell ref="AC738:AD738"/>
    <mergeCell ref="O739:P739"/>
    <mergeCell ref="AC741:AD741"/>
    <mergeCell ref="O742:P742"/>
    <mergeCell ref="Q742:R742"/>
    <mergeCell ref="S742:T742"/>
    <mergeCell ref="U742:V742"/>
    <mergeCell ref="Q741:R741"/>
    <mergeCell ref="S741:T741"/>
    <mergeCell ref="U741:V741"/>
    <mergeCell ref="W741:X741"/>
    <mergeCell ref="Y741:Z741"/>
    <mergeCell ref="AA741:AB741"/>
    <mergeCell ref="W740:X740"/>
    <mergeCell ref="Y740:Z740"/>
    <mergeCell ref="AA740:AB740"/>
    <mergeCell ref="AC740:AD740"/>
    <mergeCell ref="O741:P741"/>
    <mergeCell ref="AC743:AD743"/>
    <mergeCell ref="O744:P744"/>
    <mergeCell ref="Q744:R744"/>
    <mergeCell ref="S744:T744"/>
    <mergeCell ref="U744:V744"/>
    <mergeCell ref="Q743:R743"/>
    <mergeCell ref="S743:T743"/>
    <mergeCell ref="U743:V743"/>
    <mergeCell ref="W743:X743"/>
    <mergeCell ref="Y743:Z743"/>
    <mergeCell ref="AA743:AB743"/>
    <mergeCell ref="W742:X742"/>
    <mergeCell ref="Y742:Z742"/>
    <mergeCell ref="AA742:AB742"/>
    <mergeCell ref="AC742:AD742"/>
    <mergeCell ref="O743:P743"/>
    <mergeCell ref="AC745:AD745"/>
    <mergeCell ref="O746:P746"/>
    <mergeCell ref="Q746:R746"/>
    <mergeCell ref="S746:T746"/>
    <mergeCell ref="U746:V746"/>
    <mergeCell ref="Q745:R745"/>
    <mergeCell ref="S745:T745"/>
    <mergeCell ref="U745:V745"/>
    <mergeCell ref="W745:X745"/>
    <mergeCell ref="Y745:Z745"/>
    <mergeCell ref="AA745:AB745"/>
    <mergeCell ref="W744:X744"/>
    <mergeCell ref="Y744:Z744"/>
    <mergeCell ref="AA744:AB744"/>
    <mergeCell ref="AC744:AD744"/>
    <mergeCell ref="O745:P745"/>
    <mergeCell ref="AC747:AD747"/>
    <mergeCell ref="O748:P748"/>
    <mergeCell ref="Q748:R748"/>
    <mergeCell ref="S748:T748"/>
    <mergeCell ref="U748:V748"/>
    <mergeCell ref="Q747:R747"/>
    <mergeCell ref="S747:T747"/>
    <mergeCell ref="U747:V747"/>
    <mergeCell ref="W747:X747"/>
    <mergeCell ref="Y747:Z747"/>
    <mergeCell ref="AA747:AB747"/>
    <mergeCell ref="W746:X746"/>
    <mergeCell ref="Y746:Z746"/>
    <mergeCell ref="AA746:AB746"/>
    <mergeCell ref="AC746:AD746"/>
    <mergeCell ref="O747:P747"/>
    <mergeCell ref="AC749:AD749"/>
    <mergeCell ref="O750:P750"/>
    <mergeCell ref="Q750:R750"/>
    <mergeCell ref="S750:T750"/>
    <mergeCell ref="U750:V750"/>
    <mergeCell ref="Q749:R749"/>
    <mergeCell ref="S749:T749"/>
    <mergeCell ref="U749:V749"/>
    <mergeCell ref="W749:X749"/>
    <mergeCell ref="Y749:Z749"/>
    <mergeCell ref="AA749:AB749"/>
    <mergeCell ref="W748:X748"/>
    <mergeCell ref="Y748:Z748"/>
    <mergeCell ref="AA748:AB748"/>
    <mergeCell ref="AC748:AD748"/>
    <mergeCell ref="O749:P749"/>
    <mergeCell ref="AC751:AD751"/>
    <mergeCell ref="O752:P752"/>
    <mergeCell ref="Q752:R752"/>
    <mergeCell ref="S752:T752"/>
    <mergeCell ref="U752:V752"/>
    <mergeCell ref="Q751:R751"/>
    <mergeCell ref="S751:T751"/>
    <mergeCell ref="U751:V751"/>
    <mergeCell ref="W751:X751"/>
    <mergeCell ref="Y751:Z751"/>
    <mergeCell ref="AA751:AB751"/>
    <mergeCell ref="W750:X750"/>
    <mergeCell ref="Y750:Z750"/>
    <mergeCell ref="AA750:AB750"/>
    <mergeCell ref="AC750:AD750"/>
    <mergeCell ref="O751:P751"/>
    <mergeCell ref="AC753:AD753"/>
    <mergeCell ref="O754:P754"/>
    <mergeCell ref="Q754:R754"/>
    <mergeCell ref="S754:T754"/>
    <mergeCell ref="U754:V754"/>
    <mergeCell ref="Q753:R753"/>
    <mergeCell ref="S753:T753"/>
    <mergeCell ref="U753:V753"/>
    <mergeCell ref="W753:X753"/>
    <mergeCell ref="Y753:Z753"/>
    <mergeCell ref="AA753:AB753"/>
    <mergeCell ref="W752:X752"/>
    <mergeCell ref="Y752:Z752"/>
    <mergeCell ref="AA752:AB752"/>
    <mergeCell ref="AC752:AD752"/>
    <mergeCell ref="O753:P753"/>
    <mergeCell ref="AC755:AD755"/>
    <mergeCell ref="O756:P756"/>
    <mergeCell ref="Q756:R756"/>
    <mergeCell ref="S756:T756"/>
    <mergeCell ref="U756:V756"/>
    <mergeCell ref="Q755:R755"/>
    <mergeCell ref="S755:T755"/>
    <mergeCell ref="U755:V755"/>
    <mergeCell ref="W755:X755"/>
    <mergeCell ref="Y755:Z755"/>
    <mergeCell ref="AA755:AB755"/>
    <mergeCell ref="W754:X754"/>
    <mergeCell ref="Y754:Z754"/>
    <mergeCell ref="AA754:AB754"/>
    <mergeCell ref="AC754:AD754"/>
    <mergeCell ref="O755:P755"/>
    <mergeCell ref="AC757:AD757"/>
    <mergeCell ref="O758:P758"/>
    <mergeCell ref="Q758:R758"/>
    <mergeCell ref="S758:T758"/>
    <mergeCell ref="U758:V758"/>
    <mergeCell ref="Q757:R757"/>
    <mergeCell ref="S757:T757"/>
    <mergeCell ref="U757:V757"/>
    <mergeCell ref="W757:X757"/>
    <mergeCell ref="Y757:Z757"/>
    <mergeCell ref="AA757:AB757"/>
    <mergeCell ref="W756:X756"/>
    <mergeCell ref="Y756:Z756"/>
    <mergeCell ref="AA756:AB756"/>
    <mergeCell ref="AC756:AD756"/>
    <mergeCell ref="O757:P757"/>
    <mergeCell ref="AC759:AD759"/>
    <mergeCell ref="O760:P760"/>
    <mergeCell ref="Q760:R760"/>
    <mergeCell ref="S760:T760"/>
    <mergeCell ref="U760:V760"/>
    <mergeCell ref="Q759:R759"/>
    <mergeCell ref="S759:T759"/>
    <mergeCell ref="U759:V759"/>
    <mergeCell ref="W759:X759"/>
    <mergeCell ref="Y759:Z759"/>
    <mergeCell ref="AA759:AB759"/>
    <mergeCell ref="W758:X758"/>
    <mergeCell ref="Y758:Z758"/>
    <mergeCell ref="AA758:AB758"/>
    <mergeCell ref="AC758:AD758"/>
    <mergeCell ref="O759:P759"/>
    <mergeCell ref="AC761:AD761"/>
    <mergeCell ref="O762:P762"/>
    <mergeCell ref="Q762:R762"/>
    <mergeCell ref="S762:T762"/>
    <mergeCell ref="U762:V762"/>
    <mergeCell ref="Q761:R761"/>
    <mergeCell ref="S761:T761"/>
    <mergeCell ref="U761:V761"/>
    <mergeCell ref="W761:X761"/>
    <mergeCell ref="Y761:Z761"/>
    <mergeCell ref="AA761:AB761"/>
    <mergeCell ref="W760:X760"/>
    <mergeCell ref="Y760:Z760"/>
    <mergeCell ref="AA760:AB760"/>
    <mergeCell ref="AC760:AD760"/>
    <mergeCell ref="O761:P761"/>
    <mergeCell ref="AC763:AD763"/>
    <mergeCell ref="O764:P764"/>
    <mergeCell ref="Q764:R764"/>
    <mergeCell ref="S764:T764"/>
    <mergeCell ref="U764:V764"/>
    <mergeCell ref="Q763:R763"/>
    <mergeCell ref="S763:T763"/>
    <mergeCell ref="U763:V763"/>
    <mergeCell ref="W763:X763"/>
    <mergeCell ref="Y763:Z763"/>
    <mergeCell ref="AA763:AB763"/>
    <mergeCell ref="W762:X762"/>
    <mergeCell ref="Y762:Z762"/>
    <mergeCell ref="AA762:AB762"/>
    <mergeCell ref="AC762:AD762"/>
    <mergeCell ref="O763:P763"/>
    <mergeCell ref="AC765:AD765"/>
    <mergeCell ref="O766:P766"/>
    <mergeCell ref="Q766:R766"/>
    <mergeCell ref="S766:T766"/>
    <mergeCell ref="U766:V766"/>
    <mergeCell ref="Q765:R765"/>
    <mergeCell ref="S765:T765"/>
    <mergeCell ref="U765:V765"/>
    <mergeCell ref="W765:X765"/>
    <mergeCell ref="Y765:Z765"/>
    <mergeCell ref="AA765:AB765"/>
    <mergeCell ref="W764:X764"/>
    <mergeCell ref="Y764:Z764"/>
    <mergeCell ref="AA764:AB764"/>
    <mergeCell ref="AC764:AD764"/>
    <mergeCell ref="O765:P765"/>
    <mergeCell ref="AC767:AD767"/>
    <mergeCell ref="O768:P768"/>
    <mergeCell ref="Q768:R768"/>
    <mergeCell ref="S768:T768"/>
    <mergeCell ref="U768:V768"/>
    <mergeCell ref="Q767:R767"/>
    <mergeCell ref="S767:T767"/>
    <mergeCell ref="U767:V767"/>
    <mergeCell ref="W767:X767"/>
    <mergeCell ref="Y767:Z767"/>
    <mergeCell ref="AA767:AB767"/>
    <mergeCell ref="W766:X766"/>
    <mergeCell ref="Y766:Z766"/>
    <mergeCell ref="AA766:AB766"/>
    <mergeCell ref="AC766:AD766"/>
    <mergeCell ref="O767:P767"/>
    <mergeCell ref="AC769:AD769"/>
    <mergeCell ref="O770:P770"/>
    <mergeCell ref="Q770:R770"/>
    <mergeCell ref="S770:T770"/>
    <mergeCell ref="U770:V770"/>
    <mergeCell ref="Q769:R769"/>
    <mergeCell ref="S769:T769"/>
    <mergeCell ref="U769:V769"/>
    <mergeCell ref="W769:X769"/>
    <mergeCell ref="Y769:Z769"/>
    <mergeCell ref="AA769:AB769"/>
    <mergeCell ref="W768:X768"/>
    <mergeCell ref="Y768:Z768"/>
    <mergeCell ref="AA768:AB768"/>
    <mergeCell ref="AC768:AD768"/>
    <mergeCell ref="O769:P769"/>
    <mergeCell ref="AC771:AD771"/>
    <mergeCell ref="O772:P772"/>
    <mergeCell ref="Q772:R772"/>
    <mergeCell ref="S772:T772"/>
    <mergeCell ref="U772:V772"/>
    <mergeCell ref="Q771:R771"/>
    <mergeCell ref="S771:T771"/>
    <mergeCell ref="U771:V771"/>
    <mergeCell ref="W771:X771"/>
    <mergeCell ref="Y771:Z771"/>
    <mergeCell ref="AA771:AB771"/>
    <mergeCell ref="W770:X770"/>
    <mergeCell ref="Y770:Z770"/>
    <mergeCell ref="AA770:AB770"/>
    <mergeCell ref="AC770:AD770"/>
    <mergeCell ref="O771:P771"/>
    <mergeCell ref="AC773:AD773"/>
    <mergeCell ref="O774:P774"/>
    <mergeCell ref="Q774:R774"/>
    <mergeCell ref="S774:T774"/>
    <mergeCell ref="U774:V774"/>
    <mergeCell ref="Q773:R773"/>
    <mergeCell ref="S773:T773"/>
    <mergeCell ref="U773:V773"/>
    <mergeCell ref="W773:X773"/>
    <mergeCell ref="Y773:Z773"/>
    <mergeCell ref="AA773:AB773"/>
    <mergeCell ref="W772:X772"/>
    <mergeCell ref="Y772:Z772"/>
    <mergeCell ref="AA772:AB772"/>
    <mergeCell ref="AC772:AD772"/>
    <mergeCell ref="O773:P773"/>
    <mergeCell ref="AC775:AD775"/>
    <mergeCell ref="O776:P776"/>
    <mergeCell ref="Q776:R776"/>
    <mergeCell ref="S776:T776"/>
    <mergeCell ref="U776:V776"/>
    <mergeCell ref="Q775:R775"/>
    <mergeCell ref="S775:T775"/>
    <mergeCell ref="U775:V775"/>
    <mergeCell ref="W775:X775"/>
    <mergeCell ref="Y775:Z775"/>
    <mergeCell ref="AA775:AB775"/>
    <mergeCell ref="W774:X774"/>
    <mergeCell ref="Y774:Z774"/>
    <mergeCell ref="AA774:AB774"/>
    <mergeCell ref="AC774:AD774"/>
    <mergeCell ref="O775:P775"/>
    <mergeCell ref="AC777:AD777"/>
    <mergeCell ref="O778:P778"/>
    <mergeCell ref="Q778:R778"/>
    <mergeCell ref="S778:T778"/>
    <mergeCell ref="U778:V778"/>
    <mergeCell ref="Q777:R777"/>
    <mergeCell ref="S777:T777"/>
    <mergeCell ref="U777:V777"/>
    <mergeCell ref="W777:X777"/>
    <mergeCell ref="Y777:Z777"/>
    <mergeCell ref="AA777:AB777"/>
    <mergeCell ref="W776:X776"/>
    <mergeCell ref="Y776:Z776"/>
    <mergeCell ref="AA776:AB776"/>
    <mergeCell ref="AC776:AD776"/>
    <mergeCell ref="O777:P777"/>
    <mergeCell ref="AC779:AD779"/>
    <mergeCell ref="O780:P780"/>
    <mergeCell ref="Q780:R780"/>
    <mergeCell ref="S780:T780"/>
    <mergeCell ref="U780:V780"/>
    <mergeCell ref="Q779:R779"/>
    <mergeCell ref="S779:T779"/>
    <mergeCell ref="U779:V779"/>
    <mergeCell ref="W779:X779"/>
    <mergeCell ref="Y779:Z779"/>
    <mergeCell ref="AA779:AB779"/>
    <mergeCell ref="W778:X778"/>
    <mergeCell ref="Y778:Z778"/>
    <mergeCell ref="AA778:AB778"/>
    <mergeCell ref="AC778:AD778"/>
    <mergeCell ref="O779:P779"/>
    <mergeCell ref="AC781:AD781"/>
    <mergeCell ref="O782:P782"/>
    <mergeCell ref="Q782:R782"/>
    <mergeCell ref="S782:T782"/>
    <mergeCell ref="U782:V782"/>
    <mergeCell ref="Q781:R781"/>
    <mergeCell ref="S781:T781"/>
    <mergeCell ref="U781:V781"/>
    <mergeCell ref="W781:X781"/>
    <mergeCell ref="Y781:Z781"/>
    <mergeCell ref="AA781:AB781"/>
    <mergeCell ref="W780:X780"/>
    <mergeCell ref="Y780:Z780"/>
    <mergeCell ref="AA780:AB780"/>
    <mergeCell ref="AC780:AD780"/>
    <mergeCell ref="O781:P781"/>
    <mergeCell ref="AC783:AD783"/>
    <mergeCell ref="O784:P784"/>
    <mergeCell ref="Q784:R784"/>
    <mergeCell ref="S784:T784"/>
    <mergeCell ref="U784:V784"/>
    <mergeCell ref="Q783:R783"/>
    <mergeCell ref="S783:T783"/>
    <mergeCell ref="U783:V783"/>
    <mergeCell ref="W783:X783"/>
    <mergeCell ref="Y783:Z783"/>
    <mergeCell ref="AA783:AB783"/>
    <mergeCell ref="W782:X782"/>
    <mergeCell ref="Y782:Z782"/>
    <mergeCell ref="AA782:AB782"/>
    <mergeCell ref="AC782:AD782"/>
    <mergeCell ref="O783:P783"/>
    <mergeCell ref="AC785:AD785"/>
    <mergeCell ref="O786:P786"/>
    <mergeCell ref="Q786:R786"/>
    <mergeCell ref="S786:T786"/>
    <mergeCell ref="U786:V786"/>
    <mergeCell ref="Q785:R785"/>
    <mergeCell ref="S785:T785"/>
    <mergeCell ref="U785:V785"/>
    <mergeCell ref="W785:X785"/>
    <mergeCell ref="Y785:Z785"/>
    <mergeCell ref="AA785:AB785"/>
    <mergeCell ref="W784:X784"/>
    <mergeCell ref="Y784:Z784"/>
    <mergeCell ref="AA784:AB784"/>
    <mergeCell ref="AC784:AD784"/>
    <mergeCell ref="O785:P785"/>
    <mergeCell ref="AC787:AD787"/>
    <mergeCell ref="O788:P788"/>
    <mergeCell ref="Q788:R788"/>
    <mergeCell ref="S788:T788"/>
    <mergeCell ref="U788:V788"/>
    <mergeCell ref="Q787:R787"/>
    <mergeCell ref="S787:T787"/>
    <mergeCell ref="U787:V787"/>
    <mergeCell ref="W787:X787"/>
    <mergeCell ref="Y787:Z787"/>
    <mergeCell ref="AA787:AB787"/>
    <mergeCell ref="W786:X786"/>
    <mergeCell ref="Y786:Z786"/>
    <mergeCell ref="AA786:AB786"/>
    <mergeCell ref="AC786:AD786"/>
    <mergeCell ref="O787:P787"/>
    <mergeCell ref="AC789:AD789"/>
    <mergeCell ref="O790:P790"/>
    <mergeCell ref="Q790:R790"/>
    <mergeCell ref="S790:T790"/>
    <mergeCell ref="U790:V790"/>
    <mergeCell ref="Q789:R789"/>
    <mergeCell ref="S789:T789"/>
    <mergeCell ref="U789:V789"/>
    <mergeCell ref="W789:X789"/>
    <mergeCell ref="Y789:Z789"/>
    <mergeCell ref="AA789:AB789"/>
    <mergeCell ref="W788:X788"/>
    <mergeCell ref="Y788:Z788"/>
    <mergeCell ref="AA788:AB788"/>
    <mergeCell ref="AC788:AD788"/>
    <mergeCell ref="O789:P789"/>
    <mergeCell ref="AC791:AD791"/>
    <mergeCell ref="O792:P792"/>
    <mergeCell ref="Q792:R792"/>
    <mergeCell ref="S792:T792"/>
    <mergeCell ref="U792:V792"/>
    <mergeCell ref="Q791:R791"/>
    <mergeCell ref="S791:T791"/>
    <mergeCell ref="U791:V791"/>
    <mergeCell ref="W791:X791"/>
    <mergeCell ref="Y791:Z791"/>
    <mergeCell ref="AA791:AB791"/>
    <mergeCell ref="W790:X790"/>
    <mergeCell ref="Y790:Z790"/>
    <mergeCell ref="AA790:AB790"/>
    <mergeCell ref="AC790:AD790"/>
    <mergeCell ref="O791:P791"/>
    <mergeCell ref="AC793:AD793"/>
    <mergeCell ref="O794:P794"/>
    <mergeCell ref="Q794:R794"/>
    <mergeCell ref="S794:T794"/>
    <mergeCell ref="U794:V794"/>
    <mergeCell ref="Q793:R793"/>
    <mergeCell ref="S793:T793"/>
    <mergeCell ref="U793:V793"/>
    <mergeCell ref="W793:X793"/>
    <mergeCell ref="Y793:Z793"/>
    <mergeCell ref="AA793:AB793"/>
    <mergeCell ref="W792:X792"/>
    <mergeCell ref="Y792:Z792"/>
    <mergeCell ref="AA792:AB792"/>
    <mergeCell ref="AC792:AD792"/>
    <mergeCell ref="O793:P793"/>
    <mergeCell ref="AC795:AD795"/>
    <mergeCell ref="O796:P796"/>
    <mergeCell ref="Q796:R796"/>
    <mergeCell ref="S796:T796"/>
    <mergeCell ref="U796:V796"/>
    <mergeCell ref="Q795:R795"/>
    <mergeCell ref="S795:T795"/>
    <mergeCell ref="U795:V795"/>
    <mergeCell ref="W795:X795"/>
    <mergeCell ref="Y795:Z795"/>
    <mergeCell ref="AA795:AB795"/>
    <mergeCell ref="W794:X794"/>
    <mergeCell ref="Y794:Z794"/>
    <mergeCell ref="AA794:AB794"/>
    <mergeCell ref="AC794:AD794"/>
    <mergeCell ref="O795:P795"/>
    <mergeCell ref="AC797:AD797"/>
    <mergeCell ref="O798:P798"/>
    <mergeCell ref="Q798:R798"/>
    <mergeCell ref="S798:T798"/>
    <mergeCell ref="U798:V798"/>
    <mergeCell ref="Q797:R797"/>
    <mergeCell ref="S797:T797"/>
    <mergeCell ref="U797:V797"/>
    <mergeCell ref="W797:X797"/>
    <mergeCell ref="Y797:Z797"/>
    <mergeCell ref="AA797:AB797"/>
    <mergeCell ref="W796:X796"/>
    <mergeCell ref="Y796:Z796"/>
    <mergeCell ref="AA796:AB796"/>
    <mergeCell ref="AC796:AD796"/>
    <mergeCell ref="O797:P797"/>
    <mergeCell ref="AC799:AD799"/>
    <mergeCell ref="O800:P800"/>
    <mergeCell ref="Q800:R800"/>
    <mergeCell ref="S800:T800"/>
    <mergeCell ref="U800:V800"/>
    <mergeCell ref="Q799:R799"/>
    <mergeCell ref="S799:T799"/>
    <mergeCell ref="U799:V799"/>
    <mergeCell ref="W799:X799"/>
    <mergeCell ref="Y799:Z799"/>
    <mergeCell ref="AA799:AB799"/>
    <mergeCell ref="W798:X798"/>
    <mergeCell ref="Y798:Z798"/>
    <mergeCell ref="AA798:AB798"/>
    <mergeCell ref="AC798:AD798"/>
    <mergeCell ref="O799:P799"/>
    <mergeCell ref="W801:X801"/>
    <mergeCell ref="Y801:Z801"/>
    <mergeCell ref="AA801:AB801"/>
    <mergeCell ref="W800:X800"/>
    <mergeCell ref="Y800:Z800"/>
    <mergeCell ref="AA800:AB800"/>
    <mergeCell ref="AC800:AD800"/>
    <mergeCell ref="O801:P801"/>
    <mergeCell ref="AC803:AD803"/>
    <mergeCell ref="O804:P804"/>
    <mergeCell ref="Q804:R804"/>
    <mergeCell ref="S804:T804"/>
    <mergeCell ref="U804:V804"/>
    <mergeCell ref="Q803:R803"/>
    <mergeCell ref="S803:T803"/>
    <mergeCell ref="U803:V803"/>
    <mergeCell ref="W803:X803"/>
    <mergeCell ref="Y803:Z803"/>
    <mergeCell ref="AA803:AB803"/>
    <mergeCell ref="W802:X802"/>
    <mergeCell ref="Y802:Z802"/>
    <mergeCell ref="AA802:AB802"/>
    <mergeCell ref="AC802:AD802"/>
    <mergeCell ref="O803:P803"/>
    <mergeCell ref="AC801:AD801"/>
    <mergeCell ref="O802:P802"/>
    <mergeCell ref="Q802:R802"/>
    <mergeCell ref="S802:T802"/>
    <mergeCell ref="U802:V802"/>
    <mergeCell ref="Q801:R801"/>
    <mergeCell ref="S801:T801"/>
    <mergeCell ref="U801:V801"/>
    <mergeCell ref="AC805:AD805"/>
    <mergeCell ref="O806:P806"/>
    <mergeCell ref="Q806:R806"/>
    <mergeCell ref="S806:T806"/>
    <mergeCell ref="U806:V806"/>
    <mergeCell ref="Q805:R805"/>
    <mergeCell ref="S805:T805"/>
    <mergeCell ref="U805:V805"/>
    <mergeCell ref="W805:X805"/>
    <mergeCell ref="Y805:Z805"/>
    <mergeCell ref="AA805:AB805"/>
    <mergeCell ref="W804:X804"/>
    <mergeCell ref="Y804:Z804"/>
    <mergeCell ref="AA804:AB804"/>
    <mergeCell ref="AC804:AD804"/>
    <mergeCell ref="O805:P805"/>
    <mergeCell ref="AC807:AD807"/>
    <mergeCell ref="O808:P808"/>
    <mergeCell ref="Q808:R808"/>
    <mergeCell ref="S808:T808"/>
    <mergeCell ref="U808:V808"/>
    <mergeCell ref="Q807:R807"/>
    <mergeCell ref="S807:T807"/>
    <mergeCell ref="U807:V807"/>
    <mergeCell ref="W807:X807"/>
    <mergeCell ref="Y807:Z807"/>
    <mergeCell ref="AA807:AB807"/>
    <mergeCell ref="W806:X806"/>
    <mergeCell ref="Y806:Z806"/>
    <mergeCell ref="AA806:AB806"/>
    <mergeCell ref="AC806:AD806"/>
    <mergeCell ref="O807:P807"/>
    <mergeCell ref="AC809:AD809"/>
    <mergeCell ref="O810:P810"/>
    <mergeCell ref="Q810:R810"/>
    <mergeCell ref="S810:T810"/>
    <mergeCell ref="U810:V810"/>
    <mergeCell ref="Q809:R809"/>
    <mergeCell ref="S809:T809"/>
    <mergeCell ref="U809:V809"/>
    <mergeCell ref="W809:X809"/>
    <mergeCell ref="Y809:Z809"/>
    <mergeCell ref="AA809:AB809"/>
    <mergeCell ref="W808:X808"/>
    <mergeCell ref="Y808:Z808"/>
    <mergeCell ref="AA808:AB808"/>
    <mergeCell ref="AC808:AD808"/>
    <mergeCell ref="O809:P809"/>
    <mergeCell ref="AC811:AD811"/>
    <mergeCell ref="O812:P812"/>
    <mergeCell ref="Q812:R812"/>
    <mergeCell ref="S812:T812"/>
    <mergeCell ref="U812:V812"/>
    <mergeCell ref="Q811:R811"/>
    <mergeCell ref="S811:T811"/>
    <mergeCell ref="U811:V811"/>
    <mergeCell ref="W811:X811"/>
    <mergeCell ref="Y811:Z811"/>
    <mergeCell ref="AA811:AB811"/>
    <mergeCell ref="W810:X810"/>
    <mergeCell ref="Y810:Z810"/>
    <mergeCell ref="AA810:AB810"/>
    <mergeCell ref="AC810:AD810"/>
    <mergeCell ref="O811:P811"/>
    <mergeCell ref="AC813:AD813"/>
    <mergeCell ref="O814:P814"/>
    <mergeCell ref="Q814:R814"/>
    <mergeCell ref="S814:T814"/>
    <mergeCell ref="U814:V814"/>
    <mergeCell ref="Q813:R813"/>
    <mergeCell ref="S813:T813"/>
    <mergeCell ref="U813:V813"/>
    <mergeCell ref="W813:X813"/>
    <mergeCell ref="Y813:Z813"/>
    <mergeCell ref="AA813:AB813"/>
    <mergeCell ref="W812:X812"/>
    <mergeCell ref="Y812:Z812"/>
    <mergeCell ref="AA812:AB812"/>
    <mergeCell ref="AC812:AD812"/>
    <mergeCell ref="O813:P813"/>
    <mergeCell ref="AC815:AD815"/>
    <mergeCell ref="Q816:R816"/>
    <mergeCell ref="S816:T816"/>
    <mergeCell ref="U816:V816"/>
    <mergeCell ref="Q815:R815"/>
    <mergeCell ref="S815:T815"/>
    <mergeCell ref="U815:V815"/>
    <mergeCell ref="W815:X815"/>
    <mergeCell ref="Y815:Z815"/>
    <mergeCell ref="AA815:AB815"/>
    <mergeCell ref="W814:X814"/>
    <mergeCell ref="Y814:Z814"/>
    <mergeCell ref="AA814:AB814"/>
    <mergeCell ref="AC814:AD814"/>
    <mergeCell ref="O815:P815"/>
    <mergeCell ref="O816:P816"/>
    <mergeCell ref="AC817:AD817"/>
    <mergeCell ref="O818:P818"/>
    <mergeCell ref="Q818:R818"/>
    <mergeCell ref="S818:T818"/>
    <mergeCell ref="U818:V818"/>
    <mergeCell ref="Q817:R817"/>
    <mergeCell ref="S817:T817"/>
    <mergeCell ref="U817:V817"/>
    <mergeCell ref="W817:X817"/>
    <mergeCell ref="Y817:Z817"/>
    <mergeCell ref="AA817:AB817"/>
    <mergeCell ref="W816:X816"/>
    <mergeCell ref="Y816:Z816"/>
    <mergeCell ref="AA816:AB816"/>
    <mergeCell ref="AC816:AD816"/>
    <mergeCell ref="O817:P817"/>
    <mergeCell ref="AC819:AD819"/>
    <mergeCell ref="O820:P820"/>
    <mergeCell ref="Q820:R820"/>
    <mergeCell ref="S820:T820"/>
    <mergeCell ref="U820:V820"/>
    <mergeCell ref="Q819:R819"/>
    <mergeCell ref="S819:T819"/>
    <mergeCell ref="U819:V819"/>
    <mergeCell ref="W819:X819"/>
    <mergeCell ref="Y819:Z819"/>
    <mergeCell ref="AA819:AB819"/>
    <mergeCell ref="W818:X818"/>
    <mergeCell ref="Y818:Z818"/>
    <mergeCell ref="AA818:AB818"/>
    <mergeCell ref="AC818:AD818"/>
    <mergeCell ref="O819:P819"/>
    <mergeCell ref="AC821:AD821"/>
    <mergeCell ref="O822:P822"/>
    <mergeCell ref="Q822:R822"/>
    <mergeCell ref="S822:T822"/>
    <mergeCell ref="U822:V822"/>
    <mergeCell ref="Q821:R821"/>
    <mergeCell ref="S821:T821"/>
    <mergeCell ref="U821:V821"/>
    <mergeCell ref="W821:X821"/>
    <mergeCell ref="Y821:Z821"/>
    <mergeCell ref="AA821:AB821"/>
    <mergeCell ref="W820:X820"/>
    <mergeCell ref="Y820:Z820"/>
    <mergeCell ref="AA820:AB820"/>
    <mergeCell ref="AC820:AD820"/>
    <mergeCell ref="O821:P821"/>
    <mergeCell ref="AC823:AD823"/>
    <mergeCell ref="O824:P824"/>
    <mergeCell ref="Q824:R824"/>
    <mergeCell ref="S824:T824"/>
    <mergeCell ref="U824:V824"/>
    <mergeCell ref="Q823:R823"/>
    <mergeCell ref="S823:T823"/>
    <mergeCell ref="U823:V823"/>
    <mergeCell ref="W823:X823"/>
    <mergeCell ref="Y823:Z823"/>
    <mergeCell ref="AA823:AB823"/>
    <mergeCell ref="W822:X822"/>
    <mergeCell ref="Y822:Z822"/>
    <mergeCell ref="AA822:AB822"/>
    <mergeCell ref="AC822:AD822"/>
    <mergeCell ref="O823:P823"/>
    <mergeCell ref="AC825:AD825"/>
    <mergeCell ref="O826:P826"/>
    <mergeCell ref="Q826:R826"/>
    <mergeCell ref="S826:T826"/>
    <mergeCell ref="U826:V826"/>
    <mergeCell ref="Q825:R825"/>
    <mergeCell ref="S825:T825"/>
    <mergeCell ref="U825:V825"/>
    <mergeCell ref="W825:X825"/>
    <mergeCell ref="Y825:Z825"/>
    <mergeCell ref="AA825:AB825"/>
    <mergeCell ref="W824:X824"/>
    <mergeCell ref="Y824:Z824"/>
    <mergeCell ref="AA824:AB824"/>
    <mergeCell ref="AC824:AD824"/>
    <mergeCell ref="O825:P825"/>
    <mergeCell ref="AC827:AD827"/>
    <mergeCell ref="Q827:R827"/>
    <mergeCell ref="S827:T827"/>
    <mergeCell ref="U827:V827"/>
    <mergeCell ref="W827:X827"/>
    <mergeCell ref="Y827:Z827"/>
    <mergeCell ref="AA827:AB827"/>
    <mergeCell ref="W826:X826"/>
    <mergeCell ref="Y826:Z826"/>
    <mergeCell ref="AA826:AB826"/>
    <mergeCell ref="AC826:AD826"/>
    <mergeCell ref="O827:P827"/>
    <mergeCell ref="Y829:Z829"/>
    <mergeCell ref="AA829:AB829"/>
    <mergeCell ref="W828:X828"/>
    <mergeCell ref="Y828:Z828"/>
    <mergeCell ref="AA828:AB828"/>
    <mergeCell ref="AC828:AD828"/>
    <mergeCell ref="O829:P829"/>
    <mergeCell ref="AC831:AD831"/>
    <mergeCell ref="O832:P832"/>
    <mergeCell ref="Q832:R832"/>
    <mergeCell ref="S832:T832"/>
    <mergeCell ref="U832:V832"/>
    <mergeCell ref="Q831:R831"/>
    <mergeCell ref="S831:T831"/>
    <mergeCell ref="U831:V831"/>
    <mergeCell ref="W831:X831"/>
    <mergeCell ref="Y831:Z831"/>
    <mergeCell ref="AA831:AB831"/>
    <mergeCell ref="W830:X830"/>
    <mergeCell ref="Y830:Z830"/>
    <mergeCell ref="AA830:AB830"/>
    <mergeCell ref="AC830:AD830"/>
    <mergeCell ref="O831:P831"/>
    <mergeCell ref="Q828:R828"/>
    <mergeCell ref="S828:T828"/>
    <mergeCell ref="U828:V828"/>
    <mergeCell ref="AC829:AD829"/>
    <mergeCell ref="O830:P830"/>
    <mergeCell ref="Q830:R830"/>
    <mergeCell ref="S830:T830"/>
    <mergeCell ref="U830:V830"/>
    <mergeCell ref="Q829:R829"/>
    <mergeCell ref="P906:T906"/>
    <mergeCell ref="U906:Y906"/>
    <mergeCell ref="Z906:AD906"/>
    <mergeCell ref="F879:X879"/>
    <mergeCell ref="Y879:AD879"/>
    <mergeCell ref="C893:AD893"/>
    <mergeCell ref="B900:AD900"/>
    <mergeCell ref="C902:AD902"/>
    <mergeCell ref="C903:AD903"/>
    <mergeCell ref="C905:AD905"/>
    <mergeCell ref="C906:J906"/>
    <mergeCell ref="B866:AD866"/>
    <mergeCell ref="C867:AD867"/>
    <mergeCell ref="C868:AD868"/>
    <mergeCell ref="C862:E862"/>
    <mergeCell ref="Y888:AD888"/>
    <mergeCell ref="C890:E890"/>
    <mergeCell ref="F890:AD890"/>
    <mergeCell ref="F862:X862"/>
    <mergeCell ref="C907:J907"/>
    <mergeCell ref="K907:O907"/>
    <mergeCell ref="P907:T907"/>
    <mergeCell ref="U907:Y907"/>
    <mergeCell ref="Z907:AD907"/>
    <mergeCell ref="S943:X943"/>
    <mergeCell ref="Y943:AD943"/>
    <mergeCell ref="F880:X880"/>
    <mergeCell ref="Y880:AD880"/>
    <mergeCell ref="F881:X881"/>
    <mergeCell ref="Y881:AD881"/>
    <mergeCell ref="F882:X882"/>
    <mergeCell ref="Y882:AD882"/>
    <mergeCell ref="C901:AD901"/>
    <mergeCell ref="C920:AD920"/>
    <mergeCell ref="C921:AD921"/>
    <mergeCell ref="C924:R924"/>
    <mergeCell ref="S924:X924"/>
    <mergeCell ref="C892:AD892"/>
    <mergeCell ref="B917:AD917"/>
    <mergeCell ref="B918:AD918"/>
    <mergeCell ref="B895:AD895"/>
    <mergeCell ref="B896:AD896"/>
    <mergeCell ref="B897:AD897"/>
    <mergeCell ref="B898:AD898"/>
    <mergeCell ref="B899:AD899"/>
    <mergeCell ref="Y924:AD924"/>
    <mergeCell ref="C909:E909"/>
    <mergeCell ref="F909:AD909"/>
    <mergeCell ref="B930:AD930"/>
    <mergeCell ref="Y942:AD942"/>
    <mergeCell ref="S942:X942"/>
    <mergeCell ref="B936:AD936"/>
    <mergeCell ref="B940:AD940"/>
    <mergeCell ref="Y925:AD925"/>
    <mergeCell ref="Y926:AD926"/>
    <mergeCell ref="D926:R926"/>
    <mergeCell ref="S926:X926"/>
    <mergeCell ref="B937:AD937"/>
    <mergeCell ref="C938:AD938"/>
    <mergeCell ref="D925:R925"/>
    <mergeCell ref="S925:X925"/>
    <mergeCell ref="S949:X949"/>
    <mergeCell ref="Y949:AD949"/>
    <mergeCell ref="S950:X950"/>
    <mergeCell ref="Y950:AD950"/>
    <mergeCell ref="S947:X947"/>
    <mergeCell ref="Y947:AD947"/>
    <mergeCell ref="S948:X948"/>
    <mergeCell ref="Y948:AD948"/>
    <mergeCell ref="S945:X945"/>
    <mergeCell ref="Y945:AD945"/>
    <mergeCell ref="S946:X946"/>
    <mergeCell ref="Y946:AD946"/>
    <mergeCell ref="D947:R947"/>
    <mergeCell ref="D948:R948"/>
    <mergeCell ref="D949:R949"/>
    <mergeCell ref="D950:R950"/>
    <mergeCell ref="C942:R942"/>
    <mergeCell ref="D943:R943"/>
    <mergeCell ref="D944:R944"/>
    <mergeCell ref="D945:R945"/>
    <mergeCell ref="C928:AD928"/>
    <mergeCell ref="C929:AD929"/>
    <mergeCell ref="S955:X955"/>
    <mergeCell ref="Y955:AD955"/>
    <mergeCell ref="S956:X956"/>
    <mergeCell ref="Y956:AD956"/>
    <mergeCell ref="S953:X953"/>
    <mergeCell ref="Y953:AD953"/>
    <mergeCell ref="S954:X954"/>
    <mergeCell ref="Y954:AD954"/>
    <mergeCell ref="S951:X951"/>
    <mergeCell ref="Y951:AD951"/>
    <mergeCell ref="S952:X952"/>
    <mergeCell ref="Y952:AD952"/>
    <mergeCell ref="S961:X961"/>
    <mergeCell ref="Y961:AD961"/>
    <mergeCell ref="S962:X962"/>
    <mergeCell ref="Y962:AD962"/>
    <mergeCell ref="S959:X959"/>
    <mergeCell ref="Y959:AD959"/>
    <mergeCell ref="S960:X960"/>
    <mergeCell ref="Y960:AD960"/>
    <mergeCell ref="S957:X957"/>
    <mergeCell ref="Y957:AD957"/>
    <mergeCell ref="S958:X958"/>
    <mergeCell ref="Y958:AD958"/>
    <mergeCell ref="Y965:AD965"/>
    <mergeCell ref="S966:X966"/>
    <mergeCell ref="Y966:AD966"/>
    <mergeCell ref="S963:X963"/>
    <mergeCell ref="Y963:AD963"/>
    <mergeCell ref="S964:X964"/>
    <mergeCell ref="Y964:AD964"/>
    <mergeCell ref="S973:X973"/>
    <mergeCell ref="Y973:AD973"/>
    <mergeCell ref="S974:X974"/>
    <mergeCell ref="Y974:AD974"/>
    <mergeCell ref="S971:X971"/>
    <mergeCell ref="Y971:AD971"/>
    <mergeCell ref="S972:X972"/>
    <mergeCell ref="Y972:AD972"/>
    <mergeCell ref="S969:X969"/>
    <mergeCell ref="Y969:AD969"/>
    <mergeCell ref="S970:X970"/>
    <mergeCell ref="Y970:AD970"/>
    <mergeCell ref="D972:R972"/>
    <mergeCell ref="D973:R973"/>
    <mergeCell ref="D974:R974"/>
    <mergeCell ref="S979:X979"/>
    <mergeCell ref="Y979:AD979"/>
    <mergeCell ref="S980:X980"/>
    <mergeCell ref="Y980:AD980"/>
    <mergeCell ref="S977:X977"/>
    <mergeCell ref="Y977:AD977"/>
    <mergeCell ref="S978:X978"/>
    <mergeCell ref="Y978:AD978"/>
    <mergeCell ref="S975:X975"/>
    <mergeCell ref="Y975:AD975"/>
    <mergeCell ref="S976:X976"/>
    <mergeCell ref="Y976:AD976"/>
    <mergeCell ref="D975:R975"/>
    <mergeCell ref="D976:R976"/>
    <mergeCell ref="D977:R977"/>
    <mergeCell ref="D978:R978"/>
    <mergeCell ref="D979:R979"/>
    <mergeCell ref="D980:R980"/>
    <mergeCell ref="S985:X985"/>
    <mergeCell ref="Y985:AD985"/>
    <mergeCell ref="S986:X986"/>
    <mergeCell ref="Y986:AD986"/>
    <mergeCell ref="S983:X983"/>
    <mergeCell ref="Y983:AD983"/>
    <mergeCell ref="S984:X984"/>
    <mergeCell ref="Y984:AD984"/>
    <mergeCell ref="S981:X981"/>
    <mergeCell ref="Y981:AD981"/>
    <mergeCell ref="S982:X982"/>
    <mergeCell ref="Y982:AD982"/>
    <mergeCell ref="D981:R981"/>
    <mergeCell ref="D982:R982"/>
    <mergeCell ref="D983:R983"/>
    <mergeCell ref="D984:R984"/>
    <mergeCell ref="D985:R985"/>
    <mergeCell ref="D986:R986"/>
    <mergeCell ref="S991:X991"/>
    <mergeCell ref="Y991:AD991"/>
    <mergeCell ref="S992:X992"/>
    <mergeCell ref="Y992:AD992"/>
    <mergeCell ref="S989:X989"/>
    <mergeCell ref="Y989:AD989"/>
    <mergeCell ref="S990:X990"/>
    <mergeCell ref="Y990:AD990"/>
    <mergeCell ref="S987:X987"/>
    <mergeCell ref="Y987:AD987"/>
    <mergeCell ref="S988:X988"/>
    <mergeCell ref="Y988:AD988"/>
    <mergeCell ref="D987:R987"/>
    <mergeCell ref="D988:R988"/>
    <mergeCell ref="D989:R989"/>
    <mergeCell ref="D990:R990"/>
    <mergeCell ref="D991:R991"/>
    <mergeCell ref="D992:R992"/>
    <mergeCell ref="S997:X997"/>
    <mergeCell ref="Y997:AD997"/>
    <mergeCell ref="S998:X998"/>
    <mergeCell ref="Y998:AD998"/>
    <mergeCell ref="S995:X995"/>
    <mergeCell ref="Y995:AD995"/>
    <mergeCell ref="S996:X996"/>
    <mergeCell ref="Y996:AD996"/>
    <mergeCell ref="S993:X993"/>
    <mergeCell ref="Y993:AD993"/>
    <mergeCell ref="S994:X994"/>
    <mergeCell ref="Y994:AD994"/>
    <mergeCell ref="D993:R993"/>
    <mergeCell ref="D994:R994"/>
    <mergeCell ref="D995:R995"/>
    <mergeCell ref="D996:R996"/>
    <mergeCell ref="D997:R997"/>
    <mergeCell ref="D998:R998"/>
    <mergeCell ref="S1003:X1003"/>
    <mergeCell ref="Y1003:AD1003"/>
    <mergeCell ref="S1004:X1004"/>
    <mergeCell ref="Y1004:AD1004"/>
    <mergeCell ref="S1001:X1001"/>
    <mergeCell ref="Y1001:AD1001"/>
    <mergeCell ref="S1002:X1002"/>
    <mergeCell ref="Y1002:AD1002"/>
    <mergeCell ref="S999:X999"/>
    <mergeCell ref="Y999:AD999"/>
    <mergeCell ref="S1000:X1000"/>
    <mergeCell ref="Y1000:AD1000"/>
    <mergeCell ref="D999:R999"/>
    <mergeCell ref="D1000:R1000"/>
    <mergeCell ref="D1001:R1001"/>
    <mergeCell ref="D1002:R1002"/>
    <mergeCell ref="D1003:R1003"/>
    <mergeCell ref="D1004:R1004"/>
    <mergeCell ref="S1009:X1009"/>
    <mergeCell ref="Y1009:AD1009"/>
    <mergeCell ref="S1010:X1010"/>
    <mergeCell ref="Y1010:AD1010"/>
    <mergeCell ref="S1007:X1007"/>
    <mergeCell ref="Y1007:AD1007"/>
    <mergeCell ref="S1008:X1008"/>
    <mergeCell ref="Y1008:AD1008"/>
    <mergeCell ref="S1005:X1005"/>
    <mergeCell ref="Y1005:AD1005"/>
    <mergeCell ref="S1006:X1006"/>
    <mergeCell ref="Y1006:AD1006"/>
    <mergeCell ref="D1005:R1005"/>
    <mergeCell ref="D1006:R1006"/>
    <mergeCell ref="D1007:R1007"/>
    <mergeCell ref="D1008:R1008"/>
    <mergeCell ref="D1009:R1009"/>
    <mergeCell ref="D1010:R1010"/>
    <mergeCell ref="S1015:X1015"/>
    <mergeCell ref="Y1015:AD1015"/>
    <mergeCell ref="S1016:X1016"/>
    <mergeCell ref="Y1016:AD1016"/>
    <mergeCell ref="S1013:X1013"/>
    <mergeCell ref="Y1013:AD1013"/>
    <mergeCell ref="S1014:X1014"/>
    <mergeCell ref="Y1014:AD1014"/>
    <mergeCell ref="S1011:X1011"/>
    <mergeCell ref="Y1011:AD1011"/>
    <mergeCell ref="S1012:X1012"/>
    <mergeCell ref="Y1012:AD1012"/>
    <mergeCell ref="D1011:R1011"/>
    <mergeCell ref="D1012:R1012"/>
    <mergeCell ref="D1013:R1013"/>
    <mergeCell ref="D1014:R1014"/>
    <mergeCell ref="D1015:R1015"/>
    <mergeCell ref="D1016:R1016"/>
    <mergeCell ref="S1021:X1021"/>
    <mergeCell ref="Y1021:AD1021"/>
    <mergeCell ref="S1022:X1022"/>
    <mergeCell ref="Y1022:AD1022"/>
    <mergeCell ref="S1019:X1019"/>
    <mergeCell ref="Y1019:AD1019"/>
    <mergeCell ref="S1020:X1020"/>
    <mergeCell ref="Y1020:AD1020"/>
    <mergeCell ref="S1017:X1017"/>
    <mergeCell ref="Y1017:AD1017"/>
    <mergeCell ref="S1018:X1018"/>
    <mergeCell ref="Y1018:AD1018"/>
    <mergeCell ref="D1017:R1017"/>
    <mergeCell ref="D1018:R1018"/>
    <mergeCell ref="D1019:R1019"/>
    <mergeCell ref="D1020:R1020"/>
    <mergeCell ref="D1021:R1021"/>
    <mergeCell ref="D1022:R1022"/>
    <mergeCell ref="S1027:X1027"/>
    <mergeCell ref="Y1027:AD1027"/>
    <mergeCell ref="S1028:X1028"/>
    <mergeCell ref="Y1028:AD1028"/>
    <mergeCell ref="S1025:X1025"/>
    <mergeCell ref="Y1025:AD1025"/>
    <mergeCell ref="S1026:X1026"/>
    <mergeCell ref="Y1026:AD1026"/>
    <mergeCell ref="S1023:X1023"/>
    <mergeCell ref="Y1023:AD1023"/>
    <mergeCell ref="S1024:X1024"/>
    <mergeCell ref="Y1024:AD1024"/>
    <mergeCell ref="D1023:R1023"/>
    <mergeCell ref="D1024:R1024"/>
    <mergeCell ref="D1025:R1025"/>
    <mergeCell ref="D1026:R1026"/>
    <mergeCell ref="D1027:R1027"/>
    <mergeCell ref="D1028:R1028"/>
    <mergeCell ref="S1033:X1033"/>
    <mergeCell ref="Y1033:AD1033"/>
    <mergeCell ref="S1034:X1034"/>
    <mergeCell ref="Y1034:AD1034"/>
    <mergeCell ref="S1031:X1031"/>
    <mergeCell ref="Y1031:AD1031"/>
    <mergeCell ref="S1032:X1032"/>
    <mergeCell ref="Y1032:AD1032"/>
    <mergeCell ref="S1029:X1029"/>
    <mergeCell ref="Y1029:AD1029"/>
    <mergeCell ref="S1030:X1030"/>
    <mergeCell ref="Y1030:AD1030"/>
    <mergeCell ref="D1029:R1029"/>
    <mergeCell ref="D1030:R1030"/>
    <mergeCell ref="D1031:R1031"/>
    <mergeCell ref="D1032:R1032"/>
    <mergeCell ref="D1033:R1033"/>
    <mergeCell ref="D1034:R1034"/>
    <mergeCell ref="S1039:X1039"/>
    <mergeCell ref="Y1039:AD1039"/>
    <mergeCell ref="S1040:X1040"/>
    <mergeCell ref="Y1040:AD1040"/>
    <mergeCell ref="S1037:X1037"/>
    <mergeCell ref="Y1037:AD1037"/>
    <mergeCell ref="S1038:X1038"/>
    <mergeCell ref="Y1038:AD1038"/>
    <mergeCell ref="S1035:X1035"/>
    <mergeCell ref="Y1035:AD1035"/>
    <mergeCell ref="S1036:X1036"/>
    <mergeCell ref="Y1036:AD1036"/>
    <mergeCell ref="D1035:R1035"/>
    <mergeCell ref="D1036:R1036"/>
    <mergeCell ref="D1037:R1037"/>
    <mergeCell ref="D1038:R1038"/>
    <mergeCell ref="D1039:R1039"/>
    <mergeCell ref="D1040:R1040"/>
    <mergeCell ref="S1045:X1045"/>
    <mergeCell ref="Y1045:AD1045"/>
    <mergeCell ref="S1046:X1046"/>
    <mergeCell ref="Y1046:AD1046"/>
    <mergeCell ref="S1043:X1043"/>
    <mergeCell ref="Y1043:AD1043"/>
    <mergeCell ref="S1044:X1044"/>
    <mergeCell ref="Y1044:AD1044"/>
    <mergeCell ref="S1041:X1041"/>
    <mergeCell ref="Y1041:AD1041"/>
    <mergeCell ref="S1042:X1042"/>
    <mergeCell ref="Y1042:AD1042"/>
    <mergeCell ref="D1041:R1041"/>
    <mergeCell ref="D1042:R1042"/>
    <mergeCell ref="D1043:R1043"/>
    <mergeCell ref="D1044:R1044"/>
    <mergeCell ref="D1045:R1045"/>
    <mergeCell ref="D1046:R1046"/>
    <mergeCell ref="C1179:AD1179"/>
    <mergeCell ref="S1051:X1051"/>
    <mergeCell ref="Y1051:AD1051"/>
    <mergeCell ref="S1052:X1052"/>
    <mergeCell ref="Y1052:AD1052"/>
    <mergeCell ref="S1049:X1049"/>
    <mergeCell ref="Y1049:AD1049"/>
    <mergeCell ref="S1050:X1050"/>
    <mergeCell ref="Y1050:AD1050"/>
    <mergeCell ref="S1047:X1047"/>
    <mergeCell ref="Y1047:AD1047"/>
    <mergeCell ref="S1048:X1048"/>
    <mergeCell ref="Y1048:AD1048"/>
    <mergeCell ref="D1047:R1047"/>
    <mergeCell ref="D1048:R1048"/>
    <mergeCell ref="D1049:R1049"/>
    <mergeCell ref="D1050:R1050"/>
    <mergeCell ref="D1051:R1051"/>
    <mergeCell ref="D1052:R1052"/>
    <mergeCell ref="D1060:R1060"/>
    <mergeCell ref="D1061:R1061"/>
    <mergeCell ref="D1062:R1062"/>
    <mergeCell ref="B1102:AD1102"/>
    <mergeCell ref="C1103:AD1103"/>
    <mergeCell ref="C1104:AD1104"/>
    <mergeCell ref="C1105:AD1105"/>
    <mergeCell ref="C1106:AD1106"/>
    <mergeCell ref="C1107:AD1107"/>
    <mergeCell ref="C1109:I1109"/>
    <mergeCell ref="J1109:P1109"/>
    <mergeCell ref="Q1109:W1109"/>
    <mergeCell ref="X1109:AD1109"/>
    <mergeCell ref="C1180:AD1180"/>
    <mergeCell ref="S1057:X1057"/>
    <mergeCell ref="Y1057:AD1057"/>
    <mergeCell ref="S1058:X1058"/>
    <mergeCell ref="Y1058:AD1058"/>
    <mergeCell ref="S1055:X1055"/>
    <mergeCell ref="Y1055:AD1055"/>
    <mergeCell ref="S1056:X1056"/>
    <mergeCell ref="Y1056:AD1056"/>
    <mergeCell ref="S1053:X1053"/>
    <mergeCell ref="Y1053:AD1053"/>
    <mergeCell ref="S1054:X1054"/>
    <mergeCell ref="Y1054:AD1054"/>
    <mergeCell ref="D1053:R1053"/>
    <mergeCell ref="D1054:R1054"/>
    <mergeCell ref="D1055:R1055"/>
    <mergeCell ref="D1056:R1056"/>
    <mergeCell ref="D1057:R1057"/>
    <mergeCell ref="D1058:R1058"/>
    <mergeCell ref="S1063:X1063"/>
    <mergeCell ref="Y1063:AD1063"/>
    <mergeCell ref="C1065:AD1065"/>
    <mergeCell ref="C1066:AD1066"/>
    <mergeCell ref="S1061:X1061"/>
    <mergeCell ref="Y1061:AD1061"/>
    <mergeCell ref="S1062:X1062"/>
    <mergeCell ref="Y1062:AD1062"/>
    <mergeCell ref="S1059:X1059"/>
    <mergeCell ref="Y1059:AD1059"/>
    <mergeCell ref="S1060:X1060"/>
    <mergeCell ref="Y1060:AD1060"/>
    <mergeCell ref="D1059:R1059"/>
    <mergeCell ref="D1141:AD1141"/>
    <mergeCell ref="D1142:AD1142"/>
    <mergeCell ref="D1143:AD1143"/>
    <mergeCell ref="C1121:AD1121"/>
    <mergeCell ref="C1122:AD1122"/>
    <mergeCell ref="C1123:AD1123"/>
    <mergeCell ref="C1124:AD1124"/>
    <mergeCell ref="C1125:AD1125"/>
    <mergeCell ref="C1126:AD1126"/>
    <mergeCell ref="C1128:L1129"/>
    <mergeCell ref="M1128:U1129"/>
    <mergeCell ref="V1128:AD1128"/>
    <mergeCell ref="C1130:L1130"/>
    <mergeCell ref="M1130:U1130"/>
    <mergeCell ref="F1160:X1160"/>
    <mergeCell ref="Y1160:AD1160"/>
    <mergeCell ref="F1161:X1161"/>
    <mergeCell ref="Y1161:AD1161"/>
    <mergeCell ref="B1153:AD1153"/>
    <mergeCell ref="C1145:AD1145"/>
    <mergeCell ref="C1146:AD1146"/>
    <mergeCell ref="C1132:E1132"/>
    <mergeCell ref="F1132:AD1132"/>
    <mergeCell ref="C1134:AD1134"/>
    <mergeCell ref="D1135:AD1135"/>
    <mergeCell ref="D1136:AD1136"/>
    <mergeCell ref="D1137:AD1137"/>
    <mergeCell ref="D1138:AD1138"/>
    <mergeCell ref="D1139:AD1139"/>
    <mergeCell ref="D1140:AD1140"/>
    <mergeCell ref="B1147:AD1147"/>
    <mergeCell ref="C1173:F1173"/>
    <mergeCell ref="G1173:AD1173"/>
    <mergeCell ref="C1175:F1175"/>
    <mergeCell ref="G1175:AD1175"/>
    <mergeCell ref="C1177:F1177"/>
    <mergeCell ref="G1177:AD1177"/>
    <mergeCell ref="C1154:AD1154"/>
    <mergeCell ref="C1155:AD1155"/>
    <mergeCell ref="C1157:X1157"/>
    <mergeCell ref="Y1157:AD1157"/>
    <mergeCell ref="C1158:D1161"/>
    <mergeCell ref="F1158:X1158"/>
    <mergeCell ref="Y1158:AD1158"/>
    <mergeCell ref="F1159:X1159"/>
    <mergeCell ref="Y1159:AD1159"/>
    <mergeCell ref="C350:K352"/>
    <mergeCell ref="L350:Q352"/>
    <mergeCell ref="D353:K353"/>
    <mergeCell ref="L353:Q353"/>
    <mergeCell ref="D354:K354"/>
    <mergeCell ref="L354:Q354"/>
    <mergeCell ref="D355:K355"/>
    <mergeCell ref="L355:Q355"/>
    <mergeCell ref="D356:K356"/>
    <mergeCell ref="L356:Q356"/>
    <mergeCell ref="D357:K357"/>
    <mergeCell ref="L357:Q357"/>
    <mergeCell ref="D358:K358"/>
    <mergeCell ref="L358:Q358"/>
    <mergeCell ref="D359:K359"/>
    <mergeCell ref="L359:Q359"/>
    <mergeCell ref="Y476:Y477"/>
    <mergeCell ref="D460:K460"/>
    <mergeCell ref="L460:Q460"/>
    <mergeCell ref="D461:K461"/>
    <mergeCell ref="L461:Q461"/>
    <mergeCell ref="D462:K462"/>
    <mergeCell ref="L462:Q462"/>
    <mergeCell ref="D463:K463"/>
    <mergeCell ref="L463:Q463"/>
    <mergeCell ref="D464:K464"/>
    <mergeCell ref="L464:Q464"/>
    <mergeCell ref="D465:K465"/>
    <mergeCell ref="L465:Q465"/>
    <mergeCell ref="D466:K466"/>
    <mergeCell ref="L466:Q466"/>
    <mergeCell ref="D467:K467"/>
    <mergeCell ref="L467:Q467"/>
    <mergeCell ref="D468:K468"/>
    <mergeCell ref="L468:Q468"/>
    <mergeCell ref="B1186:AD1186"/>
    <mergeCell ref="D469:K469"/>
    <mergeCell ref="L469:Q469"/>
    <mergeCell ref="AB476:AB477"/>
    <mergeCell ref="AC476:AC477"/>
    <mergeCell ref="AD476:AD477"/>
    <mergeCell ref="E475:Q475"/>
    <mergeCell ref="R475:AD475"/>
    <mergeCell ref="R351:R352"/>
    <mergeCell ref="S351:S352"/>
    <mergeCell ref="T351:V351"/>
    <mergeCell ref="W351:W352"/>
    <mergeCell ref="X351:X352"/>
    <mergeCell ref="Y351:Y352"/>
    <mergeCell ref="Z351:Z352"/>
    <mergeCell ref="AA351:AA352"/>
    <mergeCell ref="AB351:AB352"/>
    <mergeCell ref="AC351:AC352"/>
    <mergeCell ref="AD351:AD352"/>
    <mergeCell ref="E476:E477"/>
    <mergeCell ref="F476:F477"/>
    <mergeCell ref="G476:I476"/>
    <mergeCell ref="J476:J477"/>
    <mergeCell ref="K476:K477"/>
    <mergeCell ref="L476:L477"/>
    <mergeCell ref="M476:M477"/>
    <mergeCell ref="N476:N477"/>
    <mergeCell ref="O476:O477"/>
    <mergeCell ref="P476:P477"/>
    <mergeCell ref="Q476:Q477"/>
    <mergeCell ref="R476:R477"/>
    <mergeCell ref="S476:S477"/>
  </mergeCells>
  <conditionalFormatting sqref="P42:AD161">
    <cfRule type="expression" dxfId="51" priority="56">
      <formula>OR($K42=2,$K42=3,$K42=9)</formula>
    </cfRule>
  </conditionalFormatting>
  <conditionalFormatting sqref="G191:AD191">
    <cfRule type="expression" dxfId="50" priority="55">
      <formula>OR($O$188="",$O$188=0,$O$188="NA",$O$188="NS")</formula>
    </cfRule>
  </conditionalFormatting>
  <conditionalFormatting sqref="F600:AD600">
    <cfRule type="expression" dxfId="49" priority="54">
      <formula>$AG$600=0</formula>
    </cfRule>
  </conditionalFormatting>
  <conditionalFormatting sqref="F602:AD602">
    <cfRule type="expression" dxfId="48" priority="53">
      <formula>$AG$602=0</formula>
    </cfRule>
  </conditionalFormatting>
  <conditionalFormatting sqref="F865:AD865">
    <cfRule type="expression" dxfId="47" priority="52">
      <formula>OR($Y$861=0,$Y$861="NS",$Y$861="NA",$Y$861="")</formula>
    </cfRule>
  </conditionalFormatting>
  <conditionalFormatting sqref="F890:AD890">
    <cfRule type="expression" dxfId="46" priority="51">
      <formula>OR($Y$886="",$Y$886="NS",$Y$886="NA",$Y$886=0)</formula>
    </cfRule>
  </conditionalFormatting>
  <conditionalFormatting sqref="F909:AD909">
    <cfRule type="expression" dxfId="45" priority="50">
      <formula>OR($U$907="",$U$907=0,$U$907="NS",$U$907="NA")</formula>
    </cfRule>
  </conditionalFormatting>
  <conditionalFormatting sqref="F1132:AD1132">
    <cfRule type="expression" dxfId="44" priority="48">
      <formula>$AC$1130=""</formula>
    </cfRule>
  </conditionalFormatting>
  <conditionalFormatting sqref="G1173:AD1173">
    <cfRule type="expression" dxfId="43" priority="47">
      <formula>$Y$1161&lt;&gt;1</formula>
    </cfRule>
  </conditionalFormatting>
  <conditionalFormatting sqref="G1175:AD1175">
    <cfRule type="expression" dxfId="42" priority="46">
      <formula>$Y$1166&lt;&gt;1</formula>
    </cfRule>
  </conditionalFormatting>
  <conditionalFormatting sqref="G1177:AD1177">
    <cfRule type="expression" dxfId="41" priority="45">
      <formula>$Y$1171&lt;&gt;1</formula>
    </cfRule>
  </conditionalFormatting>
  <conditionalFormatting sqref="F216:AD216">
    <cfRule type="expression" dxfId="40" priority="44">
      <formula>OR($Y$213=0,$Y$213="ns",$Y$213="na",$Y$213="")</formula>
    </cfRule>
  </conditionalFormatting>
  <conditionalFormatting sqref="O179:AD188 Y210:AD213 Y229:AD241 Y260:AD265 Q283:AD295">
    <cfRule type="expression" dxfId="39" priority="42">
      <formula>$AM$39=1</formula>
    </cfRule>
  </conditionalFormatting>
  <conditionalFormatting sqref="AG173:AI173">
    <cfRule type="expression" dxfId="38" priority="41">
      <formula>CELL("PROTEGER",AG173)=0</formula>
    </cfRule>
  </conditionalFormatting>
  <conditionalFormatting sqref="F244:AD244">
    <cfRule type="expression" dxfId="37" priority="38">
      <formula>OR($Y$241="",$Y$241=0,$Y$241="na",$Y$241="ns")</formula>
    </cfRule>
    <cfRule type="colorScale" priority="39">
      <colorScale>
        <cfvo type="min"/>
        <cfvo type="max"/>
        <color rgb="FFFF7128"/>
        <color rgb="FFFFEF9C"/>
      </colorScale>
    </cfRule>
  </conditionalFormatting>
  <conditionalFormatting sqref="Y210:AD213">
    <cfRule type="expression" dxfId="36" priority="37">
      <formula>$AJ$208=1</formula>
    </cfRule>
  </conditionalFormatting>
  <conditionalFormatting sqref="Y229:AD241">
    <cfRule type="expression" dxfId="35" priority="36">
      <formula>$AJ$227=1</formula>
    </cfRule>
  </conditionalFormatting>
  <conditionalFormatting sqref="AG202:AI202">
    <cfRule type="expression" dxfId="34" priority="35">
      <formula>CELL("PROTEGER",AG202)=0</formula>
    </cfRule>
  </conditionalFormatting>
  <conditionalFormatting sqref="AG255:AI255">
    <cfRule type="expression" dxfId="33" priority="34">
      <formula>CELL("PROTEGER",AG255)=0</formula>
    </cfRule>
  </conditionalFormatting>
  <conditionalFormatting sqref="Y260:AD265">
    <cfRule type="expression" dxfId="32" priority="33">
      <formula>$AJ$259=1</formula>
    </cfRule>
  </conditionalFormatting>
  <conditionalFormatting sqref="AG277:AI277">
    <cfRule type="expression" dxfId="31" priority="32">
      <formula>CELL("PROTEGER",AG277)=0</formula>
    </cfRule>
  </conditionalFormatting>
  <conditionalFormatting sqref="Q283:AD295">
    <cfRule type="expression" dxfId="30" priority="31">
      <formula>$AI$281=0</formula>
    </cfRule>
  </conditionalFormatting>
  <conditionalFormatting sqref="G320:AD320">
    <cfRule type="expression" dxfId="29" priority="30">
      <formula>OR($Y$315="",$Y$315=0,$Y$315="NS",$Y$315="NA")</formula>
    </cfRule>
  </conditionalFormatting>
  <conditionalFormatting sqref="G322:AD322">
    <cfRule type="expression" dxfId="28" priority="29">
      <formula>OR($Y$317="",$Y$317=0,$Y$317="NS",$Y$317="NA")</formula>
    </cfRule>
  </conditionalFormatting>
  <conditionalFormatting sqref="AG309:AI309">
    <cfRule type="expression" dxfId="27" priority="28">
      <formula>CELL("PROTEGER",AG309)=0</formula>
    </cfRule>
  </conditionalFormatting>
  <conditionalFormatting sqref="R353:AD472">
    <cfRule type="expression" dxfId="26" priority="27">
      <formula>OR($L353=2,$L353=9)</formula>
    </cfRule>
  </conditionalFormatting>
  <conditionalFormatting sqref="E478:AD597">
    <cfRule type="expression" dxfId="25" priority="26">
      <formula>OR($L353=2,$L353=9)</formula>
    </cfRule>
  </conditionalFormatting>
  <conditionalFormatting sqref="AD353:AD472">
    <cfRule type="expression" dxfId="24" priority="25">
      <formula>$AG$350=""</formula>
    </cfRule>
  </conditionalFormatting>
  <conditionalFormatting sqref="E478:P597">
    <cfRule type="expression" dxfId="23" priority="24">
      <formula>R353=""</formula>
    </cfRule>
  </conditionalFormatting>
  <conditionalFormatting sqref="R478:AC597">
    <cfRule type="expression" dxfId="22" priority="23">
      <formula>R353=""</formula>
    </cfRule>
  </conditionalFormatting>
  <conditionalFormatting sqref="Y634:AD638">
    <cfRule type="expression" dxfId="21" priority="22">
      <formula>OR($AG$629=0)</formula>
    </cfRule>
  </conditionalFormatting>
  <conditionalFormatting sqref="AG628:AI628">
    <cfRule type="expression" dxfId="20" priority="21">
      <formula>CELL("PROTEGER",AG628)=0</formula>
    </cfRule>
  </conditionalFormatting>
  <conditionalFormatting sqref="C657:AD657">
    <cfRule type="expression" dxfId="19" priority="20">
      <formula>$AG$653=0</formula>
    </cfRule>
  </conditionalFormatting>
  <conditionalFormatting sqref="C671:AD671">
    <cfRule type="expression" dxfId="18" priority="19">
      <formula>$AG$667=0</formula>
    </cfRule>
  </conditionalFormatting>
  <conditionalFormatting sqref="M692:U692">
    <cfRule type="expression" dxfId="17" priority="57">
      <formula>$AG$688=0</formula>
    </cfRule>
  </conditionalFormatting>
  <conditionalFormatting sqref="M693:U693">
    <cfRule type="expression" dxfId="16" priority="58">
      <formula>$AH$688=0</formula>
    </cfRule>
  </conditionalFormatting>
  <conditionalFormatting sqref="AG686:AI686">
    <cfRule type="expression" dxfId="15" priority="16">
      <formula>CELL("PROTEGER",AG686)=0</formula>
    </cfRule>
  </conditionalFormatting>
  <conditionalFormatting sqref="AG712:AI712">
    <cfRule type="expression" dxfId="14" priority="15">
      <formula>CELL("PROTEGER",AG712)=0</formula>
    </cfRule>
  </conditionalFormatting>
  <conditionalFormatting sqref="AG846:AI846">
    <cfRule type="expression" dxfId="13" priority="14">
      <formula>CELL("PROTEGER",AG846)=0</formula>
    </cfRule>
  </conditionalFormatting>
  <conditionalFormatting sqref="AG941:AI941">
    <cfRule type="expression" dxfId="12" priority="11">
      <formula>CELL("PROTEGER",AG941)=0</formula>
    </cfRule>
  </conditionalFormatting>
  <conditionalFormatting sqref="AG901:AI901">
    <cfRule type="expression" dxfId="11" priority="13">
      <formula>CELL("PROTEGER",AG901)=0</formula>
    </cfRule>
  </conditionalFormatting>
  <conditionalFormatting sqref="AG920:AI920">
    <cfRule type="expression" dxfId="10" priority="12">
      <formula>CELL("PROTEGER",AG920)=0</formula>
    </cfRule>
  </conditionalFormatting>
  <conditionalFormatting sqref="Y856:AD862">
    <cfRule type="expression" dxfId="9" priority="10">
      <formula>$AG$853=0</formula>
    </cfRule>
  </conditionalFormatting>
  <conditionalFormatting sqref="Y878:AD887">
    <cfRule type="expression" dxfId="8" priority="9">
      <formula>$AG$875=0</formula>
    </cfRule>
  </conditionalFormatting>
  <conditionalFormatting sqref="C907:AD907">
    <cfRule type="expression" dxfId="7" priority="8">
      <formula>$AH$905=0</formula>
    </cfRule>
  </conditionalFormatting>
  <conditionalFormatting sqref="S925:AD926">
    <cfRule type="expression" dxfId="6" priority="7">
      <formula>$AH925=0</formula>
    </cfRule>
  </conditionalFormatting>
  <conditionalFormatting sqref="Q1083:AD1083">
    <cfRule type="expression" dxfId="5" priority="6">
      <formula>OR($C$1083=2,$C$1083=3,$C$1083=9)</formula>
    </cfRule>
  </conditionalFormatting>
  <conditionalFormatting sqref="J1110:AD1110">
    <cfRule type="expression" dxfId="4" priority="5">
      <formula>OR($C$1110=2,$C$1110=3,$C$1110=9)</formula>
    </cfRule>
  </conditionalFormatting>
  <conditionalFormatting sqref="X1110:AD1110">
    <cfRule type="expression" dxfId="3" priority="4">
      <formula>OR($Q$1110=2,$Q$1110=3,$Q$1110=9)</formula>
    </cfRule>
  </conditionalFormatting>
  <conditionalFormatting sqref="M1130:AD1130">
    <cfRule type="expression" dxfId="2" priority="3">
      <formula>OR($C$1130=2,$C$1130=3,$C$1130=9)</formula>
    </cfRule>
  </conditionalFormatting>
  <conditionalFormatting sqref="V1130:AC1130">
    <cfRule type="expression" dxfId="1" priority="2">
      <formula>$AD$1130="X"</formula>
    </cfRule>
  </conditionalFormatting>
  <conditionalFormatting sqref="Y1158:AD1171">
    <cfRule type="expression" dxfId="0" priority="1">
      <formula>OR($C$1130=2,$C$1130=3,$C$1130=9)</formula>
    </cfRule>
  </conditionalFormatting>
  <dataValidations count="3">
    <dataValidation type="list" allowBlank="1" showInputMessage="1" showErrorMessage="1" sqref="K42:O161 C1083:P1083 C1110:I1110 Q1110:W1110 C1130:L1130 Y1158:AD1171" xr:uid="{316D279B-0705-43DF-AA33-575DEB4478C9}">
      <formula1>$AG$1:$AG$5</formula1>
    </dataValidation>
    <dataValidation type="list" allowBlank="1" showInputMessage="1" showErrorMessage="1" sqref="L353:Q472" xr:uid="{AE4429B9-39EC-4D37-8859-60A1B290AED1}">
      <formula1>$AH$1:$AH$4</formula1>
    </dataValidation>
    <dataValidation type="list" allowBlank="1" showInputMessage="1" showErrorMessage="1" sqref="V1130:AD1130 R353:AC472" xr:uid="{88D1AB32-A5C1-4B21-8F08-9F0B59079FB7}">
      <formula1>$AI$1:$AI$2</formula1>
    </dataValidation>
  </dataValidations>
  <hyperlinks>
    <hyperlink ref="AA7:AD7" location="Índice!B17" display="Índice" xr:uid="{4C9C2EEF-0522-4437-847D-264FF8A4163F}"/>
  </hyperlinks>
  <pageMargins left="0.70866141732283472" right="0.70866141732283472" top="0.74803149606299213" bottom="0.74803149606299213" header="0.31496062992125984" footer="0.31496062992125984"/>
  <pageSetup scale="75" orientation="portrait" r:id="rId1"/>
  <headerFooter>
    <oddHeader>&amp;CMódulo 1 Sección IV
Cuestionario</oddHeader>
    <oddFooter>&amp;LCenso Nacional de Gobiernos Estatales 2023&amp;R&amp;P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D9152-F769-4A42-B28B-21B04BA1BD2F}">
  <dimension ref="A1:AE94"/>
  <sheetViews>
    <sheetView showGridLines="0" zoomScaleNormal="100" workbookViewId="0">
      <selection activeCell="AA9" sqref="AA9:AD9"/>
    </sheetView>
  </sheetViews>
  <sheetFormatPr defaultColWidth="0" defaultRowHeight="15" customHeight="1" zeroHeight="1"/>
  <cols>
    <col min="1" max="1" width="5.7109375" customWidth="1"/>
    <col min="2" max="30" width="3.7109375" customWidth="1"/>
    <col min="31" max="31" width="5.7109375" customWidth="1"/>
    <col min="32" max="16384" width="3.7109375" hidden="1"/>
  </cols>
  <sheetData>
    <row r="1" spans="1:30" ht="173.25" customHeight="1">
      <c r="A1" s="43"/>
      <c r="B1" s="166"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row>
    <row r="2" spans="1:30" ht="15" customHeight="1">
      <c r="A2" s="43"/>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45" customHeight="1">
      <c r="A3" s="43"/>
      <c r="B3" s="168" t="s">
        <v>1</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row>
    <row r="4" spans="1:30" ht="15" customHeight="1">
      <c r="A4" s="43"/>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0" ht="45" customHeight="1">
      <c r="A5" s="43"/>
      <c r="B5" s="168" t="s">
        <v>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row>
    <row r="6" spans="1:30" ht="15" customHeight="1">
      <c r="A6" s="43"/>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30" ht="60" customHeight="1">
      <c r="A7" s="43"/>
      <c r="B7" s="168" t="s">
        <v>10</v>
      </c>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row>
    <row r="8" spans="1:30" ht="15" customHeight="1">
      <c r="A8" s="43"/>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1:30" ht="15" customHeight="1" thickBot="1">
      <c r="A9" s="43"/>
      <c r="B9" s="2" t="s">
        <v>4</v>
      </c>
      <c r="C9" s="1"/>
      <c r="D9" s="1"/>
      <c r="E9" s="1"/>
      <c r="F9" s="1"/>
      <c r="G9" s="1"/>
      <c r="H9" s="1"/>
      <c r="I9" s="1"/>
      <c r="J9" s="1"/>
      <c r="K9" s="1"/>
      <c r="L9" s="1"/>
      <c r="M9" s="1"/>
      <c r="N9" s="2" t="s">
        <v>5</v>
      </c>
      <c r="O9" s="1"/>
      <c r="P9" s="1"/>
      <c r="Q9" s="1"/>
      <c r="R9" s="1"/>
      <c r="S9" s="1"/>
      <c r="T9" s="1"/>
      <c r="U9" s="1"/>
      <c r="V9" s="1"/>
      <c r="W9" s="1"/>
      <c r="X9" s="1"/>
      <c r="Y9" s="1"/>
      <c r="Z9" s="1"/>
      <c r="AA9" s="373" t="s">
        <v>3</v>
      </c>
      <c r="AB9" s="373"/>
      <c r="AC9" s="373"/>
      <c r="AD9" s="373"/>
    </row>
    <row r="10" spans="1:30" ht="15" customHeight="1" thickBot="1">
      <c r="A10" s="43"/>
      <c r="B10" s="170" t="str">
        <f>+IF(Presentación!B10="","",Presentación!B10)</f>
        <v/>
      </c>
      <c r="C10" s="171"/>
      <c r="D10" s="171"/>
      <c r="E10" s="171"/>
      <c r="F10" s="171"/>
      <c r="G10" s="171"/>
      <c r="H10" s="171"/>
      <c r="I10" s="171"/>
      <c r="J10" s="171"/>
      <c r="K10" s="171"/>
      <c r="L10" s="172"/>
      <c r="M10" s="1"/>
      <c r="N10" s="170" t="str">
        <f>+IF(Presentación!N10="","",Presentación!N10)</f>
        <v/>
      </c>
      <c r="O10" s="172"/>
      <c r="P10" s="4"/>
      <c r="Q10" s="4"/>
      <c r="R10" s="4"/>
      <c r="S10" s="4"/>
      <c r="T10" s="4"/>
      <c r="U10" s="4"/>
      <c r="V10" s="4"/>
      <c r="W10" s="4"/>
      <c r="X10" s="4"/>
      <c r="Y10" s="4"/>
      <c r="Z10" s="4"/>
      <c r="AA10" s="4"/>
      <c r="AB10" s="4"/>
      <c r="AC10" s="4"/>
      <c r="AD10" s="4"/>
    </row>
    <row r="11" spans="1:30" ht="1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ht="15" customHeight="1">
      <c r="B12" s="96" t="s">
        <v>403</v>
      </c>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row>
    <row r="13" spans="1:30" ht="36" customHeight="1">
      <c r="B13" s="135"/>
      <c r="C13" s="173" t="s">
        <v>701</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row>
    <row r="14" spans="1:30" ht="15" customHeight="1">
      <c r="B14" s="25"/>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15" customHeight="1">
      <c r="B15" s="96" t="s">
        <v>392</v>
      </c>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row>
    <row r="16" spans="1:30" ht="36" customHeight="1">
      <c r="B16" s="135"/>
      <c r="C16" s="173" t="s">
        <v>702</v>
      </c>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row>
    <row r="17" spans="2:30" ht="15" customHeight="1">
      <c r="B17" s="25"/>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2:30" ht="15" customHeight="1">
      <c r="B18" s="96" t="s">
        <v>703</v>
      </c>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row>
    <row r="19" spans="2:30" ht="36" customHeight="1">
      <c r="B19" s="135"/>
      <c r="C19" s="173" t="s">
        <v>704</v>
      </c>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row>
    <row r="20" spans="2:30" ht="15" customHeight="1">
      <c r="B20" s="25"/>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row>
    <row r="21" spans="2:30" ht="15" customHeight="1">
      <c r="B21" s="96" t="s">
        <v>705</v>
      </c>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row>
    <row r="22" spans="2:30" ht="24" customHeight="1">
      <c r="B22" s="25"/>
      <c r="C22" s="173" t="s">
        <v>706</v>
      </c>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row>
    <row r="23" spans="2:30" ht="15" customHeight="1">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2:30" ht="15" customHeight="1">
      <c r="B24" s="96" t="s">
        <v>707</v>
      </c>
    </row>
    <row r="25" spans="2:30" ht="15" customHeight="1">
      <c r="C25" s="173" t="s">
        <v>708</v>
      </c>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row>
    <row r="26" spans="2:30" ht="15" customHeight="1">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2:30" ht="15" customHeight="1">
      <c r="B27" s="96" t="s">
        <v>709</v>
      </c>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row>
    <row r="28" spans="2:30" ht="60" customHeight="1">
      <c r="B28" s="135"/>
      <c r="C28" s="384" t="s">
        <v>710</v>
      </c>
      <c r="D28" s="384"/>
      <c r="E28" s="384"/>
      <c r="F28" s="384"/>
      <c r="G28" s="384"/>
      <c r="H28" s="384"/>
      <c r="I28" s="384"/>
      <c r="J28" s="384"/>
      <c r="K28" s="384"/>
      <c r="L28" s="384"/>
      <c r="M28" s="384"/>
      <c r="N28" s="384"/>
      <c r="O28" s="384"/>
      <c r="P28" s="384"/>
      <c r="Q28" s="384"/>
      <c r="R28" s="384"/>
      <c r="S28" s="384"/>
      <c r="T28" s="384"/>
      <c r="U28" s="384"/>
      <c r="V28" s="384"/>
      <c r="W28" s="384"/>
      <c r="X28" s="384"/>
      <c r="Y28" s="384"/>
      <c r="Z28" s="384"/>
      <c r="AA28" s="384"/>
      <c r="AB28" s="384"/>
      <c r="AC28" s="384"/>
      <c r="AD28" s="384"/>
    </row>
    <row r="29" spans="2:30" ht="15" customHeight="1">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2:30" ht="15" customHeight="1">
      <c r="B30" s="96" t="s">
        <v>711</v>
      </c>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row>
    <row r="31" spans="2:30" ht="36" customHeight="1">
      <c r="B31" s="135"/>
      <c r="C31" s="173" t="s">
        <v>712</v>
      </c>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row>
    <row r="32" spans="2:30" ht="15" customHeight="1">
      <c r="B32" s="25"/>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row>
    <row r="33" spans="2:30" ht="15" customHeight="1">
      <c r="B33" s="96" t="s">
        <v>404</v>
      </c>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row>
    <row r="34" spans="2:30" ht="72" customHeight="1">
      <c r="B34" s="135"/>
      <c r="C34" s="384" t="s">
        <v>713</v>
      </c>
      <c r="D34" s="384"/>
      <c r="E34" s="384"/>
      <c r="F34" s="384"/>
      <c r="G34" s="384"/>
      <c r="H34" s="384"/>
      <c r="I34" s="384"/>
      <c r="J34" s="384"/>
      <c r="K34" s="384"/>
      <c r="L34" s="384"/>
      <c r="M34" s="384"/>
      <c r="N34" s="384"/>
      <c r="O34" s="384"/>
      <c r="P34" s="384"/>
      <c r="Q34" s="384"/>
      <c r="R34" s="384"/>
      <c r="S34" s="384"/>
      <c r="T34" s="384"/>
      <c r="U34" s="384"/>
      <c r="V34" s="384"/>
      <c r="W34" s="384"/>
      <c r="X34" s="384"/>
      <c r="Y34" s="384"/>
      <c r="Z34" s="384"/>
      <c r="AA34" s="384"/>
      <c r="AB34" s="384"/>
      <c r="AC34" s="384"/>
      <c r="AD34" s="384"/>
    </row>
    <row r="35" spans="2:30" ht="15" customHeight="1">
      <c r="B35" s="25"/>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2:30" ht="15" customHeight="1">
      <c r="B36" s="96" t="s">
        <v>398</v>
      </c>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row>
    <row r="37" spans="2:30" ht="60" customHeight="1">
      <c r="B37" s="135"/>
      <c r="C37" s="384" t="s">
        <v>714</v>
      </c>
      <c r="D37" s="384"/>
      <c r="E37" s="384"/>
      <c r="F37" s="384"/>
      <c r="G37" s="384"/>
      <c r="H37" s="384"/>
      <c r="I37" s="384"/>
      <c r="J37" s="384"/>
      <c r="K37" s="384"/>
      <c r="L37" s="384"/>
      <c r="M37" s="384"/>
      <c r="N37" s="384"/>
      <c r="O37" s="384"/>
      <c r="P37" s="384"/>
      <c r="Q37" s="384"/>
      <c r="R37" s="384"/>
      <c r="S37" s="384"/>
      <c r="T37" s="384"/>
      <c r="U37" s="384"/>
      <c r="V37" s="384"/>
      <c r="W37" s="384"/>
      <c r="X37" s="384"/>
      <c r="Y37" s="384"/>
      <c r="Z37" s="384"/>
      <c r="AA37" s="384"/>
      <c r="AB37" s="384"/>
      <c r="AC37" s="384"/>
      <c r="AD37" s="384"/>
    </row>
    <row r="38" spans="2:30" ht="15" customHeight="1">
      <c r="B38" s="2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2:30" ht="15" customHeight="1">
      <c r="B39" s="96" t="s">
        <v>401</v>
      </c>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row>
    <row r="40" spans="2:30" ht="24" customHeight="1">
      <c r="B40" s="135"/>
      <c r="C40" s="384" t="s">
        <v>715</v>
      </c>
      <c r="D40" s="384"/>
      <c r="E40" s="384"/>
      <c r="F40" s="384"/>
      <c r="G40" s="384"/>
      <c r="H40" s="384"/>
      <c r="I40" s="384"/>
      <c r="J40" s="384"/>
      <c r="K40" s="384"/>
      <c r="L40" s="384"/>
      <c r="M40" s="384"/>
      <c r="N40" s="384"/>
      <c r="O40" s="384"/>
      <c r="P40" s="384"/>
      <c r="Q40" s="384"/>
      <c r="R40" s="384"/>
      <c r="S40" s="384"/>
      <c r="T40" s="384"/>
      <c r="U40" s="384"/>
      <c r="V40" s="384"/>
      <c r="W40" s="384"/>
      <c r="X40" s="384"/>
      <c r="Y40" s="384"/>
      <c r="Z40" s="384"/>
      <c r="AA40" s="384"/>
      <c r="AB40" s="384"/>
      <c r="AC40" s="384"/>
      <c r="AD40" s="384"/>
    </row>
    <row r="41" spans="2:30" ht="15" customHeight="1">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row>
    <row r="42" spans="2:30" ht="15" customHeight="1">
      <c r="B42" s="96" t="s">
        <v>716</v>
      </c>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row>
    <row r="43" spans="2:30" ht="36" customHeight="1">
      <c r="B43" s="25"/>
      <c r="C43" s="179" t="s">
        <v>717</v>
      </c>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row>
    <row r="44" spans="2:30" ht="15" customHeight="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2:30" ht="15" customHeight="1">
      <c r="B45" s="96" t="s">
        <v>718</v>
      </c>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row>
    <row r="46" spans="2:30" ht="36" customHeight="1">
      <c r="B46" s="25"/>
      <c r="C46" s="179" t="s">
        <v>719</v>
      </c>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row>
    <row r="47" spans="2:30" ht="15" customHeight="1">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2:30" ht="15" customHeight="1">
      <c r="B48" s="96" t="s">
        <v>400</v>
      </c>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row>
    <row r="49" spans="2:30" ht="24" customHeight="1">
      <c r="B49" s="135"/>
      <c r="C49" s="384" t="s">
        <v>720</v>
      </c>
      <c r="D49" s="384"/>
      <c r="E49" s="384"/>
      <c r="F49" s="384"/>
      <c r="G49" s="384"/>
      <c r="H49" s="384"/>
      <c r="I49" s="384"/>
      <c r="J49" s="384"/>
      <c r="K49" s="384"/>
      <c r="L49" s="384"/>
      <c r="M49" s="384"/>
      <c r="N49" s="384"/>
      <c r="O49" s="384"/>
      <c r="P49" s="384"/>
      <c r="Q49" s="384"/>
      <c r="R49" s="384"/>
      <c r="S49" s="384"/>
      <c r="T49" s="384"/>
      <c r="U49" s="384"/>
      <c r="V49" s="384"/>
      <c r="W49" s="384"/>
      <c r="X49" s="384"/>
      <c r="Y49" s="384"/>
      <c r="Z49" s="384"/>
      <c r="AA49" s="384"/>
      <c r="AB49" s="384"/>
      <c r="AC49" s="384"/>
      <c r="AD49" s="384"/>
    </row>
    <row r="50" spans="2:30" ht="15" customHeight="1">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row>
    <row r="51" spans="2:30" ht="15" customHeight="1">
      <c r="B51" s="96" t="s">
        <v>721</v>
      </c>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row>
    <row r="52" spans="2:30" ht="60" customHeight="1">
      <c r="B52" s="135"/>
      <c r="C52" s="384" t="s">
        <v>722</v>
      </c>
      <c r="D52" s="384"/>
      <c r="E52" s="384"/>
      <c r="F52" s="384"/>
      <c r="G52" s="384"/>
      <c r="H52" s="384"/>
      <c r="I52" s="384"/>
      <c r="J52" s="384"/>
      <c r="K52" s="384"/>
      <c r="L52" s="384"/>
      <c r="M52" s="384"/>
      <c r="N52" s="384"/>
      <c r="O52" s="384"/>
      <c r="P52" s="384"/>
      <c r="Q52" s="384"/>
      <c r="R52" s="384"/>
      <c r="S52" s="384"/>
      <c r="T52" s="384"/>
      <c r="U52" s="384"/>
      <c r="V52" s="384"/>
      <c r="W52" s="384"/>
      <c r="X52" s="384"/>
      <c r="Y52" s="384"/>
      <c r="Z52" s="384"/>
      <c r="AA52" s="384"/>
      <c r="AB52" s="384"/>
      <c r="AC52" s="384"/>
      <c r="AD52" s="384"/>
    </row>
    <row r="53" spans="2:30" ht="15" customHeight="1">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row>
    <row r="54" spans="2:30" ht="15" customHeight="1">
      <c r="B54" s="96" t="s">
        <v>723</v>
      </c>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row>
    <row r="55" spans="2:30" ht="24" customHeight="1">
      <c r="B55" s="135"/>
      <c r="C55" s="384" t="s">
        <v>724</v>
      </c>
      <c r="D55" s="384"/>
      <c r="E55" s="384"/>
      <c r="F55" s="384"/>
      <c r="G55" s="384"/>
      <c r="H55" s="384"/>
      <c r="I55" s="384"/>
      <c r="J55" s="384"/>
      <c r="K55" s="384"/>
      <c r="L55" s="384"/>
      <c r="M55" s="384"/>
      <c r="N55" s="384"/>
      <c r="O55" s="384"/>
      <c r="P55" s="384"/>
      <c r="Q55" s="384"/>
      <c r="R55" s="384"/>
      <c r="S55" s="384"/>
      <c r="T55" s="384"/>
      <c r="U55" s="384"/>
      <c r="V55" s="384"/>
      <c r="W55" s="384"/>
      <c r="X55" s="384"/>
      <c r="Y55" s="384"/>
      <c r="Z55" s="384"/>
      <c r="AA55" s="384"/>
      <c r="AB55" s="384"/>
      <c r="AC55" s="384"/>
      <c r="AD55" s="384"/>
    </row>
    <row r="56" spans="2:30" ht="15" customHeight="1">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row>
    <row r="57" spans="2:30" ht="15" customHeight="1">
      <c r="B57" s="96" t="s">
        <v>725</v>
      </c>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row>
    <row r="58" spans="2:30" ht="36" customHeight="1">
      <c r="B58" s="25"/>
      <c r="C58" s="179" t="s">
        <v>726</v>
      </c>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row>
    <row r="59" spans="2:30" ht="15" customHeight="1">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2:30" ht="15" customHeight="1">
      <c r="B60" s="96" t="s">
        <v>727</v>
      </c>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row>
    <row r="61" spans="2:30" ht="36" customHeight="1">
      <c r="B61" s="25"/>
      <c r="C61" s="179" t="s">
        <v>728</v>
      </c>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row>
    <row r="62" spans="2:30" ht="15" customHeight="1">
      <c r="B62" s="25"/>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2:30" ht="15" customHeight="1">
      <c r="B63" s="96" t="s">
        <v>729</v>
      </c>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row>
    <row r="64" spans="2:30" ht="36" customHeight="1">
      <c r="B64" s="25"/>
      <c r="C64" s="179" t="s">
        <v>730</v>
      </c>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row>
    <row r="65" spans="1:30" ht="15" customHeight="1">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ht="15" customHeight="1">
      <c r="B66" s="96" t="s">
        <v>731</v>
      </c>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row>
    <row r="67" spans="1:30" ht="24" customHeight="1">
      <c r="B67" s="25"/>
      <c r="C67" s="179" t="s">
        <v>732</v>
      </c>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row>
    <row r="68" spans="1:30" ht="15" customHeight="1">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ht="36" customHeight="1">
      <c r="A69" s="4"/>
      <c r="B69" s="135"/>
      <c r="D69" s="173" t="s">
        <v>733</v>
      </c>
      <c r="E69" s="173"/>
      <c r="F69" s="173"/>
      <c r="G69" s="173"/>
      <c r="H69" s="173"/>
      <c r="I69" s="173"/>
      <c r="J69" s="173"/>
      <c r="K69" s="173"/>
      <c r="L69" s="173"/>
      <c r="M69" s="173"/>
      <c r="N69" s="173"/>
      <c r="O69" s="173"/>
      <c r="P69" s="173"/>
      <c r="Q69" s="173"/>
      <c r="R69" s="173"/>
      <c r="S69" s="173"/>
      <c r="T69" s="173"/>
      <c r="U69" s="173"/>
      <c r="V69" s="173"/>
      <c r="W69" s="173"/>
      <c r="X69" s="173"/>
      <c r="Y69" s="173"/>
      <c r="Z69" s="173"/>
      <c r="AA69" s="173"/>
      <c r="AB69" s="173"/>
      <c r="AC69" s="173"/>
      <c r="AD69" s="173"/>
    </row>
    <row r="70" spans="1:30" ht="15" customHeight="1">
      <c r="A70" s="4"/>
      <c r="B70" s="135"/>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24" customHeight="1">
      <c r="A71" s="4"/>
      <c r="B71" s="135"/>
      <c r="D71" s="173" t="s">
        <v>734</v>
      </c>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row>
    <row r="72" spans="1:30" ht="15" customHeight="1">
      <c r="A72" s="4"/>
      <c r="B72" s="135"/>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24" customHeight="1">
      <c r="A73" s="4"/>
      <c r="B73" s="135"/>
      <c r="D73" s="173" t="s">
        <v>735</v>
      </c>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row>
    <row r="74" spans="1:30" ht="15" customHeight="1">
      <c r="A74" s="4"/>
      <c r="B74" s="135"/>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 customHeight="1">
      <c r="B75" s="96" t="s">
        <v>405</v>
      </c>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row>
    <row r="76" spans="1:30" ht="36" customHeight="1">
      <c r="B76" s="25"/>
      <c r="C76" s="179" t="s">
        <v>736</v>
      </c>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row>
    <row r="77" spans="1:30" ht="15" customHeight="1">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ht="15" customHeight="1">
      <c r="B78" s="96" t="s">
        <v>443</v>
      </c>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row>
    <row r="79" spans="1:30" ht="15" customHeight="1">
      <c r="B79" s="135"/>
      <c r="C79" s="173" t="s">
        <v>737</v>
      </c>
      <c r="D79" s="173"/>
      <c r="E79" s="173"/>
      <c r="F79" s="173"/>
      <c r="G79" s="173"/>
      <c r="H79" s="173"/>
      <c r="I79" s="173"/>
      <c r="J79" s="173"/>
      <c r="K79" s="173"/>
      <c r="L79" s="173"/>
      <c r="M79" s="173"/>
      <c r="N79" s="173"/>
      <c r="O79" s="173"/>
      <c r="P79" s="173"/>
      <c r="Q79" s="173"/>
      <c r="R79" s="173"/>
      <c r="S79" s="173"/>
      <c r="T79" s="173"/>
      <c r="U79" s="173"/>
      <c r="V79" s="173"/>
      <c r="W79" s="173"/>
      <c r="X79" s="173"/>
      <c r="Y79" s="173"/>
      <c r="Z79" s="173"/>
      <c r="AA79" s="173"/>
      <c r="AB79" s="173"/>
      <c r="AC79" s="173"/>
      <c r="AD79" s="173"/>
    </row>
    <row r="80" spans="1:30" ht="15" customHeight="1">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spans="2:30" ht="15" customHeight="1">
      <c r="B81" s="96" t="s">
        <v>524</v>
      </c>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row>
    <row r="82" spans="2:30" ht="36" customHeight="1">
      <c r="B82" s="135"/>
      <c r="C82" s="173" t="s">
        <v>738</v>
      </c>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row>
    <row r="83" spans="2:30" ht="15" customHeight="1"/>
    <row r="84" spans="2:30" ht="15" customHeight="1">
      <c r="B84" s="96" t="s">
        <v>739</v>
      </c>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row>
    <row r="85" spans="2:30" ht="24" customHeight="1">
      <c r="B85" s="135"/>
      <c r="C85" s="173" t="s">
        <v>740</v>
      </c>
      <c r="D85" s="173"/>
      <c r="E85" s="173"/>
      <c r="F85" s="173"/>
      <c r="G85" s="173"/>
      <c r="H85" s="173"/>
      <c r="I85" s="173"/>
      <c r="J85" s="173"/>
      <c r="K85" s="173"/>
      <c r="L85" s="173"/>
      <c r="M85" s="173"/>
      <c r="N85" s="173"/>
      <c r="O85" s="173"/>
      <c r="P85" s="173"/>
      <c r="Q85" s="173"/>
      <c r="R85" s="173"/>
      <c r="S85" s="173"/>
      <c r="T85" s="173"/>
      <c r="U85" s="173"/>
      <c r="V85" s="173"/>
      <c r="W85" s="173"/>
      <c r="X85" s="173"/>
      <c r="Y85" s="173"/>
      <c r="Z85" s="173"/>
      <c r="AA85" s="173"/>
      <c r="AB85" s="173"/>
      <c r="AC85" s="173"/>
      <c r="AD85" s="173"/>
    </row>
    <row r="86" spans="2:30" ht="15" customHeight="1">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spans="2:30" ht="15" customHeight="1">
      <c r="B87" s="96" t="s">
        <v>741</v>
      </c>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row>
    <row r="88" spans="2:30" ht="36" customHeight="1">
      <c r="B88" s="135"/>
      <c r="C88" s="173" t="s">
        <v>742</v>
      </c>
      <c r="D88" s="173"/>
      <c r="E88" s="173"/>
      <c r="F88" s="173"/>
      <c r="G88" s="173"/>
      <c r="H88" s="173"/>
      <c r="I88" s="173"/>
      <c r="J88" s="173"/>
      <c r="K88" s="173"/>
      <c r="L88" s="173"/>
      <c r="M88" s="173"/>
      <c r="N88" s="173"/>
      <c r="O88" s="173"/>
      <c r="P88" s="173"/>
      <c r="Q88" s="173"/>
      <c r="R88" s="173"/>
      <c r="S88" s="173"/>
      <c r="T88" s="173"/>
      <c r="U88" s="173"/>
      <c r="V88" s="173"/>
      <c r="W88" s="173"/>
      <c r="X88" s="173"/>
      <c r="Y88" s="173"/>
      <c r="Z88" s="173"/>
      <c r="AA88" s="173"/>
      <c r="AB88" s="173"/>
      <c r="AC88" s="173"/>
      <c r="AD88" s="173"/>
    </row>
    <row r="89" spans="2:30" ht="15" customHeight="1"/>
    <row r="90" spans="2:30" ht="15" customHeight="1"/>
    <row r="91" spans="2:30" ht="15" customHeight="1"/>
    <row r="92" spans="2:30" ht="15" customHeight="1"/>
    <row r="93" spans="2:30" ht="15" customHeight="1"/>
    <row r="94" spans="2:30" ht="15" customHeight="1"/>
  </sheetData>
  <sheetProtection algorithmName="SHA-512" hashValue="2wxPz58fk5HEAzF8JVX74raxEZVoSRtaUOqmgaUc4LDT359Z7RTl2P2H0Sfs4oVcUTfKQbzGPwKOZ6+FdTbIbg==" saltValue="vg0OXkqtjMs5n4CuboUn/g==" spinCount="100000" sheet="1" objects="1" scenarios="1"/>
  <mergeCells count="34">
    <mergeCell ref="C82:AD82"/>
    <mergeCell ref="C31:AD31"/>
    <mergeCell ref="C46:AD46"/>
    <mergeCell ref="D73:AD73"/>
    <mergeCell ref="C19:AD19"/>
    <mergeCell ref="C43:AD43"/>
    <mergeCell ref="C67:AD67"/>
    <mergeCell ref="D69:AD69"/>
    <mergeCell ref="D71:AD71"/>
    <mergeCell ref="C37:AD37"/>
    <mergeCell ref="C49:AD49"/>
    <mergeCell ref="B10:L10"/>
    <mergeCell ref="N10:O10"/>
    <mergeCell ref="B1:AD1"/>
    <mergeCell ref="B3:AD3"/>
    <mergeCell ref="B5:AD5"/>
    <mergeCell ref="B7:AD7"/>
    <mergeCell ref="AA9:AD9"/>
    <mergeCell ref="C13:AD13"/>
    <mergeCell ref="C85:AD85"/>
    <mergeCell ref="C88:AD88"/>
    <mergeCell ref="C16:AD16"/>
    <mergeCell ref="C22:AD22"/>
    <mergeCell ref="C55:AD55"/>
    <mergeCell ref="C58:AD58"/>
    <mergeCell ref="C61:AD61"/>
    <mergeCell ref="C64:AD64"/>
    <mergeCell ref="C79:AD79"/>
    <mergeCell ref="C25:AD25"/>
    <mergeCell ref="C28:AD28"/>
    <mergeCell ref="C34:AD34"/>
    <mergeCell ref="C40:AD40"/>
    <mergeCell ref="C52:AD52"/>
    <mergeCell ref="C76:AD76"/>
  </mergeCells>
  <hyperlinks>
    <hyperlink ref="AA9:AD9" location="Índice!B19" display="Índice" xr:uid="{D5C79167-4BC6-48A7-AF66-9B73286F57AA}"/>
  </hyperlinks>
  <pageMargins left="0.70866141732283472" right="0.70866141732283472" top="0.74803149606299213" bottom="0.74803149606299213" header="0.31496062992125984" footer="0.31496062992125984"/>
  <pageSetup scale="75" orientation="portrait" r:id="rId1"/>
  <headerFooter>
    <oddHeader>&amp;CMódulo 1 Sección IV
Glosario</oddHeader>
    <oddFooter>&amp;LCenso Nacional de Gobiernos Estatales 2023&amp;R&amp;P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373EE7A0D5FA54FAA07EB029AB519A7" ma:contentTypeVersion="3" ma:contentTypeDescription="Crear nuevo documento." ma:contentTypeScope="" ma:versionID="795c66fa020f5308b50b388037e807bf">
  <xsd:schema xmlns:xsd="http://www.w3.org/2001/XMLSchema" xmlns:xs="http://www.w3.org/2001/XMLSchema" xmlns:p="http://schemas.microsoft.com/office/2006/metadata/properties" xmlns:ns2="8cfb24df-c76a-48fb-92b8-e40e245fe804" targetNamespace="http://schemas.microsoft.com/office/2006/metadata/properties" ma:root="true" ma:fieldsID="2cc70636aa61dd867341d6cec2e14bc6" ns2:_="">
    <xsd:import namespace="8cfb24df-c76a-48fb-92b8-e40e245fe804"/>
    <xsd:element name="properties">
      <xsd:complexType>
        <xsd:sequence>
          <xsd:element name="documentManagement">
            <xsd:complexType>
              <xsd:all>
                <xsd:element ref="ns2:kibh"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fb24df-c76a-48fb-92b8-e40e245fe804" elementFormDefault="qualified">
    <xsd:import namespace="http://schemas.microsoft.com/office/2006/documentManagement/types"/>
    <xsd:import namespace="http://schemas.microsoft.com/office/infopath/2007/PartnerControls"/>
    <xsd:element name="kibh" ma:index="8" nillable="true" ma:displayName="Descripción" ma:internalName="kibh">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kibh xmlns="8cfb24df-c76a-48fb-92b8-e40e245fe804" xsi:nil="true"/>
  </documentManagement>
</p:properties>
</file>

<file path=customXml/itemProps1.xml><?xml version="1.0" encoding="utf-8"?>
<ds:datastoreItem xmlns:ds="http://schemas.openxmlformats.org/officeDocument/2006/customXml" ds:itemID="{6661DDDD-25DC-4765-85DD-7E2B0A60D04E}"/>
</file>

<file path=customXml/itemProps2.xml><?xml version="1.0" encoding="utf-8"?>
<ds:datastoreItem xmlns:ds="http://schemas.openxmlformats.org/officeDocument/2006/customXml" ds:itemID="{D4AEA2FA-FC72-4DC1-8209-A08C19C85E4E}"/>
</file>

<file path=customXml/itemProps3.xml><?xml version="1.0" encoding="utf-8"?>
<ds:datastoreItem xmlns:ds="http://schemas.openxmlformats.org/officeDocument/2006/customXml" ds:itemID="{DC3D6BDA-815E-4D07-A22D-3C9641524C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AGUILAR GARCIA RENATA CASSANDRA</dc:creator>
  <cp:keywords/>
  <dc:description/>
  <cp:lastModifiedBy>MEDRANO MARTINEZ RUBI SAMANTHA</cp:lastModifiedBy>
  <cp:revision/>
  <dcterms:created xsi:type="dcterms:W3CDTF">2022-07-20T18:46:40Z</dcterms:created>
  <dcterms:modified xsi:type="dcterms:W3CDTF">2023-03-28T22:56:16Z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0x0101003373EE7A0D5FA54FAA07EB029AB519A7</vt:lpwstr>
  </property>
</Properties>
</file>