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c\segundo\gestion\"/>
    </mc:Choice>
  </mc:AlternateContent>
  <xr:revisionPtr revIDLastSave="0" documentId="13_ncr:1_{78D12EB1-D6EA-47AD-BD9E-26E505ABF69D}" xr6:coauthVersionLast="47" xr6:coauthVersionMax="47" xr10:uidLastSave="{00000000-0000-0000-0000-000000000000}"/>
  <bookViews>
    <workbookView xWindow="-120" yWindow="-120" windowWidth="29040" windowHeight="15720" activeTab="5" xr2:uid="{95A0637B-4622-4391-AE21-3A7DC3E3FAF0}"/>
  </bookViews>
  <sheets>
    <sheet name="Hoja1" sheetId="1" r:id="rId1"/>
    <sheet name="Dep1" sheetId="2" r:id="rId2"/>
    <sheet name="Rentas 1" sheetId="3" r:id="rId3"/>
    <sheet name="Préstamos 1" sheetId="4" r:id="rId4"/>
    <sheet name="TIN TAE" sheetId="5" r:id="rId5"/>
    <sheet name="préstamo 2" sheetId="6" r:id="rId6"/>
    <sheet name="prestamo3" sheetId="7" r:id="rId7"/>
    <sheet name="prestamo4" sheetId="8" r:id="rId8"/>
    <sheet name="depositos1" sheetId="9" r:id="rId9"/>
    <sheet name="rentas2" sheetId="10" r:id="rId10"/>
    <sheet name="Rtas dif." sheetId="11" r:id="rId11"/>
    <sheet name="depositos+rentas" sheetId="12" r:id="rId12"/>
    <sheet name="PR,VAN, TIR" sheetId="13" r:id="rId13"/>
    <sheet name="Fisher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0" i="6" l="1"/>
  <c r="L13" i="6"/>
  <c r="L14" i="6" s="1"/>
  <c r="L15" i="6" s="1"/>
  <c r="J11" i="6"/>
  <c r="L9" i="6"/>
  <c r="L7" i="6"/>
  <c r="E7" i="4"/>
  <c r="G2" i="3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11" i="14"/>
  <c r="H5" i="14"/>
  <c r="K5" i="14"/>
  <c r="I5" i="14"/>
  <c r="L3" i="14"/>
  <c r="L2" i="14"/>
  <c r="K3" i="14"/>
  <c r="K2" i="14"/>
  <c r="J3" i="14"/>
  <c r="I3" i="14"/>
  <c r="J2" i="14"/>
  <c r="I2" i="14"/>
  <c r="H2" i="14"/>
  <c r="B8" i="14"/>
  <c r="C8" i="14"/>
  <c r="H3" i="14" s="1"/>
  <c r="D7" i="14"/>
  <c r="C7" i="14"/>
  <c r="B7" i="14"/>
  <c r="M8" i="13"/>
  <c r="M4" i="13"/>
  <c r="M3" i="13"/>
  <c r="M2" i="13"/>
  <c r="L8" i="13"/>
  <c r="L4" i="13"/>
  <c r="L3" i="13"/>
  <c r="L2" i="13"/>
  <c r="B10" i="13"/>
  <c r="C10" i="13" s="1"/>
  <c r="D10" i="13" s="1"/>
  <c r="B6" i="13"/>
  <c r="C6" i="13" s="1"/>
  <c r="D6" i="13" s="1"/>
  <c r="E6" i="13" s="1"/>
  <c r="D121" i="12"/>
  <c r="F125" i="12"/>
  <c r="F124" i="12"/>
  <c r="H123" i="12"/>
  <c r="F123" i="12"/>
  <c r="F122" i="12"/>
  <c r="E121" i="12"/>
  <c r="E112" i="12" s="1"/>
  <c r="A112" i="12" s="1"/>
  <c r="D119" i="12"/>
  <c r="B118" i="12"/>
  <c r="D118" i="12" s="1"/>
  <c r="J117" i="12"/>
  <c r="D117" i="12"/>
  <c r="J116" i="12"/>
  <c r="D116" i="12"/>
  <c r="J115" i="12"/>
  <c r="D115" i="12"/>
  <c r="D114" i="12"/>
  <c r="D113" i="12"/>
  <c r="D112" i="12"/>
  <c r="H103" i="12"/>
  <c r="E103" i="12"/>
  <c r="E102" i="12"/>
  <c r="A102" i="12"/>
  <c r="A103" i="12" s="1"/>
  <c r="D102" i="12"/>
  <c r="D103" i="12"/>
  <c r="B102" i="12"/>
  <c r="H107" i="12"/>
  <c r="A100" i="12"/>
  <c r="A101" i="12"/>
  <c r="A99" i="12"/>
  <c r="K100" i="12"/>
  <c r="K101" i="12"/>
  <c r="K99" i="12"/>
  <c r="A98" i="12"/>
  <c r="A97" i="12"/>
  <c r="A96" i="12"/>
  <c r="E99" i="12"/>
  <c r="E100" i="12"/>
  <c r="E101" i="12"/>
  <c r="E98" i="12"/>
  <c r="E97" i="12"/>
  <c r="E96" i="12"/>
  <c r="E107" i="12"/>
  <c r="D107" i="12" s="1"/>
  <c r="C107" i="12" s="1"/>
  <c r="F107" i="12"/>
  <c r="E108" i="12"/>
  <c r="E109" i="12" s="1"/>
  <c r="D109" i="12" s="1"/>
  <c r="C109" i="12" s="1"/>
  <c r="F108" i="12"/>
  <c r="D108" i="12" s="1"/>
  <c r="C108" i="12" s="1"/>
  <c r="F109" i="12"/>
  <c r="C106" i="12"/>
  <c r="D106" i="12"/>
  <c r="F106" i="12"/>
  <c r="E106" i="12"/>
  <c r="E105" i="12"/>
  <c r="J101" i="12"/>
  <c r="D101" i="12"/>
  <c r="J100" i="12"/>
  <c r="D100" i="12"/>
  <c r="J99" i="12"/>
  <c r="D99" i="12"/>
  <c r="D98" i="12"/>
  <c r="D97" i="12"/>
  <c r="D96" i="12"/>
  <c r="C79" i="12"/>
  <c r="E83" i="12"/>
  <c r="E82" i="12"/>
  <c r="E81" i="12"/>
  <c r="I80" i="12"/>
  <c r="E80" i="12"/>
  <c r="D79" i="12"/>
  <c r="E70" i="12" s="1"/>
  <c r="A70" i="12" s="1"/>
  <c r="D77" i="12"/>
  <c r="B76" i="12"/>
  <c r="D76" i="12" s="1"/>
  <c r="J75" i="12"/>
  <c r="D75" i="12"/>
  <c r="J74" i="12"/>
  <c r="D74" i="12"/>
  <c r="J73" i="12"/>
  <c r="D73" i="12"/>
  <c r="D72" i="12"/>
  <c r="D71" i="12"/>
  <c r="D70" i="12"/>
  <c r="H60" i="12"/>
  <c r="E60" i="12"/>
  <c r="A60" i="12"/>
  <c r="H59" i="12"/>
  <c r="E59" i="12"/>
  <c r="D59" i="12"/>
  <c r="D60" i="12"/>
  <c r="B59" i="12"/>
  <c r="I63" i="12"/>
  <c r="A59" i="12"/>
  <c r="K56" i="12"/>
  <c r="A56" i="12" s="1"/>
  <c r="A57" i="12"/>
  <c r="A58" i="12"/>
  <c r="K57" i="12"/>
  <c r="K58" i="12"/>
  <c r="A55" i="12"/>
  <c r="A54" i="12"/>
  <c r="A53" i="12"/>
  <c r="E56" i="12"/>
  <c r="E57" i="12"/>
  <c r="E58" i="12"/>
  <c r="E55" i="12"/>
  <c r="E54" i="12"/>
  <c r="E53" i="12"/>
  <c r="C64" i="12"/>
  <c r="B64" i="12" s="1"/>
  <c r="D64" i="12"/>
  <c r="E64" i="12"/>
  <c r="D65" i="12"/>
  <c r="D66" i="12" s="1"/>
  <c r="C66" i="12" s="1"/>
  <c r="B66" i="12" s="1"/>
  <c r="E65" i="12"/>
  <c r="E66" i="12"/>
  <c r="B63" i="12"/>
  <c r="C63" i="12"/>
  <c r="E63" i="12"/>
  <c r="D63" i="12"/>
  <c r="D62" i="12"/>
  <c r="J58" i="12"/>
  <c r="D56" i="12"/>
  <c r="D57" i="12"/>
  <c r="D58" i="12"/>
  <c r="J57" i="12"/>
  <c r="J56" i="12"/>
  <c r="D55" i="12"/>
  <c r="D54" i="12"/>
  <c r="D53" i="12"/>
  <c r="E40" i="12"/>
  <c r="E39" i="12"/>
  <c r="E38" i="12"/>
  <c r="I37" i="12"/>
  <c r="E37" i="12"/>
  <c r="D36" i="12"/>
  <c r="D34" i="12"/>
  <c r="B33" i="12"/>
  <c r="D33" i="12" s="1"/>
  <c r="J32" i="12"/>
  <c r="D32" i="12"/>
  <c r="J31" i="12"/>
  <c r="D31" i="12"/>
  <c r="D30" i="12"/>
  <c r="D29" i="12"/>
  <c r="D28" i="12"/>
  <c r="D27" i="12"/>
  <c r="A17" i="12"/>
  <c r="A18" i="12" s="1"/>
  <c r="H18" i="12" s="1"/>
  <c r="E18" i="12"/>
  <c r="D18" i="12"/>
  <c r="I21" i="12"/>
  <c r="H17" i="12"/>
  <c r="E17" i="12"/>
  <c r="D17" i="12"/>
  <c r="B17" i="12"/>
  <c r="A16" i="12"/>
  <c r="A15" i="12"/>
  <c r="K16" i="12"/>
  <c r="K15" i="12"/>
  <c r="A14" i="12"/>
  <c r="A13" i="12"/>
  <c r="A12" i="12"/>
  <c r="A11" i="12"/>
  <c r="E14" i="12"/>
  <c r="E15" i="12"/>
  <c r="E16" i="12"/>
  <c r="E13" i="12"/>
  <c r="E12" i="12"/>
  <c r="E11" i="12"/>
  <c r="D22" i="12"/>
  <c r="C22" i="12" s="1"/>
  <c r="B22" i="12" s="1"/>
  <c r="E22" i="12"/>
  <c r="D23" i="12"/>
  <c r="D24" i="12" s="1"/>
  <c r="C24" i="12" s="1"/>
  <c r="B24" i="12" s="1"/>
  <c r="E23" i="12"/>
  <c r="E24" i="12"/>
  <c r="B21" i="12"/>
  <c r="C21" i="12"/>
  <c r="E21" i="12"/>
  <c r="D21" i="12"/>
  <c r="D20" i="12"/>
  <c r="C20" i="12"/>
  <c r="J16" i="12"/>
  <c r="D16" i="12"/>
  <c r="J15" i="12"/>
  <c r="D15" i="12"/>
  <c r="D14" i="12"/>
  <c r="D13" i="12"/>
  <c r="D12" i="12"/>
  <c r="D11" i="12"/>
  <c r="H20" i="11"/>
  <c r="D20" i="11"/>
  <c r="B20" i="11"/>
  <c r="A20" i="11"/>
  <c r="A19" i="11"/>
  <c r="K19" i="11"/>
  <c r="J19" i="11"/>
  <c r="D19" i="11"/>
  <c r="H14" i="11"/>
  <c r="D14" i="11"/>
  <c r="D13" i="11"/>
  <c r="B14" i="11"/>
  <c r="J13" i="11"/>
  <c r="K13" i="11" s="1"/>
  <c r="H9" i="11"/>
  <c r="D9" i="11"/>
  <c r="B9" i="11"/>
  <c r="A9" i="11"/>
  <c r="A8" i="11"/>
  <c r="K8" i="11"/>
  <c r="J8" i="11"/>
  <c r="D8" i="11"/>
  <c r="H4" i="11"/>
  <c r="D4" i="11"/>
  <c r="B4" i="11"/>
  <c r="J3" i="11"/>
  <c r="K3" i="11" s="1"/>
  <c r="D3" i="11"/>
  <c r="H14" i="10"/>
  <c r="A14" i="10"/>
  <c r="E14" i="10"/>
  <c r="B18" i="10"/>
  <c r="C18" i="10"/>
  <c r="E18" i="10"/>
  <c r="D18" i="10"/>
  <c r="D17" i="10"/>
  <c r="D14" i="10"/>
  <c r="H8" i="10"/>
  <c r="H4" i="10"/>
  <c r="A8" i="10"/>
  <c r="E8" i="10"/>
  <c r="B11" i="10"/>
  <c r="C11" i="10"/>
  <c r="E11" i="10"/>
  <c r="D11" i="10"/>
  <c r="D10" i="10"/>
  <c r="C10" i="10"/>
  <c r="D8" i="10"/>
  <c r="A4" i="10"/>
  <c r="E4" i="10"/>
  <c r="B6" i="10"/>
  <c r="C6" i="10"/>
  <c r="E6" i="10"/>
  <c r="D4" i="10"/>
  <c r="H3" i="10"/>
  <c r="A3" i="10"/>
  <c r="E3" i="10"/>
  <c r="D3" i="10"/>
  <c r="H2" i="10"/>
  <c r="A2" i="10"/>
  <c r="D2" i="10"/>
  <c r="F10" i="9"/>
  <c r="E10" i="9"/>
  <c r="D10" i="9"/>
  <c r="A9" i="9"/>
  <c r="E9" i="9"/>
  <c r="D9" i="9"/>
  <c r="F8" i="9"/>
  <c r="D8" i="9"/>
  <c r="F4" i="9"/>
  <c r="E4" i="9"/>
  <c r="C6" i="9"/>
  <c r="D6" i="9"/>
  <c r="F6" i="9"/>
  <c r="D4" i="9"/>
  <c r="E3" i="9"/>
  <c r="F3" i="9"/>
  <c r="D3" i="9"/>
  <c r="F2" i="9"/>
  <c r="D2" i="9"/>
  <c r="L13" i="8"/>
  <c r="L14" i="8" s="1"/>
  <c r="L15" i="8" s="1"/>
  <c r="J58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11" i="8"/>
  <c r="J10" i="8"/>
  <c r="L11" i="8"/>
  <c r="L10" i="8"/>
  <c r="L9" i="8"/>
  <c r="G51" i="8"/>
  <c r="G31" i="8"/>
  <c r="B13" i="8"/>
  <c r="C13" i="8" s="1"/>
  <c r="G13" i="8"/>
  <c r="E13" i="8" s="1"/>
  <c r="D13" i="8" s="1"/>
  <c r="F13" i="8" s="1"/>
  <c r="B14" i="8" s="1"/>
  <c r="H13" i="8"/>
  <c r="H14" i="8" s="1"/>
  <c r="G14" i="8"/>
  <c r="G15" i="8" s="1"/>
  <c r="C12" i="8"/>
  <c r="E12" i="8"/>
  <c r="D12" i="8" s="1"/>
  <c r="F12" i="8" s="1"/>
  <c r="B12" i="8"/>
  <c r="F11" i="8"/>
  <c r="D11" i="8"/>
  <c r="E11" i="8"/>
  <c r="C11" i="8"/>
  <c r="H12" i="8"/>
  <c r="H11" i="8"/>
  <c r="G12" i="8"/>
  <c r="G11" i="8"/>
  <c r="B11" i="8"/>
  <c r="L7" i="8"/>
  <c r="J6" i="8"/>
  <c r="J5" i="8"/>
  <c r="G6" i="8"/>
  <c r="G7" i="8"/>
  <c r="G5" i="8"/>
  <c r="D5" i="8"/>
  <c r="D6" i="8"/>
  <c r="B8" i="8"/>
  <c r="L13" i="7"/>
  <c r="L14" i="7" s="1"/>
  <c r="L15" i="7" s="1"/>
  <c r="L9" i="7"/>
  <c r="J100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1" i="7"/>
  <c r="J10" i="7"/>
  <c r="L11" i="7"/>
  <c r="L10" i="7"/>
  <c r="L7" i="7"/>
  <c r="G71" i="7"/>
  <c r="G41" i="7"/>
  <c r="B13" i="7"/>
  <c r="C13" i="7" s="1"/>
  <c r="G13" i="7"/>
  <c r="G14" i="7" s="1"/>
  <c r="H13" i="7"/>
  <c r="E13" i="7" s="1"/>
  <c r="D13" i="7" s="1"/>
  <c r="E12" i="7"/>
  <c r="D12" i="7" s="1"/>
  <c r="F12" i="7" s="1"/>
  <c r="C12" i="7"/>
  <c r="B11" i="7"/>
  <c r="J6" i="7"/>
  <c r="J5" i="7"/>
  <c r="G6" i="7"/>
  <c r="G7" i="7"/>
  <c r="G5" i="7"/>
  <c r="D6" i="7"/>
  <c r="D5" i="7" s="1"/>
  <c r="G11" i="7" s="1"/>
  <c r="B8" i="7"/>
  <c r="H11" i="7" s="1"/>
  <c r="H12" i="7" s="1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10" i="6"/>
  <c r="L10" i="6"/>
  <c r="L11" i="6" s="1"/>
  <c r="G227" i="6"/>
  <c r="G155" i="6"/>
  <c r="G83" i="6"/>
  <c r="J6" i="6"/>
  <c r="J7" i="6"/>
  <c r="J5" i="6"/>
  <c r="F15" i="6"/>
  <c r="F12" i="6"/>
  <c r="F11" i="6"/>
  <c r="G6" i="6"/>
  <c r="G7" i="6"/>
  <c r="G5" i="6"/>
  <c r="G13" i="6"/>
  <c r="H13" i="6"/>
  <c r="H14" i="6" s="1"/>
  <c r="H15" i="6" s="1"/>
  <c r="H16" i="6" s="1"/>
  <c r="H17" i="6" s="1"/>
  <c r="H18" i="6" s="1"/>
  <c r="H19" i="6" s="1"/>
  <c r="H20" i="6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B11" i="6"/>
  <c r="D6" i="6"/>
  <c r="D5" i="6" s="1"/>
  <c r="G11" i="6" s="1"/>
  <c r="B8" i="6"/>
  <c r="H11" i="6" s="1"/>
  <c r="H12" i="6" s="1"/>
  <c r="A4" i="5"/>
  <c r="B4" i="5"/>
  <c r="C3" i="5"/>
  <c r="B3" i="5"/>
  <c r="C2" i="5"/>
  <c r="A2" i="5"/>
  <c r="B63" i="4"/>
  <c r="C63" i="4"/>
  <c r="E63" i="4" s="1"/>
  <c r="D63" i="4"/>
  <c r="F63" i="4" s="1"/>
  <c r="B64" i="4" s="1"/>
  <c r="F64" i="4" s="1"/>
  <c r="B65" i="4" s="1"/>
  <c r="F65" i="4" s="1"/>
  <c r="B66" i="4" s="1"/>
  <c r="F66" i="4" s="1"/>
  <c r="B67" i="4" s="1"/>
  <c r="F67" i="4" s="1"/>
  <c r="B68" i="4" s="1"/>
  <c r="F68" i="4" s="1"/>
  <c r="B69" i="4" s="1"/>
  <c r="F69" i="4" s="1"/>
  <c r="B70" i="4" s="1"/>
  <c r="F70" i="4" s="1"/>
  <c r="C64" i="4"/>
  <c r="E64" i="4" s="1"/>
  <c r="D64" i="4"/>
  <c r="C65" i="4"/>
  <c r="E65" i="4" s="1"/>
  <c r="D65" i="4"/>
  <c r="C66" i="4"/>
  <c r="D66" i="4"/>
  <c r="E66" i="4" s="1"/>
  <c r="C67" i="4"/>
  <c r="D67" i="4"/>
  <c r="E67" i="4" s="1"/>
  <c r="C68" i="4"/>
  <c r="D68" i="4"/>
  <c r="E68" i="4"/>
  <c r="C69" i="4"/>
  <c r="E69" i="4" s="1"/>
  <c r="D69" i="4"/>
  <c r="C70" i="4"/>
  <c r="E70" i="4" s="1"/>
  <c r="D70" i="4"/>
  <c r="C62" i="4"/>
  <c r="E62" i="4" s="1"/>
  <c r="D62" i="4"/>
  <c r="F62" i="4" s="1"/>
  <c r="D61" i="4"/>
  <c r="C61" i="4"/>
  <c r="E61" i="4" s="1"/>
  <c r="B61" i="4"/>
  <c r="F61" i="4" s="1"/>
  <c r="B62" i="4" s="1"/>
  <c r="E58" i="4"/>
  <c r="C43" i="4"/>
  <c r="B43" i="4"/>
  <c r="E40" i="4"/>
  <c r="E46" i="4" s="1"/>
  <c r="D33" i="4"/>
  <c r="B26" i="4"/>
  <c r="C26" i="4" s="1"/>
  <c r="E23" i="4"/>
  <c r="D34" i="4" s="1"/>
  <c r="D16" i="4"/>
  <c r="D9" i="4"/>
  <c r="D10" i="4"/>
  <c r="D11" i="4"/>
  <c r="D12" i="4"/>
  <c r="D13" i="4"/>
  <c r="D14" i="4"/>
  <c r="D15" i="4"/>
  <c r="D8" i="4"/>
  <c r="D7" i="4"/>
  <c r="F7" i="4" s="1"/>
  <c r="B8" i="4" s="1"/>
  <c r="C7" i="4"/>
  <c r="B7" i="4"/>
  <c r="C6" i="3"/>
  <c r="B5" i="3"/>
  <c r="D4" i="3"/>
  <c r="F3" i="3"/>
  <c r="A3" i="3"/>
  <c r="F2" i="3"/>
  <c r="A2" i="3"/>
  <c r="B7" i="2"/>
  <c r="C6" i="2"/>
  <c r="D5" i="2"/>
  <c r="A4" i="2"/>
  <c r="D3" i="2"/>
  <c r="D2" i="2"/>
  <c r="D8" i="14" l="1"/>
  <c r="F6" i="13"/>
  <c r="G6" i="13" s="1"/>
  <c r="K4" i="13"/>
  <c r="E10" i="13"/>
  <c r="F10" i="13" s="1"/>
  <c r="G10" i="13" s="1"/>
  <c r="K8" i="13"/>
  <c r="E118" i="12"/>
  <c r="E122" i="12"/>
  <c r="H102" i="12"/>
  <c r="D80" i="12"/>
  <c r="E76" i="12"/>
  <c r="E71" i="12"/>
  <c r="A71" i="12" s="1"/>
  <c r="E77" i="12"/>
  <c r="C65" i="12"/>
  <c r="B65" i="12" s="1"/>
  <c r="E33" i="12"/>
  <c r="E27" i="12"/>
  <c r="A27" i="12" s="1"/>
  <c r="D37" i="12"/>
  <c r="C23" i="12"/>
  <c r="B23" i="12" s="1"/>
  <c r="A13" i="11"/>
  <c r="A14" i="11" s="1"/>
  <c r="A3" i="11"/>
  <c r="A4" i="11" s="1"/>
  <c r="G16" i="8"/>
  <c r="E14" i="8"/>
  <c r="D14" i="8" s="1"/>
  <c r="F14" i="8" s="1"/>
  <c r="B15" i="8" s="1"/>
  <c r="H15" i="8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C14" i="8"/>
  <c r="G15" i="7"/>
  <c r="H14" i="7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F13" i="7"/>
  <c r="B14" i="7" s="1"/>
  <c r="E11" i="7"/>
  <c r="D11" i="7" s="1"/>
  <c r="F11" i="7" s="1"/>
  <c r="B12" i="7" s="1"/>
  <c r="G12" i="7"/>
  <c r="C11" i="7"/>
  <c r="G14" i="6"/>
  <c r="E11" i="6"/>
  <c r="G12" i="6"/>
  <c r="C11" i="6"/>
  <c r="F8" i="4"/>
  <c r="B9" i="4" s="1"/>
  <c r="C9" i="4" s="1"/>
  <c r="E9" i="4" s="1"/>
  <c r="C8" i="4"/>
  <c r="E8" i="4" s="1"/>
  <c r="E45" i="4"/>
  <c r="F9" i="4"/>
  <c r="B10" i="4" s="1"/>
  <c r="F10" i="4" s="1"/>
  <c r="B11" i="4" s="1"/>
  <c r="D32" i="4"/>
  <c r="E52" i="4"/>
  <c r="D31" i="4"/>
  <c r="E51" i="4"/>
  <c r="D30" i="4"/>
  <c r="E43" i="4"/>
  <c r="D43" i="4" s="1"/>
  <c r="F43" i="4" s="1"/>
  <c r="B44" i="4" s="1"/>
  <c r="C44" i="4" s="1"/>
  <c r="E50" i="4"/>
  <c r="D29" i="4"/>
  <c r="D27" i="4"/>
  <c r="E49" i="4"/>
  <c r="E48" i="4"/>
  <c r="D35" i="4"/>
  <c r="D28" i="4"/>
  <c r="E47" i="4"/>
  <c r="D26" i="4"/>
  <c r="F26" i="4" s="1"/>
  <c r="B27" i="4" s="1"/>
  <c r="E44" i="4"/>
  <c r="E123" i="12" l="1"/>
  <c r="E119" i="12"/>
  <c r="E113" i="12"/>
  <c r="A113" i="12" s="1"/>
  <c r="D122" i="12"/>
  <c r="C122" i="12" s="1"/>
  <c r="E114" i="12" s="1"/>
  <c r="A114" i="12" s="1"/>
  <c r="D81" i="12"/>
  <c r="C80" i="12"/>
  <c r="B80" i="12" s="1"/>
  <c r="E72" i="12" s="1"/>
  <c r="A72" i="12" s="1"/>
  <c r="D38" i="12"/>
  <c r="C37" i="12"/>
  <c r="B37" i="12" s="1"/>
  <c r="E29" i="12" s="1"/>
  <c r="A29" i="12" s="1"/>
  <c r="E34" i="12"/>
  <c r="E28" i="12"/>
  <c r="A28" i="12" s="1"/>
  <c r="C15" i="8"/>
  <c r="G17" i="8"/>
  <c r="E15" i="8"/>
  <c r="D15" i="8" s="1"/>
  <c r="F15" i="8" s="1"/>
  <c r="B16" i="8" s="1"/>
  <c r="C14" i="7"/>
  <c r="G16" i="7"/>
  <c r="E14" i="7"/>
  <c r="D14" i="7" s="1"/>
  <c r="F14" i="7" s="1"/>
  <c r="B15" i="7" s="1"/>
  <c r="G15" i="6"/>
  <c r="D11" i="6"/>
  <c r="B12" i="6" s="1"/>
  <c r="C27" i="4"/>
  <c r="E27" i="4" s="1"/>
  <c r="F27" i="4"/>
  <c r="B28" i="4" s="1"/>
  <c r="D44" i="4"/>
  <c r="F44" i="4" s="1"/>
  <c r="B45" i="4" s="1"/>
  <c r="C45" i="4" s="1"/>
  <c r="D45" i="4" s="1"/>
  <c r="F45" i="4" s="1"/>
  <c r="B46" i="4" s="1"/>
  <c r="C46" i="4" s="1"/>
  <c r="D46" i="4" s="1"/>
  <c r="F46" i="4" s="1"/>
  <c r="B47" i="4" s="1"/>
  <c r="C10" i="4"/>
  <c r="E10" i="4" s="1"/>
  <c r="E26" i="4"/>
  <c r="F11" i="4"/>
  <c r="B12" i="4" s="1"/>
  <c r="C11" i="4"/>
  <c r="E11" i="4" s="1"/>
  <c r="D123" i="12" l="1"/>
  <c r="C123" i="12" s="1"/>
  <c r="E115" i="12" s="1"/>
  <c r="E124" i="12"/>
  <c r="C81" i="12"/>
  <c r="B81" i="12" s="1"/>
  <c r="E73" i="12" s="1"/>
  <c r="K73" i="12" s="1"/>
  <c r="A73" i="12" s="1"/>
  <c r="D82" i="12"/>
  <c r="C38" i="12"/>
  <c r="B38" i="12" s="1"/>
  <c r="E30" i="12" s="1"/>
  <c r="A30" i="12" s="1"/>
  <c r="D39" i="12"/>
  <c r="C16" i="8"/>
  <c r="E16" i="8"/>
  <c r="D16" i="8" s="1"/>
  <c r="F16" i="8" s="1"/>
  <c r="B17" i="8" s="1"/>
  <c r="G18" i="8"/>
  <c r="C15" i="7"/>
  <c r="E15" i="7"/>
  <c r="D15" i="7" s="1"/>
  <c r="F15" i="7" s="1"/>
  <c r="B16" i="7" s="1"/>
  <c r="G17" i="7"/>
  <c r="C12" i="6"/>
  <c r="E12" i="6"/>
  <c r="D12" i="6" s="1"/>
  <c r="B13" i="6" s="1"/>
  <c r="G16" i="6"/>
  <c r="C28" i="4"/>
  <c r="E28" i="4" s="1"/>
  <c r="F28" i="4"/>
  <c r="B29" i="4" s="1"/>
  <c r="C47" i="4"/>
  <c r="D47" i="4" s="1"/>
  <c r="F47" i="4" s="1"/>
  <c r="B48" i="4" s="1"/>
  <c r="C12" i="4"/>
  <c r="E12" i="4" s="1"/>
  <c r="F12" i="4"/>
  <c r="B13" i="4" s="1"/>
  <c r="K115" i="12" l="1"/>
  <c r="A115" i="12" s="1"/>
  <c r="E125" i="12"/>
  <c r="D125" i="12" s="1"/>
  <c r="C125" i="12" s="1"/>
  <c r="E117" i="12" s="1"/>
  <c r="D124" i="12"/>
  <c r="C124" i="12" s="1"/>
  <c r="E116" i="12" s="1"/>
  <c r="D83" i="12"/>
  <c r="C83" i="12" s="1"/>
  <c r="B83" i="12" s="1"/>
  <c r="E75" i="12" s="1"/>
  <c r="K75" i="12" s="1"/>
  <c r="A75" i="12" s="1"/>
  <c r="C82" i="12"/>
  <c r="B82" i="12" s="1"/>
  <c r="E74" i="12" s="1"/>
  <c r="D40" i="12"/>
  <c r="C40" i="12" s="1"/>
  <c r="B40" i="12" s="1"/>
  <c r="E32" i="12" s="1"/>
  <c r="C39" i="12"/>
  <c r="B39" i="12" s="1"/>
  <c r="E31" i="12" s="1"/>
  <c r="C17" i="8"/>
  <c r="E17" i="8"/>
  <c r="D17" i="8" s="1"/>
  <c r="F17" i="8" s="1"/>
  <c r="B18" i="8" s="1"/>
  <c r="G19" i="8"/>
  <c r="C16" i="7"/>
  <c r="E16" i="7"/>
  <c r="D16" i="7" s="1"/>
  <c r="F16" i="7" s="1"/>
  <c r="B17" i="7" s="1"/>
  <c r="G18" i="7"/>
  <c r="C13" i="6"/>
  <c r="E13" i="6"/>
  <c r="D13" i="6" s="1"/>
  <c r="G17" i="6"/>
  <c r="C29" i="4"/>
  <c r="E29" i="4" s="1"/>
  <c r="F29" i="4"/>
  <c r="B30" i="4" s="1"/>
  <c r="C48" i="4"/>
  <c r="D48" i="4" s="1"/>
  <c r="F48" i="4" s="1"/>
  <c r="B49" i="4" s="1"/>
  <c r="F13" i="4"/>
  <c r="B14" i="4" s="1"/>
  <c r="C13" i="4"/>
  <c r="E13" i="4" s="1"/>
  <c r="K116" i="12" l="1"/>
  <c r="A116" i="12" s="1"/>
  <c r="K117" i="12"/>
  <c r="A117" i="12" s="1"/>
  <c r="A118" i="12" s="1"/>
  <c r="K74" i="12"/>
  <c r="A74" i="12"/>
  <c r="A76" i="12" s="1"/>
  <c r="K31" i="12"/>
  <c r="A31" i="12" s="1"/>
  <c r="K32" i="12"/>
  <c r="A32" i="12" s="1"/>
  <c r="A33" i="12" s="1"/>
  <c r="C18" i="8"/>
  <c r="E18" i="8"/>
  <c r="D18" i="8" s="1"/>
  <c r="F18" i="8" s="1"/>
  <c r="B19" i="8" s="1"/>
  <c r="G20" i="8"/>
  <c r="C17" i="7"/>
  <c r="E17" i="7"/>
  <c r="D17" i="7" s="1"/>
  <c r="F17" i="7" s="1"/>
  <c r="B18" i="7" s="1"/>
  <c r="G19" i="7"/>
  <c r="F13" i="6"/>
  <c r="B14" i="6" s="1"/>
  <c r="G18" i="6"/>
  <c r="C30" i="4"/>
  <c r="E30" i="4" s="1"/>
  <c r="F30" i="4"/>
  <c r="B31" i="4" s="1"/>
  <c r="C49" i="4"/>
  <c r="D49" i="4" s="1"/>
  <c r="F49" i="4" s="1"/>
  <c r="B50" i="4" s="1"/>
  <c r="F14" i="4"/>
  <c r="B15" i="4" s="1"/>
  <c r="C14" i="4"/>
  <c r="E14" i="4" s="1"/>
  <c r="A119" i="12" l="1"/>
  <c r="H119" i="12" s="1"/>
  <c r="H118" i="12"/>
  <c r="A77" i="12"/>
  <c r="H77" i="12" s="1"/>
  <c r="H76" i="12"/>
  <c r="A34" i="12"/>
  <c r="H34" i="12" s="1"/>
  <c r="H33" i="12"/>
  <c r="C19" i="8"/>
  <c r="E19" i="8"/>
  <c r="D19" i="8" s="1"/>
  <c r="F19" i="8" s="1"/>
  <c r="B20" i="8" s="1"/>
  <c r="G21" i="8"/>
  <c r="C18" i="7"/>
  <c r="E18" i="7"/>
  <c r="D18" i="7" s="1"/>
  <c r="F18" i="7" s="1"/>
  <c r="B19" i="7" s="1"/>
  <c r="G20" i="7"/>
  <c r="C14" i="6"/>
  <c r="E14" i="6"/>
  <c r="D14" i="6" s="1"/>
  <c r="G19" i="6"/>
  <c r="F31" i="4"/>
  <c r="B32" i="4" s="1"/>
  <c r="C31" i="4"/>
  <c r="E31" i="4" s="1"/>
  <c r="C50" i="4"/>
  <c r="D50" i="4" s="1"/>
  <c r="F50" i="4" s="1"/>
  <c r="B51" i="4" s="1"/>
  <c r="F15" i="4"/>
  <c r="B16" i="4" s="1"/>
  <c r="C15" i="4"/>
  <c r="E15" i="4" s="1"/>
  <c r="C20" i="8" l="1"/>
  <c r="E20" i="8"/>
  <c r="D20" i="8" s="1"/>
  <c r="F20" i="8" s="1"/>
  <c r="B21" i="8" s="1"/>
  <c r="G22" i="8"/>
  <c r="C19" i="7"/>
  <c r="E19" i="7"/>
  <c r="D19" i="7" s="1"/>
  <c r="F19" i="7" s="1"/>
  <c r="B20" i="7" s="1"/>
  <c r="G21" i="7"/>
  <c r="F14" i="6"/>
  <c r="B15" i="6" s="1"/>
  <c r="G20" i="6"/>
  <c r="C32" i="4"/>
  <c r="E32" i="4" s="1"/>
  <c r="F32" i="4"/>
  <c r="B33" i="4" s="1"/>
  <c r="C51" i="4"/>
  <c r="D51" i="4" s="1"/>
  <c r="F51" i="4" s="1"/>
  <c r="B52" i="4" s="1"/>
  <c r="C16" i="4"/>
  <c r="E16" i="4" s="1"/>
  <c r="F16" i="4"/>
  <c r="C21" i="8" l="1"/>
  <c r="E21" i="8"/>
  <c r="D21" i="8" s="1"/>
  <c r="F21" i="8" s="1"/>
  <c r="B22" i="8" s="1"/>
  <c r="G23" i="8"/>
  <c r="C20" i="7"/>
  <c r="E20" i="7"/>
  <c r="D20" i="7" s="1"/>
  <c r="F20" i="7" s="1"/>
  <c r="B21" i="7" s="1"/>
  <c r="G22" i="7"/>
  <c r="E15" i="6"/>
  <c r="D15" i="6" s="1"/>
  <c r="C15" i="6"/>
  <c r="G21" i="6"/>
  <c r="C33" i="4"/>
  <c r="E33" i="4" s="1"/>
  <c r="F33" i="4"/>
  <c r="B34" i="4" s="1"/>
  <c r="C52" i="4"/>
  <c r="D52" i="4" s="1"/>
  <c r="F52" i="4"/>
  <c r="C22" i="8" l="1"/>
  <c r="E22" i="8"/>
  <c r="D22" i="8" s="1"/>
  <c r="F22" i="8" s="1"/>
  <c r="B23" i="8" s="1"/>
  <c r="G24" i="8"/>
  <c r="C21" i="7"/>
  <c r="E21" i="7"/>
  <c r="D21" i="7" s="1"/>
  <c r="F21" i="7" s="1"/>
  <c r="B22" i="7" s="1"/>
  <c r="G23" i="7"/>
  <c r="B16" i="6"/>
  <c r="G22" i="6"/>
  <c r="C34" i="4"/>
  <c r="E34" i="4" s="1"/>
  <c r="F34" i="4"/>
  <c r="B35" i="4" s="1"/>
  <c r="C23" i="8" l="1"/>
  <c r="E23" i="8"/>
  <c r="D23" i="8" s="1"/>
  <c r="F23" i="8" s="1"/>
  <c r="B24" i="8" s="1"/>
  <c r="G25" i="8"/>
  <c r="C22" i="7"/>
  <c r="E22" i="7"/>
  <c r="D22" i="7" s="1"/>
  <c r="F22" i="7" s="1"/>
  <c r="B23" i="7" s="1"/>
  <c r="G24" i="7"/>
  <c r="C16" i="6"/>
  <c r="E16" i="6"/>
  <c r="D16" i="6" s="1"/>
  <c r="G23" i="6"/>
  <c r="C35" i="4"/>
  <c r="E35" i="4" s="1"/>
  <c r="F35" i="4"/>
  <c r="C24" i="8" l="1"/>
  <c r="E24" i="8"/>
  <c r="D24" i="8" s="1"/>
  <c r="F24" i="8" s="1"/>
  <c r="B25" i="8" s="1"/>
  <c r="G26" i="8"/>
  <c r="C23" i="7"/>
  <c r="E23" i="7"/>
  <c r="D23" i="7" s="1"/>
  <c r="F23" i="7" s="1"/>
  <c r="B24" i="7" s="1"/>
  <c r="G25" i="7"/>
  <c r="F16" i="6"/>
  <c r="B17" i="6" s="1"/>
  <c r="G24" i="6"/>
  <c r="C25" i="8" l="1"/>
  <c r="E25" i="8"/>
  <c r="D25" i="8" s="1"/>
  <c r="F25" i="8" s="1"/>
  <c r="B26" i="8" s="1"/>
  <c r="G27" i="8"/>
  <c r="C24" i="7"/>
  <c r="E24" i="7"/>
  <c r="D24" i="7" s="1"/>
  <c r="F24" i="7" s="1"/>
  <c r="B25" i="7" s="1"/>
  <c r="G26" i="7"/>
  <c r="C17" i="6"/>
  <c r="E17" i="6"/>
  <c r="D17" i="6" s="1"/>
  <c r="G25" i="6"/>
  <c r="C26" i="8" l="1"/>
  <c r="E26" i="8"/>
  <c r="D26" i="8" s="1"/>
  <c r="F26" i="8" s="1"/>
  <c r="B27" i="8" s="1"/>
  <c r="G28" i="8"/>
  <c r="C25" i="7"/>
  <c r="E25" i="7"/>
  <c r="D25" i="7" s="1"/>
  <c r="F25" i="7" s="1"/>
  <c r="B26" i="7" s="1"/>
  <c r="G27" i="7"/>
  <c r="F17" i="6"/>
  <c r="B18" i="6" s="1"/>
  <c r="G26" i="6"/>
  <c r="C27" i="8" l="1"/>
  <c r="E27" i="8"/>
  <c r="D27" i="8" s="1"/>
  <c r="F27" i="8" s="1"/>
  <c r="B28" i="8" s="1"/>
  <c r="G29" i="8"/>
  <c r="C26" i="7"/>
  <c r="E26" i="7"/>
  <c r="D26" i="7" s="1"/>
  <c r="F26" i="7" s="1"/>
  <c r="B27" i="7" s="1"/>
  <c r="G28" i="7"/>
  <c r="E18" i="6"/>
  <c r="C18" i="6"/>
  <c r="G27" i="6"/>
  <c r="C28" i="8" l="1"/>
  <c r="E28" i="8"/>
  <c r="D28" i="8" s="1"/>
  <c r="F28" i="8" s="1"/>
  <c r="B29" i="8" s="1"/>
  <c r="G30" i="8"/>
  <c r="C27" i="7"/>
  <c r="E27" i="7"/>
  <c r="D27" i="7" s="1"/>
  <c r="F27" i="7" s="1"/>
  <c r="B28" i="7" s="1"/>
  <c r="G29" i="7"/>
  <c r="D18" i="6"/>
  <c r="G28" i="6"/>
  <c r="C29" i="8" l="1"/>
  <c r="E29" i="8"/>
  <c r="D29" i="8" s="1"/>
  <c r="F29" i="8" s="1"/>
  <c r="B30" i="8" s="1"/>
  <c r="C28" i="7"/>
  <c r="E28" i="7"/>
  <c r="D28" i="7" s="1"/>
  <c r="F28" i="7" s="1"/>
  <c r="B29" i="7" s="1"/>
  <c r="G30" i="7"/>
  <c r="F18" i="6"/>
  <c r="B19" i="6" s="1"/>
  <c r="G29" i="6"/>
  <c r="C30" i="8" l="1"/>
  <c r="E30" i="8"/>
  <c r="D30" i="8" s="1"/>
  <c r="F30" i="8" s="1"/>
  <c r="B31" i="8" s="1"/>
  <c r="G32" i="8"/>
  <c r="C29" i="7"/>
  <c r="E29" i="7"/>
  <c r="D29" i="7" s="1"/>
  <c r="F29" i="7" s="1"/>
  <c r="B30" i="7" s="1"/>
  <c r="G31" i="7"/>
  <c r="C19" i="6"/>
  <c r="E19" i="6"/>
  <c r="D19" i="6" s="1"/>
  <c r="G30" i="6"/>
  <c r="C31" i="8" l="1"/>
  <c r="E31" i="8"/>
  <c r="D31" i="8" s="1"/>
  <c r="F31" i="8" s="1"/>
  <c r="B32" i="8" s="1"/>
  <c r="G33" i="8"/>
  <c r="C30" i="7"/>
  <c r="E30" i="7"/>
  <c r="D30" i="7" s="1"/>
  <c r="F30" i="7" s="1"/>
  <c r="B31" i="7" s="1"/>
  <c r="G32" i="7"/>
  <c r="F19" i="6"/>
  <c r="B20" i="6" s="1"/>
  <c r="G31" i="6"/>
  <c r="C32" i="8" l="1"/>
  <c r="E32" i="8"/>
  <c r="D32" i="8" s="1"/>
  <c r="F32" i="8" s="1"/>
  <c r="B33" i="8" s="1"/>
  <c r="G34" i="8"/>
  <c r="C31" i="7"/>
  <c r="E31" i="7"/>
  <c r="D31" i="7" s="1"/>
  <c r="F31" i="7" s="1"/>
  <c r="B32" i="7" s="1"/>
  <c r="G33" i="7"/>
  <c r="E20" i="6"/>
  <c r="D20" i="6" s="1"/>
  <c r="C20" i="6"/>
  <c r="G32" i="6"/>
  <c r="C33" i="8" l="1"/>
  <c r="E33" i="8"/>
  <c r="D33" i="8" s="1"/>
  <c r="F33" i="8" s="1"/>
  <c r="B34" i="8" s="1"/>
  <c r="G35" i="8"/>
  <c r="C32" i="7"/>
  <c r="E32" i="7"/>
  <c r="D32" i="7" s="1"/>
  <c r="F32" i="7" s="1"/>
  <c r="B33" i="7" s="1"/>
  <c r="G34" i="7"/>
  <c r="F20" i="6"/>
  <c r="B21" i="6" s="1"/>
  <c r="G33" i="6"/>
  <c r="C34" i="8" l="1"/>
  <c r="E34" i="8"/>
  <c r="D34" i="8" s="1"/>
  <c r="F34" i="8" s="1"/>
  <c r="B35" i="8" s="1"/>
  <c r="G36" i="8"/>
  <c r="C33" i="7"/>
  <c r="E33" i="7"/>
  <c r="D33" i="7" s="1"/>
  <c r="F33" i="7" s="1"/>
  <c r="B34" i="7" s="1"/>
  <c r="G35" i="7"/>
  <c r="C21" i="6"/>
  <c r="E21" i="6"/>
  <c r="D21" i="6" s="1"/>
  <c r="G34" i="6"/>
  <c r="C35" i="8" l="1"/>
  <c r="E35" i="8"/>
  <c r="D35" i="8" s="1"/>
  <c r="F35" i="8" s="1"/>
  <c r="B36" i="8" s="1"/>
  <c r="G37" i="8"/>
  <c r="C34" i="7"/>
  <c r="E34" i="7"/>
  <c r="D34" i="7" s="1"/>
  <c r="F34" i="7" s="1"/>
  <c r="B35" i="7" s="1"/>
  <c r="G36" i="7"/>
  <c r="F21" i="6"/>
  <c r="B22" i="6" s="1"/>
  <c r="G35" i="6"/>
  <c r="C36" i="8" l="1"/>
  <c r="E36" i="8"/>
  <c r="D36" i="8" s="1"/>
  <c r="F36" i="8" s="1"/>
  <c r="B37" i="8" s="1"/>
  <c r="G38" i="8"/>
  <c r="C35" i="7"/>
  <c r="E35" i="7"/>
  <c r="D35" i="7" s="1"/>
  <c r="F35" i="7" s="1"/>
  <c r="B36" i="7" s="1"/>
  <c r="G37" i="7"/>
  <c r="C22" i="6"/>
  <c r="E22" i="6"/>
  <c r="D22" i="6" s="1"/>
  <c r="G36" i="6"/>
  <c r="C37" i="8" l="1"/>
  <c r="E37" i="8"/>
  <c r="D37" i="8" s="1"/>
  <c r="F37" i="8" s="1"/>
  <c r="B38" i="8" s="1"/>
  <c r="G39" i="8"/>
  <c r="C36" i="7"/>
  <c r="E36" i="7"/>
  <c r="D36" i="7" s="1"/>
  <c r="F36" i="7" s="1"/>
  <c r="B37" i="7" s="1"/>
  <c r="G38" i="7"/>
  <c r="F22" i="6"/>
  <c r="B23" i="6" s="1"/>
  <c r="G37" i="6"/>
  <c r="C38" i="8" l="1"/>
  <c r="E38" i="8"/>
  <c r="D38" i="8" s="1"/>
  <c r="F38" i="8" s="1"/>
  <c r="B39" i="8" s="1"/>
  <c r="G40" i="8"/>
  <c r="C37" i="7"/>
  <c r="E37" i="7"/>
  <c r="D37" i="7" s="1"/>
  <c r="F37" i="7" s="1"/>
  <c r="B38" i="7" s="1"/>
  <c r="G39" i="7"/>
  <c r="C23" i="6"/>
  <c r="E23" i="6"/>
  <c r="D23" i="6" s="1"/>
  <c r="G38" i="6"/>
  <c r="C39" i="8" l="1"/>
  <c r="E39" i="8"/>
  <c r="D39" i="8" s="1"/>
  <c r="F39" i="8" s="1"/>
  <c r="B40" i="8" s="1"/>
  <c r="G41" i="8"/>
  <c r="C38" i="7"/>
  <c r="E38" i="7"/>
  <c r="D38" i="7" s="1"/>
  <c r="F38" i="7" s="1"/>
  <c r="B39" i="7" s="1"/>
  <c r="G40" i="7"/>
  <c r="F23" i="6"/>
  <c r="B24" i="6" s="1"/>
  <c r="G39" i="6"/>
  <c r="C40" i="8" l="1"/>
  <c r="E40" i="8"/>
  <c r="D40" i="8" s="1"/>
  <c r="F40" i="8" s="1"/>
  <c r="B41" i="8" s="1"/>
  <c r="G42" i="8"/>
  <c r="C39" i="7"/>
  <c r="E39" i="7"/>
  <c r="D39" i="7" s="1"/>
  <c r="F39" i="7" s="1"/>
  <c r="B40" i="7" s="1"/>
  <c r="E24" i="6"/>
  <c r="D24" i="6" s="1"/>
  <c r="C24" i="6"/>
  <c r="G40" i="6"/>
  <c r="C41" i="8" l="1"/>
  <c r="E41" i="8"/>
  <c r="D41" i="8" s="1"/>
  <c r="F41" i="8" s="1"/>
  <c r="B42" i="8" s="1"/>
  <c r="G43" i="8"/>
  <c r="C40" i="7"/>
  <c r="E40" i="7"/>
  <c r="D40" i="7" s="1"/>
  <c r="F40" i="7" s="1"/>
  <c r="B41" i="7" s="1"/>
  <c r="G42" i="7"/>
  <c r="F24" i="6"/>
  <c r="B25" i="6" s="1"/>
  <c r="G41" i="6"/>
  <c r="C42" i="8" l="1"/>
  <c r="E42" i="8"/>
  <c r="D42" i="8" s="1"/>
  <c r="F42" i="8" s="1"/>
  <c r="B43" i="8" s="1"/>
  <c r="G44" i="8"/>
  <c r="C41" i="7"/>
  <c r="E41" i="7"/>
  <c r="D41" i="7" s="1"/>
  <c r="F41" i="7" s="1"/>
  <c r="B42" i="7" s="1"/>
  <c r="G43" i="7"/>
  <c r="C25" i="6"/>
  <c r="E25" i="6"/>
  <c r="D25" i="6" s="1"/>
  <c r="G42" i="6"/>
  <c r="C43" i="8" l="1"/>
  <c r="E43" i="8"/>
  <c r="D43" i="8" s="1"/>
  <c r="F43" i="8" s="1"/>
  <c r="B44" i="8" s="1"/>
  <c r="G45" i="8"/>
  <c r="C42" i="7"/>
  <c r="E42" i="7"/>
  <c r="D42" i="7" s="1"/>
  <c r="F42" i="7" s="1"/>
  <c r="B43" i="7" s="1"/>
  <c r="G44" i="7"/>
  <c r="F25" i="6"/>
  <c r="B26" i="6" s="1"/>
  <c r="G43" i="6"/>
  <c r="C44" i="8" l="1"/>
  <c r="E44" i="8"/>
  <c r="D44" i="8" s="1"/>
  <c r="F44" i="8" s="1"/>
  <c r="B45" i="8" s="1"/>
  <c r="G46" i="8"/>
  <c r="C43" i="7"/>
  <c r="E43" i="7"/>
  <c r="D43" i="7" s="1"/>
  <c r="F43" i="7" s="1"/>
  <c r="B44" i="7" s="1"/>
  <c r="G45" i="7"/>
  <c r="E26" i="6"/>
  <c r="D26" i="6" s="1"/>
  <c r="C26" i="6"/>
  <c r="G44" i="6"/>
  <c r="C45" i="8" l="1"/>
  <c r="E45" i="8"/>
  <c r="D45" i="8" s="1"/>
  <c r="F45" i="8" s="1"/>
  <c r="B46" i="8" s="1"/>
  <c r="G47" i="8"/>
  <c r="C44" i="7"/>
  <c r="E44" i="7"/>
  <c r="D44" i="7" s="1"/>
  <c r="F44" i="7" s="1"/>
  <c r="B45" i="7" s="1"/>
  <c r="G46" i="7"/>
  <c r="F26" i="6"/>
  <c r="B27" i="6" s="1"/>
  <c r="G45" i="6"/>
  <c r="C46" i="8" l="1"/>
  <c r="E46" i="8"/>
  <c r="D46" i="8" s="1"/>
  <c r="F46" i="8" s="1"/>
  <c r="B47" i="8" s="1"/>
  <c r="G48" i="8"/>
  <c r="C45" i="7"/>
  <c r="E45" i="7"/>
  <c r="D45" i="7" s="1"/>
  <c r="F45" i="7" s="1"/>
  <c r="B46" i="7" s="1"/>
  <c r="G47" i="7"/>
  <c r="C27" i="6"/>
  <c r="E27" i="6"/>
  <c r="D27" i="6" s="1"/>
  <c r="G46" i="6"/>
  <c r="C47" i="8" l="1"/>
  <c r="E47" i="8"/>
  <c r="D47" i="8" s="1"/>
  <c r="F47" i="8" s="1"/>
  <c r="B48" i="8" s="1"/>
  <c r="G49" i="8"/>
  <c r="C46" i="7"/>
  <c r="E46" i="7"/>
  <c r="D46" i="7" s="1"/>
  <c r="F46" i="7" s="1"/>
  <c r="B47" i="7" s="1"/>
  <c r="G48" i="7"/>
  <c r="F27" i="6"/>
  <c r="B28" i="6" s="1"/>
  <c r="G47" i="6"/>
  <c r="C48" i="8" l="1"/>
  <c r="E48" i="8"/>
  <c r="D48" i="8" s="1"/>
  <c r="F48" i="8" s="1"/>
  <c r="B49" i="8" s="1"/>
  <c r="G50" i="8"/>
  <c r="C47" i="7"/>
  <c r="E47" i="7"/>
  <c r="D47" i="7" s="1"/>
  <c r="F47" i="7" s="1"/>
  <c r="B48" i="7" s="1"/>
  <c r="G49" i="7"/>
  <c r="C28" i="6"/>
  <c r="E28" i="6"/>
  <c r="D28" i="6" s="1"/>
  <c r="G48" i="6"/>
  <c r="C49" i="8" l="1"/>
  <c r="E49" i="8"/>
  <c r="D49" i="8" s="1"/>
  <c r="F49" i="8" s="1"/>
  <c r="B50" i="8" s="1"/>
  <c r="C48" i="7"/>
  <c r="E48" i="7"/>
  <c r="D48" i="7" s="1"/>
  <c r="F48" i="7" s="1"/>
  <c r="B49" i="7" s="1"/>
  <c r="G50" i="7"/>
  <c r="F28" i="6"/>
  <c r="B29" i="6" s="1"/>
  <c r="G49" i="6"/>
  <c r="C50" i="8" l="1"/>
  <c r="E50" i="8"/>
  <c r="D50" i="8" s="1"/>
  <c r="F50" i="8" s="1"/>
  <c r="B51" i="8" s="1"/>
  <c r="G52" i="8"/>
  <c r="C49" i="7"/>
  <c r="E49" i="7"/>
  <c r="D49" i="7" s="1"/>
  <c r="F49" i="7" s="1"/>
  <c r="B50" i="7" s="1"/>
  <c r="G51" i="7"/>
  <c r="C29" i="6"/>
  <c r="E29" i="6"/>
  <c r="D29" i="6" s="1"/>
  <c r="G50" i="6"/>
  <c r="C51" i="8" l="1"/>
  <c r="E51" i="8"/>
  <c r="D51" i="8" s="1"/>
  <c r="F51" i="8" s="1"/>
  <c r="B52" i="8" s="1"/>
  <c r="G53" i="8"/>
  <c r="C50" i="7"/>
  <c r="E50" i="7"/>
  <c r="D50" i="7" s="1"/>
  <c r="F50" i="7" s="1"/>
  <c r="B51" i="7" s="1"/>
  <c r="G52" i="7"/>
  <c r="F29" i="6"/>
  <c r="B30" i="6" s="1"/>
  <c r="G51" i="6"/>
  <c r="C52" i="8" l="1"/>
  <c r="E52" i="8"/>
  <c r="D52" i="8" s="1"/>
  <c r="F52" i="8" s="1"/>
  <c r="B53" i="8" s="1"/>
  <c r="G54" i="8"/>
  <c r="C51" i="7"/>
  <c r="E51" i="7"/>
  <c r="D51" i="7" s="1"/>
  <c r="F51" i="7" s="1"/>
  <c r="B52" i="7" s="1"/>
  <c r="G53" i="7"/>
  <c r="E30" i="6"/>
  <c r="D30" i="6" s="1"/>
  <c r="C30" i="6"/>
  <c r="G52" i="6"/>
  <c r="C53" i="8" l="1"/>
  <c r="E53" i="8"/>
  <c r="D53" i="8" s="1"/>
  <c r="F53" i="8" s="1"/>
  <c r="B54" i="8" s="1"/>
  <c r="G55" i="8"/>
  <c r="C52" i="7"/>
  <c r="E52" i="7"/>
  <c r="D52" i="7" s="1"/>
  <c r="F52" i="7" s="1"/>
  <c r="B53" i="7" s="1"/>
  <c r="G54" i="7"/>
  <c r="F30" i="6"/>
  <c r="B31" i="6" s="1"/>
  <c r="G53" i="6"/>
  <c r="C54" i="8" l="1"/>
  <c r="E54" i="8"/>
  <c r="D54" i="8" s="1"/>
  <c r="F54" i="8" s="1"/>
  <c r="B55" i="8" s="1"/>
  <c r="G56" i="8"/>
  <c r="C53" i="7"/>
  <c r="E53" i="7"/>
  <c r="D53" i="7" s="1"/>
  <c r="F53" i="7" s="1"/>
  <c r="B54" i="7" s="1"/>
  <c r="G55" i="7"/>
  <c r="E31" i="6"/>
  <c r="D31" i="6" s="1"/>
  <c r="C31" i="6"/>
  <c r="G54" i="6"/>
  <c r="C55" i="8" l="1"/>
  <c r="E55" i="8"/>
  <c r="D55" i="8" s="1"/>
  <c r="F55" i="8" s="1"/>
  <c r="B56" i="8" s="1"/>
  <c r="G57" i="8"/>
  <c r="C54" i="7"/>
  <c r="E54" i="7"/>
  <c r="D54" i="7" s="1"/>
  <c r="F54" i="7" s="1"/>
  <c r="B55" i="7" s="1"/>
  <c r="G56" i="7"/>
  <c r="F31" i="6"/>
  <c r="B32" i="6" s="1"/>
  <c r="G55" i="6"/>
  <c r="C56" i="8" l="1"/>
  <c r="E56" i="8"/>
  <c r="D56" i="8" s="1"/>
  <c r="F56" i="8" s="1"/>
  <c r="B57" i="8" s="1"/>
  <c r="G58" i="8"/>
  <c r="C55" i="7"/>
  <c r="E55" i="7"/>
  <c r="D55" i="7" s="1"/>
  <c r="F55" i="7" s="1"/>
  <c r="B56" i="7" s="1"/>
  <c r="G57" i="7"/>
  <c r="C32" i="6"/>
  <c r="E32" i="6"/>
  <c r="D32" i="6" s="1"/>
  <c r="G56" i="6"/>
  <c r="C57" i="8" l="1"/>
  <c r="E57" i="8"/>
  <c r="D57" i="8" s="1"/>
  <c r="F57" i="8" s="1"/>
  <c r="B58" i="8" s="1"/>
  <c r="C56" i="7"/>
  <c r="E56" i="7"/>
  <c r="D56" i="7" s="1"/>
  <c r="F56" i="7" s="1"/>
  <c r="B57" i="7" s="1"/>
  <c r="G58" i="7"/>
  <c r="F32" i="6"/>
  <c r="B33" i="6" s="1"/>
  <c r="G57" i="6"/>
  <c r="C58" i="8" l="1"/>
  <c r="E58" i="8"/>
  <c r="D58" i="8" s="1"/>
  <c r="F58" i="8" s="1"/>
  <c r="C57" i="7"/>
  <c r="E57" i="7"/>
  <c r="D57" i="7" s="1"/>
  <c r="F57" i="7" s="1"/>
  <c r="B58" i="7" s="1"/>
  <c r="G59" i="7"/>
  <c r="C33" i="6"/>
  <c r="E33" i="6"/>
  <c r="D33" i="6" s="1"/>
  <c r="G58" i="6"/>
  <c r="C58" i="7" l="1"/>
  <c r="E58" i="7"/>
  <c r="D58" i="7" s="1"/>
  <c r="F58" i="7" s="1"/>
  <c r="B59" i="7" s="1"/>
  <c r="G60" i="7"/>
  <c r="F33" i="6"/>
  <c r="B34" i="6" s="1"/>
  <c r="G59" i="6"/>
  <c r="C59" i="7" l="1"/>
  <c r="E59" i="7"/>
  <c r="D59" i="7" s="1"/>
  <c r="F59" i="7" s="1"/>
  <c r="B60" i="7" s="1"/>
  <c r="G61" i="7"/>
  <c r="E34" i="6"/>
  <c r="C34" i="6"/>
  <c r="G60" i="6"/>
  <c r="C60" i="7" l="1"/>
  <c r="E60" i="7"/>
  <c r="D60" i="7" s="1"/>
  <c r="F60" i="7" s="1"/>
  <c r="B61" i="7" s="1"/>
  <c r="G62" i="7"/>
  <c r="D34" i="6"/>
  <c r="G61" i="6"/>
  <c r="C61" i="7" l="1"/>
  <c r="E61" i="7"/>
  <c r="D61" i="7" s="1"/>
  <c r="F61" i="7" s="1"/>
  <c r="B62" i="7" s="1"/>
  <c r="G63" i="7"/>
  <c r="F34" i="6"/>
  <c r="B35" i="6" s="1"/>
  <c r="G62" i="6"/>
  <c r="C62" i="7" l="1"/>
  <c r="E62" i="7"/>
  <c r="D62" i="7" s="1"/>
  <c r="F62" i="7" s="1"/>
  <c r="B63" i="7" s="1"/>
  <c r="G64" i="7"/>
  <c r="C35" i="6"/>
  <c r="E35" i="6"/>
  <c r="D35" i="6" s="1"/>
  <c r="G63" i="6"/>
  <c r="C63" i="7" l="1"/>
  <c r="E63" i="7"/>
  <c r="D63" i="7" s="1"/>
  <c r="F63" i="7" s="1"/>
  <c r="B64" i="7" s="1"/>
  <c r="G65" i="7"/>
  <c r="F35" i="6"/>
  <c r="B36" i="6" s="1"/>
  <c r="G64" i="6"/>
  <c r="C64" i="7" l="1"/>
  <c r="E64" i="7"/>
  <c r="D64" i="7" s="1"/>
  <c r="F64" i="7" s="1"/>
  <c r="B65" i="7" s="1"/>
  <c r="G66" i="7"/>
  <c r="C36" i="6"/>
  <c r="E36" i="6"/>
  <c r="D36" i="6" s="1"/>
  <c r="G65" i="6"/>
  <c r="C65" i="7" l="1"/>
  <c r="E65" i="7"/>
  <c r="D65" i="7" s="1"/>
  <c r="F65" i="7" s="1"/>
  <c r="B66" i="7" s="1"/>
  <c r="G67" i="7"/>
  <c r="F36" i="6"/>
  <c r="B37" i="6" s="1"/>
  <c r="G66" i="6"/>
  <c r="C66" i="7" l="1"/>
  <c r="E66" i="7"/>
  <c r="D66" i="7" s="1"/>
  <c r="F66" i="7" s="1"/>
  <c r="B67" i="7" s="1"/>
  <c r="G68" i="7"/>
  <c r="E37" i="6"/>
  <c r="D37" i="6" s="1"/>
  <c r="C37" i="6"/>
  <c r="G67" i="6"/>
  <c r="C67" i="7" l="1"/>
  <c r="E67" i="7"/>
  <c r="D67" i="7" s="1"/>
  <c r="F67" i="7" s="1"/>
  <c r="B68" i="7" s="1"/>
  <c r="G69" i="7"/>
  <c r="F37" i="6"/>
  <c r="B38" i="6" s="1"/>
  <c r="G68" i="6"/>
  <c r="C68" i="7" l="1"/>
  <c r="E68" i="7"/>
  <c r="D68" i="7" s="1"/>
  <c r="F68" i="7" s="1"/>
  <c r="B69" i="7" s="1"/>
  <c r="G70" i="7"/>
  <c r="C38" i="6"/>
  <c r="E38" i="6"/>
  <c r="D38" i="6" s="1"/>
  <c r="G69" i="6"/>
  <c r="C69" i="7" l="1"/>
  <c r="E69" i="7"/>
  <c r="D69" i="7" s="1"/>
  <c r="F69" i="7" s="1"/>
  <c r="B70" i="7" s="1"/>
  <c r="F38" i="6"/>
  <c r="B39" i="6" s="1"/>
  <c r="G70" i="6"/>
  <c r="C70" i="7" l="1"/>
  <c r="E70" i="7"/>
  <c r="D70" i="7" s="1"/>
  <c r="F70" i="7" s="1"/>
  <c r="B71" i="7" s="1"/>
  <c r="G72" i="7"/>
  <c r="E39" i="6"/>
  <c r="C39" i="6"/>
  <c r="G71" i="6"/>
  <c r="C71" i="7" l="1"/>
  <c r="E71" i="7"/>
  <c r="D71" i="7" s="1"/>
  <c r="F71" i="7" s="1"/>
  <c r="B72" i="7" s="1"/>
  <c r="G73" i="7"/>
  <c r="D39" i="6"/>
  <c r="G72" i="6"/>
  <c r="C72" i="7" l="1"/>
  <c r="E72" i="7"/>
  <c r="D72" i="7" s="1"/>
  <c r="F72" i="7" s="1"/>
  <c r="B73" i="7" s="1"/>
  <c r="G74" i="7"/>
  <c r="F39" i="6"/>
  <c r="B40" i="6" s="1"/>
  <c r="G73" i="6"/>
  <c r="C73" i="7" l="1"/>
  <c r="E73" i="7"/>
  <c r="D73" i="7" s="1"/>
  <c r="F73" i="7" s="1"/>
  <c r="B74" i="7" s="1"/>
  <c r="G75" i="7"/>
  <c r="C40" i="6"/>
  <c r="E40" i="6"/>
  <c r="D40" i="6" s="1"/>
  <c r="G74" i="6"/>
  <c r="C74" i="7" l="1"/>
  <c r="E74" i="7"/>
  <c r="D74" i="7" s="1"/>
  <c r="F74" i="7" s="1"/>
  <c r="B75" i="7" s="1"/>
  <c r="G76" i="7"/>
  <c r="F40" i="6"/>
  <c r="B41" i="6" s="1"/>
  <c r="G75" i="6"/>
  <c r="C75" i="7" l="1"/>
  <c r="E75" i="7"/>
  <c r="D75" i="7" s="1"/>
  <c r="F75" i="7" s="1"/>
  <c r="B76" i="7" s="1"/>
  <c r="G77" i="7"/>
  <c r="E41" i="6"/>
  <c r="D41" i="6" s="1"/>
  <c r="C41" i="6"/>
  <c r="G76" i="6"/>
  <c r="C76" i="7" l="1"/>
  <c r="E76" i="7"/>
  <c r="D76" i="7" s="1"/>
  <c r="F76" i="7" s="1"/>
  <c r="B77" i="7" s="1"/>
  <c r="G78" i="7"/>
  <c r="F41" i="6"/>
  <c r="B42" i="6" s="1"/>
  <c r="G77" i="6"/>
  <c r="C77" i="7" l="1"/>
  <c r="E77" i="7"/>
  <c r="D77" i="7" s="1"/>
  <c r="F77" i="7" s="1"/>
  <c r="B78" i="7" s="1"/>
  <c r="G79" i="7"/>
  <c r="C42" i="6"/>
  <c r="E42" i="6"/>
  <c r="D42" i="6" s="1"/>
  <c r="G78" i="6"/>
  <c r="C78" i="7" l="1"/>
  <c r="E78" i="7"/>
  <c r="D78" i="7" s="1"/>
  <c r="F78" i="7" s="1"/>
  <c r="B79" i="7" s="1"/>
  <c r="G80" i="7"/>
  <c r="F42" i="6"/>
  <c r="B43" i="6" s="1"/>
  <c r="G79" i="6"/>
  <c r="C79" i="7" l="1"/>
  <c r="E79" i="7"/>
  <c r="D79" i="7" s="1"/>
  <c r="F79" i="7" s="1"/>
  <c r="B80" i="7" s="1"/>
  <c r="G81" i="7"/>
  <c r="C43" i="6"/>
  <c r="E43" i="6"/>
  <c r="D43" i="6" s="1"/>
  <c r="G80" i="6"/>
  <c r="C80" i="7" l="1"/>
  <c r="E80" i="7"/>
  <c r="D80" i="7" s="1"/>
  <c r="F80" i="7" s="1"/>
  <c r="B81" i="7" s="1"/>
  <c r="G82" i="7"/>
  <c r="F43" i="6"/>
  <c r="B44" i="6" s="1"/>
  <c r="G81" i="6"/>
  <c r="C81" i="7" l="1"/>
  <c r="E81" i="7"/>
  <c r="D81" i="7" s="1"/>
  <c r="F81" i="7" s="1"/>
  <c r="B82" i="7" s="1"/>
  <c r="G83" i="7"/>
  <c r="C44" i="6"/>
  <c r="E44" i="6"/>
  <c r="D44" i="6" s="1"/>
  <c r="G82" i="6"/>
  <c r="C82" i="7" l="1"/>
  <c r="E82" i="7"/>
  <c r="D82" i="7" s="1"/>
  <c r="F82" i="7" s="1"/>
  <c r="B83" i="7" s="1"/>
  <c r="G84" i="7"/>
  <c r="F44" i="6"/>
  <c r="B45" i="6" s="1"/>
  <c r="C83" i="7" l="1"/>
  <c r="E83" i="7"/>
  <c r="D83" i="7" s="1"/>
  <c r="F83" i="7" s="1"/>
  <c r="B84" i="7" s="1"/>
  <c r="G85" i="7"/>
  <c r="C45" i="6"/>
  <c r="E45" i="6"/>
  <c r="D45" i="6" s="1"/>
  <c r="G84" i="6"/>
  <c r="C84" i="7" l="1"/>
  <c r="E84" i="7"/>
  <c r="D84" i="7" s="1"/>
  <c r="F84" i="7" s="1"/>
  <c r="B85" i="7" s="1"/>
  <c r="G86" i="7"/>
  <c r="F45" i="6"/>
  <c r="B46" i="6" s="1"/>
  <c r="G85" i="6"/>
  <c r="C85" i="7" l="1"/>
  <c r="E85" i="7"/>
  <c r="D85" i="7" s="1"/>
  <c r="F85" i="7" s="1"/>
  <c r="B86" i="7" s="1"/>
  <c r="G87" i="7"/>
  <c r="C46" i="6"/>
  <c r="E46" i="6"/>
  <c r="D46" i="6" s="1"/>
  <c r="G86" i="6"/>
  <c r="C86" i="7" l="1"/>
  <c r="E86" i="7"/>
  <c r="D86" i="7" s="1"/>
  <c r="F86" i="7" s="1"/>
  <c r="B87" i="7" s="1"/>
  <c r="G88" i="7"/>
  <c r="F46" i="6"/>
  <c r="B47" i="6" s="1"/>
  <c r="G87" i="6"/>
  <c r="C87" i="7" l="1"/>
  <c r="E87" i="7"/>
  <c r="D87" i="7" s="1"/>
  <c r="F87" i="7" s="1"/>
  <c r="B88" i="7" s="1"/>
  <c r="G89" i="7"/>
  <c r="E47" i="6"/>
  <c r="D47" i="6" s="1"/>
  <c r="C47" i="6"/>
  <c r="G88" i="6"/>
  <c r="C88" i="7" l="1"/>
  <c r="E88" i="7"/>
  <c r="D88" i="7" s="1"/>
  <c r="F88" i="7" s="1"/>
  <c r="B89" i="7" s="1"/>
  <c r="G90" i="7"/>
  <c r="F47" i="6"/>
  <c r="B48" i="6" s="1"/>
  <c r="G89" i="6"/>
  <c r="C89" i="7" l="1"/>
  <c r="E89" i="7"/>
  <c r="D89" i="7" s="1"/>
  <c r="F89" i="7" s="1"/>
  <c r="B90" i="7" s="1"/>
  <c r="G91" i="7"/>
  <c r="C48" i="6"/>
  <c r="E48" i="6"/>
  <c r="D48" i="6" s="1"/>
  <c r="G90" i="6"/>
  <c r="C90" i="7" l="1"/>
  <c r="E90" i="7"/>
  <c r="D90" i="7" s="1"/>
  <c r="F90" i="7" s="1"/>
  <c r="B91" i="7" s="1"/>
  <c r="G92" i="7"/>
  <c r="F48" i="6"/>
  <c r="B49" i="6" s="1"/>
  <c r="G91" i="6"/>
  <c r="C91" i="7" l="1"/>
  <c r="E91" i="7"/>
  <c r="D91" i="7" s="1"/>
  <c r="F91" i="7" s="1"/>
  <c r="B92" i="7" s="1"/>
  <c r="G93" i="7"/>
  <c r="E49" i="6"/>
  <c r="D49" i="6" s="1"/>
  <c r="C49" i="6"/>
  <c r="G92" i="6"/>
  <c r="C92" i="7" l="1"/>
  <c r="E92" i="7"/>
  <c r="D92" i="7" s="1"/>
  <c r="F92" i="7" s="1"/>
  <c r="B93" i="7" s="1"/>
  <c r="G94" i="7"/>
  <c r="F49" i="6"/>
  <c r="B50" i="6" s="1"/>
  <c r="G93" i="6"/>
  <c r="C93" i="7" l="1"/>
  <c r="E93" i="7"/>
  <c r="G95" i="7"/>
  <c r="C50" i="6"/>
  <c r="E50" i="6"/>
  <c r="D50" i="6" s="1"/>
  <c r="G94" i="6"/>
  <c r="D93" i="7" l="1"/>
  <c r="F93" i="7" s="1"/>
  <c r="B94" i="7" s="1"/>
  <c r="C94" i="7"/>
  <c r="E94" i="7"/>
  <c r="G96" i="7"/>
  <c r="F50" i="6"/>
  <c r="B51" i="6" s="1"/>
  <c r="G95" i="6"/>
  <c r="D94" i="7" l="1"/>
  <c r="F94" i="7" s="1"/>
  <c r="B95" i="7" s="1"/>
  <c r="C95" i="7"/>
  <c r="E95" i="7"/>
  <c r="D95" i="7" s="1"/>
  <c r="F95" i="7" s="1"/>
  <c r="B96" i="7" s="1"/>
  <c r="G97" i="7"/>
  <c r="E51" i="6"/>
  <c r="D51" i="6" s="1"/>
  <c r="C51" i="6"/>
  <c r="G96" i="6"/>
  <c r="C96" i="7" l="1"/>
  <c r="E96" i="7"/>
  <c r="D96" i="7" s="1"/>
  <c r="F96" i="7" s="1"/>
  <c r="B97" i="7" s="1"/>
  <c r="G98" i="7"/>
  <c r="F51" i="6"/>
  <c r="B52" i="6" s="1"/>
  <c r="G97" i="6"/>
  <c r="C97" i="7" l="1"/>
  <c r="E97" i="7"/>
  <c r="D97" i="7" s="1"/>
  <c r="F97" i="7" s="1"/>
  <c r="B98" i="7" s="1"/>
  <c r="G99" i="7"/>
  <c r="C52" i="6"/>
  <c r="E52" i="6"/>
  <c r="D52" i="6" s="1"/>
  <c r="G98" i="6"/>
  <c r="C98" i="7" l="1"/>
  <c r="E98" i="7"/>
  <c r="D98" i="7" s="1"/>
  <c r="F98" i="7" s="1"/>
  <c r="B99" i="7" s="1"/>
  <c r="G100" i="7"/>
  <c r="F52" i="6"/>
  <c r="B53" i="6" s="1"/>
  <c r="G99" i="6"/>
  <c r="C99" i="7" l="1"/>
  <c r="E99" i="7"/>
  <c r="D99" i="7" s="1"/>
  <c r="F99" i="7" s="1"/>
  <c r="B100" i="7" s="1"/>
  <c r="E53" i="6"/>
  <c r="D53" i="6" s="1"/>
  <c r="C53" i="6"/>
  <c r="G100" i="6"/>
  <c r="C100" i="7" l="1"/>
  <c r="E100" i="7"/>
  <c r="D100" i="7" s="1"/>
  <c r="F100" i="7" s="1"/>
  <c r="F53" i="6"/>
  <c r="B54" i="6" s="1"/>
  <c r="G101" i="6"/>
  <c r="C54" i="6" l="1"/>
  <c r="E54" i="6"/>
  <c r="D54" i="6" s="1"/>
  <c r="G102" i="6"/>
  <c r="F54" i="6" l="1"/>
  <c r="B55" i="6" s="1"/>
  <c r="G103" i="6"/>
  <c r="E55" i="6" l="1"/>
  <c r="D55" i="6" s="1"/>
  <c r="C55" i="6"/>
  <c r="G104" i="6"/>
  <c r="F55" i="6" l="1"/>
  <c r="B56" i="6" s="1"/>
  <c r="G105" i="6"/>
  <c r="E56" i="6" l="1"/>
  <c r="D56" i="6" s="1"/>
  <c r="C56" i="6"/>
  <c r="G106" i="6"/>
  <c r="F56" i="6" l="1"/>
  <c r="B57" i="6" s="1"/>
  <c r="G107" i="6"/>
  <c r="C57" i="6" l="1"/>
  <c r="E57" i="6"/>
  <c r="D57" i="6" s="1"/>
  <c r="G108" i="6"/>
  <c r="F57" i="6" l="1"/>
  <c r="B58" i="6" s="1"/>
  <c r="G109" i="6"/>
  <c r="C58" i="6" l="1"/>
  <c r="E58" i="6"/>
  <c r="D58" i="6" s="1"/>
  <c r="G110" i="6"/>
  <c r="F58" i="6" l="1"/>
  <c r="B59" i="6" s="1"/>
  <c r="G111" i="6"/>
  <c r="C59" i="6" l="1"/>
  <c r="E59" i="6"/>
  <c r="D59" i="6" s="1"/>
  <c r="G112" i="6"/>
  <c r="F59" i="6" l="1"/>
  <c r="B60" i="6" s="1"/>
  <c r="G113" i="6"/>
  <c r="C60" i="6" l="1"/>
  <c r="E60" i="6"/>
  <c r="D60" i="6" s="1"/>
  <c r="G114" i="6"/>
  <c r="F60" i="6" l="1"/>
  <c r="B61" i="6" s="1"/>
  <c r="G115" i="6"/>
  <c r="E61" i="6" l="1"/>
  <c r="C61" i="6"/>
  <c r="G116" i="6"/>
  <c r="D61" i="6" l="1"/>
  <c r="F61" i="6"/>
  <c r="B62" i="6" s="1"/>
  <c r="G117" i="6"/>
  <c r="E62" i="6" l="1"/>
  <c r="C62" i="6"/>
  <c r="G118" i="6"/>
  <c r="D62" i="6" l="1"/>
  <c r="F62" i="6"/>
  <c r="B63" i="6" s="1"/>
  <c r="G119" i="6"/>
  <c r="E63" i="6" l="1"/>
  <c r="C63" i="6"/>
  <c r="G120" i="6"/>
  <c r="D63" i="6" l="1"/>
  <c r="F63" i="6"/>
  <c r="B64" i="6" s="1"/>
  <c r="G121" i="6"/>
  <c r="C64" i="6" l="1"/>
  <c r="E64" i="6"/>
  <c r="D64" i="6" s="1"/>
  <c r="G122" i="6"/>
  <c r="F64" i="6" l="1"/>
  <c r="B65" i="6" s="1"/>
  <c r="G123" i="6"/>
  <c r="E65" i="6" l="1"/>
  <c r="C65" i="6"/>
  <c r="G124" i="6"/>
  <c r="D65" i="6" l="1"/>
  <c r="F65" i="6"/>
  <c r="B66" i="6" s="1"/>
  <c r="G125" i="6"/>
  <c r="C66" i="6" l="1"/>
  <c r="E66" i="6"/>
  <c r="D66" i="6" s="1"/>
  <c r="G126" i="6"/>
  <c r="F66" i="6" l="1"/>
  <c r="B67" i="6" s="1"/>
  <c r="G127" i="6"/>
  <c r="C67" i="6" l="1"/>
  <c r="E67" i="6"/>
  <c r="D67" i="6" s="1"/>
  <c r="G128" i="6"/>
  <c r="F67" i="6" l="1"/>
  <c r="B68" i="6" s="1"/>
  <c r="G129" i="6"/>
  <c r="C68" i="6" l="1"/>
  <c r="E68" i="6"/>
  <c r="D68" i="6" s="1"/>
  <c r="G130" i="6"/>
  <c r="F68" i="6" l="1"/>
  <c r="B69" i="6" s="1"/>
  <c r="G131" i="6"/>
  <c r="C69" i="6" l="1"/>
  <c r="E69" i="6"/>
  <c r="D69" i="6" s="1"/>
  <c r="G132" i="6"/>
  <c r="F69" i="6" l="1"/>
  <c r="B70" i="6" s="1"/>
  <c r="G133" i="6"/>
  <c r="E70" i="6" l="1"/>
  <c r="C70" i="6"/>
  <c r="G134" i="6"/>
  <c r="D70" i="6" l="1"/>
  <c r="F70" i="6"/>
  <c r="B71" i="6" s="1"/>
  <c r="G135" i="6"/>
  <c r="E71" i="6" l="1"/>
  <c r="C71" i="6"/>
  <c r="G136" i="6"/>
  <c r="D71" i="6" l="1"/>
  <c r="F71" i="6"/>
  <c r="B72" i="6" s="1"/>
  <c r="G137" i="6"/>
  <c r="C72" i="6" l="1"/>
  <c r="E72" i="6"/>
  <c r="D72" i="6" s="1"/>
  <c r="G138" i="6"/>
  <c r="F72" i="6" l="1"/>
  <c r="B73" i="6" s="1"/>
  <c r="G139" i="6"/>
  <c r="C73" i="6" l="1"/>
  <c r="E73" i="6"/>
  <c r="D73" i="6" s="1"/>
  <c r="G140" i="6"/>
  <c r="F73" i="6" l="1"/>
  <c r="B74" i="6" s="1"/>
  <c r="G141" i="6"/>
  <c r="E74" i="6" l="1"/>
  <c r="C74" i="6"/>
  <c r="G142" i="6"/>
  <c r="D74" i="6" l="1"/>
  <c r="G143" i="6"/>
  <c r="F74" i="6" l="1"/>
  <c r="B75" i="6" s="1"/>
  <c r="G144" i="6"/>
  <c r="C75" i="6" l="1"/>
  <c r="E75" i="6"/>
  <c r="D75" i="6" s="1"/>
  <c r="G145" i="6"/>
  <c r="F75" i="6" l="1"/>
  <c r="B76" i="6" s="1"/>
  <c r="G146" i="6"/>
  <c r="C76" i="6" l="1"/>
  <c r="E76" i="6"/>
  <c r="D76" i="6" s="1"/>
  <c r="G147" i="6"/>
  <c r="F76" i="6" l="1"/>
  <c r="B77" i="6" s="1"/>
  <c r="G148" i="6"/>
  <c r="C77" i="6" l="1"/>
  <c r="E77" i="6"/>
  <c r="D77" i="6" s="1"/>
  <c r="G149" i="6"/>
  <c r="F77" i="6" l="1"/>
  <c r="B78" i="6" s="1"/>
  <c r="G150" i="6"/>
  <c r="E78" i="6" l="1"/>
  <c r="C78" i="6"/>
  <c r="G151" i="6"/>
  <c r="D78" i="6" l="1"/>
  <c r="F78" i="6"/>
  <c r="B79" i="6" s="1"/>
  <c r="G152" i="6"/>
  <c r="C79" i="6" l="1"/>
  <c r="E79" i="6"/>
  <c r="D79" i="6" s="1"/>
  <c r="G153" i="6"/>
  <c r="F79" i="6" l="1"/>
  <c r="B80" i="6" s="1"/>
  <c r="G154" i="6"/>
  <c r="C80" i="6" l="1"/>
  <c r="E80" i="6"/>
  <c r="D80" i="6" s="1"/>
  <c r="F80" i="6" l="1"/>
  <c r="B81" i="6" s="1"/>
  <c r="G156" i="6"/>
  <c r="C81" i="6" l="1"/>
  <c r="E81" i="6"/>
  <c r="D81" i="6" s="1"/>
  <c r="G157" i="6"/>
  <c r="F81" i="6" l="1"/>
  <c r="B82" i="6" s="1"/>
  <c r="G158" i="6"/>
  <c r="E82" i="6" l="1"/>
  <c r="C82" i="6"/>
  <c r="G159" i="6"/>
  <c r="D82" i="6" l="1"/>
  <c r="F82" i="6"/>
  <c r="B83" i="6" s="1"/>
  <c r="G160" i="6"/>
  <c r="C83" i="6" l="1"/>
  <c r="E83" i="6"/>
  <c r="D83" i="6" s="1"/>
  <c r="G161" i="6"/>
  <c r="F83" i="6" l="1"/>
  <c r="B84" i="6" s="1"/>
  <c r="G162" i="6"/>
  <c r="E84" i="6" l="1"/>
  <c r="C84" i="6"/>
  <c r="G163" i="6"/>
  <c r="D84" i="6" l="1"/>
  <c r="F84" i="6"/>
  <c r="B85" i="6" s="1"/>
  <c r="G164" i="6"/>
  <c r="C85" i="6" l="1"/>
  <c r="E85" i="6"/>
  <c r="D85" i="6" s="1"/>
  <c r="G165" i="6"/>
  <c r="F85" i="6" l="1"/>
  <c r="B86" i="6" s="1"/>
  <c r="G166" i="6"/>
  <c r="C86" i="6" l="1"/>
  <c r="E86" i="6"/>
  <c r="D86" i="6" s="1"/>
  <c r="G167" i="6"/>
  <c r="F86" i="6" l="1"/>
  <c r="B87" i="6" s="1"/>
  <c r="G168" i="6"/>
  <c r="C87" i="6" l="1"/>
  <c r="E87" i="6"/>
  <c r="D87" i="6" s="1"/>
  <c r="G169" i="6"/>
  <c r="F87" i="6" l="1"/>
  <c r="B88" i="6" s="1"/>
  <c r="G170" i="6"/>
  <c r="E88" i="6" l="1"/>
  <c r="C88" i="6"/>
  <c r="G171" i="6"/>
  <c r="D88" i="6" l="1"/>
  <c r="F88" i="6"/>
  <c r="B89" i="6" s="1"/>
  <c r="G172" i="6"/>
  <c r="C89" i="6" l="1"/>
  <c r="E89" i="6"/>
  <c r="D89" i="6" s="1"/>
  <c r="F89" i="6" s="1"/>
  <c r="G173" i="6"/>
  <c r="B90" i="6" l="1"/>
  <c r="G174" i="6"/>
  <c r="C90" i="6" l="1"/>
  <c r="E90" i="6"/>
  <c r="D90" i="6" s="1"/>
  <c r="G175" i="6"/>
  <c r="F90" i="6" l="1"/>
  <c r="B91" i="6" s="1"/>
  <c r="G176" i="6"/>
  <c r="C91" i="6" l="1"/>
  <c r="E91" i="6"/>
  <c r="D91" i="6" s="1"/>
  <c r="G177" i="6"/>
  <c r="F91" i="6" l="1"/>
  <c r="B92" i="6" s="1"/>
  <c r="G178" i="6"/>
  <c r="E92" i="6" l="1"/>
  <c r="C92" i="6"/>
  <c r="G179" i="6"/>
  <c r="D92" i="6" l="1"/>
  <c r="G180" i="6"/>
  <c r="F92" i="6" l="1"/>
  <c r="B93" i="6" s="1"/>
  <c r="G181" i="6"/>
  <c r="E93" i="6" l="1"/>
  <c r="C93" i="6"/>
  <c r="G182" i="6"/>
  <c r="D93" i="6" l="1"/>
  <c r="G183" i="6"/>
  <c r="F93" i="6" l="1"/>
  <c r="B94" i="6" s="1"/>
  <c r="G184" i="6"/>
  <c r="E94" i="6" l="1"/>
  <c r="C94" i="6"/>
  <c r="G185" i="6"/>
  <c r="D94" i="6" l="1"/>
  <c r="G186" i="6"/>
  <c r="F94" i="6" l="1"/>
  <c r="B95" i="6" s="1"/>
  <c r="G187" i="6"/>
  <c r="C95" i="6" l="1"/>
  <c r="E95" i="6"/>
  <c r="D95" i="6" s="1"/>
  <c r="G188" i="6"/>
  <c r="F95" i="6" l="1"/>
  <c r="B96" i="6" s="1"/>
  <c r="G189" i="6"/>
  <c r="E96" i="6" l="1"/>
  <c r="C96" i="6"/>
  <c r="G190" i="6"/>
  <c r="D96" i="6" l="1"/>
  <c r="G191" i="6"/>
  <c r="F96" i="6" l="1"/>
  <c r="B97" i="6" s="1"/>
  <c r="G192" i="6"/>
  <c r="C97" i="6" l="1"/>
  <c r="E97" i="6"/>
  <c r="D97" i="6" s="1"/>
  <c r="G193" i="6"/>
  <c r="F97" i="6" l="1"/>
  <c r="B98" i="6" s="1"/>
  <c r="G194" i="6"/>
  <c r="E98" i="6" l="1"/>
  <c r="C98" i="6"/>
  <c r="G195" i="6"/>
  <c r="D98" i="6" l="1"/>
  <c r="G196" i="6"/>
  <c r="F98" i="6" l="1"/>
  <c r="B99" i="6" s="1"/>
  <c r="G197" i="6"/>
  <c r="C99" i="6" l="1"/>
  <c r="E99" i="6"/>
  <c r="D99" i="6" s="1"/>
  <c r="G198" i="6"/>
  <c r="F99" i="6" l="1"/>
  <c r="B100" i="6" s="1"/>
  <c r="G199" i="6"/>
  <c r="C100" i="6" l="1"/>
  <c r="E100" i="6"/>
  <c r="D100" i="6" s="1"/>
  <c r="G200" i="6"/>
  <c r="F100" i="6" l="1"/>
  <c r="B101" i="6" s="1"/>
  <c r="G201" i="6"/>
  <c r="E101" i="6" l="1"/>
  <c r="C101" i="6"/>
  <c r="G202" i="6"/>
  <c r="D101" i="6" l="1"/>
  <c r="F101" i="6"/>
  <c r="B102" i="6" s="1"/>
  <c r="G203" i="6"/>
  <c r="E102" i="6" l="1"/>
  <c r="C102" i="6"/>
  <c r="G204" i="6"/>
  <c r="D102" i="6" l="1"/>
  <c r="F102" i="6"/>
  <c r="B103" i="6" s="1"/>
  <c r="G205" i="6"/>
  <c r="E103" i="6" l="1"/>
  <c r="D103" i="6" s="1"/>
  <c r="C103" i="6"/>
  <c r="G206" i="6"/>
  <c r="F103" i="6" l="1"/>
  <c r="B104" i="6" s="1"/>
  <c r="G207" i="6"/>
  <c r="C104" i="6" l="1"/>
  <c r="E104" i="6"/>
  <c r="D104" i="6" s="1"/>
  <c r="G208" i="6"/>
  <c r="F104" i="6" l="1"/>
  <c r="B105" i="6" s="1"/>
  <c r="G209" i="6"/>
  <c r="C105" i="6" l="1"/>
  <c r="E105" i="6"/>
  <c r="D105" i="6" s="1"/>
  <c r="G210" i="6"/>
  <c r="F105" i="6" l="1"/>
  <c r="B106" i="6" s="1"/>
  <c r="G211" i="6"/>
  <c r="E106" i="6" l="1"/>
  <c r="C106" i="6"/>
  <c r="G212" i="6"/>
  <c r="D106" i="6" l="1"/>
  <c r="G213" i="6"/>
  <c r="F106" i="6" l="1"/>
  <c r="B107" i="6" s="1"/>
  <c r="G214" i="6"/>
  <c r="C107" i="6" l="1"/>
  <c r="E107" i="6"/>
  <c r="D107" i="6" s="1"/>
  <c r="G215" i="6"/>
  <c r="F107" i="6" l="1"/>
  <c r="B108" i="6" s="1"/>
  <c r="G216" i="6"/>
  <c r="C108" i="6" l="1"/>
  <c r="E108" i="6"/>
  <c r="D108" i="6" s="1"/>
  <c r="G217" i="6"/>
  <c r="F108" i="6" l="1"/>
  <c r="B109" i="6" s="1"/>
  <c r="G218" i="6"/>
  <c r="C109" i="6" l="1"/>
  <c r="E109" i="6"/>
  <c r="D109" i="6" s="1"/>
  <c r="G219" i="6"/>
  <c r="F109" i="6" l="1"/>
  <c r="B110" i="6" s="1"/>
  <c r="G220" i="6"/>
  <c r="C110" i="6" l="1"/>
  <c r="E110" i="6"/>
  <c r="D110" i="6" s="1"/>
  <c r="G221" i="6"/>
  <c r="F110" i="6" l="1"/>
  <c r="B111" i="6" s="1"/>
  <c r="G222" i="6"/>
  <c r="C111" i="6" l="1"/>
  <c r="E111" i="6"/>
  <c r="D111" i="6" s="1"/>
  <c r="G223" i="6"/>
  <c r="F111" i="6" l="1"/>
  <c r="B112" i="6" s="1"/>
  <c r="G224" i="6"/>
  <c r="C112" i="6" l="1"/>
  <c r="E112" i="6"/>
  <c r="D112" i="6" s="1"/>
  <c r="G225" i="6"/>
  <c r="F112" i="6" l="1"/>
  <c r="B113" i="6" s="1"/>
  <c r="G226" i="6"/>
  <c r="E113" i="6" l="1"/>
  <c r="D113" i="6" s="1"/>
  <c r="C113" i="6"/>
  <c r="F113" i="6" l="1"/>
  <c r="B114" i="6" s="1"/>
  <c r="G228" i="6"/>
  <c r="E114" i="6" l="1"/>
  <c r="D114" i="6" s="1"/>
  <c r="C114" i="6"/>
  <c r="G229" i="6"/>
  <c r="F114" i="6" l="1"/>
  <c r="B115" i="6" s="1"/>
  <c r="G230" i="6"/>
  <c r="C115" i="6" l="1"/>
  <c r="E115" i="6"/>
  <c r="D115" i="6" s="1"/>
  <c r="G231" i="6"/>
  <c r="F115" i="6" l="1"/>
  <c r="B116" i="6" s="1"/>
  <c r="G232" i="6"/>
  <c r="C116" i="6" l="1"/>
  <c r="E116" i="6"/>
  <c r="D116" i="6" s="1"/>
  <c r="G233" i="6"/>
  <c r="F116" i="6" l="1"/>
  <c r="B117" i="6" s="1"/>
  <c r="G234" i="6"/>
  <c r="C117" i="6" l="1"/>
  <c r="E117" i="6"/>
  <c r="D117" i="6" s="1"/>
  <c r="G235" i="6"/>
  <c r="F117" i="6" l="1"/>
  <c r="B118" i="6" s="1"/>
  <c r="G236" i="6"/>
  <c r="E118" i="6" l="1"/>
  <c r="C118" i="6"/>
  <c r="G237" i="6"/>
  <c r="D118" i="6" l="1"/>
  <c r="F118" i="6"/>
  <c r="B119" i="6" s="1"/>
  <c r="G238" i="6"/>
  <c r="E119" i="6" l="1"/>
  <c r="D119" i="6" s="1"/>
  <c r="C119" i="6"/>
  <c r="G239" i="6"/>
  <c r="F119" i="6" l="1"/>
  <c r="B120" i="6" s="1"/>
  <c r="G240" i="6"/>
  <c r="E120" i="6" l="1"/>
  <c r="D120" i="6" s="1"/>
  <c r="C120" i="6"/>
  <c r="G241" i="6"/>
  <c r="F120" i="6" l="1"/>
  <c r="B121" i="6" s="1"/>
  <c r="G242" i="6"/>
  <c r="E121" i="6" l="1"/>
  <c r="C121" i="6"/>
  <c r="G243" i="6"/>
  <c r="D121" i="6" l="1"/>
  <c r="G244" i="6"/>
  <c r="F121" i="6" l="1"/>
  <c r="B122" i="6" s="1"/>
  <c r="G245" i="6"/>
  <c r="C122" i="6" l="1"/>
  <c r="E122" i="6"/>
  <c r="D122" i="6" s="1"/>
  <c r="G246" i="6"/>
  <c r="F122" i="6" l="1"/>
  <c r="B123" i="6" s="1"/>
  <c r="G247" i="6"/>
  <c r="C123" i="6" l="1"/>
  <c r="E123" i="6"/>
  <c r="D123" i="6" s="1"/>
  <c r="G248" i="6"/>
  <c r="F123" i="6" l="1"/>
  <c r="B124" i="6" s="1"/>
  <c r="G249" i="6"/>
  <c r="E124" i="6" l="1"/>
  <c r="C124" i="6"/>
  <c r="G250" i="6"/>
  <c r="D124" i="6" l="1"/>
  <c r="F124" i="6" l="1"/>
  <c r="B125" i="6" s="1"/>
  <c r="C125" i="6" l="1"/>
  <c r="E125" i="6"/>
  <c r="D125" i="6" s="1"/>
  <c r="F125" i="6" l="1"/>
  <c r="B126" i="6" s="1"/>
  <c r="C126" i="6" l="1"/>
  <c r="E126" i="6"/>
  <c r="D126" i="6" s="1"/>
  <c r="F126" i="6" l="1"/>
  <c r="B127" i="6" s="1"/>
  <c r="E127" i="6" l="1"/>
  <c r="C127" i="6"/>
  <c r="D127" i="6" l="1"/>
  <c r="F127" i="6" l="1"/>
  <c r="B128" i="6" s="1"/>
  <c r="C128" i="6" l="1"/>
  <c r="E128" i="6"/>
  <c r="D128" i="6" s="1"/>
  <c r="F128" i="6" l="1"/>
  <c r="B129" i="6" s="1"/>
  <c r="C129" i="6" l="1"/>
  <c r="E129" i="6"/>
  <c r="D129" i="6" s="1"/>
  <c r="F129" i="6" l="1"/>
  <c r="B130" i="6" s="1"/>
  <c r="E130" i="6" l="1"/>
  <c r="D130" i="6" s="1"/>
  <c r="C130" i="6"/>
  <c r="F130" i="6" l="1"/>
  <c r="B131" i="6" s="1"/>
  <c r="E131" i="6" l="1"/>
  <c r="D131" i="6" s="1"/>
  <c r="C131" i="6"/>
  <c r="F131" i="6" l="1"/>
  <c r="B132" i="6" s="1"/>
  <c r="C132" i="6" l="1"/>
  <c r="E132" i="6"/>
  <c r="D132" i="6" s="1"/>
  <c r="F132" i="6" l="1"/>
  <c r="B133" i="6" s="1"/>
  <c r="C133" i="6" l="1"/>
  <c r="E133" i="6"/>
  <c r="D133" i="6" s="1"/>
  <c r="F133" i="6" l="1"/>
  <c r="B134" i="6" s="1"/>
  <c r="C134" i="6" l="1"/>
  <c r="E134" i="6"/>
  <c r="D134" i="6" s="1"/>
  <c r="F134" i="6" l="1"/>
  <c r="B135" i="6" s="1"/>
  <c r="C135" i="6" l="1"/>
  <c r="E135" i="6"/>
  <c r="D135" i="6" s="1"/>
  <c r="F135" i="6" l="1"/>
  <c r="B136" i="6" s="1"/>
  <c r="C136" i="6" l="1"/>
  <c r="E136" i="6"/>
  <c r="D136" i="6" s="1"/>
  <c r="F136" i="6" l="1"/>
  <c r="B137" i="6" s="1"/>
  <c r="C137" i="6" l="1"/>
  <c r="E137" i="6"/>
  <c r="D137" i="6" s="1"/>
  <c r="F137" i="6" l="1"/>
  <c r="B138" i="6" s="1"/>
  <c r="C138" i="6" l="1"/>
  <c r="E138" i="6"/>
  <c r="D138" i="6" s="1"/>
  <c r="F138" i="6" l="1"/>
  <c r="B139" i="6" s="1"/>
  <c r="C139" i="6" l="1"/>
  <c r="E139" i="6"/>
  <c r="D139" i="6" s="1"/>
  <c r="F139" i="6" l="1"/>
  <c r="B140" i="6" s="1"/>
  <c r="E140" i="6" l="1"/>
  <c r="D140" i="6" s="1"/>
  <c r="C140" i="6"/>
  <c r="F140" i="6" l="1"/>
  <c r="B141" i="6" s="1"/>
  <c r="E141" i="6" l="1"/>
  <c r="D141" i="6" s="1"/>
  <c r="C141" i="6"/>
  <c r="F141" i="6" l="1"/>
  <c r="B142" i="6" s="1"/>
  <c r="E142" i="6" l="1"/>
  <c r="D142" i="6" s="1"/>
  <c r="C142" i="6"/>
  <c r="F142" i="6" l="1"/>
  <c r="B143" i="6" s="1"/>
  <c r="C143" i="6" l="1"/>
  <c r="E143" i="6"/>
  <c r="D143" i="6" s="1"/>
  <c r="F143" i="6" l="1"/>
  <c r="B144" i="6" s="1"/>
  <c r="C144" i="6" l="1"/>
  <c r="E144" i="6"/>
  <c r="D144" i="6" s="1"/>
  <c r="F144" i="6" l="1"/>
  <c r="B145" i="6" s="1"/>
  <c r="C145" i="6" l="1"/>
  <c r="E145" i="6"/>
  <c r="D145" i="6" s="1"/>
  <c r="F145" i="6" l="1"/>
  <c r="B146" i="6" s="1"/>
  <c r="E146" i="6" l="1"/>
  <c r="C146" i="6"/>
  <c r="D146" i="6" l="1"/>
  <c r="F146" i="6"/>
  <c r="B147" i="6" s="1"/>
  <c r="E147" i="6" l="1"/>
  <c r="C147" i="6"/>
  <c r="D147" i="6" l="1"/>
  <c r="F147" i="6"/>
  <c r="B148" i="6" s="1"/>
  <c r="E148" i="6" l="1"/>
  <c r="C148" i="6"/>
  <c r="D148" i="6" l="1"/>
  <c r="F148" i="6"/>
  <c r="B149" i="6" s="1"/>
  <c r="C149" i="6" l="1"/>
  <c r="E149" i="6"/>
  <c r="D149" i="6" s="1"/>
  <c r="F149" i="6" l="1"/>
  <c r="B150" i="6" s="1"/>
  <c r="E150" i="6" l="1"/>
  <c r="C150" i="6"/>
  <c r="D150" i="6" l="1"/>
  <c r="F150" i="6"/>
  <c r="B151" i="6" s="1"/>
  <c r="C151" i="6" l="1"/>
  <c r="E151" i="6"/>
  <c r="D151" i="6" s="1"/>
  <c r="F151" i="6" l="1"/>
  <c r="B152" i="6" s="1"/>
  <c r="C152" i="6" l="1"/>
  <c r="E152" i="6"/>
  <c r="D152" i="6" s="1"/>
  <c r="F152" i="6" l="1"/>
  <c r="B153" i="6" s="1"/>
  <c r="C153" i="6" l="1"/>
  <c r="E153" i="6"/>
  <c r="D153" i="6" s="1"/>
  <c r="F153" i="6" l="1"/>
  <c r="B154" i="6" s="1"/>
  <c r="C154" i="6" l="1"/>
  <c r="E154" i="6"/>
  <c r="D154" i="6" s="1"/>
  <c r="F154" i="6" l="1"/>
  <c r="B155" i="6" s="1"/>
  <c r="E155" i="6" l="1"/>
  <c r="C155" i="6"/>
  <c r="D155" i="6" l="1"/>
  <c r="F155" i="6"/>
  <c r="B156" i="6" s="1"/>
  <c r="E156" i="6" l="1"/>
  <c r="D156" i="6" s="1"/>
  <c r="C156" i="6"/>
  <c r="F156" i="6" l="1"/>
  <c r="B157" i="6" s="1"/>
  <c r="C157" i="6" l="1"/>
  <c r="E157" i="6"/>
  <c r="D157" i="6" s="1"/>
  <c r="F157" i="6" l="1"/>
  <c r="B158" i="6" s="1"/>
  <c r="E158" i="6" l="1"/>
  <c r="C158" i="6"/>
  <c r="D158" i="6" l="1"/>
  <c r="F158" i="6"/>
  <c r="B159" i="6" s="1"/>
  <c r="C159" i="6" l="1"/>
  <c r="E159" i="6"/>
  <c r="D159" i="6" s="1"/>
  <c r="F159" i="6" l="1"/>
  <c r="B160" i="6" s="1"/>
  <c r="C160" i="6" l="1"/>
  <c r="E160" i="6"/>
  <c r="D160" i="6" s="1"/>
  <c r="F160" i="6" l="1"/>
  <c r="B161" i="6" s="1"/>
  <c r="C161" i="6" l="1"/>
  <c r="E161" i="6"/>
  <c r="D161" i="6" s="1"/>
  <c r="F161" i="6" l="1"/>
  <c r="B162" i="6" s="1"/>
  <c r="C162" i="6" l="1"/>
  <c r="E162" i="6"/>
  <c r="D162" i="6" s="1"/>
  <c r="F162" i="6" l="1"/>
  <c r="B163" i="6" s="1"/>
  <c r="C163" i="6" l="1"/>
  <c r="E163" i="6"/>
  <c r="D163" i="6" s="1"/>
  <c r="F163" i="6" l="1"/>
  <c r="B164" i="6" s="1"/>
  <c r="C164" i="6" l="1"/>
  <c r="E164" i="6"/>
  <c r="D164" i="6" s="1"/>
  <c r="F164" i="6" l="1"/>
  <c r="B165" i="6" s="1"/>
  <c r="C165" i="6" l="1"/>
  <c r="E165" i="6"/>
  <c r="D165" i="6" s="1"/>
  <c r="F165" i="6" l="1"/>
  <c r="B166" i="6" s="1"/>
  <c r="E166" i="6" l="1"/>
  <c r="C166" i="6"/>
  <c r="D166" i="6" l="1"/>
  <c r="F166" i="6"/>
  <c r="B167" i="6" s="1"/>
  <c r="E167" i="6" l="1"/>
  <c r="C167" i="6"/>
  <c r="D167" i="6" l="1"/>
  <c r="F167" i="6"/>
  <c r="B168" i="6" s="1"/>
  <c r="C168" i="6" l="1"/>
  <c r="E168" i="6"/>
  <c r="D168" i="6" s="1"/>
  <c r="F168" i="6" l="1"/>
  <c r="B169" i="6" s="1"/>
  <c r="C169" i="6" l="1"/>
  <c r="E169" i="6"/>
  <c r="D169" i="6" s="1"/>
  <c r="F169" i="6" l="1"/>
  <c r="B170" i="6" s="1"/>
  <c r="C170" i="6" l="1"/>
  <c r="E170" i="6"/>
  <c r="D170" i="6" s="1"/>
  <c r="F170" i="6" l="1"/>
  <c r="B171" i="6" s="1"/>
  <c r="C171" i="6" l="1"/>
  <c r="E171" i="6"/>
  <c r="D171" i="6" s="1"/>
  <c r="F171" i="6" l="1"/>
  <c r="B172" i="6" s="1"/>
  <c r="C172" i="6" l="1"/>
  <c r="E172" i="6"/>
  <c r="D172" i="6" s="1"/>
  <c r="F172" i="6" l="1"/>
  <c r="B173" i="6" s="1"/>
  <c r="E173" i="6" l="1"/>
  <c r="C173" i="6"/>
  <c r="D173" i="6" l="1"/>
  <c r="F173" i="6"/>
  <c r="B174" i="6" s="1"/>
  <c r="E174" i="6" l="1"/>
  <c r="C174" i="6"/>
  <c r="D174" i="6" l="1"/>
  <c r="F174" i="6"/>
  <c r="B175" i="6" s="1"/>
  <c r="E175" i="6" l="1"/>
  <c r="C175" i="6"/>
  <c r="D175" i="6" l="1"/>
  <c r="F175" i="6" s="1"/>
  <c r="B176" i="6" s="1"/>
  <c r="C176" i="6" l="1"/>
  <c r="E176" i="6"/>
  <c r="D176" i="6" s="1"/>
  <c r="F176" i="6" l="1"/>
  <c r="B177" i="6" s="1"/>
  <c r="E177" i="6" l="1"/>
  <c r="C177" i="6"/>
  <c r="D177" i="6" l="1"/>
  <c r="F177" i="6"/>
  <c r="B178" i="6" s="1"/>
  <c r="C178" i="6" l="1"/>
  <c r="E178" i="6"/>
  <c r="D178" i="6" s="1"/>
  <c r="F178" i="6" l="1"/>
  <c r="B179" i="6" s="1"/>
  <c r="E179" i="6" l="1"/>
  <c r="C179" i="6"/>
  <c r="D179" i="6" l="1"/>
  <c r="F179" i="6"/>
  <c r="B180" i="6" s="1"/>
  <c r="E180" i="6" l="1"/>
  <c r="C180" i="6"/>
  <c r="D180" i="6" l="1"/>
  <c r="F180" i="6"/>
  <c r="B181" i="6" s="1"/>
  <c r="C181" i="6" l="1"/>
  <c r="E181" i="6"/>
  <c r="D181" i="6" s="1"/>
  <c r="F181" i="6" l="1"/>
  <c r="B182" i="6" s="1"/>
  <c r="C182" i="6" l="1"/>
  <c r="E182" i="6"/>
  <c r="D182" i="6" s="1"/>
  <c r="F182" i="6" l="1"/>
  <c r="B183" i="6" s="1"/>
  <c r="C183" i="6" l="1"/>
  <c r="E183" i="6"/>
  <c r="D183" i="6" s="1"/>
  <c r="F183" i="6" l="1"/>
  <c r="B184" i="6" s="1"/>
  <c r="C184" i="6" l="1"/>
  <c r="E184" i="6"/>
  <c r="D184" i="6" s="1"/>
  <c r="F184" i="6" l="1"/>
  <c r="B185" i="6" s="1"/>
  <c r="C185" i="6" l="1"/>
  <c r="E185" i="6"/>
  <c r="D185" i="6" l="1"/>
  <c r="F185" i="6"/>
  <c r="B186" i="6" s="1"/>
  <c r="C186" i="6" l="1"/>
  <c r="E186" i="6"/>
  <c r="D186" i="6" s="1"/>
  <c r="F186" i="6" l="1"/>
  <c r="B187" i="6" s="1"/>
  <c r="C187" i="6" l="1"/>
  <c r="E187" i="6"/>
  <c r="D187" i="6" s="1"/>
  <c r="F187" i="6" l="1"/>
  <c r="B188" i="6" s="1"/>
  <c r="C188" i="6" l="1"/>
  <c r="E188" i="6"/>
  <c r="D188" i="6" s="1"/>
  <c r="F188" i="6" l="1"/>
  <c r="B189" i="6" s="1"/>
  <c r="E189" i="6" l="1"/>
  <c r="C189" i="6"/>
  <c r="D189" i="6" l="1"/>
  <c r="F189" i="6"/>
  <c r="B190" i="6" s="1"/>
  <c r="C190" i="6" l="1"/>
  <c r="E190" i="6"/>
  <c r="D190" i="6" s="1"/>
  <c r="F190" i="6" l="1"/>
  <c r="B191" i="6" s="1"/>
  <c r="C191" i="6" l="1"/>
  <c r="E191" i="6"/>
  <c r="D191" i="6" s="1"/>
  <c r="F191" i="6" l="1"/>
  <c r="B192" i="6" s="1"/>
  <c r="C192" i="6" l="1"/>
  <c r="E192" i="6"/>
  <c r="D192" i="6" s="1"/>
  <c r="F192" i="6" l="1"/>
  <c r="B193" i="6" s="1"/>
  <c r="E193" i="6" l="1"/>
  <c r="C193" i="6"/>
  <c r="D193" i="6" l="1"/>
  <c r="F193" i="6"/>
  <c r="B194" i="6" s="1"/>
  <c r="E194" i="6" l="1"/>
  <c r="C194" i="6"/>
  <c r="D194" i="6" l="1"/>
  <c r="F194" i="6"/>
  <c r="B195" i="6" s="1"/>
  <c r="C195" i="6" l="1"/>
  <c r="E195" i="6"/>
  <c r="D195" i="6" s="1"/>
  <c r="F195" i="6" l="1"/>
  <c r="B196" i="6" s="1"/>
  <c r="C196" i="6" l="1"/>
  <c r="E196" i="6"/>
  <c r="D196" i="6" s="1"/>
  <c r="F196" i="6" l="1"/>
  <c r="B197" i="6" s="1"/>
  <c r="C197" i="6" l="1"/>
  <c r="E197" i="6"/>
  <c r="D197" i="6" s="1"/>
  <c r="F197" i="6" l="1"/>
  <c r="B198" i="6" s="1"/>
  <c r="C198" i="6" l="1"/>
  <c r="E198" i="6"/>
  <c r="D198" i="6" s="1"/>
  <c r="F198" i="6" l="1"/>
  <c r="B199" i="6" s="1"/>
  <c r="C199" i="6" l="1"/>
  <c r="E199" i="6"/>
  <c r="D199" i="6" s="1"/>
  <c r="F199" i="6" l="1"/>
  <c r="B200" i="6" s="1"/>
  <c r="C200" i="6" l="1"/>
  <c r="E200" i="6"/>
  <c r="D200" i="6" s="1"/>
  <c r="F200" i="6" l="1"/>
  <c r="B201" i="6" s="1"/>
  <c r="C201" i="6" l="1"/>
  <c r="E201" i="6"/>
  <c r="D201" i="6" s="1"/>
  <c r="F201" i="6" l="1"/>
  <c r="B202" i="6" s="1"/>
  <c r="C202" i="6" l="1"/>
  <c r="E202" i="6"/>
  <c r="D202" i="6" s="1"/>
  <c r="F202" i="6" l="1"/>
  <c r="B203" i="6" s="1"/>
  <c r="E203" i="6" l="1"/>
  <c r="C203" i="6"/>
  <c r="D203" i="6" l="1"/>
  <c r="F203" i="6"/>
  <c r="B204" i="6" s="1"/>
  <c r="C204" i="6" l="1"/>
  <c r="E204" i="6"/>
  <c r="D204" i="6" s="1"/>
  <c r="F204" i="6" l="1"/>
  <c r="B205" i="6" s="1"/>
  <c r="E205" i="6" l="1"/>
  <c r="C205" i="6"/>
  <c r="D205" i="6" l="1"/>
  <c r="F205" i="6"/>
  <c r="B206" i="6" s="1"/>
  <c r="C206" i="6" l="1"/>
  <c r="E206" i="6"/>
  <c r="D206" i="6" s="1"/>
  <c r="F206" i="6" l="1"/>
  <c r="B207" i="6" s="1"/>
  <c r="C207" i="6" l="1"/>
  <c r="E207" i="6"/>
  <c r="D207" i="6" s="1"/>
  <c r="F207" i="6" l="1"/>
  <c r="B208" i="6" s="1"/>
  <c r="C208" i="6" l="1"/>
  <c r="E208" i="6"/>
  <c r="D208" i="6" s="1"/>
  <c r="F208" i="6" l="1"/>
  <c r="B209" i="6" s="1"/>
  <c r="C209" i="6" l="1"/>
  <c r="E209" i="6"/>
  <c r="D209" i="6" s="1"/>
  <c r="F209" i="6" l="1"/>
  <c r="B210" i="6" s="1"/>
  <c r="E210" i="6" l="1"/>
  <c r="C210" i="6"/>
  <c r="D210" i="6" l="1"/>
  <c r="F210" i="6" l="1"/>
  <c r="B211" i="6" s="1"/>
  <c r="E211" i="6" l="1"/>
  <c r="C211" i="6"/>
  <c r="D211" i="6" l="1"/>
  <c r="F211" i="6"/>
  <c r="B212" i="6" s="1"/>
  <c r="C212" i="6" l="1"/>
  <c r="E212" i="6"/>
  <c r="D212" i="6" s="1"/>
  <c r="F212" i="6" l="1"/>
  <c r="B213" i="6" s="1"/>
  <c r="C213" i="6" l="1"/>
  <c r="E213" i="6"/>
  <c r="D213" i="6" s="1"/>
  <c r="F213" i="6" l="1"/>
  <c r="B214" i="6" s="1"/>
  <c r="C214" i="6" l="1"/>
  <c r="E214" i="6"/>
  <c r="D214" i="6" s="1"/>
  <c r="F214" i="6" l="1"/>
  <c r="B215" i="6" s="1"/>
  <c r="C215" i="6" l="1"/>
  <c r="E215" i="6"/>
  <c r="D215" i="6" s="1"/>
  <c r="F215" i="6" l="1"/>
  <c r="B216" i="6" s="1"/>
  <c r="E216" i="6" l="1"/>
  <c r="C216" i="6"/>
  <c r="D216" i="6" l="1"/>
  <c r="F216" i="6" s="1"/>
  <c r="B217" i="6" s="1"/>
  <c r="C217" i="6" l="1"/>
  <c r="E217" i="6"/>
  <c r="D217" i="6" s="1"/>
  <c r="F217" i="6" l="1"/>
  <c r="B218" i="6" s="1"/>
  <c r="C218" i="6" l="1"/>
  <c r="E218" i="6"/>
  <c r="D218" i="6" s="1"/>
  <c r="F218" i="6" l="1"/>
  <c r="B219" i="6" s="1"/>
  <c r="C219" i="6" l="1"/>
  <c r="E219" i="6"/>
  <c r="D219" i="6" s="1"/>
  <c r="F219" i="6" l="1"/>
  <c r="B220" i="6" s="1"/>
  <c r="C220" i="6" l="1"/>
  <c r="E220" i="6"/>
  <c r="D220" i="6" s="1"/>
  <c r="F220" i="6" l="1"/>
  <c r="B221" i="6" s="1"/>
  <c r="C221" i="6" l="1"/>
  <c r="E221" i="6"/>
  <c r="D221" i="6" s="1"/>
  <c r="F221" i="6" l="1"/>
  <c r="B222" i="6" s="1"/>
  <c r="C222" i="6" l="1"/>
  <c r="E222" i="6"/>
  <c r="D222" i="6" s="1"/>
  <c r="F222" i="6" l="1"/>
  <c r="B223" i="6" s="1"/>
  <c r="E223" i="6" l="1"/>
  <c r="C223" i="6"/>
  <c r="D223" i="6" l="1"/>
  <c r="F223" i="6"/>
  <c r="B224" i="6" s="1"/>
  <c r="E224" i="6" l="1"/>
  <c r="C224" i="6"/>
  <c r="D224" i="6" l="1"/>
  <c r="F224" i="6"/>
  <c r="B225" i="6" s="1"/>
  <c r="C225" i="6" l="1"/>
  <c r="E225" i="6"/>
  <c r="D225" i="6" s="1"/>
  <c r="F225" i="6" l="1"/>
  <c r="B226" i="6" s="1"/>
  <c r="E226" i="6" l="1"/>
  <c r="C226" i="6"/>
  <c r="D226" i="6" l="1"/>
  <c r="F226" i="6"/>
  <c r="B227" i="6" s="1"/>
  <c r="C227" i="6" l="1"/>
  <c r="E227" i="6"/>
  <c r="D227" i="6" s="1"/>
  <c r="F227" i="6" l="1"/>
  <c r="B228" i="6" s="1"/>
  <c r="C228" i="6" l="1"/>
  <c r="E228" i="6"/>
  <c r="D228" i="6" s="1"/>
  <c r="F228" i="6" l="1"/>
  <c r="B229" i="6" s="1"/>
  <c r="C229" i="6" l="1"/>
  <c r="E229" i="6"/>
  <c r="D229" i="6" s="1"/>
  <c r="F229" i="6" l="1"/>
  <c r="B230" i="6" s="1"/>
  <c r="E230" i="6" l="1"/>
  <c r="C230" i="6"/>
  <c r="D230" i="6" l="1"/>
  <c r="F230" i="6"/>
  <c r="B231" i="6" s="1"/>
  <c r="C231" i="6" l="1"/>
  <c r="E231" i="6"/>
  <c r="D231" i="6" s="1"/>
  <c r="F231" i="6" l="1"/>
  <c r="B232" i="6" s="1"/>
  <c r="C232" i="6" l="1"/>
  <c r="E232" i="6"/>
  <c r="D232" i="6" s="1"/>
  <c r="F232" i="6" l="1"/>
  <c r="B233" i="6" s="1"/>
  <c r="C233" i="6" l="1"/>
  <c r="E233" i="6"/>
  <c r="D233" i="6" s="1"/>
  <c r="F233" i="6" l="1"/>
  <c r="B234" i="6" s="1"/>
  <c r="C234" i="6" l="1"/>
  <c r="E234" i="6"/>
  <c r="D234" i="6" s="1"/>
  <c r="F234" i="6" l="1"/>
  <c r="B235" i="6" s="1"/>
  <c r="E235" i="6" l="1"/>
  <c r="C235" i="6"/>
  <c r="D235" i="6" l="1"/>
  <c r="F235" i="6"/>
  <c r="B236" i="6" s="1"/>
  <c r="E236" i="6" l="1"/>
  <c r="C236" i="6"/>
  <c r="D236" i="6" l="1"/>
  <c r="F236" i="6" s="1"/>
  <c r="B237" i="6" s="1"/>
  <c r="C237" i="6" l="1"/>
  <c r="E237" i="6"/>
  <c r="D237" i="6" s="1"/>
  <c r="F237" i="6" l="1"/>
  <c r="B238" i="6" s="1"/>
  <c r="C238" i="6" l="1"/>
  <c r="E238" i="6"/>
  <c r="D238" i="6" s="1"/>
  <c r="F238" i="6" l="1"/>
  <c r="B239" i="6" s="1"/>
  <c r="E239" i="6" l="1"/>
  <c r="C239" i="6"/>
  <c r="D239" i="6" l="1"/>
  <c r="F239" i="6"/>
  <c r="B240" i="6" s="1"/>
  <c r="C240" i="6" l="1"/>
  <c r="E240" i="6"/>
  <c r="D240" i="6" l="1"/>
  <c r="F240" i="6" s="1"/>
  <c r="B241" i="6" s="1"/>
  <c r="E241" i="6" l="1"/>
  <c r="C241" i="6"/>
  <c r="D241" i="6" l="1"/>
  <c r="F241" i="6"/>
  <c r="B242" i="6" s="1"/>
  <c r="E242" i="6" l="1"/>
  <c r="C242" i="6"/>
  <c r="D242" i="6" l="1"/>
  <c r="F242" i="6"/>
  <c r="B243" i="6" s="1"/>
  <c r="C243" i="6" l="1"/>
  <c r="E243" i="6"/>
  <c r="D243" i="6" s="1"/>
  <c r="F243" i="6" l="1"/>
  <c r="B244" i="6" s="1"/>
  <c r="E244" i="6" l="1"/>
  <c r="C244" i="6"/>
  <c r="D244" i="6" l="1"/>
  <c r="F244" i="6"/>
  <c r="B245" i="6" s="1"/>
  <c r="C245" i="6" l="1"/>
  <c r="E245" i="6"/>
  <c r="D245" i="6" s="1"/>
  <c r="F245" i="6" l="1"/>
  <c r="B246" i="6" s="1"/>
  <c r="E246" i="6" l="1"/>
  <c r="C246" i="6"/>
  <c r="D246" i="6" l="1"/>
  <c r="F246" i="6"/>
  <c r="B247" i="6" s="1"/>
  <c r="E247" i="6" l="1"/>
  <c r="C247" i="6"/>
  <c r="D247" i="6" l="1"/>
  <c r="F247" i="6" s="1"/>
  <c r="B248" i="6" s="1"/>
  <c r="E248" i="6" l="1"/>
  <c r="C248" i="6"/>
  <c r="D248" i="6" l="1"/>
  <c r="F248" i="6"/>
  <c r="B249" i="6" s="1"/>
  <c r="E249" i="6" l="1"/>
  <c r="C249" i="6"/>
  <c r="D249" i="6" l="1"/>
  <c r="F249" i="6" s="1"/>
  <c r="B250" i="6" s="1"/>
  <c r="E250" i="6" l="1"/>
  <c r="C250" i="6"/>
  <c r="D250" i="6" l="1"/>
  <c r="F25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Javier del Arco Juan</author>
  </authors>
  <commentList>
    <comment ref="A1" authorId="0" shapeId="0" xr:uid="{77FBBBB7-2621-49FC-B2B7-255C2411B76D}">
      <text>
        <r>
          <rPr>
            <sz val="9"/>
            <color indexed="81"/>
            <rFont val="Tahoma"/>
            <charset val="1"/>
          </rPr>
          <t xml:space="preserve">im: tipo de período
im = jm/m
</t>
        </r>
      </text>
    </comment>
    <comment ref="B1" authorId="0" shapeId="0" xr:uid="{61AD4625-57C9-4C1C-AAFF-13065593A281}">
      <text>
        <r>
          <rPr>
            <b/>
            <sz val="9"/>
            <color indexed="81"/>
            <rFont val="Tahoma"/>
            <charset val="1"/>
          </rPr>
          <t>jm: TIN nominal anual capitalizado…
jm=im*m
jm = f(x)tasa.nominal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642DB42A-744A-4CBF-9FEC-AEB22686774B}">
      <text>
        <r>
          <rPr>
            <b/>
            <sz val="9"/>
            <color indexed="81"/>
            <rFont val="Tahoma"/>
            <charset val="1"/>
          </rPr>
          <t xml:space="preserve">i: TAE o efectivo
i= f(x)int.efectivo
</t>
        </r>
      </text>
    </comment>
    <comment ref="D1" authorId="0" shapeId="0" xr:uid="{F41312A2-76AE-49DD-90AD-C59089413410}">
      <text>
        <r>
          <rPr>
            <sz val="9"/>
            <color indexed="81"/>
            <rFont val="Tahoma"/>
            <charset val="1"/>
          </rPr>
          <t>m: períodos por año</t>
        </r>
      </text>
    </comment>
  </commentList>
</comments>
</file>

<file path=xl/sharedStrings.xml><?xml version="1.0" encoding="utf-8"?>
<sst xmlns="http://schemas.openxmlformats.org/spreadsheetml/2006/main" count="490" uniqueCount="181">
  <si>
    <t>Dep. 7.000€  hace 5 años y 5.000€ dentro de 4 años</t>
  </si>
  <si>
    <t>600€/semestre empezando hoy durante 4 años</t>
  </si>
  <si>
    <t>500€/trimestre empezando dentro de 3 años al principio del período durante 7 años</t>
  </si>
  <si>
    <t>1% mensual</t>
  </si>
  <si>
    <t>5% Nominal Anual Capitalizado bimensualmente</t>
  </si>
  <si>
    <t>700€/cuatrimestre empezando al final del período durante 5 años</t>
  </si>
  <si>
    <t>VA? VF15 años y 10 meses? V hace 2 años?</t>
  </si>
  <si>
    <t>400€/bimestre empezando hace 7 años al final del período durante 8 años</t>
  </si>
  <si>
    <t>Dep. 4.000€ dentro de 3 años y 6.000€ hace 7 años</t>
  </si>
  <si>
    <t>100€/ mes empezando hoy durante 3 años</t>
  </si>
  <si>
    <t>200€/quincena empezando hace 2 años al principio del período durante 3 años</t>
  </si>
  <si>
    <t>300€/bimestre empezando dentro 2 años al final del período durante 4 años</t>
  </si>
  <si>
    <t>VA? VF 13 años y 5 meses? V hace 3 años?</t>
  </si>
  <si>
    <t>7% Nominal Anual Capitalizado Semestralmente</t>
  </si>
  <si>
    <t>2% Cuatrimestral</t>
  </si>
  <si>
    <t>400€/trimestre empezando dentro de 6 años al principio del período durante 5 años</t>
  </si>
  <si>
    <t>Dep .7000€ hace 6 años y 5.000€ dentro de 4 años</t>
  </si>
  <si>
    <t>500€/trimestre empezando al final del período durante 6 años</t>
  </si>
  <si>
    <t>600€/mes empezando hace 9 años al final del período durante  4 años</t>
  </si>
  <si>
    <t>700€/bimestre empezando hace 5 años al principio del período durante 7 años</t>
  </si>
  <si>
    <t>800€/cuatrimestre empezando dentro de 2 años al principio del período durante 4 años</t>
  </si>
  <si>
    <t>VA? VF 7 años y 7 meses? V hace 5 años?</t>
  </si>
  <si>
    <t>VF= VA(1+k)^n</t>
  </si>
  <si>
    <t>VA</t>
  </si>
  <si>
    <t>Nper (n)</t>
  </si>
  <si>
    <t>Tasa (k)</t>
  </si>
  <si>
    <t>VF</t>
  </si>
  <si>
    <t>Calcular el VF a 15 años de 7000€ de hoy. 6%</t>
  </si>
  <si>
    <t>Calcular el VF a 20 años de 11000€ de hoy. 5,3%</t>
  </si>
  <si>
    <t>Calcular el equivalente hoy de 30000€ del año 8. 4,2%</t>
  </si>
  <si>
    <t>Calcular el valor en el año 18 de 7000€ del año 6. 4,9%</t>
  </si>
  <si>
    <t>Qué rendimiento nos ofrece si depositamos 12000€ hoy y obtuviésemos 20000€ dentro de 9 años.</t>
  </si>
  <si>
    <t>Cuánto tiempo necesitamos, para duplicar 50000€. 6,4%</t>
  </si>
  <si>
    <t>Nper</t>
  </si>
  <si>
    <t>Tasa</t>
  </si>
  <si>
    <t>Pago ( C )</t>
  </si>
  <si>
    <t>Tipo</t>
  </si>
  <si>
    <t>Se depositan 800€ cada año empezando hoy durante 18 años queremos calcular VA y VF si el tipo fuese el 3,9%.</t>
  </si>
  <si>
    <t>Se depositan 3000€ cada año empezando al final del periodo durante 17 años. VA y VF ? Si el tipo fuese 5,2%.</t>
  </si>
  <si>
    <t>Cuanto dinero habria que depositar cada año empezando hoy durante 14 años para obtener 200.000€. 5% (pago)</t>
  </si>
  <si>
    <t>Cuanto tiempo necesitamos depositar 2000€ cada año empezando hoy para obtener 40000€. 6,2%</t>
  </si>
  <si>
    <t>Que rendimiento nos ofrecen si depositamos 3000€ cada año empezando hoy durante 17 años y obtuviesemos 90000€.</t>
  </si>
  <si>
    <t>Un préstamo de 10000€ al 10% a 10 años</t>
  </si>
  <si>
    <t>Sistema Americano</t>
  </si>
  <si>
    <t>Capital amortizado</t>
  </si>
  <si>
    <t>Periodo</t>
  </si>
  <si>
    <t>CPIP</t>
  </si>
  <si>
    <t>Intereses</t>
  </si>
  <si>
    <t>Cap. Amort</t>
  </si>
  <si>
    <t>Cuota</t>
  </si>
  <si>
    <t>CPFP</t>
  </si>
  <si>
    <t>Sistema Italiano</t>
  </si>
  <si>
    <t>Sistema Francés</t>
  </si>
  <si>
    <t>im</t>
  </si>
  <si>
    <t>jm</t>
  </si>
  <si>
    <t>i</t>
  </si>
  <si>
    <t>m</t>
  </si>
  <si>
    <t>6% nominal anual capitalizado cuatrmestralmente</t>
  </si>
  <si>
    <t>1,5% trimestral</t>
  </si>
  <si>
    <t>7% efectivo(pago de interes mensual)</t>
  </si>
  <si>
    <t>Un préstamo de 200.000€ a 20 años pagadero mensualmente al 4% efectivo</t>
  </si>
  <si>
    <t>Amortizaciones anticipadas en los años 4, 11 y 17 de 3.000€. Revisiones de tipo de interés cada 6 años con  un incremento del 0,1% sobre el mensual</t>
  </si>
  <si>
    <t>Comisión inicial 1%, comisión de cancelación 500€. Calcular cuadro de amortización TAE y CER</t>
  </si>
  <si>
    <t>nº años</t>
  </si>
  <si>
    <t>Pdos año(m)</t>
  </si>
  <si>
    <t>Período</t>
  </si>
  <si>
    <t>Cap.Amort</t>
  </si>
  <si>
    <t>Pdos restantes</t>
  </si>
  <si>
    <t>Amort. Ant</t>
  </si>
  <si>
    <t>Amort.Ant</t>
  </si>
  <si>
    <t>Rev. Tipo. Int</t>
  </si>
  <si>
    <t>Com. Inicial</t>
  </si>
  <si>
    <t>Com. Cancel</t>
  </si>
  <si>
    <t>Importe neto</t>
  </si>
  <si>
    <t>Tasa (im)</t>
  </si>
  <si>
    <t>Tasa (jm)</t>
  </si>
  <si>
    <t>TAE (i)</t>
  </si>
  <si>
    <t>Ent y Salidas</t>
  </si>
  <si>
    <t>CER (im)</t>
  </si>
  <si>
    <t>CER (jm)</t>
  </si>
  <si>
    <t>CER(i)</t>
  </si>
  <si>
    <t>Amortizaciones anticipadas en los años 4, 7 y 13 de 2.000€. Revisiones de tipo de interés cada 5 años con un incremento del 0,2% sobre el bimestral</t>
  </si>
  <si>
    <t>Comisión inicial: 1%. Comisión cancelación: 200€. Cuadro de amortización, TAE y CER</t>
  </si>
  <si>
    <t>Nº años</t>
  </si>
  <si>
    <t>Pdos año (m)</t>
  </si>
  <si>
    <t>Amort. Ant.</t>
  </si>
  <si>
    <t>rev. Interes</t>
  </si>
  <si>
    <t>comision inicial</t>
  </si>
  <si>
    <t>periodo</t>
  </si>
  <si>
    <t>intereses</t>
  </si>
  <si>
    <t>cap amort</t>
  </si>
  <si>
    <t>cuota</t>
  </si>
  <si>
    <t>Periodos restantes</t>
  </si>
  <si>
    <t>amort antic</t>
  </si>
  <si>
    <t xml:space="preserve">                </t>
  </si>
  <si>
    <t>comision cancel</t>
  </si>
  <si>
    <t>importe neto</t>
  </si>
  <si>
    <t>tasa(im)</t>
  </si>
  <si>
    <t>tasa(jm)</t>
  </si>
  <si>
    <t>TAE(i)</t>
  </si>
  <si>
    <t>entradas y salidas</t>
  </si>
  <si>
    <t>CER(jm)</t>
  </si>
  <si>
    <t>CER(im)</t>
  </si>
  <si>
    <t xml:space="preserve">un prestamo de 120000 a 12 años pagadero trimestralmente al 3% efectivo </t>
  </si>
  <si>
    <t xml:space="preserve">amortizaciones antiipadas cada 4 años de 4000€ revision y tipo de interes cada 5 años con un incremento del 0,3% sobre el trimestral </t>
  </si>
  <si>
    <t>comision inicial 1,5% comision de cancelacion 150€ cuadro de amortizacion TAE y CER</t>
  </si>
  <si>
    <t>periodos año(m)</t>
  </si>
  <si>
    <t>k=im o i</t>
  </si>
  <si>
    <t>n=Nper o Num años</t>
  </si>
  <si>
    <t>Naños</t>
  </si>
  <si>
    <t>amort anticipadas</t>
  </si>
  <si>
    <t>rev.t.i</t>
  </si>
  <si>
    <t>com.inicial</t>
  </si>
  <si>
    <t>com.cancel</t>
  </si>
  <si>
    <t>VF 18 ? 8000€ de hoy, tipo de interes 3% semestral</t>
  </si>
  <si>
    <t>VF 15? 20000€ de hoy 6% nominal anual capitalizado trimestralmente</t>
  </si>
  <si>
    <t>VF 23? 17000 de hoy 4% efectivo pago interes mensual</t>
  </si>
  <si>
    <t xml:space="preserve">im </t>
  </si>
  <si>
    <t>VA 0? 30000 del año 9 5% nominal anual capitalizado cuatrimestralmente</t>
  </si>
  <si>
    <t>VF 14? 15000 del año 3 4% nominal anual capitalizado bimestralmente</t>
  </si>
  <si>
    <t>VA=c(1-(1+k)^-n)/k</t>
  </si>
  <si>
    <t>k=im</t>
  </si>
  <si>
    <t>n=Nper</t>
  </si>
  <si>
    <t>NumAños</t>
  </si>
  <si>
    <t>P/año (m)</t>
  </si>
  <si>
    <t>Pago</t>
  </si>
  <si>
    <t>400€ cada mes empezando hoy! Durante 10 años VA? VF? 1% mensual</t>
  </si>
  <si>
    <t>500€ cada bimestre empezando al final del periodo! Durante 7años VA? VF? 3% nominal anual capitalizado bimestralmente</t>
  </si>
  <si>
    <t>600€ cada trimestre empezando al principio del periodo durante 9 años VA?VF? 5% efectivo</t>
  </si>
  <si>
    <t>depositamos 400€ cada mes empezando hoy durante 15 años. VA,VF si el tipo interes es el 5% nominal anual capitalizado cuatrimestralmente.</t>
  </si>
  <si>
    <t>Nº años(empieza)</t>
  </si>
  <si>
    <t>Nper(empieza)</t>
  </si>
  <si>
    <t>Nº años'(duración)</t>
  </si>
  <si>
    <t>Nper duracion</t>
  </si>
  <si>
    <t>VA'/VF'</t>
  </si>
  <si>
    <t>500€ cada semestre empezando dentro de 4 años al PPIO de pdo durante 7 años. VA, VF, t.i. 2% semestral</t>
  </si>
  <si>
    <t>V4</t>
  </si>
  <si>
    <t>400€ cada cuatrimestre empezando dentro de 5 años al final del pdo durante 9 años. VA, VF si el t.i. 1% cuatrimestral</t>
  </si>
  <si>
    <t>V5</t>
  </si>
  <si>
    <t xml:space="preserve">300 trimestre empezando dentro de 7 años al  ppio del pdo durante 6 años VA VF tipo de interes 1,5% trimestral </t>
  </si>
  <si>
    <t xml:space="preserve">VA </t>
  </si>
  <si>
    <t>Naños(empieza)</t>
  </si>
  <si>
    <t>Pdos años(m)</t>
  </si>
  <si>
    <t xml:space="preserve">Pago </t>
  </si>
  <si>
    <t xml:space="preserve">Tipo </t>
  </si>
  <si>
    <t>Naños' (duracion)</t>
  </si>
  <si>
    <t>Nper'(duracion)</t>
  </si>
  <si>
    <t>V7</t>
  </si>
  <si>
    <t>renta anticipadas</t>
  </si>
  <si>
    <t>200 cada bimestre empezando hace 3 años al final del pdo durante 8 años VA VF tipo de interes 0,8%  bimestral</t>
  </si>
  <si>
    <t>V-3</t>
  </si>
  <si>
    <t>meses</t>
  </si>
  <si>
    <t>años</t>
  </si>
  <si>
    <t>x</t>
  </si>
  <si>
    <t>año</t>
  </si>
  <si>
    <t>2% cuatrimestral</t>
  </si>
  <si>
    <t>1,5% semestral</t>
  </si>
  <si>
    <t>Año 0</t>
  </si>
  <si>
    <t>Año 1</t>
  </si>
  <si>
    <t>Año 2</t>
  </si>
  <si>
    <t>Año 3</t>
  </si>
  <si>
    <t>Año 4</t>
  </si>
  <si>
    <t>Año 5</t>
  </si>
  <si>
    <t>Inversión A</t>
  </si>
  <si>
    <t>Inversión B</t>
  </si>
  <si>
    <t>Payback</t>
  </si>
  <si>
    <t>no recup</t>
  </si>
  <si>
    <t>Inversión C</t>
  </si>
  <si>
    <t>FC Acumulado C</t>
  </si>
  <si>
    <t>Inversión D</t>
  </si>
  <si>
    <t>FC Acumulado D</t>
  </si>
  <si>
    <t xml:space="preserve">                                                                                                                                                                                             f</t>
  </si>
  <si>
    <t>VAN</t>
  </si>
  <si>
    <t>Tasa dto.</t>
  </si>
  <si>
    <t>TIR</t>
  </si>
  <si>
    <t>T. Dto.</t>
  </si>
  <si>
    <t>P. recup.</t>
  </si>
  <si>
    <t>FC Acumulado A</t>
  </si>
  <si>
    <t>FC Acumulado B</t>
  </si>
  <si>
    <t>VAN A</t>
  </si>
  <si>
    <t>VAN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</si>
</sst>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0.0000%"/>
    <numFmt numFmtId="169" formatCode="0.0000"/>
    <numFmt numFmtId="170" formatCode="_-* #,##0.000\ &quot;€&quot;_-;\-* #,##0.000\ &quot;€&quot;_-;_-* &quot;-&quot;??\ &quot;€&quot;_-;_-@_-"/>
    <numFmt numFmtId="172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3" fontId="0" fillId="0" borderId="0" xfId="0" applyNumberFormat="1"/>
    <xf numFmtId="0" fontId="0" fillId="2" borderId="0" xfId="0" applyFill="1"/>
    <xf numFmtId="166" fontId="0" fillId="0" borderId="0" xfId="2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9" fontId="0" fillId="0" borderId="0" xfId="0" applyNumberFormat="1"/>
    <xf numFmtId="165" fontId="0" fillId="11" borderId="0" xfId="0" applyNumberFormat="1" applyFill="1"/>
    <xf numFmtId="0" fontId="0" fillId="12" borderId="0" xfId="0" applyFill="1"/>
    <xf numFmtId="0" fontId="0" fillId="11" borderId="0" xfId="0" applyFill="1"/>
    <xf numFmtId="0" fontId="0" fillId="13" borderId="0" xfId="0" applyFill="1"/>
    <xf numFmtId="0" fontId="0" fillId="14" borderId="0" xfId="0" applyFill="1"/>
    <xf numFmtId="2" fontId="0" fillId="0" borderId="0" xfId="0" applyNumberFormat="1"/>
    <xf numFmtId="170" fontId="0" fillId="0" borderId="0" xfId="2" applyNumberFormat="1" applyFont="1"/>
    <xf numFmtId="172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Fisher!$B$10</c:f>
              <c:strCache>
                <c:ptCount val="1"/>
                <c:pt idx="0">
                  <c:v>VAN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Fisher!$A$11:$A$41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Fisher!$B$11:$B$41</c:f>
              <c:numCache>
                <c:formatCode>#,##0.00\ "€";[Red]\-#,##0.00\ "€"</c:formatCode>
                <c:ptCount val="31"/>
                <c:pt idx="0">
                  <c:v>30</c:v>
                </c:pt>
                <c:pt idx="1">
                  <c:v>28.124693657484556</c:v>
                </c:pt>
                <c:pt idx="2">
                  <c:v>26.297577854671275</c:v>
                </c:pt>
                <c:pt idx="3">
                  <c:v>24.516919596568925</c:v>
                </c:pt>
                <c:pt idx="4">
                  <c:v>22.781065088757387</c:v>
                </c:pt>
                <c:pt idx="5">
                  <c:v>21.088435374149654</c:v>
                </c:pt>
                <c:pt idx="6">
                  <c:v>19.437522249910998</c:v>
                </c:pt>
                <c:pt idx="7">
                  <c:v>17.826884444056233</c:v>
                </c:pt>
                <c:pt idx="8">
                  <c:v>16.255144032921791</c:v>
                </c:pt>
                <c:pt idx="9">
                  <c:v>14.720983082232109</c:v>
                </c:pt>
                <c:pt idx="10">
                  <c:v>13.223140495867753</c:v>
                </c:pt>
                <c:pt idx="11">
                  <c:v>11.76040905770634</c:v>
                </c:pt>
                <c:pt idx="12">
                  <c:v>10.331632653061206</c:v>
                </c:pt>
                <c:pt idx="13">
                  <c:v>8.9357036572950221</c:v>
                </c:pt>
                <c:pt idx="14">
                  <c:v>7.5715604801477099</c:v>
                </c:pt>
                <c:pt idx="15">
                  <c:v>6.238185255198502</c:v>
                </c:pt>
                <c:pt idx="16">
                  <c:v>4.9346016646849051</c:v>
                </c:pt>
                <c:pt idx="17">
                  <c:v>3.6598728906421343</c:v>
                </c:pt>
                <c:pt idx="18">
                  <c:v>2.4130996839988512</c:v>
                </c:pt>
                <c:pt idx="19">
                  <c:v>1.193418543888157</c:v>
                </c:pt>
                <c:pt idx="20">
                  <c:v>0</c:v>
                </c:pt>
                <c:pt idx="21">
                  <c:v>-1.1679530086742602</c:v>
                </c:pt>
                <c:pt idx="22">
                  <c:v>-2.31120666487503</c:v>
                </c:pt>
                <c:pt idx="23">
                  <c:v>-3.4304977196113384</c:v>
                </c:pt>
                <c:pt idx="24">
                  <c:v>-4.5265348595213339</c:v>
                </c:pt>
                <c:pt idx="25">
                  <c:v>-5.5999999999999943</c:v>
                </c:pt>
                <c:pt idx="26">
                  <c:v>-6.6515495086923693</c:v>
                </c:pt>
                <c:pt idx="27">
                  <c:v>-7.6818153636307329</c:v>
                </c:pt>
                <c:pt idx="28">
                  <c:v>-8.69140625</c:v>
                </c:pt>
                <c:pt idx="29">
                  <c:v>-9.6809085992428408</c:v>
                </c:pt>
                <c:pt idx="30">
                  <c:v>-10.650887573964496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4A18-8093-3A5B4151B69C}"/>
            </c:ext>
          </c:extLst>
        </c:ser>
        <c:ser>
          <c:idx val="1"/>
          <c:order val="1"/>
          <c:tx>
            <c:strRef>
              <c:f>Fisher!$C$10</c:f>
              <c:strCache>
                <c:ptCount val="1"/>
                <c:pt idx="0">
                  <c:v>VAN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Fisher!$A$11:$A$41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Fisher!$C$11:$C$41</c:f>
              <c:numCache>
                <c:formatCode>#,##0.00\ "€";[Red]\-#,##0.00\ "€"</c:formatCode>
                <c:ptCount val="31"/>
                <c:pt idx="0">
                  <c:v>25</c:v>
                </c:pt>
                <c:pt idx="1">
                  <c:v>23.519262817370858</c:v>
                </c:pt>
                <c:pt idx="2">
                  <c:v>22.076124567474054</c:v>
                </c:pt>
                <c:pt idx="3">
                  <c:v>20.669243095484958</c:v>
                </c:pt>
                <c:pt idx="4">
                  <c:v>19.297337278106511</c:v>
                </c:pt>
                <c:pt idx="5">
                  <c:v>17.959183673469383</c:v>
                </c:pt>
                <c:pt idx="6">
                  <c:v>16.65361338554645</c:v>
                </c:pt>
                <c:pt idx="7">
                  <c:v>15.379509127434702</c:v>
                </c:pt>
                <c:pt idx="8">
                  <c:v>14.135802469135783</c:v>
                </c:pt>
                <c:pt idx="9">
                  <c:v>12.921471256628223</c:v>
                </c:pt>
                <c:pt idx="10">
                  <c:v>11.735537190082638</c:v>
                </c:pt>
                <c:pt idx="11">
                  <c:v>10.577063550036527</c:v>
                </c:pt>
                <c:pt idx="12">
                  <c:v>9.4451530612244738</c:v>
                </c:pt>
                <c:pt idx="13">
                  <c:v>8.3389458845641826</c:v>
                </c:pt>
                <c:pt idx="14">
                  <c:v>7.2576177285318266</c:v>
                </c:pt>
                <c:pt idx="15">
                  <c:v>6.2003780718336543</c:v>
                </c:pt>
                <c:pt idx="16">
                  <c:v>5.166468489892992</c:v>
                </c:pt>
                <c:pt idx="17">
                  <c:v>4.1551610782380095</c:v>
                </c:pt>
                <c:pt idx="18">
                  <c:v>3.1657569663889831</c:v>
                </c:pt>
                <c:pt idx="19">
                  <c:v>2.1975849163194709</c:v>
                </c:pt>
                <c:pt idx="20">
                  <c:v>1.25</c:v>
                </c:pt>
                <c:pt idx="21">
                  <c:v>0.32238235093231538</c:v>
                </c:pt>
                <c:pt idx="22">
                  <c:v>-0.5858640150497223</c:v>
                </c:pt>
                <c:pt idx="23">
                  <c:v>-1.4753123140987441</c:v>
                </c:pt>
                <c:pt idx="24">
                  <c:v>-2.3465140478668047</c:v>
                </c:pt>
                <c:pt idx="25">
                  <c:v>-3.2000000000000028</c:v>
                </c:pt>
                <c:pt idx="26">
                  <c:v>-4.0362811791383137</c:v>
                </c:pt>
                <c:pt idx="27">
                  <c:v>-4.8558497116994204</c:v>
                </c:pt>
                <c:pt idx="28">
                  <c:v>-5.6591796875</c:v>
                </c:pt>
                <c:pt idx="29">
                  <c:v>-6.4467279610600343</c:v>
                </c:pt>
                <c:pt idx="30">
                  <c:v>-7.2189349112426129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A18-8093-3A5B4151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62671"/>
        <c:axId val="419959759"/>
      </c:lineChart>
      <c:catAx>
        <c:axId val="419962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959759"/>
        <c:crosses val="autoZero"/>
        <c:auto val="1"/>
        <c:lblAlgn val="ctr"/>
        <c:lblOffset val="100"/>
        <c:noMultiLvlLbl val="0"/>
      </c:catAx>
      <c:valAx>
        <c:axId val="4199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9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205154</xdr:colOff>
      <xdr:row>10</xdr:row>
      <xdr:rowOff>0</xdr:rowOff>
    </xdr:from>
    <xdr:to>
      <xdr:col>12</xdr:col>
      <xdr:colOff>36634</xdr:colOff>
      <xdr:row>25</xdr:row>
      <xdr:rowOff>29308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8F33D2-868F-4B03-9271-0249135D4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964E-9DAC-4B05-B768-A00597A0AAA8}">
  <dimension ref="A1:A25"/>
  <sheetViews>
    <sheetView zoomScale="120" zoomScaleNormal="120" workbookViewId="0">
      <selection activeCell="A27" sqref="A1:A27"/>
    </sheetView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5</v>
      </c>
    </row>
    <row r="4" spans="1:1" x14ac:dyDescent="0.25">
      <c r="A4" t="s">
        <v>2</v>
      </c>
    </row>
    <row r="5" spans="1:1" x14ac:dyDescent="0.25">
      <c r="A5" t="s">
        <v>7</v>
      </c>
    </row>
    <row r="6" spans="1:1" x14ac:dyDescent="0.25">
      <c r="A6" t="s">
        <v>6</v>
      </c>
    </row>
    <row r="7" spans="1:1" x14ac:dyDescent="0.25">
      <c r="A7" t="s">
        <v>3</v>
      </c>
    </row>
    <row r="8" spans="1:1" x14ac:dyDescent="0.25">
      <c r="A8" t="s">
        <v>4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15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7330-4926-43B3-94D1-D2A48E1D3F83}">
  <dimension ref="A1:M18"/>
  <sheetViews>
    <sheetView topLeftCell="A9" zoomScale="130" zoomScaleNormal="130" workbookViewId="0">
      <selection activeCell="B18" sqref="B18"/>
    </sheetView>
  </sheetViews>
  <sheetFormatPr defaultColWidth="11.42578125" defaultRowHeight="15" x14ac:dyDescent="0.25"/>
  <cols>
    <col min="8" max="8" width="11.28515625" bestFit="1" customWidth="1"/>
  </cols>
  <sheetData>
    <row r="1" spans="1:13" x14ac:dyDescent="0.25">
      <c r="A1" t="s">
        <v>23</v>
      </c>
      <c r="B1" t="s">
        <v>123</v>
      </c>
      <c r="C1" t="s">
        <v>124</v>
      </c>
      <c r="D1" t="s">
        <v>33</v>
      </c>
      <c r="E1" t="s">
        <v>34</v>
      </c>
      <c r="F1" t="s">
        <v>125</v>
      </c>
      <c r="G1" t="s">
        <v>36</v>
      </c>
      <c r="H1" t="s">
        <v>26</v>
      </c>
      <c r="J1" t="s">
        <v>120</v>
      </c>
      <c r="L1" t="s">
        <v>121</v>
      </c>
      <c r="M1" t="s">
        <v>122</v>
      </c>
    </row>
    <row r="2" spans="1:13" x14ac:dyDescent="0.25">
      <c r="A2" s="2">
        <f>-PV(E2,D2,F2,,G2)</f>
        <v>28159.010900684512</v>
      </c>
      <c r="B2">
        <v>10</v>
      </c>
      <c r="C2">
        <v>12</v>
      </c>
      <c r="D2">
        <f>B2*C2</f>
        <v>120</v>
      </c>
      <c r="E2" s="1">
        <v>0.01</v>
      </c>
      <c r="F2">
        <v>400</v>
      </c>
      <c r="G2">
        <v>1</v>
      </c>
      <c r="H2" s="2">
        <f>FV(E2,D2,,-A2)</f>
        <v>92935.63054077627</v>
      </c>
      <c r="J2" t="s">
        <v>126</v>
      </c>
    </row>
    <row r="3" spans="1:13" x14ac:dyDescent="0.25">
      <c r="A3" s="2">
        <f>-PV(E3,D3,F3,,G3)</f>
        <v>18899.149953754615</v>
      </c>
      <c r="B3">
        <v>7</v>
      </c>
      <c r="C3">
        <v>6</v>
      </c>
      <c r="D3">
        <f>B3*C3</f>
        <v>42</v>
      </c>
      <c r="E3">
        <f>3%/C3</f>
        <v>5.0000000000000001E-3</v>
      </c>
      <c r="F3">
        <v>500</v>
      </c>
      <c r="G3">
        <v>0</v>
      </c>
      <c r="H3" s="2">
        <f>FV(E3,D3,,-A3)</f>
        <v>23303.269870757125</v>
      </c>
      <c r="J3" t="s">
        <v>127</v>
      </c>
    </row>
    <row r="4" spans="1:13" x14ac:dyDescent="0.25">
      <c r="A4" s="2">
        <f>-PV(E4,D4,F4,,G4)</f>
        <v>17588.607611264335</v>
      </c>
      <c r="B4">
        <v>9</v>
      </c>
      <c r="C4">
        <v>4</v>
      </c>
      <c r="D4">
        <f>B4*C4</f>
        <v>36</v>
      </c>
      <c r="E4">
        <f>B6</f>
        <v>1.2272234429039353E-2</v>
      </c>
      <c r="F4">
        <v>600</v>
      </c>
      <c r="G4">
        <v>1</v>
      </c>
      <c r="H4" s="2">
        <f>FV(E4,D4,,-A4)</f>
        <v>27285.703267128898</v>
      </c>
      <c r="J4" t="s">
        <v>128</v>
      </c>
    </row>
    <row r="5" spans="1:13" x14ac:dyDescent="0.25">
      <c r="B5" t="s">
        <v>53</v>
      </c>
      <c r="C5" t="s">
        <v>54</v>
      </c>
      <c r="D5" t="s">
        <v>55</v>
      </c>
      <c r="E5" t="s">
        <v>56</v>
      </c>
    </row>
    <row r="6" spans="1:13" x14ac:dyDescent="0.25">
      <c r="B6">
        <f>C6/E6</f>
        <v>1.2272234429039353E-2</v>
      </c>
      <c r="C6">
        <f>NOMINAL(D6,C4)</f>
        <v>4.908893771615741E-2</v>
      </c>
      <c r="D6" s="1">
        <v>0.05</v>
      </c>
      <c r="E6">
        <f>C4</f>
        <v>4</v>
      </c>
    </row>
    <row r="7" spans="1:13" x14ac:dyDescent="0.25">
      <c r="A7" t="s">
        <v>23</v>
      </c>
      <c r="B7" t="s">
        <v>123</v>
      </c>
      <c r="C7" t="s">
        <v>124</v>
      </c>
      <c r="D7" t="s">
        <v>33</v>
      </c>
      <c r="E7" t="s">
        <v>34</v>
      </c>
      <c r="F7" t="s">
        <v>125</v>
      </c>
      <c r="G7" t="s">
        <v>36</v>
      </c>
      <c r="H7" t="s">
        <v>26</v>
      </c>
    </row>
    <row r="8" spans="1:13" x14ac:dyDescent="0.25">
      <c r="A8" s="2">
        <f>-PV(E8,D8,F8,,G8)</f>
        <v>26852.004834503347</v>
      </c>
      <c r="B8">
        <v>18</v>
      </c>
      <c r="C8">
        <v>3</v>
      </c>
      <c r="D8">
        <f>B8*C8</f>
        <v>54</v>
      </c>
      <c r="E8">
        <f>B11</f>
        <v>1.3289279402143528E-2</v>
      </c>
      <c r="F8">
        <v>700</v>
      </c>
      <c r="G8">
        <v>0</v>
      </c>
      <c r="H8" s="2">
        <f>FV(E8,D8,,-A8)</f>
        <v>54775.064815296326</v>
      </c>
    </row>
    <row r="9" spans="1:13" x14ac:dyDescent="0.25">
      <c r="B9" t="s">
        <v>53</v>
      </c>
      <c r="C9" t="s">
        <v>54</v>
      </c>
      <c r="D9" t="s">
        <v>55</v>
      </c>
      <c r="E9" t="s">
        <v>56</v>
      </c>
    </row>
    <row r="10" spans="1:13" x14ac:dyDescent="0.25">
      <c r="B10" s="1">
        <v>0.02</v>
      </c>
      <c r="C10">
        <f>B10*E10</f>
        <v>0.04</v>
      </c>
      <c r="D10">
        <f>EFFECT(C10,E10)</f>
        <v>4.0399999999999991E-2</v>
      </c>
      <c r="E10">
        <v>2</v>
      </c>
    </row>
    <row r="11" spans="1:13" x14ac:dyDescent="0.25">
      <c r="B11">
        <f>C11/E11</f>
        <v>1.3289279402143528E-2</v>
      </c>
      <c r="C11">
        <f>NOMINAL(D11,C8)</f>
        <v>3.9867838206430584E-2</v>
      </c>
      <c r="D11">
        <f>D10</f>
        <v>4.0399999999999991E-2</v>
      </c>
      <c r="E11">
        <f>C8</f>
        <v>3</v>
      </c>
    </row>
    <row r="13" spans="1:13" x14ac:dyDescent="0.25">
      <c r="A13" t="s">
        <v>23</v>
      </c>
      <c r="B13" t="s">
        <v>123</v>
      </c>
      <c r="C13" t="s">
        <v>124</v>
      </c>
      <c r="D13" t="s">
        <v>33</v>
      </c>
      <c r="E13" t="s">
        <v>34</v>
      </c>
      <c r="F13" t="s">
        <v>125</v>
      </c>
      <c r="G13" t="s">
        <v>36</v>
      </c>
      <c r="H13" t="s">
        <v>26</v>
      </c>
    </row>
    <row r="14" spans="1:13" x14ac:dyDescent="0.25">
      <c r="A14" s="2">
        <f>-PV(E14,D14,F14,,G14)</f>
        <v>50895.253518763981</v>
      </c>
      <c r="B14">
        <v>15</v>
      </c>
      <c r="C14">
        <v>12</v>
      </c>
      <c r="D14">
        <f>C14*B14</f>
        <v>180</v>
      </c>
      <c r="E14">
        <f>B18</f>
        <v>4.1408753176077617E-3</v>
      </c>
      <c r="F14">
        <v>400</v>
      </c>
      <c r="G14">
        <v>1</v>
      </c>
      <c r="H14" s="2">
        <f>FV(E14,D14,,-A14)</f>
        <v>107081.28895710997</v>
      </c>
      <c r="J14" t="s">
        <v>129</v>
      </c>
    </row>
    <row r="16" spans="1:13" x14ac:dyDescent="0.25">
      <c r="B16" t="s">
        <v>53</v>
      </c>
      <c r="C16" t="s">
        <v>54</v>
      </c>
      <c r="D16" t="s">
        <v>55</v>
      </c>
      <c r="E16" t="s">
        <v>56</v>
      </c>
    </row>
    <row r="17" spans="2:5" x14ac:dyDescent="0.25">
      <c r="C17">
        <v>0.05</v>
      </c>
      <c r="D17">
        <f>EFFECT(C17,E17)</f>
        <v>5.0837962962962724E-2</v>
      </c>
      <c r="E17">
        <v>3</v>
      </c>
    </row>
    <row r="18" spans="2:5" x14ac:dyDescent="0.25">
      <c r="B18">
        <f>C18/E18</f>
        <v>4.1408753176077617E-3</v>
      </c>
      <c r="C18">
        <f>NOMINAL(D18,E18)</f>
        <v>4.9690503811293141E-2</v>
      </c>
      <c r="D18">
        <f>D17</f>
        <v>5.0837962962962724E-2</v>
      </c>
      <c r="E18">
        <f>C14</f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FA53-FE97-4E82-925A-744715AF6007}">
  <dimension ref="A1:L20"/>
  <sheetViews>
    <sheetView topLeftCell="A7" zoomScale="130" zoomScaleNormal="130" workbookViewId="0">
      <selection activeCell="A18" sqref="A18:K18"/>
    </sheetView>
  </sheetViews>
  <sheetFormatPr defaultColWidth="11.42578125" defaultRowHeight="15" x14ac:dyDescent="0.25"/>
  <cols>
    <col min="2" max="2" width="13.85546875" customWidth="1"/>
    <col min="6" max="6" width="7.42578125" customWidth="1"/>
    <col min="8" max="8" width="11.28515625" customWidth="1"/>
    <col min="9" max="9" width="14" customWidth="1"/>
  </cols>
  <sheetData>
    <row r="1" spans="1:12" x14ac:dyDescent="0.25">
      <c r="A1" t="s">
        <v>135</v>
      </c>
    </row>
    <row r="2" spans="1:12" x14ac:dyDescent="0.25">
      <c r="A2" t="s">
        <v>23</v>
      </c>
      <c r="B2" t="s">
        <v>130</v>
      </c>
      <c r="C2" t="s">
        <v>64</v>
      </c>
      <c r="D2" t="s">
        <v>131</v>
      </c>
      <c r="E2" t="s">
        <v>34</v>
      </c>
      <c r="F2" t="s">
        <v>125</v>
      </c>
      <c r="G2" t="s">
        <v>36</v>
      </c>
      <c r="H2" t="s">
        <v>26</v>
      </c>
      <c r="I2" t="s">
        <v>132</v>
      </c>
      <c r="J2" t="s">
        <v>133</v>
      </c>
      <c r="K2" t="s">
        <v>134</v>
      </c>
    </row>
    <row r="3" spans="1:12" x14ac:dyDescent="0.25">
      <c r="A3" s="2">
        <f>PV(E3,D3,,K3)</f>
        <v>5269.609046032705</v>
      </c>
      <c r="B3">
        <v>4</v>
      </c>
      <c r="C3">
        <v>2</v>
      </c>
      <c r="D3">
        <f>C3*B3</f>
        <v>8</v>
      </c>
      <c r="E3">
        <v>0.02</v>
      </c>
      <c r="F3">
        <v>500</v>
      </c>
      <c r="G3">
        <v>1</v>
      </c>
      <c r="I3">
        <v>7</v>
      </c>
      <c r="J3">
        <f>I3*C3</f>
        <v>14</v>
      </c>
      <c r="K3" s="2">
        <f>PV(E3,J3,F3,,G3)</f>
        <v>-6174.1868729986181</v>
      </c>
      <c r="L3" t="s">
        <v>136</v>
      </c>
    </row>
    <row r="4" spans="1:12" x14ac:dyDescent="0.25">
      <c r="A4" s="2">
        <f>A3</f>
        <v>5269.609046032705</v>
      </c>
      <c r="B4">
        <f>B3+I3</f>
        <v>11</v>
      </c>
      <c r="C4">
        <v>2</v>
      </c>
      <c r="D4">
        <f>C4*B4</f>
        <v>22</v>
      </c>
      <c r="E4">
        <v>0.02</v>
      </c>
      <c r="H4" s="2">
        <f>FV(E4,D4,,-A4)</f>
        <v>8146.7084581032386</v>
      </c>
    </row>
    <row r="6" spans="1:12" x14ac:dyDescent="0.25">
      <c r="A6" t="s">
        <v>137</v>
      </c>
    </row>
    <row r="7" spans="1:12" x14ac:dyDescent="0.25">
      <c r="A7" t="s">
        <v>23</v>
      </c>
      <c r="B7" t="s">
        <v>130</v>
      </c>
      <c r="C7" t="s">
        <v>64</v>
      </c>
      <c r="D7" t="s">
        <v>131</v>
      </c>
      <c r="E7" t="s">
        <v>34</v>
      </c>
      <c r="F7" t="s">
        <v>125</v>
      </c>
      <c r="G7" t="s">
        <v>36</v>
      </c>
      <c r="H7" t="s">
        <v>26</v>
      </c>
      <c r="I7" t="s">
        <v>132</v>
      </c>
      <c r="J7" t="s">
        <v>133</v>
      </c>
      <c r="K7" t="s">
        <v>134</v>
      </c>
    </row>
    <row r="8" spans="1:12" x14ac:dyDescent="0.25">
      <c r="A8" s="2">
        <f>PV(E8,D8,,K8)</f>
        <v>8117.2222492693327</v>
      </c>
      <c r="B8">
        <v>5</v>
      </c>
      <c r="C8">
        <v>3</v>
      </c>
      <c r="D8">
        <f>C8*B8</f>
        <v>15</v>
      </c>
      <c r="E8">
        <v>0.01</v>
      </c>
      <c r="F8">
        <v>400</v>
      </c>
      <c r="G8">
        <v>0</v>
      </c>
      <c r="I8">
        <v>9</v>
      </c>
      <c r="J8">
        <f>I8*C8</f>
        <v>27</v>
      </c>
      <c r="K8" s="2">
        <f>PV(E8,J8,F8,,G8)</f>
        <v>-9423.8430352403266</v>
      </c>
      <c r="L8" t="s">
        <v>138</v>
      </c>
    </row>
    <row r="9" spans="1:12" x14ac:dyDescent="0.25">
      <c r="A9" s="2">
        <f>A8</f>
        <v>8117.2222492693327</v>
      </c>
      <c r="B9">
        <f>B8+I8</f>
        <v>14</v>
      </c>
      <c r="C9">
        <v>3</v>
      </c>
      <c r="D9">
        <f>C9*B9</f>
        <v>42</v>
      </c>
      <c r="E9">
        <v>0.01</v>
      </c>
      <c r="H9" s="2">
        <f>FV(E9,D9,,-A9)</f>
        <v>12328.355124683214</v>
      </c>
    </row>
    <row r="11" spans="1:12" x14ac:dyDescent="0.25">
      <c r="A11" t="s">
        <v>139</v>
      </c>
    </row>
    <row r="12" spans="1:12" x14ac:dyDescent="0.25">
      <c r="A12" t="s">
        <v>140</v>
      </c>
      <c r="B12" t="s">
        <v>141</v>
      </c>
      <c r="C12" t="s">
        <v>142</v>
      </c>
      <c r="D12" t="s">
        <v>131</v>
      </c>
      <c r="E12" t="s">
        <v>34</v>
      </c>
      <c r="F12" t="s">
        <v>143</v>
      </c>
      <c r="G12" t="s">
        <v>144</v>
      </c>
      <c r="H12" t="s">
        <v>26</v>
      </c>
      <c r="I12" t="s">
        <v>145</v>
      </c>
      <c r="J12" t="s">
        <v>146</v>
      </c>
      <c r="K12" t="s">
        <v>134</v>
      </c>
    </row>
    <row r="13" spans="1:12" x14ac:dyDescent="0.25">
      <c r="A13" s="2">
        <f>PV(E13,D13,,K13)</f>
        <v>4020.0166554778525</v>
      </c>
      <c r="B13">
        <v>7</v>
      </c>
      <c r="C13">
        <v>4</v>
      </c>
      <c r="D13">
        <f>B13*C13</f>
        <v>28</v>
      </c>
      <c r="E13">
        <v>1.4999999999999999E-2</v>
      </c>
      <c r="F13">
        <v>300</v>
      </c>
      <c r="G13">
        <v>1</v>
      </c>
      <c r="I13">
        <v>6</v>
      </c>
      <c r="J13">
        <f>I13*C14</f>
        <v>24</v>
      </c>
      <c r="K13" s="2">
        <f>PV(E13,J13,F13,,G13)</f>
        <v>-6099.2584340519888</v>
      </c>
      <c r="L13" t="s">
        <v>147</v>
      </c>
    </row>
    <row r="14" spans="1:12" x14ac:dyDescent="0.25">
      <c r="A14" s="2">
        <f>A13</f>
        <v>4020.0166554778525</v>
      </c>
      <c r="B14">
        <f>B13+I13</f>
        <v>13</v>
      </c>
      <c r="C14">
        <v>4</v>
      </c>
      <c r="D14">
        <f>B14*C14</f>
        <v>52</v>
      </c>
      <c r="E14">
        <v>1.4999999999999999E-2</v>
      </c>
      <c r="H14" s="2">
        <f>-FV(E14,D14,,A14)</f>
        <v>8718.9070821591122</v>
      </c>
    </row>
    <row r="16" spans="1:12" x14ac:dyDescent="0.25">
      <c r="A16" t="s">
        <v>148</v>
      </c>
    </row>
    <row r="17" spans="1:12" x14ac:dyDescent="0.25">
      <c r="A17" t="s">
        <v>149</v>
      </c>
    </row>
    <row r="18" spans="1:12" x14ac:dyDescent="0.25">
      <c r="A18" t="s">
        <v>23</v>
      </c>
      <c r="B18" t="s">
        <v>130</v>
      </c>
      <c r="C18" t="s">
        <v>64</v>
      </c>
      <c r="D18" t="s">
        <v>131</v>
      </c>
      <c r="E18" t="s">
        <v>34</v>
      </c>
      <c r="F18" t="s">
        <v>125</v>
      </c>
      <c r="G18" t="s">
        <v>36</v>
      </c>
      <c r="H18" t="s">
        <v>26</v>
      </c>
      <c r="I18" t="s">
        <v>132</v>
      </c>
      <c r="J18" t="s">
        <v>133</v>
      </c>
      <c r="K18" t="s">
        <v>134</v>
      </c>
    </row>
    <row r="19" spans="1:12" x14ac:dyDescent="0.25">
      <c r="A19" s="2">
        <f>PV(E19,D19,,K19)</f>
        <v>9171.0808100233771</v>
      </c>
      <c r="B19">
        <v>-3</v>
      </c>
      <c r="C19">
        <v>6</v>
      </c>
      <c r="D19">
        <f>B19*C19</f>
        <v>-18</v>
      </c>
      <c r="E19">
        <v>8.0000000000000002E-3</v>
      </c>
      <c r="F19">
        <v>200</v>
      </c>
      <c r="G19">
        <v>0</v>
      </c>
      <c r="I19">
        <v>8</v>
      </c>
      <c r="J19">
        <f>I19*C19</f>
        <v>48</v>
      </c>
      <c r="K19" s="2">
        <f>PV(E19,J19,F19,,G19)</f>
        <v>-7945.6776526851954</v>
      </c>
      <c r="L19" t="s">
        <v>150</v>
      </c>
    </row>
    <row r="20" spans="1:12" x14ac:dyDescent="0.25">
      <c r="A20" s="2">
        <f>A19</f>
        <v>9171.0808100233771</v>
      </c>
      <c r="B20">
        <f>B19+I19</f>
        <v>5</v>
      </c>
      <c r="C20">
        <v>6</v>
      </c>
      <c r="D20">
        <f>B20*C20</f>
        <v>30</v>
      </c>
      <c r="E20">
        <v>8.0000000000000002E-3</v>
      </c>
      <c r="H20" s="2">
        <f>FV(E20,D20,,A20)</f>
        <v>-11647.600958381436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F373-5A32-42FB-B706-CD5E97904B21}">
  <dimension ref="A1:K125"/>
  <sheetViews>
    <sheetView topLeftCell="A111" zoomScale="120" zoomScaleNormal="120" workbookViewId="0">
      <selection activeCell="D122" sqref="D122"/>
    </sheetView>
  </sheetViews>
  <sheetFormatPr defaultColWidth="11.42578125" defaultRowHeight="15" x14ac:dyDescent="0.25"/>
  <cols>
    <col min="1" max="1" width="11.28515625" bestFit="1" customWidth="1"/>
    <col min="8" max="8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5</v>
      </c>
    </row>
    <row r="4" spans="1:11" x14ac:dyDescent="0.25">
      <c r="A4" t="s">
        <v>2</v>
      </c>
    </row>
    <row r="5" spans="1:11" x14ac:dyDescent="0.25">
      <c r="A5" t="s">
        <v>7</v>
      </c>
    </row>
    <row r="6" spans="1:11" x14ac:dyDescent="0.25">
      <c r="A6" t="s">
        <v>6</v>
      </c>
    </row>
    <row r="7" spans="1:11" x14ac:dyDescent="0.25">
      <c r="A7" t="s">
        <v>3</v>
      </c>
    </row>
    <row r="8" spans="1:11" x14ac:dyDescent="0.25">
      <c r="A8" t="s">
        <v>4</v>
      </c>
    </row>
    <row r="10" spans="1:11" x14ac:dyDescent="0.25">
      <c r="A10" t="s">
        <v>23</v>
      </c>
      <c r="B10" t="s">
        <v>130</v>
      </c>
      <c r="C10" t="s">
        <v>64</v>
      </c>
      <c r="D10" t="s">
        <v>131</v>
      </c>
      <c r="E10" t="s">
        <v>34</v>
      </c>
      <c r="F10" t="s">
        <v>125</v>
      </c>
      <c r="G10" t="s">
        <v>36</v>
      </c>
      <c r="H10" t="s">
        <v>26</v>
      </c>
      <c r="I10" t="s">
        <v>132</v>
      </c>
      <c r="J10" t="s">
        <v>133</v>
      </c>
      <c r="K10" t="s">
        <v>134</v>
      </c>
    </row>
    <row r="11" spans="1:11" x14ac:dyDescent="0.25">
      <c r="A11" s="2">
        <f>PV(E11,D11,,-H11)</f>
        <v>12716.876889948635</v>
      </c>
      <c r="B11">
        <v>-5</v>
      </c>
      <c r="C11">
        <v>1</v>
      </c>
      <c r="D11">
        <f t="shared" ref="D11:D18" si="0">B11*C11</f>
        <v>-5</v>
      </c>
      <c r="E11">
        <f>D20</f>
        <v>0.12682503013196977</v>
      </c>
      <c r="H11">
        <v>7000</v>
      </c>
    </row>
    <row r="12" spans="1:11" x14ac:dyDescent="0.25">
      <c r="A12" s="2">
        <f>PV(E12,D12,,-H12)</f>
        <v>3101.3020253259874</v>
      </c>
      <c r="B12">
        <v>4</v>
      </c>
      <c r="C12">
        <v>1</v>
      </c>
      <c r="D12">
        <f t="shared" si="0"/>
        <v>4</v>
      </c>
      <c r="E12">
        <f>D21</f>
        <v>0.12682503013196977</v>
      </c>
      <c r="H12">
        <v>5000</v>
      </c>
    </row>
    <row r="13" spans="1:11" x14ac:dyDescent="0.25">
      <c r="A13" s="2">
        <f>-PV(E13,D13,F13,,G13)</f>
        <v>3931.406812887109</v>
      </c>
      <c r="B13">
        <v>4</v>
      </c>
      <c r="C13">
        <v>2</v>
      </c>
      <c r="D13">
        <f t="shared" si="0"/>
        <v>8</v>
      </c>
      <c r="E13">
        <f>B21</f>
        <v>6.1520150601000134E-2</v>
      </c>
      <c r="F13">
        <v>600</v>
      </c>
      <c r="G13">
        <v>1</v>
      </c>
    </row>
    <row r="14" spans="1:11" x14ac:dyDescent="0.25">
      <c r="A14" s="2">
        <f>-PV(E14,D14,F14,,G14)</f>
        <v>7750.1032248678912</v>
      </c>
      <c r="B14">
        <v>5</v>
      </c>
      <c r="C14">
        <v>3</v>
      </c>
      <c r="D14">
        <f t="shared" si="0"/>
        <v>15</v>
      </c>
      <c r="E14">
        <f t="shared" ref="E14:E16" si="1">B22</f>
        <v>4.0604010000000024E-2</v>
      </c>
      <c r="F14">
        <v>700</v>
      </c>
      <c r="G14">
        <v>0</v>
      </c>
    </row>
    <row r="15" spans="1:11" x14ac:dyDescent="0.25">
      <c r="A15" s="2">
        <f>PV(E15,D15,,K15)</f>
        <v>6731.2506191317416</v>
      </c>
      <c r="B15">
        <v>3</v>
      </c>
      <c r="C15">
        <v>4</v>
      </c>
      <c r="D15">
        <f t="shared" si="0"/>
        <v>12</v>
      </c>
      <c r="E15">
        <f t="shared" si="1"/>
        <v>3.0300999999999911E-2</v>
      </c>
      <c r="F15">
        <v>500</v>
      </c>
      <c r="G15">
        <v>1</v>
      </c>
      <c r="I15">
        <v>7</v>
      </c>
      <c r="J15">
        <f>I15*C15</f>
        <v>28</v>
      </c>
      <c r="K15" s="2">
        <f>PV(E15,J15,F15,,G15)</f>
        <v>-9630.8632603851911</v>
      </c>
    </row>
    <row r="16" spans="1:11" x14ac:dyDescent="0.25">
      <c r="A16" s="2">
        <f>PV(E16,D16,,K16)</f>
        <v>28244.249129854976</v>
      </c>
      <c r="B16">
        <v>-7</v>
      </c>
      <c r="C16">
        <v>6</v>
      </c>
      <c r="D16">
        <f t="shared" si="0"/>
        <v>-42</v>
      </c>
      <c r="E16">
        <f t="shared" si="1"/>
        <v>2.0100000000000007E-2</v>
      </c>
      <c r="F16">
        <v>400</v>
      </c>
      <c r="G16">
        <v>0</v>
      </c>
      <c r="I16">
        <v>8</v>
      </c>
      <c r="J16">
        <f>I16*C16</f>
        <v>48</v>
      </c>
      <c r="K16" s="2">
        <f>PV(E16,J16,F16,,G16)</f>
        <v>-12244.319003151388</v>
      </c>
    </row>
    <row r="17" spans="1:11" x14ac:dyDescent="0.25">
      <c r="A17" s="2">
        <f>SUM(A11:A16)</f>
        <v>62475.188702016341</v>
      </c>
      <c r="B17">
        <f>15+I21</f>
        <v>15.833333333333334</v>
      </c>
      <c r="C17">
        <v>1</v>
      </c>
      <c r="D17">
        <f t="shared" si="0"/>
        <v>15.833333333333334</v>
      </c>
      <c r="E17">
        <f>D20</f>
        <v>0.12682503013196977</v>
      </c>
      <c r="H17" s="2">
        <f>FV(E17,D17,,-A17)</f>
        <v>413779.1425011048</v>
      </c>
    </row>
    <row r="18" spans="1:11" x14ac:dyDescent="0.25">
      <c r="A18" s="2">
        <f>A17</f>
        <v>62475.188702016341</v>
      </c>
      <c r="B18">
        <v>-2</v>
      </c>
      <c r="C18">
        <v>1</v>
      </c>
      <c r="D18">
        <f t="shared" si="0"/>
        <v>-2</v>
      </c>
      <c r="E18">
        <f>D21</f>
        <v>0.12682503013196977</v>
      </c>
      <c r="H18" s="2">
        <f>FV(E18,D18,,-A18)</f>
        <v>49203.342426113246</v>
      </c>
    </row>
    <row r="19" spans="1:11" x14ac:dyDescent="0.25">
      <c r="B19" t="s">
        <v>53</v>
      </c>
      <c r="C19" t="s">
        <v>54</v>
      </c>
      <c r="D19" t="s">
        <v>55</v>
      </c>
      <c r="E19" t="s">
        <v>56</v>
      </c>
      <c r="G19">
        <v>12</v>
      </c>
      <c r="H19" t="s">
        <v>151</v>
      </c>
      <c r="I19">
        <v>1</v>
      </c>
      <c r="J19" t="s">
        <v>152</v>
      </c>
    </row>
    <row r="20" spans="1:11" x14ac:dyDescent="0.25">
      <c r="B20" s="1">
        <v>0.01</v>
      </c>
      <c r="C20">
        <f>B20*E20</f>
        <v>0.12</v>
      </c>
      <c r="D20">
        <f>EFFECT(C20,E20)</f>
        <v>0.12682503013196977</v>
      </c>
      <c r="E20">
        <v>12</v>
      </c>
      <c r="G20">
        <v>10</v>
      </c>
      <c r="H20" t="s">
        <v>151</v>
      </c>
      <c r="I20" t="s">
        <v>153</v>
      </c>
      <c r="J20" t="s">
        <v>152</v>
      </c>
    </row>
    <row r="21" spans="1:11" x14ac:dyDescent="0.25">
      <c r="B21">
        <f>C21/E21</f>
        <v>6.1520150601000134E-2</v>
      </c>
      <c r="C21">
        <f>NOMINAL(D21,E21)</f>
        <v>0.12304030120200027</v>
      </c>
      <c r="D21">
        <f>D20</f>
        <v>0.12682503013196977</v>
      </c>
      <c r="E21">
        <f>C13</f>
        <v>2</v>
      </c>
      <c r="I21">
        <f>G20*I19/G19</f>
        <v>0.83333333333333337</v>
      </c>
    </row>
    <row r="22" spans="1:11" x14ac:dyDescent="0.25">
      <c r="B22">
        <f t="shared" ref="B22:B24" si="2">C22/E22</f>
        <v>4.0604010000000024E-2</v>
      </c>
      <c r="C22">
        <f t="shared" ref="C22:C24" si="3">NOMINAL(D22,E22)</f>
        <v>0.12181203000000007</v>
      </c>
      <c r="D22">
        <f t="shared" ref="D22:D24" si="4">D21</f>
        <v>0.12682503013196977</v>
      </c>
      <c r="E22">
        <f t="shared" ref="E22:E24" si="5">C14</f>
        <v>3</v>
      </c>
    </row>
    <row r="23" spans="1:11" x14ac:dyDescent="0.25">
      <c r="B23">
        <f t="shared" si="2"/>
        <v>3.0300999999999911E-2</v>
      </c>
      <c r="C23">
        <f t="shared" si="3"/>
        <v>0.12120399999999965</v>
      </c>
      <c r="D23">
        <f t="shared" si="4"/>
        <v>0.12682503013196977</v>
      </c>
      <c r="E23">
        <f t="shared" si="5"/>
        <v>4</v>
      </c>
    </row>
    <row r="24" spans="1:11" x14ac:dyDescent="0.25">
      <c r="B24">
        <f t="shared" si="2"/>
        <v>2.0100000000000007E-2</v>
      </c>
      <c r="C24">
        <f t="shared" si="3"/>
        <v>0.12060000000000004</v>
      </c>
      <c r="D24">
        <f t="shared" si="4"/>
        <v>0.12682503013196977</v>
      </c>
      <c r="E24">
        <f t="shared" si="5"/>
        <v>6</v>
      </c>
    </row>
    <row r="26" spans="1:11" x14ac:dyDescent="0.25">
      <c r="A26" t="s">
        <v>23</v>
      </c>
      <c r="B26" t="s">
        <v>130</v>
      </c>
      <c r="C26" t="s">
        <v>64</v>
      </c>
      <c r="D26" t="s">
        <v>131</v>
      </c>
      <c r="E26" t="s">
        <v>34</v>
      </c>
      <c r="F26" t="s">
        <v>125</v>
      </c>
      <c r="G26" t="s">
        <v>36</v>
      </c>
      <c r="H26" t="s">
        <v>26</v>
      </c>
      <c r="I26" t="s">
        <v>132</v>
      </c>
      <c r="J26" t="s">
        <v>133</v>
      </c>
      <c r="K26" t="s">
        <v>134</v>
      </c>
    </row>
    <row r="27" spans="1:11" x14ac:dyDescent="0.25">
      <c r="A27" s="2">
        <f>PV(E27,D27,,-H27)</f>
        <v>8985.8407952469788</v>
      </c>
      <c r="B27">
        <v>-5</v>
      </c>
      <c r="C27">
        <v>1</v>
      </c>
      <c r="D27">
        <f t="shared" ref="D27:D34" si="6">B27*C27</f>
        <v>-5</v>
      </c>
      <c r="E27">
        <f>D36</f>
        <v>5.121642002317639E-2</v>
      </c>
      <c r="H27">
        <v>7000</v>
      </c>
    </row>
    <row r="28" spans="1:11" x14ac:dyDescent="0.25">
      <c r="A28" s="2">
        <f>PV(E28,D28,,-H28)</f>
        <v>4094.5055158636292</v>
      </c>
      <c r="B28">
        <v>4</v>
      </c>
      <c r="C28">
        <v>1</v>
      </c>
      <c r="D28">
        <f t="shared" si="6"/>
        <v>4</v>
      </c>
      <c r="E28">
        <f>D37</f>
        <v>5.121642002317639E-2</v>
      </c>
      <c r="H28">
        <v>5000</v>
      </c>
    </row>
    <row r="29" spans="1:11" x14ac:dyDescent="0.25">
      <c r="A29" s="2">
        <f>-PV(E29,D29,F29,,G29)</f>
        <v>4405.4552307110334</v>
      </c>
      <c r="B29">
        <v>4</v>
      </c>
      <c r="C29">
        <v>2</v>
      </c>
      <c r="D29">
        <f t="shared" si="6"/>
        <v>8</v>
      </c>
      <c r="E29">
        <f>B37</f>
        <v>2.5288456983290297E-2</v>
      </c>
      <c r="F29">
        <v>600</v>
      </c>
      <c r="G29">
        <v>1</v>
      </c>
    </row>
    <row r="30" spans="1:11" x14ac:dyDescent="0.25">
      <c r="A30" s="2">
        <f>-PV(E30,D30,F30,,G30)</f>
        <v>9214.3907364189563</v>
      </c>
      <c r="B30">
        <v>5</v>
      </c>
      <c r="C30">
        <v>3</v>
      </c>
      <c r="D30">
        <f t="shared" si="6"/>
        <v>15</v>
      </c>
      <c r="E30">
        <f t="shared" ref="E30:E32" si="7">B38</f>
        <v>1.6788702131047106E-2</v>
      </c>
      <c r="F30">
        <v>700</v>
      </c>
      <c r="G30">
        <v>0</v>
      </c>
    </row>
    <row r="31" spans="1:11" x14ac:dyDescent="0.25">
      <c r="A31" s="2">
        <f>PV(E31,D31,,K31)</f>
        <v>10234.053908965687</v>
      </c>
      <c r="B31">
        <v>3</v>
      </c>
      <c r="C31">
        <v>4</v>
      </c>
      <c r="D31">
        <f t="shared" si="6"/>
        <v>12</v>
      </c>
      <c r="E31">
        <f t="shared" si="7"/>
        <v>1.2565285294380502E-2</v>
      </c>
      <c r="F31">
        <v>500</v>
      </c>
      <c r="G31">
        <v>1</v>
      </c>
      <c r="I31">
        <v>7</v>
      </c>
      <c r="J31">
        <f>I31*C31</f>
        <v>28</v>
      </c>
      <c r="K31" s="2">
        <f>PV(E31,J31,F31,,G31)</f>
        <v>-11888.419139073168</v>
      </c>
    </row>
    <row r="32" spans="1:11" x14ac:dyDescent="0.25">
      <c r="A32" s="2">
        <f>PV(E32,D32,,K32)</f>
        <v>22359.091133049849</v>
      </c>
      <c r="B32">
        <v>-7</v>
      </c>
      <c r="C32">
        <v>6</v>
      </c>
      <c r="D32">
        <f t="shared" si="6"/>
        <v>-42</v>
      </c>
      <c r="E32">
        <f t="shared" si="7"/>
        <v>8.3594111878200206E-3</v>
      </c>
      <c r="F32">
        <v>400</v>
      </c>
      <c r="G32">
        <v>0</v>
      </c>
      <c r="I32">
        <v>8</v>
      </c>
      <c r="J32">
        <f>I32*C32</f>
        <v>48</v>
      </c>
      <c r="K32" s="2">
        <f>PV(E32,J32,F32,,G32)</f>
        <v>-15761.922739364332</v>
      </c>
    </row>
    <row r="33" spans="1:10" x14ac:dyDescent="0.25">
      <c r="A33" s="2">
        <f>SUM(A27:A32)</f>
        <v>59293.337320256134</v>
      </c>
      <c r="B33">
        <f>15+I37</f>
        <v>15.833333333333334</v>
      </c>
      <c r="C33">
        <v>1</v>
      </c>
      <c r="D33">
        <f t="shared" si="6"/>
        <v>15.833333333333334</v>
      </c>
      <c r="E33">
        <f>D36</f>
        <v>5.121642002317639E-2</v>
      </c>
      <c r="H33" s="2">
        <f>FV(E33,D33,,-A33)</f>
        <v>130756.92976671662</v>
      </c>
    </row>
    <row r="34" spans="1:10" x14ac:dyDescent="0.25">
      <c r="A34" s="2">
        <f>A33</f>
        <v>59293.337320256134</v>
      </c>
      <c r="B34">
        <v>-2</v>
      </c>
      <c r="C34">
        <v>1</v>
      </c>
      <c r="D34">
        <f t="shared" si="6"/>
        <v>-2</v>
      </c>
      <c r="E34">
        <f>D37</f>
        <v>5.121642002317639E-2</v>
      </c>
      <c r="H34" s="2">
        <f>FV(E34,D34,,-A34)</f>
        <v>53656.411416148338</v>
      </c>
    </row>
    <row r="35" spans="1:10" x14ac:dyDescent="0.25">
      <c r="B35" t="s">
        <v>53</v>
      </c>
      <c r="C35" t="s">
        <v>54</v>
      </c>
      <c r="D35" t="s">
        <v>55</v>
      </c>
      <c r="E35" t="s">
        <v>56</v>
      </c>
      <c r="G35">
        <v>12</v>
      </c>
      <c r="H35" t="s">
        <v>151</v>
      </c>
      <c r="I35">
        <v>1</v>
      </c>
      <c r="J35" t="s">
        <v>152</v>
      </c>
    </row>
    <row r="36" spans="1:10" x14ac:dyDescent="0.25">
      <c r="B36" s="1"/>
      <c r="C36" s="1">
        <v>0.05</v>
      </c>
      <c r="D36">
        <f>EFFECT(C36,E36)</f>
        <v>5.121642002317639E-2</v>
      </c>
      <c r="E36">
        <v>24</v>
      </c>
      <c r="G36">
        <v>10</v>
      </c>
      <c r="H36" t="s">
        <v>151</v>
      </c>
      <c r="I36" t="s">
        <v>153</v>
      </c>
      <c r="J36" t="s">
        <v>152</v>
      </c>
    </row>
    <row r="37" spans="1:10" x14ac:dyDescent="0.25">
      <c r="B37">
        <f>C37/E37</f>
        <v>2.5288456983290297E-2</v>
      </c>
      <c r="C37">
        <f>NOMINAL(D37,E37)</f>
        <v>5.0576913966580594E-2</v>
      </c>
      <c r="D37">
        <f>D36</f>
        <v>5.121642002317639E-2</v>
      </c>
      <c r="E37">
        <f>C29</f>
        <v>2</v>
      </c>
      <c r="I37">
        <f>G36*I35/G35</f>
        <v>0.83333333333333337</v>
      </c>
    </row>
    <row r="38" spans="1:10" x14ac:dyDescent="0.25">
      <c r="B38">
        <f t="shared" ref="B38:B40" si="8">C38/E38</f>
        <v>1.6788702131047106E-2</v>
      </c>
      <c r="C38">
        <f t="shared" ref="C38:C40" si="9">NOMINAL(D38,E38)</f>
        <v>5.0366106393141319E-2</v>
      </c>
      <c r="D38">
        <f t="shared" ref="D38:D40" si="10">D37</f>
        <v>5.121642002317639E-2</v>
      </c>
      <c r="E38">
        <f t="shared" ref="E38:E40" si="11">C30</f>
        <v>3</v>
      </c>
    </row>
    <row r="39" spans="1:10" x14ac:dyDescent="0.25">
      <c r="B39">
        <f t="shared" si="8"/>
        <v>1.2565285294380502E-2</v>
      </c>
      <c r="C39">
        <f t="shared" si="9"/>
        <v>5.0261141177522006E-2</v>
      </c>
      <c r="D39">
        <f t="shared" si="10"/>
        <v>5.121642002317639E-2</v>
      </c>
      <c r="E39">
        <f t="shared" si="11"/>
        <v>4</v>
      </c>
    </row>
    <row r="40" spans="1:10" x14ac:dyDescent="0.25">
      <c r="B40">
        <f t="shared" si="8"/>
        <v>8.3594111878200206E-3</v>
      </c>
      <c r="C40">
        <f t="shared" si="9"/>
        <v>5.0156467126920123E-2</v>
      </c>
      <c r="D40">
        <f t="shared" si="10"/>
        <v>5.121642002317639E-2</v>
      </c>
      <c r="E40">
        <f t="shared" si="11"/>
        <v>6</v>
      </c>
    </row>
    <row r="43" spans="1:10" x14ac:dyDescent="0.25">
      <c r="A43" t="s">
        <v>8</v>
      </c>
    </row>
    <row r="44" spans="1:10" x14ac:dyDescent="0.25">
      <c r="A44" t="s">
        <v>9</v>
      </c>
    </row>
    <row r="45" spans="1:10" x14ac:dyDescent="0.25">
      <c r="A45" t="s">
        <v>10</v>
      </c>
    </row>
    <row r="46" spans="1:10" x14ac:dyDescent="0.25">
      <c r="A46" t="s">
        <v>11</v>
      </c>
    </row>
    <row r="47" spans="1:10" x14ac:dyDescent="0.25">
      <c r="A47" t="s">
        <v>15</v>
      </c>
    </row>
    <row r="48" spans="1:10" x14ac:dyDescent="0.25">
      <c r="A48" t="s">
        <v>12</v>
      </c>
    </row>
    <row r="49" spans="1:11" x14ac:dyDescent="0.25">
      <c r="A49" t="s">
        <v>13</v>
      </c>
    </row>
    <row r="50" spans="1:11" x14ac:dyDescent="0.25">
      <c r="A50" t="s">
        <v>14</v>
      </c>
    </row>
    <row r="52" spans="1:11" x14ac:dyDescent="0.25">
      <c r="A52" t="s">
        <v>23</v>
      </c>
      <c r="B52" t="s">
        <v>130</v>
      </c>
      <c r="C52" t="s">
        <v>64</v>
      </c>
      <c r="D52" t="s">
        <v>131</v>
      </c>
      <c r="E52" t="s">
        <v>34</v>
      </c>
      <c r="F52" t="s">
        <v>125</v>
      </c>
      <c r="G52" t="s">
        <v>36</v>
      </c>
      <c r="H52" t="s">
        <v>26</v>
      </c>
      <c r="I52" t="s">
        <v>132</v>
      </c>
      <c r="J52" t="s">
        <v>133</v>
      </c>
      <c r="K52" t="s">
        <v>134</v>
      </c>
    </row>
    <row r="53" spans="1:11" x14ac:dyDescent="0.25">
      <c r="A53" s="2">
        <f>PV(E53,D53,,-H53)</f>
        <v>3254.0025772310109</v>
      </c>
      <c r="B53">
        <v>3</v>
      </c>
      <c r="C53">
        <v>1</v>
      </c>
      <c r="D53">
        <f>C53*B53</f>
        <v>3</v>
      </c>
      <c r="E53">
        <f>D62</f>
        <v>7.1224999999999872E-2</v>
      </c>
      <c r="H53">
        <v>4000</v>
      </c>
    </row>
    <row r="54" spans="1:11" x14ac:dyDescent="0.25">
      <c r="A54" s="2">
        <f>PV(E54,D54,,-H54)</f>
        <v>9712.1671347951287</v>
      </c>
      <c r="B54">
        <v>-7</v>
      </c>
      <c r="C54">
        <v>1</v>
      </c>
      <c r="D54">
        <f>C54*B54</f>
        <v>-7</v>
      </c>
      <c r="E54">
        <f>D63</f>
        <v>7.1224999999999872E-2</v>
      </c>
      <c r="H54">
        <v>6000</v>
      </c>
    </row>
    <row r="55" spans="1:11" x14ac:dyDescent="0.25">
      <c r="A55" s="2">
        <f>-PV(E55,D55,F55,,G55)</f>
        <v>3262.0947113801712</v>
      </c>
      <c r="B55">
        <v>3</v>
      </c>
      <c r="C55">
        <v>12</v>
      </c>
      <c r="D55">
        <f>C55*B55</f>
        <v>36</v>
      </c>
      <c r="E55">
        <f>B63</f>
        <v>5.750039497608439E-3</v>
      </c>
      <c r="F55">
        <v>100</v>
      </c>
      <c r="G55">
        <v>1</v>
      </c>
    </row>
    <row r="56" spans="1:11" x14ac:dyDescent="0.25">
      <c r="A56" s="2">
        <f>PV(E56,D56,,K56)</f>
        <v>14951.882939730109</v>
      </c>
      <c r="B56">
        <v>-2</v>
      </c>
      <c r="C56">
        <v>24</v>
      </c>
      <c r="D56">
        <f t="shared" ref="D56:D60" si="12">C56*B56</f>
        <v>-48</v>
      </c>
      <c r="E56">
        <f t="shared" ref="E56:E58" si="13">B64</f>
        <v>2.8708987190766422E-3</v>
      </c>
      <c r="F56">
        <v>200</v>
      </c>
      <c r="G56">
        <v>1</v>
      </c>
      <c r="I56">
        <v>3</v>
      </c>
      <c r="J56">
        <f>I56*C56</f>
        <v>72</v>
      </c>
      <c r="K56" s="2">
        <f>PV(E56,J56,F56,,G56)</f>
        <v>-13029.702177286688</v>
      </c>
    </row>
    <row r="57" spans="1:11" x14ac:dyDescent="0.25">
      <c r="A57" s="2">
        <f t="shared" ref="A57:A58" si="14">PV(E57,D57,,K57)</f>
        <v>5453.6464649931941</v>
      </c>
      <c r="B57">
        <v>2</v>
      </c>
      <c r="C57">
        <v>6</v>
      </c>
      <c r="D57">
        <f t="shared" si="12"/>
        <v>12</v>
      </c>
      <c r="E57">
        <f t="shared" si="13"/>
        <v>1.1533141949440884E-2</v>
      </c>
      <c r="F57">
        <v>300</v>
      </c>
      <c r="G57">
        <v>0</v>
      </c>
      <c r="I57">
        <v>4</v>
      </c>
      <c r="J57">
        <f>I57*C57</f>
        <v>24</v>
      </c>
      <c r="K57" s="2">
        <f t="shared" ref="K57:K58" si="15">PV(E57,J57,F57,,G57)</f>
        <v>-6258.1847558569107</v>
      </c>
    </row>
    <row r="58" spans="1:11" x14ac:dyDescent="0.25">
      <c r="A58" s="2">
        <f t="shared" si="14"/>
        <v>4518.2806675148222</v>
      </c>
      <c r="B58">
        <v>6</v>
      </c>
      <c r="C58">
        <v>4</v>
      </c>
      <c r="D58">
        <f t="shared" si="12"/>
        <v>24</v>
      </c>
      <c r="E58">
        <f t="shared" si="13"/>
        <v>1.734949746879022E-2</v>
      </c>
      <c r="F58">
        <v>400</v>
      </c>
      <c r="G58">
        <v>1</v>
      </c>
      <c r="I58">
        <v>5</v>
      </c>
      <c r="J58">
        <f>I58*C58</f>
        <v>20</v>
      </c>
      <c r="K58" s="2">
        <f t="shared" si="15"/>
        <v>-6827.4323017756387</v>
      </c>
    </row>
    <row r="59" spans="1:11" x14ac:dyDescent="0.25">
      <c r="A59" s="2">
        <f>SUM(A53:A58)</f>
        <v>41152.07449564444</v>
      </c>
      <c r="B59">
        <f>13+I63</f>
        <v>13.416666666666666</v>
      </c>
      <c r="C59">
        <v>1</v>
      </c>
      <c r="D59">
        <f t="shared" si="12"/>
        <v>13.416666666666666</v>
      </c>
      <c r="E59">
        <f>D62</f>
        <v>7.1224999999999872E-2</v>
      </c>
      <c r="H59" s="2">
        <f>FV(E59,D59,,-A59)</f>
        <v>103583.62827641536</v>
      </c>
    </row>
    <row r="60" spans="1:11" x14ac:dyDescent="0.25">
      <c r="A60" s="2">
        <f>A59</f>
        <v>41152.07449564444</v>
      </c>
      <c r="B60">
        <v>-3</v>
      </c>
      <c r="C60">
        <v>1</v>
      </c>
      <c r="D60">
        <f t="shared" si="12"/>
        <v>-3</v>
      </c>
      <c r="E60">
        <f>D63</f>
        <v>7.1224999999999872E-2</v>
      </c>
      <c r="H60" s="2">
        <f>FV(E60,D60,,-A60)</f>
        <v>33477.239116807395</v>
      </c>
    </row>
    <row r="61" spans="1:11" x14ac:dyDescent="0.25">
      <c r="B61" t="s">
        <v>53</v>
      </c>
      <c r="C61" t="s">
        <v>54</v>
      </c>
      <c r="D61" t="s">
        <v>55</v>
      </c>
      <c r="E61" t="s">
        <v>56</v>
      </c>
      <c r="G61">
        <v>12</v>
      </c>
      <c r="H61" t="s">
        <v>151</v>
      </c>
      <c r="I61">
        <v>1</v>
      </c>
      <c r="J61" t="s">
        <v>154</v>
      </c>
    </row>
    <row r="62" spans="1:11" x14ac:dyDescent="0.25">
      <c r="C62" s="1">
        <v>7.0000000000000007E-2</v>
      </c>
      <c r="D62">
        <f>EFFECT(C62,E62)</f>
        <v>7.1224999999999872E-2</v>
      </c>
      <c r="E62">
        <v>2</v>
      </c>
      <c r="G62">
        <v>5</v>
      </c>
      <c r="H62" t="s">
        <v>151</v>
      </c>
      <c r="I62" t="s">
        <v>153</v>
      </c>
      <c r="J62" t="s">
        <v>154</v>
      </c>
    </row>
    <row r="63" spans="1:11" x14ac:dyDescent="0.25">
      <c r="B63">
        <f>C63/E63</f>
        <v>5.750039497608439E-3</v>
      </c>
      <c r="C63">
        <f>NOMINAL(D63,E63)</f>
        <v>6.9000473971301268E-2</v>
      </c>
      <c r="D63">
        <f>D62</f>
        <v>7.1224999999999872E-2</v>
      </c>
      <c r="E63">
        <f>C55</f>
        <v>12</v>
      </c>
      <c r="I63">
        <f>G62*I61/G61</f>
        <v>0.41666666666666669</v>
      </c>
    </row>
    <row r="64" spans="1:11" x14ac:dyDescent="0.25">
      <c r="B64">
        <f t="shared" ref="B64:B66" si="16">C64/E64</f>
        <v>2.8708987190766422E-3</v>
      </c>
      <c r="C64">
        <f t="shared" ref="C64:C66" si="17">NOMINAL(D64,E64)</f>
        <v>6.8901569257839412E-2</v>
      </c>
      <c r="D64">
        <f t="shared" ref="D64:D66" si="18">D63</f>
        <v>7.1224999999999872E-2</v>
      </c>
      <c r="E64">
        <f t="shared" ref="E64:E66" si="19">C56</f>
        <v>24</v>
      </c>
    </row>
    <row r="65" spans="1:11" x14ac:dyDescent="0.25">
      <c r="B65">
        <f t="shared" si="16"/>
        <v>1.1533141949440884E-2</v>
      </c>
      <c r="C65">
        <f t="shared" si="17"/>
        <v>6.9198851696645303E-2</v>
      </c>
      <c r="D65">
        <f t="shared" si="18"/>
        <v>7.1224999999999872E-2</v>
      </c>
      <c r="E65">
        <f t="shared" si="19"/>
        <v>6</v>
      </c>
    </row>
    <row r="66" spans="1:11" x14ac:dyDescent="0.25">
      <c r="B66">
        <f t="shared" si="16"/>
        <v>1.734949746879022E-2</v>
      </c>
      <c r="C66">
        <f t="shared" si="17"/>
        <v>6.9397989875160881E-2</v>
      </c>
      <c r="D66">
        <f t="shared" si="18"/>
        <v>7.1224999999999872E-2</v>
      </c>
      <c r="E66">
        <f t="shared" si="19"/>
        <v>4</v>
      </c>
    </row>
    <row r="68" spans="1:11" x14ac:dyDescent="0.25">
      <c r="A68" t="s">
        <v>155</v>
      </c>
    </row>
    <row r="69" spans="1:11" x14ac:dyDescent="0.25">
      <c r="A69" t="s">
        <v>23</v>
      </c>
      <c r="B69" t="s">
        <v>130</v>
      </c>
      <c r="C69" t="s">
        <v>64</v>
      </c>
      <c r="D69" t="s">
        <v>131</v>
      </c>
      <c r="E69" t="s">
        <v>34</v>
      </c>
      <c r="F69" t="s">
        <v>125</v>
      </c>
      <c r="G69" t="s">
        <v>36</v>
      </c>
      <c r="H69" t="s">
        <v>26</v>
      </c>
      <c r="I69" t="s">
        <v>132</v>
      </c>
      <c r="J69" t="s">
        <v>133</v>
      </c>
      <c r="K69" t="s">
        <v>134</v>
      </c>
    </row>
    <row r="70" spans="1:11" x14ac:dyDescent="0.25">
      <c r="A70" s="2">
        <f>PV(E70,D70,,-H70)</f>
        <v>3347.0210634906343</v>
      </c>
      <c r="B70">
        <v>3</v>
      </c>
      <c r="C70">
        <v>1</v>
      </c>
      <c r="D70">
        <f>C70*B70</f>
        <v>3</v>
      </c>
      <c r="E70">
        <f>D79</f>
        <v>6.1207999999999929E-2</v>
      </c>
      <c r="H70">
        <v>4000</v>
      </c>
    </row>
    <row r="71" spans="1:11" x14ac:dyDescent="0.25">
      <c r="A71" s="2">
        <f>PV(E71,D71,,-H71)</f>
        <v>9093.9980633875239</v>
      </c>
      <c r="B71">
        <v>-7</v>
      </c>
      <c r="C71">
        <v>1</v>
      </c>
      <c r="D71">
        <f>C71*B71</f>
        <v>-7</v>
      </c>
      <c r="E71">
        <f>D80</f>
        <v>6.1207999999999929E-2</v>
      </c>
      <c r="H71">
        <v>6000</v>
      </c>
    </row>
    <row r="72" spans="1:11" x14ac:dyDescent="0.25">
      <c r="A72" s="2">
        <f>-PV(E72,D72,F72,,G72)</f>
        <v>3305.6048456980607</v>
      </c>
      <c r="B72">
        <v>3</v>
      </c>
      <c r="C72">
        <v>12</v>
      </c>
      <c r="D72">
        <f>C72*B72</f>
        <v>36</v>
      </c>
      <c r="E72">
        <f>B80</f>
        <v>4.9629315732038215E-3</v>
      </c>
      <c r="F72">
        <v>100</v>
      </c>
      <c r="G72">
        <v>1</v>
      </c>
    </row>
    <row r="73" spans="1:11" x14ac:dyDescent="0.25">
      <c r="A73" s="2">
        <f>PV(E73,D73,,K73)</f>
        <v>14872.185038959331</v>
      </c>
      <c r="B73">
        <v>-2</v>
      </c>
      <c r="C73">
        <v>24</v>
      </c>
      <c r="D73">
        <f t="shared" ref="D73:D77" si="20">C73*B73</f>
        <v>-48</v>
      </c>
      <c r="E73">
        <f t="shared" ref="E73:E75" si="21">B81</f>
        <v>2.4783945667874452E-3</v>
      </c>
      <c r="F73">
        <v>200</v>
      </c>
      <c r="G73">
        <v>1</v>
      </c>
      <c r="I73">
        <v>3</v>
      </c>
      <c r="J73">
        <f>I73*C73</f>
        <v>72</v>
      </c>
      <c r="K73" s="2">
        <f>PV(E73,J73,F73,,G73)</f>
        <v>-13206.074705173558</v>
      </c>
    </row>
    <row r="74" spans="1:11" x14ac:dyDescent="0.25">
      <c r="A74" s="2">
        <f t="shared" ref="A74:A75" si="22">PV(E74,D74,,K74)</f>
        <v>5662.3925499202551</v>
      </c>
      <c r="B74">
        <v>2</v>
      </c>
      <c r="C74">
        <v>6</v>
      </c>
      <c r="D74">
        <f t="shared" si="20"/>
        <v>12</v>
      </c>
      <c r="E74">
        <f t="shared" si="21"/>
        <v>9.9504938362078299E-3</v>
      </c>
      <c r="F74">
        <v>300</v>
      </c>
      <c r="G74">
        <v>0</v>
      </c>
      <c r="I74">
        <v>4</v>
      </c>
      <c r="J74">
        <f>I74*C74</f>
        <v>24</v>
      </c>
      <c r="K74" s="2">
        <f t="shared" ref="K74:K75" si="23">PV(E74,J74,F74,,G74)</f>
        <v>-6376.7736928406448</v>
      </c>
    </row>
    <row r="75" spans="1:11" x14ac:dyDescent="0.25">
      <c r="A75" s="2">
        <f t="shared" si="22"/>
        <v>4882.0489137388222</v>
      </c>
      <c r="B75">
        <v>6</v>
      </c>
      <c r="C75">
        <v>4</v>
      </c>
      <c r="D75">
        <f t="shared" si="20"/>
        <v>24</v>
      </c>
      <c r="E75">
        <f t="shared" si="21"/>
        <v>1.4962809029440249E-2</v>
      </c>
      <c r="F75">
        <v>400</v>
      </c>
      <c r="G75">
        <v>1</v>
      </c>
      <c r="I75">
        <v>5</v>
      </c>
      <c r="J75">
        <f>I75*C75</f>
        <v>20</v>
      </c>
      <c r="K75" s="2">
        <f t="shared" si="23"/>
        <v>-6972.768041531298</v>
      </c>
    </row>
    <row r="76" spans="1:11" x14ac:dyDescent="0.25">
      <c r="A76" s="2">
        <f>SUM(A70:A75)</f>
        <v>41163.250475194625</v>
      </c>
      <c r="B76">
        <f>13+I80</f>
        <v>13.416666666666666</v>
      </c>
      <c r="C76">
        <v>1</v>
      </c>
      <c r="D76">
        <f t="shared" si="20"/>
        <v>13.416666666666666</v>
      </c>
      <c r="E76">
        <f>D79</f>
        <v>6.1207999999999929E-2</v>
      </c>
      <c r="H76" s="2">
        <f>FV(E76,D76,,-A76)</f>
        <v>91341.171028567507</v>
      </c>
    </row>
    <row r="77" spans="1:11" x14ac:dyDescent="0.25">
      <c r="A77" s="2">
        <f>A76</f>
        <v>41163.250475194625</v>
      </c>
      <c r="B77">
        <v>-3</v>
      </c>
      <c r="C77">
        <v>1</v>
      </c>
      <c r="D77">
        <f t="shared" si="20"/>
        <v>-3</v>
      </c>
      <c r="E77">
        <f>D80</f>
        <v>6.1207999999999929E-2</v>
      </c>
      <c r="H77" s="2">
        <f>FV(E77,D77,,-A77)</f>
        <v>34443.566595554315</v>
      </c>
    </row>
    <row r="78" spans="1:11" x14ac:dyDescent="0.25">
      <c r="B78" t="s">
        <v>53</v>
      </c>
      <c r="C78" t="s">
        <v>54</v>
      </c>
      <c r="D78" t="s">
        <v>55</v>
      </c>
      <c r="E78" t="s">
        <v>56</v>
      </c>
      <c r="G78">
        <v>12</v>
      </c>
      <c r="H78" t="s">
        <v>151</v>
      </c>
      <c r="I78">
        <v>1</v>
      </c>
      <c r="J78" t="s">
        <v>154</v>
      </c>
    </row>
    <row r="79" spans="1:11" x14ac:dyDescent="0.25">
      <c r="B79" s="1">
        <v>0.02</v>
      </c>
      <c r="C79" s="1">
        <f>B79*E79</f>
        <v>0.06</v>
      </c>
      <c r="D79">
        <f>EFFECT(C79,E79)</f>
        <v>6.1207999999999929E-2</v>
      </c>
      <c r="E79">
        <v>3</v>
      </c>
      <c r="G79">
        <v>5</v>
      </c>
      <c r="H79" t="s">
        <v>151</v>
      </c>
      <c r="I79" t="s">
        <v>153</v>
      </c>
      <c r="J79" t="s">
        <v>154</v>
      </c>
    </row>
    <row r="80" spans="1:11" x14ac:dyDescent="0.25">
      <c r="B80">
        <f>C80/E80</f>
        <v>4.9629315732038215E-3</v>
      </c>
      <c r="C80">
        <f>NOMINAL(D80,E80)</f>
        <v>5.9555178878445858E-2</v>
      </c>
      <c r="D80">
        <f>D79</f>
        <v>6.1207999999999929E-2</v>
      </c>
      <c r="E80">
        <f>C72</f>
        <v>12</v>
      </c>
      <c r="I80">
        <f>G79*I78/G78</f>
        <v>0.41666666666666669</v>
      </c>
    </row>
    <row r="81" spans="1:11" x14ac:dyDescent="0.25">
      <c r="B81">
        <f t="shared" ref="B81:B83" si="24">C81/E81</f>
        <v>2.4783945667874452E-3</v>
      </c>
      <c r="C81">
        <f t="shared" ref="C81:C83" si="25">NOMINAL(D81,E81)</f>
        <v>5.9481469602898684E-2</v>
      </c>
      <c r="D81">
        <f t="shared" ref="D81:D83" si="26">D80</f>
        <v>6.1207999999999929E-2</v>
      </c>
      <c r="E81">
        <f t="shared" ref="E81:E83" si="27">C73</f>
        <v>24</v>
      </c>
    </row>
    <row r="82" spans="1:11" x14ac:dyDescent="0.25">
      <c r="B82">
        <f t="shared" si="24"/>
        <v>9.9504938362078299E-3</v>
      </c>
      <c r="C82">
        <f t="shared" si="25"/>
        <v>5.9702963017246979E-2</v>
      </c>
      <c r="D82">
        <f t="shared" si="26"/>
        <v>6.1207999999999929E-2</v>
      </c>
      <c r="E82">
        <f t="shared" si="27"/>
        <v>6</v>
      </c>
    </row>
    <row r="83" spans="1:11" x14ac:dyDescent="0.25">
      <c r="B83">
        <f t="shared" si="24"/>
        <v>1.4962809029440249E-2</v>
      </c>
      <c r="C83">
        <f t="shared" si="25"/>
        <v>5.9851236117760998E-2</v>
      </c>
      <c r="D83">
        <f t="shared" si="26"/>
        <v>6.1207999999999929E-2</v>
      </c>
      <c r="E83">
        <f t="shared" si="27"/>
        <v>4</v>
      </c>
    </row>
    <row r="86" spans="1:11" x14ac:dyDescent="0.25">
      <c r="A86" t="s">
        <v>16</v>
      </c>
    </row>
    <row r="87" spans="1:11" x14ac:dyDescent="0.25">
      <c r="A87" t="s">
        <v>17</v>
      </c>
    </row>
    <row r="88" spans="1:11" x14ac:dyDescent="0.25">
      <c r="A88" t="s">
        <v>18</v>
      </c>
    </row>
    <row r="89" spans="1:11" x14ac:dyDescent="0.25">
      <c r="A89" t="s">
        <v>19</v>
      </c>
    </row>
    <row r="90" spans="1:11" x14ac:dyDescent="0.25">
      <c r="A90" t="s">
        <v>20</v>
      </c>
    </row>
    <row r="91" spans="1:11" x14ac:dyDescent="0.25">
      <c r="A91" t="s">
        <v>21</v>
      </c>
    </row>
    <row r="92" spans="1:11" x14ac:dyDescent="0.25">
      <c r="A92" t="s">
        <v>4</v>
      </c>
    </row>
    <row r="93" spans="1:11" x14ac:dyDescent="0.25">
      <c r="A93" t="s">
        <v>156</v>
      </c>
    </row>
    <row r="95" spans="1:11" x14ac:dyDescent="0.25">
      <c r="A95" t="s">
        <v>23</v>
      </c>
      <c r="B95" t="s">
        <v>130</v>
      </c>
      <c r="C95" t="s">
        <v>64</v>
      </c>
      <c r="D95" t="s">
        <v>131</v>
      </c>
      <c r="E95" t="s">
        <v>34</v>
      </c>
      <c r="F95" t="s">
        <v>125</v>
      </c>
      <c r="G95" t="s">
        <v>36</v>
      </c>
      <c r="H95" t="s">
        <v>26</v>
      </c>
      <c r="I95" t="s">
        <v>132</v>
      </c>
      <c r="J95" t="s">
        <v>133</v>
      </c>
      <c r="K95" t="s">
        <v>134</v>
      </c>
    </row>
    <row r="96" spans="1:11" x14ac:dyDescent="0.25">
      <c r="A96" s="2">
        <f>PV(E96,D96,,-H96)</f>
        <v>9446.0633916777406</v>
      </c>
      <c r="B96">
        <v>-6</v>
      </c>
      <c r="C96">
        <v>1</v>
      </c>
      <c r="D96">
        <f t="shared" ref="D96:D101" si="28">B96*C96</f>
        <v>-6</v>
      </c>
      <c r="E96">
        <f>E105</f>
        <v>5.121642002317639E-2</v>
      </c>
      <c r="H96">
        <v>7000</v>
      </c>
    </row>
    <row r="97" spans="1:11" x14ac:dyDescent="0.25">
      <c r="A97" s="2">
        <f>PV(E97,D97,,-H97)</f>
        <v>4094.5055158636292</v>
      </c>
      <c r="B97">
        <v>4</v>
      </c>
      <c r="C97">
        <v>1</v>
      </c>
      <c r="D97">
        <f t="shared" si="28"/>
        <v>4</v>
      </c>
      <c r="E97">
        <f>E106</f>
        <v>5.121642002317639E-2</v>
      </c>
      <c r="H97">
        <v>5000</v>
      </c>
    </row>
    <row r="98" spans="1:11" x14ac:dyDescent="0.25">
      <c r="A98" s="2">
        <f>PV(E98,D98,-F98,,G98)</f>
        <v>10304.205297192835</v>
      </c>
      <c r="B98">
        <v>6</v>
      </c>
      <c r="C98">
        <v>4</v>
      </c>
      <c r="D98">
        <f t="shared" si="28"/>
        <v>24</v>
      </c>
      <c r="E98">
        <f>C106</f>
        <v>1.2565285294380502E-2</v>
      </c>
      <c r="F98">
        <v>500</v>
      </c>
      <c r="G98">
        <v>0</v>
      </c>
    </row>
    <row r="99" spans="1:11" x14ac:dyDescent="0.25">
      <c r="A99" s="2">
        <f>PV(E99,D99,,K99)</f>
        <v>40837.144410800815</v>
      </c>
      <c r="B99">
        <v>-9</v>
      </c>
      <c r="C99">
        <v>12</v>
      </c>
      <c r="D99">
        <f t="shared" si="28"/>
        <v>-108</v>
      </c>
      <c r="E99">
        <f t="shared" ref="E99:E101" si="29">C107</f>
        <v>4.1710069444447218E-3</v>
      </c>
      <c r="F99">
        <v>600</v>
      </c>
      <c r="G99">
        <v>0</v>
      </c>
      <c r="I99">
        <v>4</v>
      </c>
      <c r="J99">
        <f>I99*C99</f>
        <v>48</v>
      </c>
      <c r="K99" s="2">
        <f>PV(E99,J99,F99,,G99)</f>
        <v>-26051.104575859219</v>
      </c>
    </row>
    <row r="100" spans="1:11" x14ac:dyDescent="0.25">
      <c r="A100" s="2">
        <f t="shared" ref="A100:A101" si="30">PV(E100,D100,,K100)</f>
        <v>31981.719598920601</v>
      </c>
      <c r="B100">
        <v>-5</v>
      </c>
      <c r="C100">
        <v>6</v>
      </c>
      <c r="D100">
        <f t="shared" si="28"/>
        <v>-30</v>
      </c>
      <c r="E100">
        <f t="shared" si="29"/>
        <v>8.3594111878200206E-3</v>
      </c>
      <c r="F100">
        <v>700</v>
      </c>
      <c r="G100">
        <v>1</v>
      </c>
      <c r="I100">
        <v>7</v>
      </c>
      <c r="J100">
        <f>I100*C100</f>
        <v>42</v>
      </c>
      <c r="K100" s="2">
        <f t="shared" ref="K100:K101" si="31">PV(E100,J100,F100,,G100)</f>
        <v>-24913.866414243657</v>
      </c>
    </row>
    <row r="101" spans="1:11" x14ac:dyDescent="0.25">
      <c r="A101" s="2">
        <f t="shared" si="30"/>
        <v>7940.2670318335868</v>
      </c>
      <c r="B101">
        <v>2</v>
      </c>
      <c r="C101">
        <v>3</v>
      </c>
      <c r="D101">
        <f t="shared" si="28"/>
        <v>6</v>
      </c>
      <c r="E101">
        <f t="shared" si="29"/>
        <v>1.6788702131047106E-2</v>
      </c>
      <c r="F101">
        <v>800</v>
      </c>
      <c r="G101">
        <v>1</v>
      </c>
      <c r="I101">
        <v>4</v>
      </c>
      <c r="J101">
        <f>I101*C101</f>
        <v>12</v>
      </c>
      <c r="K101" s="2">
        <f t="shared" si="31"/>
        <v>-8774.4394212268398</v>
      </c>
    </row>
    <row r="102" spans="1:11" x14ac:dyDescent="0.25">
      <c r="A102" s="21">
        <f>SUM(A96:A101)</f>
        <v>104603.90524628921</v>
      </c>
      <c r="B102">
        <f>7+H107</f>
        <v>7.583333333333333</v>
      </c>
      <c r="C102">
        <v>1</v>
      </c>
      <c r="D102">
        <f t="shared" ref="D102:D103" si="32">B102*C102</f>
        <v>7.583333333333333</v>
      </c>
      <c r="E102">
        <f>E105</f>
        <v>5.121642002317639E-2</v>
      </c>
      <c r="H102" s="21">
        <f>FV(E102,D102,,-A102)</f>
        <v>152772.99626200681</v>
      </c>
    </row>
    <row r="103" spans="1:11" x14ac:dyDescent="0.25">
      <c r="A103" s="2">
        <f>A102</f>
        <v>104603.90524628921</v>
      </c>
      <c r="B103">
        <v>-5</v>
      </c>
      <c r="C103">
        <v>1</v>
      </c>
      <c r="D103">
        <f t="shared" si="32"/>
        <v>-5</v>
      </c>
      <c r="E103">
        <f>E106</f>
        <v>5.121642002317639E-2</v>
      </c>
      <c r="H103" s="21">
        <f>FV(E103,D103,,-A103)</f>
        <v>81486.791654636589</v>
      </c>
    </row>
    <row r="104" spans="1:11" x14ac:dyDescent="0.25">
      <c r="C104" t="s">
        <v>53</v>
      </c>
      <c r="D104" t="s">
        <v>54</v>
      </c>
      <c r="E104" t="s">
        <v>55</v>
      </c>
      <c r="F104" t="s">
        <v>56</v>
      </c>
    </row>
    <row r="105" spans="1:11" x14ac:dyDescent="0.25">
      <c r="D105" s="1">
        <v>0.05</v>
      </c>
      <c r="E105">
        <f>EFFECT(D105,F105)</f>
        <v>5.121642002317639E-2</v>
      </c>
      <c r="F105">
        <v>24</v>
      </c>
      <c r="H105">
        <v>1</v>
      </c>
      <c r="I105" t="s">
        <v>154</v>
      </c>
      <c r="J105">
        <v>12</v>
      </c>
      <c r="K105" t="s">
        <v>151</v>
      </c>
    </row>
    <row r="106" spans="1:11" x14ac:dyDescent="0.25">
      <c r="C106">
        <f>D106/F106</f>
        <v>1.2565285294380502E-2</v>
      </c>
      <c r="D106">
        <f>NOMINAL(E106,F106)</f>
        <v>5.0261141177522006E-2</v>
      </c>
      <c r="E106">
        <f>E105</f>
        <v>5.121642002317639E-2</v>
      </c>
      <c r="F106">
        <f>C98</f>
        <v>4</v>
      </c>
      <c r="H106" t="s">
        <v>153</v>
      </c>
      <c r="I106" t="s">
        <v>154</v>
      </c>
      <c r="J106">
        <v>7</v>
      </c>
      <c r="K106" t="s">
        <v>151</v>
      </c>
    </row>
    <row r="107" spans="1:11" x14ac:dyDescent="0.25">
      <c r="C107">
        <f t="shared" ref="C107:C109" si="33">D107/F107</f>
        <v>4.1710069444447218E-3</v>
      </c>
      <c r="D107">
        <f t="shared" ref="D107:D109" si="34">NOMINAL(E107,F107)</f>
        <v>5.0052083333336661E-2</v>
      </c>
      <c r="E107">
        <f t="shared" ref="E107:E109" si="35">E106</f>
        <v>5.121642002317639E-2</v>
      </c>
      <c r="F107">
        <f t="shared" ref="F107:F109" si="36">C99</f>
        <v>12</v>
      </c>
      <c r="H107">
        <f>H105*J106/J105</f>
        <v>0.58333333333333337</v>
      </c>
    </row>
    <row r="108" spans="1:11" x14ac:dyDescent="0.25">
      <c r="C108">
        <f t="shared" si="33"/>
        <v>8.3594111878200206E-3</v>
      </c>
      <c r="D108">
        <f t="shared" si="34"/>
        <v>5.0156467126920123E-2</v>
      </c>
      <c r="E108">
        <f t="shared" si="35"/>
        <v>5.121642002317639E-2</v>
      </c>
      <c r="F108">
        <f t="shared" si="36"/>
        <v>6</v>
      </c>
    </row>
    <row r="109" spans="1:11" x14ac:dyDescent="0.25">
      <c r="C109">
        <f t="shared" si="33"/>
        <v>1.6788702131047106E-2</v>
      </c>
      <c r="D109">
        <f t="shared" si="34"/>
        <v>5.0366106393141319E-2</v>
      </c>
      <c r="E109">
        <f t="shared" si="35"/>
        <v>5.121642002317639E-2</v>
      </c>
      <c r="F109">
        <f t="shared" si="36"/>
        <v>3</v>
      </c>
    </row>
    <row r="111" spans="1:11" x14ac:dyDescent="0.25">
      <c r="A111" t="s">
        <v>23</v>
      </c>
      <c r="B111" t="s">
        <v>130</v>
      </c>
      <c r="C111" t="s">
        <v>64</v>
      </c>
      <c r="D111" t="s">
        <v>131</v>
      </c>
      <c r="E111" t="s">
        <v>34</v>
      </c>
      <c r="F111" t="s">
        <v>125</v>
      </c>
      <c r="G111" t="s">
        <v>36</v>
      </c>
      <c r="H111" t="s">
        <v>26</v>
      </c>
      <c r="I111" t="s">
        <v>132</v>
      </c>
      <c r="J111" t="s">
        <v>133</v>
      </c>
      <c r="K111" t="s">
        <v>134</v>
      </c>
    </row>
    <row r="112" spans="1:11" x14ac:dyDescent="0.25">
      <c r="A112" s="2">
        <f>PV(E112,D112,,-H112)</f>
        <v>8369.3272002307331</v>
      </c>
      <c r="B112">
        <v>-6</v>
      </c>
      <c r="C112">
        <v>1</v>
      </c>
      <c r="D112">
        <f t="shared" ref="D112:D117" si="37">B112*C112</f>
        <v>-6</v>
      </c>
      <c r="E112">
        <f>E121</f>
        <v>3.0224999999999724E-2</v>
      </c>
      <c r="H112">
        <v>7000</v>
      </c>
    </row>
    <row r="113" spans="1:11" x14ac:dyDescent="0.25">
      <c r="A113" s="2">
        <f>PV(E113,D113,,-H113)</f>
        <v>4438.5556190049374</v>
      </c>
      <c r="B113">
        <v>4</v>
      </c>
      <c r="C113">
        <v>1</v>
      </c>
      <c r="D113">
        <f t="shared" si="37"/>
        <v>4</v>
      </c>
      <c r="E113">
        <f>E122</f>
        <v>3.0224999999999724E-2</v>
      </c>
      <c r="H113">
        <v>5000</v>
      </c>
    </row>
    <row r="114" spans="1:11" x14ac:dyDescent="0.25">
      <c r="A114" s="2">
        <f>PV(E114,D114,-F114,,G114)</f>
        <v>10948.256104435744</v>
      </c>
      <c r="B114">
        <v>6</v>
      </c>
      <c r="C114">
        <v>4</v>
      </c>
      <c r="D114">
        <f t="shared" si="37"/>
        <v>24</v>
      </c>
      <c r="E114">
        <f>C122</f>
        <v>7.4720839804942596E-3</v>
      </c>
      <c r="F114">
        <v>500</v>
      </c>
      <c r="G114">
        <v>0</v>
      </c>
    </row>
    <row r="115" spans="1:11" x14ac:dyDescent="0.25">
      <c r="A115" s="2">
        <f>PV(E115,D115,,K115)</f>
        <v>35451.516832347348</v>
      </c>
      <c r="B115">
        <v>-9</v>
      </c>
      <c r="C115">
        <v>12</v>
      </c>
      <c r="D115">
        <f t="shared" si="37"/>
        <v>-108</v>
      </c>
      <c r="E115">
        <f t="shared" ref="E115:E117" si="38">C123</f>
        <v>2.4845167246487776E-3</v>
      </c>
      <c r="F115">
        <v>600</v>
      </c>
      <c r="G115">
        <v>0</v>
      </c>
      <c r="I115">
        <v>4</v>
      </c>
      <c r="J115">
        <f>I115*C115</f>
        <v>48</v>
      </c>
      <c r="K115" s="2">
        <f>PV(E115,J115,F115,,G115)</f>
        <v>-27117.275988124129</v>
      </c>
    </row>
    <row r="116" spans="1:11" x14ac:dyDescent="0.25">
      <c r="A116" s="2">
        <f t="shared" ref="A116:A117" si="39">PV(E116,D116,,K116)</f>
        <v>30875.116782821235</v>
      </c>
      <c r="B116">
        <v>-5</v>
      </c>
      <c r="C116">
        <v>6</v>
      </c>
      <c r="D116">
        <f t="shared" si="37"/>
        <v>-30</v>
      </c>
      <c r="E116">
        <f t="shared" si="38"/>
        <v>4.975206272652466E-3</v>
      </c>
      <c r="F116">
        <v>700</v>
      </c>
      <c r="G116">
        <v>1</v>
      </c>
      <c r="I116">
        <v>7</v>
      </c>
      <c r="J116">
        <f>I116*C116</f>
        <v>42</v>
      </c>
      <c r="K116" s="2">
        <f t="shared" ref="K116:K117" si="40">PV(E116,J116,F116,,G116)</f>
        <v>-26604.076407352735</v>
      </c>
    </row>
    <row r="117" spans="1:11" x14ac:dyDescent="0.25">
      <c r="A117" s="2">
        <f t="shared" si="39"/>
        <v>8569.4539708488646</v>
      </c>
      <c r="B117">
        <v>2</v>
      </c>
      <c r="C117">
        <v>3</v>
      </c>
      <c r="D117">
        <f t="shared" si="37"/>
        <v>6</v>
      </c>
      <c r="E117">
        <f t="shared" si="38"/>
        <v>9.9751652227604293E-3</v>
      </c>
      <c r="F117">
        <v>800</v>
      </c>
      <c r="G117">
        <v>1</v>
      </c>
      <c r="I117">
        <v>4</v>
      </c>
      <c r="J117">
        <f>I117*C117</f>
        <v>12</v>
      </c>
      <c r="K117" s="2">
        <f t="shared" si="40"/>
        <v>-9095.3060934176519</v>
      </c>
    </row>
    <row r="118" spans="1:11" x14ac:dyDescent="0.25">
      <c r="A118" s="21">
        <f>SUM(A112:A117)</f>
        <v>98652.226509688859</v>
      </c>
      <c r="B118">
        <f>7+H123</f>
        <v>7.583333333333333</v>
      </c>
      <c r="C118">
        <v>1</v>
      </c>
      <c r="D118">
        <f t="shared" ref="D118:D119" si="41">B118*C118</f>
        <v>7.583333333333333</v>
      </c>
      <c r="E118">
        <f>E121</f>
        <v>3.0224999999999724E-2</v>
      </c>
      <c r="H118" s="21">
        <f>FV(E118,D118,,-A118)</f>
        <v>123644.61279287993</v>
      </c>
    </row>
    <row r="119" spans="1:11" x14ac:dyDescent="0.25">
      <c r="A119" s="2">
        <f>A118</f>
        <v>98652.226509688859</v>
      </c>
      <c r="B119">
        <v>-5</v>
      </c>
      <c r="C119">
        <v>1</v>
      </c>
      <c r="D119">
        <f t="shared" si="41"/>
        <v>-5</v>
      </c>
      <c r="E119">
        <f>E122</f>
        <v>3.0224999999999724E-2</v>
      </c>
      <c r="H119" s="21">
        <f>FV(E119,D119,,-A119)</f>
        <v>85005.390919833517</v>
      </c>
    </row>
    <row r="120" spans="1:11" x14ac:dyDescent="0.25">
      <c r="C120" t="s">
        <v>53</v>
      </c>
      <c r="D120" t="s">
        <v>54</v>
      </c>
      <c r="E120" t="s">
        <v>55</v>
      </c>
      <c r="F120" t="s">
        <v>56</v>
      </c>
    </row>
    <row r="121" spans="1:11" x14ac:dyDescent="0.25">
      <c r="C121" s="3">
        <v>1.4999999999999999E-2</v>
      </c>
      <c r="D121" s="1">
        <f>C121*F121</f>
        <v>0.03</v>
      </c>
      <c r="E121">
        <f>EFFECT(D121,F121)</f>
        <v>3.0224999999999724E-2</v>
      </c>
      <c r="F121">
        <v>2</v>
      </c>
      <c r="H121">
        <v>1</v>
      </c>
      <c r="I121" t="s">
        <v>154</v>
      </c>
      <c r="J121">
        <v>12</v>
      </c>
      <c r="K121" t="s">
        <v>151</v>
      </c>
    </row>
    <row r="122" spans="1:11" x14ac:dyDescent="0.25">
      <c r="C122">
        <f>D122/F122</f>
        <v>7.4720839804942596E-3</v>
      </c>
      <c r="D122">
        <f>NOMINAL(E122,F122)</f>
        <v>2.9888335921977038E-2</v>
      </c>
      <c r="E122">
        <f>E121</f>
        <v>3.0224999999999724E-2</v>
      </c>
      <c r="F122">
        <f>C114</f>
        <v>4</v>
      </c>
      <c r="H122" t="s">
        <v>153</v>
      </c>
      <c r="I122" t="s">
        <v>154</v>
      </c>
      <c r="J122">
        <v>7</v>
      </c>
      <c r="K122" t="s">
        <v>151</v>
      </c>
    </row>
    <row r="123" spans="1:11" x14ac:dyDescent="0.25">
      <c r="C123">
        <f t="shared" ref="C123:C125" si="42">D123/F123</f>
        <v>2.4845167246487776E-3</v>
      </c>
      <c r="D123">
        <f t="shared" ref="D123:D125" si="43">NOMINAL(E123,F123)</f>
        <v>2.9814200695785331E-2</v>
      </c>
      <c r="E123">
        <f t="shared" ref="E123:E125" si="44">E122</f>
        <v>3.0224999999999724E-2</v>
      </c>
      <c r="F123">
        <f t="shared" ref="F123:F125" si="45">C115</f>
        <v>12</v>
      </c>
      <c r="H123">
        <f>H121*J122/J121</f>
        <v>0.58333333333333337</v>
      </c>
    </row>
    <row r="124" spans="1:11" x14ac:dyDescent="0.25">
      <c r="C124">
        <f t="shared" si="42"/>
        <v>4.975206272652466E-3</v>
      </c>
      <c r="D124">
        <f t="shared" si="43"/>
        <v>2.9851237635914796E-2</v>
      </c>
      <c r="E124">
        <f t="shared" si="44"/>
        <v>3.0224999999999724E-2</v>
      </c>
      <c r="F124">
        <f t="shared" si="45"/>
        <v>6</v>
      </c>
    </row>
    <row r="125" spans="1:11" x14ac:dyDescent="0.25">
      <c r="C125">
        <f t="shared" si="42"/>
        <v>9.9751652227604293E-3</v>
      </c>
      <c r="D125">
        <f t="shared" si="43"/>
        <v>2.9925495668281288E-2</v>
      </c>
      <c r="E125">
        <f t="shared" si="44"/>
        <v>3.0224999999999724E-2</v>
      </c>
      <c r="F125">
        <f t="shared" si="45"/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2CAC-7F9C-4D76-BF75-65BB481DBE5A}">
  <dimension ref="A1:M12"/>
  <sheetViews>
    <sheetView zoomScale="140" zoomScaleNormal="140" workbookViewId="0">
      <selection activeCell="L4" sqref="L4"/>
    </sheetView>
  </sheetViews>
  <sheetFormatPr defaultColWidth="11.42578125" defaultRowHeight="15" x14ac:dyDescent="0.25"/>
  <cols>
    <col min="1" max="1" width="14" bestFit="1" customWidth="1"/>
    <col min="2" max="7" width="5.42578125" bestFit="1" customWidth="1"/>
    <col min="8" max="8" width="5.42578125" customWidth="1"/>
    <col min="9" max="9" width="8.140625" bestFit="1" customWidth="1"/>
  </cols>
  <sheetData>
    <row r="1" spans="1:13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I1" t="s">
        <v>173</v>
      </c>
      <c r="K1" t="s">
        <v>165</v>
      </c>
      <c r="L1" t="s">
        <v>172</v>
      </c>
      <c r="M1" t="s">
        <v>174</v>
      </c>
    </row>
    <row r="2" spans="1:13" x14ac:dyDescent="0.25">
      <c r="A2" t="s">
        <v>163</v>
      </c>
      <c r="B2">
        <v>-20</v>
      </c>
      <c r="C2">
        <v>8</v>
      </c>
      <c r="D2">
        <v>2</v>
      </c>
      <c r="E2">
        <v>4</v>
      </c>
      <c r="F2">
        <v>2</v>
      </c>
      <c r="G2">
        <v>1</v>
      </c>
      <c r="I2" s="1">
        <v>0.1</v>
      </c>
      <c r="K2" t="s">
        <v>166</v>
      </c>
      <c r="L2" s="2">
        <f>NPV(I2,C2:G2)+B2</f>
        <v>-6.0821727278936493</v>
      </c>
      <c r="M2" s="3">
        <f>IRR(B2:G2)</f>
        <v>-7.0030125283552014E-2</v>
      </c>
    </row>
    <row r="3" spans="1:13" x14ac:dyDescent="0.25">
      <c r="A3" t="s">
        <v>164</v>
      </c>
      <c r="B3">
        <v>-20</v>
      </c>
      <c r="C3">
        <v>8</v>
      </c>
      <c r="D3">
        <v>4</v>
      </c>
      <c r="E3">
        <v>6</v>
      </c>
      <c r="F3">
        <v>2</v>
      </c>
      <c r="G3">
        <v>4</v>
      </c>
      <c r="I3" s="1">
        <v>0.1</v>
      </c>
      <c r="K3">
        <v>4</v>
      </c>
      <c r="L3" s="2">
        <f>NPV(I3,C3:G3)+B3</f>
        <v>-1.0638865949295599</v>
      </c>
      <c r="M3" s="3">
        <f>IRR(B3:G3)</f>
        <v>7.5370317255561758E-2</v>
      </c>
    </row>
    <row r="4" spans="1:13" x14ac:dyDescent="0.25">
      <c r="A4" t="s">
        <v>167</v>
      </c>
      <c r="B4">
        <v>-20</v>
      </c>
      <c r="C4">
        <v>10</v>
      </c>
      <c r="D4">
        <v>5</v>
      </c>
      <c r="E4">
        <v>4</v>
      </c>
      <c r="F4" s="22">
        <v>4</v>
      </c>
      <c r="G4">
        <v>5</v>
      </c>
      <c r="I4" s="1">
        <v>0.1</v>
      </c>
      <c r="K4">
        <f>3+(-E6/F4)</f>
        <v>3.25</v>
      </c>
      <c r="L4" s="2">
        <f>NPV(I4,C4:G4)+B4</f>
        <v>2.0650601362301337</v>
      </c>
      <c r="M4" s="3">
        <f>IRR(B4:G4)</f>
        <v>0.14698185294644417</v>
      </c>
    </row>
    <row r="6" spans="1:13" x14ac:dyDescent="0.25">
      <c r="A6" t="s">
        <v>168</v>
      </c>
      <c r="B6">
        <f>B4</f>
        <v>-20</v>
      </c>
      <c r="C6">
        <f>B6+C4</f>
        <v>-10</v>
      </c>
      <c r="D6">
        <f t="shared" ref="D6:G6" si="0">C6+D4</f>
        <v>-5</v>
      </c>
      <c r="E6" s="23">
        <f t="shared" si="0"/>
        <v>-1</v>
      </c>
      <c r="F6">
        <f t="shared" si="0"/>
        <v>3</v>
      </c>
      <c r="G6">
        <f t="shared" si="0"/>
        <v>8</v>
      </c>
    </row>
    <row r="8" spans="1:13" x14ac:dyDescent="0.25">
      <c r="A8" t="s">
        <v>169</v>
      </c>
      <c r="B8">
        <v>-40</v>
      </c>
      <c r="C8">
        <v>21</v>
      </c>
      <c r="D8">
        <v>13</v>
      </c>
      <c r="E8" s="24">
        <v>25</v>
      </c>
      <c r="F8">
        <v>7</v>
      </c>
      <c r="G8">
        <v>14</v>
      </c>
      <c r="I8" s="1">
        <v>0.1</v>
      </c>
      <c r="K8">
        <f>2+(-D10/E8)</f>
        <v>2.2400000000000002</v>
      </c>
      <c r="L8" s="2">
        <f>NPV(I8,C8:G8)+B8</f>
        <v>22.09157347672474</v>
      </c>
      <c r="M8" s="3">
        <f>IRR(B8:G8)</f>
        <v>0.32057106385933687</v>
      </c>
    </row>
    <row r="10" spans="1:13" x14ac:dyDescent="0.25">
      <c r="A10" t="s">
        <v>170</v>
      </c>
      <c r="B10">
        <f>B8</f>
        <v>-40</v>
      </c>
      <c r="C10">
        <f>B10+C8</f>
        <v>-19</v>
      </c>
      <c r="D10" s="23">
        <f t="shared" ref="D10:G10" si="1">C10+D8</f>
        <v>-6</v>
      </c>
      <c r="E10">
        <f t="shared" si="1"/>
        <v>19</v>
      </c>
      <c r="F10">
        <f t="shared" si="1"/>
        <v>26</v>
      </c>
      <c r="G10">
        <f t="shared" si="1"/>
        <v>40</v>
      </c>
    </row>
    <row r="12" spans="1:13" x14ac:dyDescent="0.25">
      <c r="M12" t="s">
        <v>171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AEDD-F391-41C1-BD74-B2E93A1C00C7}">
  <dimension ref="A1:L41"/>
  <sheetViews>
    <sheetView zoomScale="130" zoomScaleNormal="130" workbookViewId="0">
      <selection activeCell="E13" sqref="E13"/>
    </sheetView>
  </sheetViews>
  <sheetFormatPr defaultColWidth="11.42578125" defaultRowHeight="15" x14ac:dyDescent="0.25"/>
  <cols>
    <col min="1" max="1" width="13.85546875" bestFit="1" customWidth="1"/>
  </cols>
  <sheetData>
    <row r="1" spans="1:12" x14ac:dyDescent="0.25">
      <c r="B1" t="s">
        <v>157</v>
      </c>
      <c r="C1" t="s">
        <v>158</v>
      </c>
      <c r="D1" t="s">
        <v>159</v>
      </c>
      <c r="F1" t="s">
        <v>175</v>
      </c>
      <c r="H1" t="s">
        <v>176</v>
      </c>
      <c r="I1" t="s">
        <v>172</v>
      </c>
      <c r="K1" t="s">
        <v>174</v>
      </c>
    </row>
    <row r="2" spans="1:12" x14ac:dyDescent="0.25">
      <c r="A2" t="s">
        <v>163</v>
      </c>
      <c r="B2">
        <v>-100</v>
      </c>
      <c r="C2">
        <v>70</v>
      </c>
      <c r="D2" s="18">
        <v>60</v>
      </c>
      <c r="F2" s="1">
        <v>0.11</v>
      </c>
      <c r="H2">
        <f>1+(-C7/D2)</f>
        <v>1.5</v>
      </c>
      <c r="I2" s="2">
        <f>NPV(F2,C2:D2)+B2</f>
        <v>11.76040905770634</v>
      </c>
      <c r="J2" t="str">
        <f>IF(I2&gt;0,"Efectuable","No Efectuable")</f>
        <v>Efectuable</v>
      </c>
      <c r="K2" s="3">
        <f>IRR(B2:D2)</f>
        <v>0.19999999999908025</v>
      </c>
      <c r="L2" t="str">
        <f>IF(K2&gt;F2,"Efectuable","No Efectuable")</f>
        <v>Efectuable</v>
      </c>
    </row>
    <row r="3" spans="1:12" x14ac:dyDescent="0.25">
      <c r="A3" t="s">
        <v>164</v>
      </c>
      <c r="B3">
        <v>-80</v>
      </c>
      <c r="C3">
        <v>60</v>
      </c>
      <c r="D3" s="18">
        <v>45</v>
      </c>
      <c r="F3" s="1">
        <v>0.11</v>
      </c>
      <c r="H3" s="26">
        <f>1+(-C8/D3)</f>
        <v>1.4444444444444444</v>
      </c>
      <c r="I3" s="2">
        <f>NPV(F3,C3:D3)+B3</f>
        <v>10.577063550036527</v>
      </c>
      <c r="J3" t="str">
        <f>IF(I3&gt;0,"Efectuable","No Efectuable")</f>
        <v>Efectuable</v>
      </c>
      <c r="K3" s="3">
        <f>IRR(B3:D3)</f>
        <v>0.21352549156079448</v>
      </c>
      <c r="L3" t="str">
        <f>IF(K3&gt;F3,"Efectuable","No Efectuable")</f>
        <v>Efectuable</v>
      </c>
    </row>
    <row r="5" spans="1:12" x14ac:dyDescent="0.25">
      <c r="H5" t="str">
        <f>IF(H2&lt;H3,A2,A3)</f>
        <v>Inversión B</v>
      </c>
      <c r="I5" t="str">
        <f>IF(I2&gt;I3,$A$2,$A$3)</f>
        <v>Inversión A</v>
      </c>
      <c r="K5" t="str">
        <f>IF(K2&gt;K3,$A$2,$A$3)</f>
        <v>Inversión B</v>
      </c>
    </row>
    <row r="7" spans="1:12" x14ac:dyDescent="0.25">
      <c r="A7" t="s">
        <v>177</v>
      </c>
      <c r="B7">
        <f>B2</f>
        <v>-100</v>
      </c>
      <c r="C7" s="25">
        <f>B7+C2</f>
        <v>-30</v>
      </c>
      <c r="D7">
        <f>C7+D2</f>
        <v>30</v>
      </c>
    </row>
    <row r="8" spans="1:12" x14ac:dyDescent="0.25">
      <c r="A8" t="s">
        <v>178</v>
      </c>
      <c r="B8">
        <f>B3</f>
        <v>-80</v>
      </c>
      <c r="C8" s="25">
        <f>B8+C3</f>
        <v>-20</v>
      </c>
      <c r="D8">
        <f>C8+D3</f>
        <v>25</v>
      </c>
    </row>
    <row r="10" spans="1:12" x14ac:dyDescent="0.25">
      <c r="A10" t="s">
        <v>175</v>
      </c>
      <c r="B10" t="s">
        <v>179</v>
      </c>
      <c r="C10" t="s">
        <v>180</v>
      </c>
    </row>
    <row r="11" spans="1:12" x14ac:dyDescent="0.25">
      <c r="A11" s="1">
        <v>0</v>
      </c>
      <c r="B11" s="2">
        <f>NPV(A11,$C$2:$D$2)+$B$2</f>
        <v>30</v>
      </c>
      <c r="C11" s="2">
        <f>NPV(A11,$C$3:$D$3)+$B$3</f>
        <v>25</v>
      </c>
    </row>
    <row r="12" spans="1:12" x14ac:dyDescent="0.25">
      <c r="A12" s="1">
        <v>0.01</v>
      </c>
      <c r="B12" s="2">
        <f t="shared" ref="B12:B41" si="0">NPV(A12,$C$2:$D$2)+$B$2</f>
        <v>28.124693657484556</v>
      </c>
      <c r="C12" s="2">
        <f t="shared" ref="C12:C41" si="1">NPV(A12,$C$3:$D$3)+$B$3</f>
        <v>23.519262817370858</v>
      </c>
    </row>
    <row r="13" spans="1:12" x14ac:dyDescent="0.25">
      <c r="A13" s="1">
        <v>0.02</v>
      </c>
      <c r="B13" s="2">
        <f t="shared" si="0"/>
        <v>26.297577854671275</v>
      </c>
      <c r="C13" s="2">
        <f t="shared" si="1"/>
        <v>22.076124567474054</v>
      </c>
    </row>
    <row r="14" spans="1:12" x14ac:dyDescent="0.25">
      <c r="A14" s="1">
        <v>0.03</v>
      </c>
      <c r="B14" s="2">
        <f t="shared" si="0"/>
        <v>24.516919596568925</v>
      </c>
      <c r="C14" s="2">
        <f t="shared" si="1"/>
        <v>20.669243095484958</v>
      </c>
    </row>
    <row r="15" spans="1:12" x14ac:dyDescent="0.25">
      <c r="A15" s="1">
        <v>0.04</v>
      </c>
      <c r="B15" s="2">
        <f t="shared" si="0"/>
        <v>22.781065088757387</v>
      </c>
      <c r="C15" s="2">
        <f t="shared" si="1"/>
        <v>19.297337278106511</v>
      </c>
    </row>
    <row r="16" spans="1:12" x14ac:dyDescent="0.25">
      <c r="A16" s="1">
        <v>0.05</v>
      </c>
      <c r="B16" s="2">
        <f t="shared" si="0"/>
        <v>21.088435374149654</v>
      </c>
      <c r="C16" s="2">
        <f t="shared" si="1"/>
        <v>17.959183673469383</v>
      </c>
    </row>
    <row r="17" spans="1:3" x14ac:dyDescent="0.25">
      <c r="A17" s="1">
        <v>0.06</v>
      </c>
      <c r="B17" s="2">
        <f t="shared" si="0"/>
        <v>19.437522249910998</v>
      </c>
      <c r="C17" s="2">
        <f t="shared" si="1"/>
        <v>16.65361338554645</v>
      </c>
    </row>
    <row r="18" spans="1:3" x14ac:dyDescent="0.25">
      <c r="A18" s="1">
        <v>7.0000000000000007E-2</v>
      </c>
      <c r="B18" s="2">
        <f t="shared" si="0"/>
        <v>17.826884444056233</v>
      </c>
      <c r="C18" s="2">
        <f t="shared" si="1"/>
        <v>15.379509127434702</v>
      </c>
    </row>
    <row r="19" spans="1:3" x14ac:dyDescent="0.25">
      <c r="A19" s="1">
        <v>0.08</v>
      </c>
      <c r="B19" s="2">
        <f t="shared" si="0"/>
        <v>16.255144032921791</v>
      </c>
      <c r="C19" s="2">
        <f t="shared" si="1"/>
        <v>14.135802469135783</v>
      </c>
    </row>
    <row r="20" spans="1:3" x14ac:dyDescent="0.25">
      <c r="A20" s="1">
        <v>0.09</v>
      </c>
      <c r="B20" s="2">
        <f t="shared" si="0"/>
        <v>14.720983082232109</v>
      </c>
      <c r="C20" s="2">
        <f t="shared" si="1"/>
        <v>12.921471256628223</v>
      </c>
    </row>
    <row r="21" spans="1:3" x14ac:dyDescent="0.25">
      <c r="A21" s="1">
        <v>0.1</v>
      </c>
      <c r="B21" s="2">
        <f t="shared" si="0"/>
        <v>13.223140495867753</v>
      </c>
      <c r="C21" s="2">
        <f t="shared" si="1"/>
        <v>11.735537190082638</v>
      </c>
    </row>
    <row r="22" spans="1:3" x14ac:dyDescent="0.25">
      <c r="A22" s="1">
        <v>0.11</v>
      </c>
      <c r="B22" s="2">
        <f t="shared" si="0"/>
        <v>11.76040905770634</v>
      </c>
      <c r="C22" s="2">
        <f t="shared" si="1"/>
        <v>10.577063550036527</v>
      </c>
    </row>
    <row r="23" spans="1:3" x14ac:dyDescent="0.25">
      <c r="A23" s="1">
        <v>0.12</v>
      </c>
      <c r="B23" s="2">
        <f t="shared" si="0"/>
        <v>10.331632653061206</v>
      </c>
      <c r="C23" s="2">
        <f t="shared" si="1"/>
        <v>9.4451530612244738</v>
      </c>
    </row>
    <row r="24" spans="1:3" x14ac:dyDescent="0.25">
      <c r="A24" s="1">
        <v>0.13</v>
      </c>
      <c r="B24" s="2">
        <f t="shared" si="0"/>
        <v>8.9357036572950221</v>
      </c>
      <c r="C24" s="2">
        <f t="shared" si="1"/>
        <v>8.3389458845641826</v>
      </c>
    </row>
    <row r="25" spans="1:3" x14ac:dyDescent="0.25">
      <c r="A25" s="1">
        <v>0.14000000000000001</v>
      </c>
      <c r="B25" s="2">
        <f t="shared" si="0"/>
        <v>7.5715604801477099</v>
      </c>
      <c r="C25" s="2">
        <f t="shared" si="1"/>
        <v>7.2576177285318266</v>
      </c>
    </row>
    <row r="26" spans="1:3" x14ac:dyDescent="0.25">
      <c r="A26" s="1">
        <v>0.15</v>
      </c>
      <c r="B26" s="2">
        <f t="shared" si="0"/>
        <v>6.238185255198502</v>
      </c>
      <c r="C26" s="2">
        <f t="shared" si="1"/>
        <v>6.2003780718336543</v>
      </c>
    </row>
    <row r="27" spans="1:3" x14ac:dyDescent="0.25">
      <c r="A27" s="1">
        <v>0.16</v>
      </c>
      <c r="B27" s="2">
        <f t="shared" si="0"/>
        <v>4.9346016646849051</v>
      </c>
      <c r="C27" s="2">
        <f t="shared" si="1"/>
        <v>5.166468489892992</v>
      </c>
    </row>
    <row r="28" spans="1:3" x14ac:dyDescent="0.25">
      <c r="A28" s="1">
        <v>0.17</v>
      </c>
      <c r="B28" s="2">
        <f t="shared" si="0"/>
        <v>3.6598728906421343</v>
      </c>
      <c r="C28" s="2">
        <f t="shared" si="1"/>
        <v>4.1551610782380095</v>
      </c>
    </row>
    <row r="29" spans="1:3" x14ac:dyDescent="0.25">
      <c r="A29" s="1">
        <v>0.18</v>
      </c>
      <c r="B29" s="2">
        <f t="shared" si="0"/>
        <v>2.4130996839988512</v>
      </c>
      <c r="C29" s="2">
        <f t="shared" si="1"/>
        <v>3.1657569663889831</v>
      </c>
    </row>
    <row r="30" spans="1:3" x14ac:dyDescent="0.25">
      <c r="A30" s="1">
        <v>0.19</v>
      </c>
      <c r="B30" s="2">
        <f t="shared" si="0"/>
        <v>1.193418543888157</v>
      </c>
      <c r="C30" s="2">
        <f t="shared" si="1"/>
        <v>2.1975849163194709</v>
      </c>
    </row>
    <row r="31" spans="1:3" x14ac:dyDescent="0.25">
      <c r="A31" s="1">
        <v>0.2</v>
      </c>
      <c r="B31" s="2">
        <f t="shared" si="0"/>
        <v>0</v>
      </c>
      <c r="C31" s="2">
        <f t="shared" si="1"/>
        <v>1.25</v>
      </c>
    </row>
    <row r="32" spans="1:3" x14ac:dyDescent="0.25">
      <c r="A32" s="1">
        <v>0.21</v>
      </c>
      <c r="B32" s="2">
        <f t="shared" si="0"/>
        <v>-1.1679530086742602</v>
      </c>
      <c r="C32" s="2">
        <f t="shared" si="1"/>
        <v>0.32238235093231538</v>
      </c>
    </row>
    <row r="33" spans="1:3" x14ac:dyDescent="0.25">
      <c r="A33" s="1">
        <v>0.22</v>
      </c>
      <c r="B33" s="2">
        <f t="shared" si="0"/>
        <v>-2.31120666487503</v>
      </c>
      <c r="C33" s="2">
        <f t="shared" si="1"/>
        <v>-0.5858640150497223</v>
      </c>
    </row>
    <row r="34" spans="1:3" x14ac:dyDescent="0.25">
      <c r="A34" s="1">
        <v>0.23</v>
      </c>
      <c r="B34" s="2">
        <f t="shared" si="0"/>
        <v>-3.4304977196113384</v>
      </c>
      <c r="C34" s="2">
        <f t="shared" si="1"/>
        <v>-1.4753123140987441</v>
      </c>
    </row>
    <row r="35" spans="1:3" x14ac:dyDescent="0.25">
      <c r="A35" s="1">
        <v>0.24</v>
      </c>
      <c r="B35" s="2">
        <f t="shared" si="0"/>
        <v>-4.5265348595213339</v>
      </c>
      <c r="C35" s="2">
        <f t="shared" si="1"/>
        <v>-2.3465140478668047</v>
      </c>
    </row>
    <row r="36" spans="1:3" x14ac:dyDescent="0.25">
      <c r="A36" s="1">
        <v>0.25</v>
      </c>
      <c r="B36" s="2">
        <f t="shared" si="0"/>
        <v>-5.5999999999999943</v>
      </c>
      <c r="C36" s="2">
        <f t="shared" si="1"/>
        <v>-3.2000000000000028</v>
      </c>
    </row>
    <row r="37" spans="1:3" x14ac:dyDescent="0.25">
      <c r="A37" s="1">
        <v>0.26</v>
      </c>
      <c r="B37" s="2">
        <f t="shared" si="0"/>
        <v>-6.6515495086923693</v>
      </c>
      <c r="C37" s="2">
        <f t="shared" si="1"/>
        <v>-4.0362811791383137</v>
      </c>
    </row>
    <row r="38" spans="1:3" x14ac:dyDescent="0.25">
      <c r="A38" s="1">
        <v>0.27</v>
      </c>
      <c r="B38" s="2">
        <f t="shared" si="0"/>
        <v>-7.6818153636307329</v>
      </c>
      <c r="C38" s="2">
        <f t="shared" si="1"/>
        <v>-4.8558497116994204</v>
      </c>
    </row>
    <row r="39" spans="1:3" x14ac:dyDescent="0.25">
      <c r="A39" s="1">
        <v>0.28000000000000003</v>
      </c>
      <c r="B39" s="2">
        <f t="shared" si="0"/>
        <v>-8.69140625</v>
      </c>
      <c r="C39" s="2">
        <f t="shared" si="1"/>
        <v>-5.6591796875</v>
      </c>
    </row>
    <row r="40" spans="1:3" x14ac:dyDescent="0.25">
      <c r="A40" s="1">
        <v>0.28999999999999998</v>
      </c>
      <c r="B40" s="2">
        <f t="shared" si="0"/>
        <v>-9.6809085992428408</v>
      </c>
      <c r="C40" s="2">
        <f t="shared" si="1"/>
        <v>-6.4467279610600343</v>
      </c>
    </row>
    <row r="41" spans="1:3" x14ac:dyDescent="0.25">
      <c r="A41" s="1">
        <v>0.3</v>
      </c>
      <c r="B41" s="2">
        <f t="shared" si="0"/>
        <v>-10.650887573964496</v>
      </c>
      <c r="C41" s="2">
        <f t="shared" si="1"/>
        <v>-7.2189349112426129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8020-A9EB-45C7-8D30-00B27CDC4056}">
  <dimension ref="A1:G7"/>
  <sheetViews>
    <sheetView zoomScale="140" zoomScaleNormal="140" workbookViewId="0">
      <selection activeCell="C6" sqref="C6"/>
    </sheetView>
  </sheetViews>
  <sheetFormatPr defaultColWidth="11.42578125" defaultRowHeight="15" x14ac:dyDescent="0.25"/>
  <cols>
    <col min="1" max="1" width="11.7109375" bestFit="1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G1" t="s">
        <v>22</v>
      </c>
    </row>
    <row r="2" spans="1:7" x14ac:dyDescent="0.25">
      <c r="A2">
        <v>7000</v>
      </c>
      <c r="B2">
        <v>15</v>
      </c>
      <c r="C2" s="1">
        <v>0.06</v>
      </c>
      <c r="D2" s="2">
        <f>-FV(C2,B2,,A2)</f>
        <v>16775.907351697846</v>
      </c>
      <c r="F2" t="s">
        <v>27</v>
      </c>
    </row>
    <row r="3" spans="1:7" x14ac:dyDescent="0.25">
      <c r="A3">
        <v>11000</v>
      </c>
      <c r="B3">
        <v>20</v>
      </c>
      <c r="C3" s="3">
        <v>5.2999999999999999E-2</v>
      </c>
      <c r="D3" s="2">
        <f>-FV(C3,B3,,A3)</f>
        <v>30900.115934898953</v>
      </c>
      <c r="F3" t="s">
        <v>28</v>
      </c>
    </row>
    <row r="4" spans="1:7" x14ac:dyDescent="0.25">
      <c r="A4" s="2">
        <f>-PV(C4,B4,,D4)</f>
        <v>21586.364344741607</v>
      </c>
      <c r="B4">
        <v>8</v>
      </c>
      <c r="C4" s="3">
        <v>4.2000000000000003E-2</v>
      </c>
      <c r="D4" s="4">
        <v>30000</v>
      </c>
      <c r="F4" t="s">
        <v>29</v>
      </c>
    </row>
    <row r="5" spans="1:7" x14ac:dyDescent="0.25">
      <c r="A5" s="4">
        <v>7000</v>
      </c>
      <c r="B5">
        <v>12</v>
      </c>
      <c r="C5" s="3">
        <v>4.9000000000000002E-2</v>
      </c>
      <c r="D5" s="2">
        <f>-FV(C5,B5,,A5)</f>
        <v>12428.075941456844</v>
      </c>
      <c r="F5" t="s">
        <v>30</v>
      </c>
    </row>
    <row r="6" spans="1:7" x14ac:dyDescent="0.25">
      <c r="A6" s="4">
        <v>12000</v>
      </c>
      <c r="B6">
        <v>9</v>
      </c>
      <c r="C6" s="3">
        <f>RATE(B6,,-A6,D6)</f>
        <v>5.8400072841267303E-2</v>
      </c>
      <c r="D6" s="4">
        <v>20000</v>
      </c>
      <c r="F6" t="s">
        <v>31</v>
      </c>
    </row>
    <row r="7" spans="1:7" x14ac:dyDescent="0.25">
      <c r="A7" s="4">
        <v>50000</v>
      </c>
      <c r="B7">
        <f>NPER(C7,,-A7,D7)</f>
        <v>11.173415211648038</v>
      </c>
      <c r="C7" s="3">
        <v>6.4000000000000001E-2</v>
      </c>
      <c r="D7" s="4">
        <v>100000</v>
      </c>
      <c r="F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1DE9-E6C1-4DB4-ADDF-4C74719374E0}">
  <dimension ref="A1:H6"/>
  <sheetViews>
    <sheetView zoomScale="140" zoomScaleNormal="140" workbookViewId="0">
      <selection activeCell="C6" sqref="C6"/>
    </sheetView>
  </sheetViews>
  <sheetFormatPr defaultColWidth="11.42578125" defaultRowHeight="15" x14ac:dyDescent="0.25"/>
  <cols>
    <col min="1" max="1" width="11.7109375" bestFit="1" customWidth="1"/>
    <col min="7" max="7" width="11.7109375" bestFit="1" customWidth="1"/>
  </cols>
  <sheetData>
    <row r="1" spans="1:8" x14ac:dyDescent="0.25">
      <c r="A1" t="s">
        <v>23</v>
      </c>
      <c r="B1" t="s">
        <v>33</v>
      </c>
      <c r="C1" t="s">
        <v>34</v>
      </c>
      <c r="D1" t="s">
        <v>35</v>
      </c>
      <c r="E1" t="s">
        <v>36</v>
      </c>
      <c r="F1" t="s">
        <v>26</v>
      </c>
    </row>
    <row r="2" spans="1:8" x14ac:dyDescent="0.25">
      <c r="A2" s="5">
        <f>-PV(C2,B2,D2,,E2)</f>
        <v>10608.451516439789</v>
      </c>
      <c r="B2">
        <v>18</v>
      </c>
      <c r="C2" s="3">
        <v>3.9E-2</v>
      </c>
      <c r="D2">
        <v>800</v>
      </c>
      <c r="E2">
        <v>1</v>
      </c>
      <c r="F2" s="2">
        <f>-FV(C2,B2,,A2)</f>
        <v>21121.845030312914</v>
      </c>
      <c r="G2" s="2">
        <f>-FV(C2,B2,D2,,E2)</f>
        <v>21121.845030312914</v>
      </c>
      <c r="H2" t="s">
        <v>37</v>
      </c>
    </row>
    <row r="3" spans="1:8" x14ac:dyDescent="0.25">
      <c r="A3" s="2">
        <f>-PV(C3,B3,D3,,E3)</f>
        <v>33322.599202849575</v>
      </c>
      <c r="B3">
        <v>17</v>
      </c>
      <c r="C3" s="3">
        <v>5.1999999999999998E-2</v>
      </c>
      <c r="D3">
        <v>3000</v>
      </c>
      <c r="E3">
        <v>0</v>
      </c>
      <c r="F3" s="2">
        <f>-FV(C3,B3,,A3)</f>
        <v>78887.182714962051</v>
      </c>
      <c r="H3" t="s">
        <v>38</v>
      </c>
    </row>
    <row r="4" spans="1:8" x14ac:dyDescent="0.25">
      <c r="A4" s="4"/>
      <c r="B4">
        <v>14</v>
      </c>
      <c r="C4" s="1">
        <v>0.05</v>
      </c>
      <c r="D4" s="2">
        <f>-PMT(C4,B4,,F4,E4)</f>
        <v>9718.8513251924251</v>
      </c>
      <c r="E4">
        <v>1</v>
      </c>
      <c r="F4" s="4">
        <v>200000</v>
      </c>
      <c r="H4" t="s">
        <v>39</v>
      </c>
    </row>
    <row r="5" spans="1:8" x14ac:dyDescent="0.25">
      <c r="B5">
        <f>NPER(C5,-D5,,F5,E5)</f>
        <v>12.860747083745981</v>
      </c>
      <c r="C5" s="3">
        <v>6.2E-2</v>
      </c>
      <c r="D5" s="4">
        <v>2000</v>
      </c>
      <c r="E5">
        <v>1</v>
      </c>
      <c r="F5" s="4">
        <v>40000</v>
      </c>
      <c r="H5" t="s">
        <v>40</v>
      </c>
    </row>
    <row r="6" spans="1:8" x14ac:dyDescent="0.25">
      <c r="A6" s="2"/>
      <c r="B6">
        <v>17</v>
      </c>
      <c r="C6" s="7">
        <f>RATE(B6,-D6,,F6,E6)</f>
        <v>6.0321727516782303E-2</v>
      </c>
      <c r="D6" s="6">
        <v>3000</v>
      </c>
      <c r="E6">
        <v>1</v>
      </c>
      <c r="F6">
        <v>90000</v>
      </c>
      <c r="H6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3626-1F2E-4E1F-9EC8-E705CC939339}">
  <dimension ref="A1:F70"/>
  <sheetViews>
    <sheetView topLeftCell="A37" zoomScaleNormal="100" workbookViewId="0">
      <selection activeCell="A55" sqref="A55:B56"/>
    </sheetView>
  </sheetViews>
  <sheetFormatPr defaultColWidth="11.42578125" defaultRowHeight="15" x14ac:dyDescent="0.25"/>
  <sheetData>
    <row r="1" spans="1:6" x14ac:dyDescent="0.25">
      <c r="A1" t="s">
        <v>42</v>
      </c>
    </row>
    <row r="2" spans="1:6" x14ac:dyDescent="0.25">
      <c r="A2" t="s">
        <v>43</v>
      </c>
    </row>
    <row r="3" spans="1:6" x14ac:dyDescent="0.25">
      <c r="A3" t="s">
        <v>23</v>
      </c>
      <c r="B3" t="s">
        <v>33</v>
      </c>
      <c r="C3" t="s">
        <v>34</v>
      </c>
      <c r="E3" t="s">
        <v>44</v>
      </c>
    </row>
    <row r="4" spans="1:6" x14ac:dyDescent="0.25">
      <c r="A4">
        <v>10000</v>
      </c>
      <c r="B4">
        <v>10</v>
      </c>
      <c r="C4" s="1">
        <v>0.1</v>
      </c>
      <c r="E4">
        <v>0</v>
      </c>
    </row>
    <row r="6" spans="1:6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25">
      <c r="A7">
        <v>1</v>
      </c>
      <c r="B7">
        <f>A4</f>
        <v>10000</v>
      </c>
      <c r="C7">
        <f>B7*$C$4</f>
        <v>1000</v>
      </c>
      <c r="D7">
        <f>$E$4</f>
        <v>0</v>
      </c>
      <c r="E7">
        <f>C7+D7</f>
        <v>1000</v>
      </c>
      <c r="F7">
        <f>B7-D7</f>
        <v>10000</v>
      </c>
    </row>
    <row r="8" spans="1:6" x14ac:dyDescent="0.25">
      <c r="A8">
        <v>2</v>
      </c>
      <c r="B8">
        <f>F7</f>
        <v>10000</v>
      </c>
      <c r="C8">
        <f>B8*$C$4</f>
        <v>1000</v>
      </c>
      <c r="D8">
        <f>$E$4</f>
        <v>0</v>
      </c>
      <c r="E8">
        <f>C8+D8</f>
        <v>1000</v>
      </c>
      <c r="F8">
        <f>B8-D8</f>
        <v>10000</v>
      </c>
    </row>
    <row r="9" spans="1:6" x14ac:dyDescent="0.25">
      <c r="A9">
        <v>3</v>
      </c>
      <c r="B9">
        <f t="shared" ref="B9:B16" si="0">F8</f>
        <v>10000</v>
      </c>
      <c r="C9">
        <f t="shared" ref="C9:C16" si="1">B9*$C$4</f>
        <v>1000</v>
      </c>
      <c r="D9">
        <f t="shared" ref="D9:D15" si="2">$E$4</f>
        <v>0</v>
      </c>
      <c r="E9">
        <f t="shared" ref="E9:E16" si="3">C9+D9</f>
        <v>1000</v>
      </c>
      <c r="F9">
        <f t="shared" ref="F9:F16" si="4">B9-D9</f>
        <v>10000</v>
      </c>
    </row>
    <row r="10" spans="1:6" x14ac:dyDescent="0.25">
      <c r="A10">
        <v>4</v>
      </c>
      <c r="B10">
        <f t="shared" si="0"/>
        <v>10000</v>
      </c>
      <c r="C10">
        <f t="shared" si="1"/>
        <v>1000</v>
      </c>
      <c r="D10">
        <f t="shared" si="2"/>
        <v>0</v>
      </c>
      <c r="E10">
        <f t="shared" si="3"/>
        <v>1000</v>
      </c>
      <c r="F10">
        <f t="shared" si="4"/>
        <v>10000</v>
      </c>
    </row>
    <row r="11" spans="1:6" x14ac:dyDescent="0.25">
      <c r="A11">
        <v>5</v>
      </c>
      <c r="B11">
        <f t="shared" si="0"/>
        <v>10000</v>
      </c>
      <c r="C11">
        <f t="shared" si="1"/>
        <v>1000</v>
      </c>
      <c r="D11">
        <f t="shared" si="2"/>
        <v>0</v>
      </c>
      <c r="E11">
        <f t="shared" si="3"/>
        <v>1000</v>
      </c>
      <c r="F11">
        <f t="shared" si="4"/>
        <v>10000</v>
      </c>
    </row>
    <row r="12" spans="1:6" x14ac:dyDescent="0.25">
      <c r="A12">
        <v>6</v>
      </c>
      <c r="B12">
        <f t="shared" si="0"/>
        <v>10000</v>
      </c>
      <c r="C12">
        <f t="shared" si="1"/>
        <v>1000</v>
      </c>
      <c r="D12">
        <f t="shared" si="2"/>
        <v>0</v>
      </c>
      <c r="E12">
        <f t="shared" si="3"/>
        <v>1000</v>
      </c>
      <c r="F12">
        <f t="shared" si="4"/>
        <v>10000</v>
      </c>
    </row>
    <row r="13" spans="1:6" x14ac:dyDescent="0.25">
      <c r="B13">
        <f t="shared" si="0"/>
        <v>10000</v>
      </c>
      <c r="C13">
        <f t="shared" si="1"/>
        <v>1000</v>
      </c>
      <c r="D13">
        <f t="shared" si="2"/>
        <v>0</v>
      </c>
      <c r="E13">
        <f t="shared" si="3"/>
        <v>1000</v>
      </c>
      <c r="F13">
        <f t="shared" si="4"/>
        <v>10000</v>
      </c>
    </row>
    <row r="14" spans="1:6" x14ac:dyDescent="0.25">
      <c r="A14">
        <v>8</v>
      </c>
      <c r="B14">
        <f t="shared" si="0"/>
        <v>10000</v>
      </c>
      <c r="C14">
        <f t="shared" si="1"/>
        <v>1000</v>
      </c>
      <c r="D14">
        <f t="shared" si="2"/>
        <v>0</v>
      </c>
      <c r="E14">
        <f t="shared" si="3"/>
        <v>1000</v>
      </c>
      <c r="F14">
        <f t="shared" si="4"/>
        <v>10000</v>
      </c>
    </row>
    <row r="15" spans="1:6" x14ac:dyDescent="0.25">
      <c r="A15">
        <v>9</v>
      </c>
      <c r="B15">
        <f t="shared" si="0"/>
        <v>10000</v>
      </c>
      <c r="C15">
        <f t="shared" si="1"/>
        <v>1000</v>
      </c>
      <c r="D15">
        <f t="shared" si="2"/>
        <v>0</v>
      </c>
      <c r="E15">
        <f t="shared" si="3"/>
        <v>1000</v>
      </c>
      <c r="F15">
        <f t="shared" si="4"/>
        <v>10000</v>
      </c>
    </row>
    <row r="16" spans="1:6" x14ac:dyDescent="0.25">
      <c r="A16">
        <v>10</v>
      </c>
      <c r="B16">
        <f t="shared" si="0"/>
        <v>10000</v>
      </c>
      <c r="C16">
        <f t="shared" si="1"/>
        <v>1000</v>
      </c>
      <c r="D16">
        <f>A4</f>
        <v>10000</v>
      </c>
      <c r="E16">
        <f t="shared" si="3"/>
        <v>11000</v>
      </c>
      <c r="F16">
        <f t="shared" si="4"/>
        <v>0</v>
      </c>
    </row>
    <row r="20" spans="1:6" x14ac:dyDescent="0.25">
      <c r="A20" t="s">
        <v>42</v>
      </c>
    </row>
    <row r="21" spans="1:6" x14ac:dyDescent="0.25">
      <c r="A21" t="s">
        <v>51</v>
      </c>
    </row>
    <row r="22" spans="1:6" x14ac:dyDescent="0.25">
      <c r="A22" t="s">
        <v>23</v>
      </c>
      <c r="B22" t="s">
        <v>33</v>
      </c>
      <c r="C22" t="s">
        <v>34</v>
      </c>
      <c r="E22" t="s">
        <v>44</v>
      </c>
    </row>
    <row r="23" spans="1:6" x14ac:dyDescent="0.25">
      <c r="A23">
        <v>10000</v>
      </c>
      <c r="B23">
        <v>10</v>
      </c>
      <c r="C23" s="1">
        <v>0.1</v>
      </c>
      <c r="E23">
        <f>A23/B23</f>
        <v>1000</v>
      </c>
    </row>
    <row r="25" spans="1:6" x14ac:dyDescent="0.25">
      <c r="A25" t="s">
        <v>45</v>
      </c>
      <c r="B25" t="s">
        <v>46</v>
      </c>
      <c r="C25" t="s">
        <v>47</v>
      </c>
      <c r="D25" t="s">
        <v>48</v>
      </c>
      <c r="E25" t="s">
        <v>49</v>
      </c>
      <c r="F25" t="s">
        <v>50</v>
      </c>
    </row>
    <row r="26" spans="1:6" x14ac:dyDescent="0.25">
      <c r="A26">
        <v>1</v>
      </c>
      <c r="B26">
        <f>A23</f>
        <v>10000</v>
      </c>
      <c r="C26">
        <f>B26*$C$23</f>
        <v>1000</v>
      </c>
      <c r="D26">
        <f>$E$23</f>
        <v>1000</v>
      </c>
      <c r="E26">
        <f>C26+D26</f>
        <v>2000</v>
      </c>
      <c r="F26">
        <f>B26-D26</f>
        <v>9000</v>
      </c>
    </row>
    <row r="27" spans="1:6" x14ac:dyDescent="0.25">
      <c r="A27">
        <v>2</v>
      </c>
      <c r="B27">
        <f>F26</f>
        <v>9000</v>
      </c>
      <c r="C27">
        <f>B27*$C$23</f>
        <v>900</v>
      </c>
      <c r="D27">
        <f>$E$23</f>
        <v>1000</v>
      </c>
      <c r="E27">
        <f>C27+D27</f>
        <v>1900</v>
      </c>
      <c r="F27">
        <f>B27-D27</f>
        <v>8000</v>
      </c>
    </row>
    <row r="28" spans="1:6" x14ac:dyDescent="0.25">
      <c r="A28">
        <v>3</v>
      </c>
      <c r="B28">
        <f t="shared" ref="B28:B35" si="5">F27</f>
        <v>8000</v>
      </c>
      <c r="C28">
        <f t="shared" ref="C28:C35" si="6">B28*$C$23</f>
        <v>800</v>
      </c>
      <c r="D28">
        <f t="shared" ref="D28:D35" si="7">$E$23</f>
        <v>1000</v>
      </c>
      <c r="E28">
        <f t="shared" ref="E28:E35" si="8">C28+D28</f>
        <v>1800</v>
      </c>
      <c r="F28">
        <f t="shared" ref="F28:F35" si="9">B28-D28</f>
        <v>7000</v>
      </c>
    </row>
    <row r="29" spans="1:6" x14ac:dyDescent="0.25">
      <c r="A29">
        <v>4</v>
      </c>
      <c r="B29">
        <f t="shared" si="5"/>
        <v>7000</v>
      </c>
      <c r="C29">
        <f t="shared" si="6"/>
        <v>700</v>
      </c>
      <c r="D29">
        <f t="shared" si="7"/>
        <v>1000</v>
      </c>
      <c r="E29">
        <f t="shared" si="8"/>
        <v>1700</v>
      </c>
      <c r="F29">
        <f t="shared" si="9"/>
        <v>6000</v>
      </c>
    </row>
    <row r="30" spans="1:6" x14ac:dyDescent="0.25">
      <c r="A30">
        <v>5</v>
      </c>
      <c r="B30">
        <f t="shared" si="5"/>
        <v>6000</v>
      </c>
      <c r="C30">
        <f t="shared" si="6"/>
        <v>600</v>
      </c>
      <c r="D30">
        <f t="shared" si="7"/>
        <v>1000</v>
      </c>
      <c r="E30">
        <f t="shared" si="8"/>
        <v>1600</v>
      </c>
      <c r="F30">
        <f t="shared" si="9"/>
        <v>5000</v>
      </c>
    </row>
    <row r="31" spans="1:6" x14ac:dyDescent="0.25">
      <c r="A31">
        <v>6</v>
      </c>
      <c r="B31">
        <f t="shared" si="5"/>
        <v>5000</v>
      </c>
      <c r="C31">
        <f t="shared" si="6"/>
        <v>500</v>
      </c>
      <c r="D31">
        <f t="shared" si="7"/>
        <v>1000</v>
      </c>
      <c r="E31">
        <f t="shared" si="8"/>
        <v>1500</v>
      </c>
      <c r="F31">
        <f t="shared" si="9"/>
        <v>4000</v>
      </c>
    </row>
    <row r="32" spans="1:6" x14ac:dyDescent="0.25">
      <c r="A32">
        <v>7</v>
      </c>
      <c r="B32">
        <f t="shared" si="5"/>
        <v>4000</v>
      </c>
      <c r="C32">
        <f t="shared" si="6"/>
        <v>400</v>
      </c>
      <c r="D32">
        <f t="shared" si="7"/>
        <v>1000</v>
      </c>
      <c r="E32">
        <f t="shared" si="8"/>
        <v>1400</v>
      </c>
      <c r="F32">
        <f t="shared" si="9"/>
        <v>3000</v>
      </c>
    </row>
    <row r="33" spans="1:6" x14ac:dyDescent="0.25">
      <c r="A33">
        <v>8</v>
      </c>
      <c r="B33">
        <f t="shared" si="5"/>
        <v>3000</v>
      </c>
      <c r="C33">
        <f t="shared" si="6"/>
        <v>300</v>
      </c>
      <c r="D33">
        <f t="shared" si="7"/>
        <v>1000</v>
      </c>
      <c r="E33">
        <f t="shared" si="8"/>
        <v>1300</v>
      </c>
      <c r="F33">
        <f t="shared" si="9"/>
        <v>2000</v>
      </c>
    </row>
    <row r="34" spans="1:6" x14ac:dyDescent="0.25">
      <c r="A34">
        <v>9</v>
      </c>
      <c r="B34">
        <f t="shared" si="5"/>
        <v>2000</v>
      </c>
      <c r="C34">
        <f t="shared" si="6"/>
        <v>200</v>
      </c>
      <c r="D34">
        <f t="shared" si="7"/>
        <v>1000</v>
      </c>
      <c r="E34">
        <f t="shared" si="8"/>
        <v>1200</v>
      </c>
      <c r="F34">
        <f t="shared" si="9"/>
        <v>1000</v>
      </c>
    </row>
    <row r="35" spans="1:6" x14ac:dyDescent="0.25">
      <c r="A35">
        <v>10</v>
      </c>
      <c r="B35">
        <f t="shared" si="5"/>
        <v>1000</v>
      </c>
      <c r="C35">
        <f t="shared" si="6"/>
        <v>100</v>
      </c>
      <c r="D35">
        <f t="shared" si="7"/>
        <v>1000</v>
      </c>
      <c r="E35">
        <f t="shared" si="8"/>
        <v>1100</v>
      </c>
      <c r="F35">
        <f t="shared" si="9"/>
        <v>0</v>
      </c>
    </row>
    <row r="37" spans="1:6" x14ac:dyDescent="0.25">
      <c r="A37" t="s">
        <v>42</v>
      </c>
    </row>
    <row r="38" spans="1:6" x14ac:dyDescent="0.25">
      <c r="A38" t="s">
        <v>52</v>
      </c>
    </row>
    <row r="39" spans="1:6" x14ac:dyDescent="0.25">
      <c r="A39" t="s">
        <v>23</v>
      </c>
      <c r="B39" t="s">
        <v>33</v>
      </c>
      <c r="C39" t="s">
        <v>34</v>
      </c>
      <c r="E39" t="s">
        <v>49</v>
      </c>
    </row>
    <row r="40" spans="1:6" x14ac:dyDescent="0.25">
      <c r="A40">
        <v>10000</v>
      </c>
      <c r="B40">
        <v>10</v>
      </c>
      <c r="C40" s="1">
        <v>0.1</v>
      </c>
      <c r="E40" s="2">
        <f>-PMT(C40,B40,A40)</f>
        <v>1627.4539488251162</v>
      </c>
    </row>
    <row r="42" spans="1:6" x14ac:dyDescent="0.25">
      <c r="A42" t="s">
        <v>45</v>
      </c>
      <c r="B42" t="s">
        <v>46</v>
      </c>
      <c r="C42" t="s">
        <v>47</v>
      </c>
      <c r="D42" t="s">
        <v>48</v>
      </c>
      <c r="E42" t="s">
        <v>49</v>
      </c>
      <c r="F42" t="s">
        <v>50</v>
      </c>
    </row>
    <row r="43" spans="1:6" x14ac:dyDescent="0.25">
      <c r="A43">
        <v>1</v>
      </c>
      <c r="B43">
        <f>A40</f>
        <v>10000</v>
      </c>
      <c r="C43">
        <f>B43*$C$40</f>
        <v>1000</v>
      </c>
      <c r="D43" s="2">
        <f>E43-C43</f>
        <v>627.45394882511619</v>
      </c>
      <c r="E43" s="2">
        <f>$E$40</f>
        <v>1627.4539488251162</v>
      </c>
      <c r="F43" s="2">
        <f>B43-D43</f>
        <v>9372.5460511748843</v>
      </c>
    </row>
    <row r="44" spans="1:6" x14ac:dyDescent="0.25">
      <c r="A44">
        <v>2</v>
      </c>
      <c r="B44" s="2">
        <f>F43</f>
        <v>9372.5460511748843</v>
      </c>
      <c r="C44">
        <f>B44*$C$40</f>
        <v>937.2546051174885</v>
      </c>
      <c r="D44" s="2">
        <f>E44-C44</f>
        <v>690.19934370762769</v>
      </c>
      <c r="E44" s="2">
        <f>$E$40</f>
        <v>1627.4539488251162</v>
      </c>
      <c r="F44" s="2">
        <f>B44-D44</f>
        <v>8682.3467074672571</v>
      </c>
    </row>
    <row r="45" spans="1:6" x14ac:dyDescent="0.25">
      <c r="A45">
        <v>3</v>
      </c>
      <c r="B45" s="2">
        <f t="shared" ref="B45:B52" si="10">F44</f>
        <v>8682.3467074672571</v>
      </c>
      <c r="C45">
        <f t="shared" ref="C45:C52" si="11">B45*$C$40</f>
        <v>868.23467074672578</v>
      </c>
      <c r="D45" s="2">
        <f t="shared" ref="D45:D52" si="12">E45-C45</f>
        <v>759.2192780783904</v>
      </c>
      <c r="E45" s="2">
        <f t="shared" ref="E45:E52" si="13">$E$40</f>
        <v>1627.4539488251162</v>
      </c>
      <c r="F45" s="2">
        <f t="shared" ref="F45:F52" si="14">B45-D45</f>
        <v>7923.1274293888664</v>
      </c>
    </row>
    <row r="46" spans="1:6" x14ac:dyDescent="0.25">
      <c r="A46">
        <v>4</v>
      </c>
      <c r="B46" s="2">
        <f t="shared" si="10"/>
        <v>7923.1274293888664</v>
      </c>
      <c r="C46">
        <f t="shared" si="11"/>
        <v>792.31274293888669</v>
      </c>
      <c r="D46" s="2">
        <f t="shared" si="12"/>
        <v>835.1412058862295</v>
      </c>
      <c r="E46" s="2">
        <f t="shared" si="13"/>
        <v>1627.4539488251162</v>
      </c>
      <c r="F46" s="2">
        <f t="shared" si="14"/>
        <v>7087.9862235026367</v>
      </c>
    </row>
    <row r="47" spans="1:6" x14ac:dyDescent="0.25">
      <c r="A47">
        <v>5</v>
      </c>
      <c r="B47" s="2">
        <f t="shared" si="10"/>
        <v>7087.9862235026367</v>
      </c>
      <c r="C47">
        <f t="shared" si="11"/>
        <v>708.79862235026371</v>
      </c>
      <c r="D47" s="2">
        <f t="shared" si="12"/>
        <v>918.65532647485247</v>
      </c>
      <c r="E47" s="2">
        <f t="shared" si="13"/>
        <v>1627.4539488251162</v>
      </c>
      <c r="F47" s="2">
        <f t="shared" si="14"/>
        <v>6169.330897027784</v>
      </c>
    </row>
    <row r="48" spans="1:6" x14ac:dyDescent="0.25">
      <c r="A48">
        <v>6</v>
      </c>
      <c r="B48" s="2">
        <f t="shared" si="10"/>
        <v>6169.330897027784</v>
      </c>
      <c r="C48">
        <f t="shared" si="11"/>
        <v>616.93308970277849</v>
      </c>
      <c r="D48" s="2">
        <f t="shared" si="12"/>
        <v>1010.5208591223377</v>
      </c>
      <c r="E48" s="2">
        <f t="shared" si="13"/>
        <v>1627.4539488251162</v>
      </c>
      <c r="F48" s="2">
        <f t="shared" si="14"/>
        <v>5158.8100379054467</v>
      </c>
    </row>
    <row r="49" spans="1:6" x14ac:dyDescent="0.25">
      <c r="A49">
        <v>7</v>
      </c>
      <c r="B49" s="2">
        <f t="shared" si="10"/>
        <v>5158.8100379054467</v>
      </c>
      <c r="C49">
        <f t="shared" si="11"/>
        <v>515.8810037905447</v>
      </c>
      <c r="D49" s="2">
        <f t="shared" si="12"/>
        <v>1111.5729450345716</v>
      </c>
      <c r="E49" s="2">
        <f t="shared" si="13"/>
        <v>1627.4539488251162</v>
      </c>
      <c r="F49" s="2">
        <f t="shared" si="14"/>
        <v>4047.2370928708751</v>
      </c>
    </row>
    <row r="50" spans="1:6" x14ac:dyDescent="0.25">
      <c r="A50">
        <v>8</v>
      </c>
      <c r="B50" s="2">
        <f t="shared" si="10"/>
        <v>4047.2370928708751</v>
      </c>
      <c r="C50">
        <f t="shared" si="11"/>
        <v>404.72370928708756</v>
      </c>
      <c r="D50" s="2">
        <f t="shared" si="12"/>
        <v>1222.7302395380286</v>
      </c>
      <c r="E50" s="2">
        <f t="shared" si="13"/>
        <v>1627.4539488251162</v>
      </c>
      <c r="F50" s="2">
        <f t="shared" si="14"/>
        <v>2824.5068533328467</v>
      </c>
    </row>
    <row r="51" spans="1:6" x14ac:dyDescent="0.25">
      <c r="A51">
        <v>9</v>
      </c>
      <c r="B51" s="2">
        <f t="shared" si="10"/>
        <v>2824.5068533328467</v>
      </c>
      <c r="C51">
        <f t="shared" si="11"/>
        <v>282.4506853332847</v>
      </c>
      <c r="D51" s="2">
        <f t="shared" si="12"/>
        <v>1345.0032634918316</v>
      </c>
      <c r="E51" s="2">
        <f t="shared" si="13"/>
        <v>1627.4539488251162</v>
      </c>
      <c r="F51" s="2">
        <f t="shared" si="14"/>
        <v>1479.5035898410151</v>
      </c>
    </row>
    <row r="52" spans="1:6" x14ac:dyDescent="0.25">
      <c r="A52">
        <v>10</v>
      </c>
      <c r="B52" s="2">
        <f t="shared" si="10"/>
        <v>1479.5035898410151</v>
      </c>
      <c r="C52">
        <f t="shared" si="11"/>
        <v>147.95035898410151</v>
      </c>
      <c r="D52" s="2">
        <f t="shared" si="12"/>
        <v>1479.5035898410147</v>
      </c>
      <c r="E52" s="2">
        <f t="shared" si="13"/>
        <v>1627.4539488251162</v>
      </c>
      <c r="F52" s="2">
        <f t="shared" si="14"/>
        <v>0</v>
      </c>
    </row>
    <row r="55" spans="1:6" x14ac:dyDescent="0.25">
      <c r="A55" t="s">
        <v>42</v>
      </c>
    </row>
    <row r="56" spans="1:6" x14ac:dyDescent="0.25">
      <c r="A56" t="s">
        <v>52</v>
      </c>
    </row>
    <row r="57" spans="1:6" x14ac:dyDescent="0.25">
      <c r="A57" t="s">
        <v>23</v>
      </c>
      <c r="B57" t="s">
        <v>33</v>
      </c>
      <c r="C57" t="s">
        <v>34</v>
      </c>
      <c r="E57" t="s">
        <v>49</v>
      </c>
    </row>
    <row r="58" spans="1:6" x14ac:dyDescent="0.25">
      <c r="A58">
        <v>10000</v>
      </c>
      <c r="B58">
        <v>10</v>
      </c>
      <c r="C58" s="1">
        <v>0.1</v>
      </c>
      <c r="E58" s="2">
        <f>-PMT(C58,B58,A58)</f>
        <v>1627.4539488251162</v>
      </c>
    </row>
    <row r="60" spans="1:6" x14ac:dyDescent="0.25">
      <c r="A60" t="s">
        <v>45</v>
      </c>
      <c r="B60" t="s">
        <v>46</v>
      </c>
      <c r="C60" t="s">
        <v>47</v>
      </c>
      <c r="D60" t="s">
        <v>48</v>
      </c>
      <c r="E60" t="s">
        <v>49</v>
      </c>
      <c r="F60" t="s">
        <v>50</v>
      </c>
    </row>
    <row r="61" spans="1:6" x14ac:dyDescent="0.25">
      <c r="A61">
        <v>1</v>
      </c>
      <c r="B61">
        <f>A58</f>
        <v>10000</v>
      </c>
      <c r="C61" s="2">
        <f>-IPMT($C$58,A61,$B$58,$A$58)</f>
        <v>1000</v>
      </c>
      <c r="D61" s="2">
        <f>-PPMT($C$58,A61,$B$58,$A$58)</f>
        <v>627.45394882511619</v>
      </c>
      <c r="E61" s="2">
        <f>C61+D61</f>
        <v>1627.4539488251162</v>
      </c>
      <c r="F61" s="2">
        <f>B61-D61</f>
        <v>9372.5460511748843</v>
      </c>
    </row>
    <row r="62" spans="1:6" x14ac:dyDescent="0.25">
      <c r="A62">
        <v>2</v>
      </c>
      <c r="B62" s="2">
        <f>F61</f>
        <v>9372.5460511748843</v>
      </c>
      <c r="C62" s="2">
        <f>-IPMT($C$58,A62,$B$58,$A$58)</f>
        <v>937.2546051174885</v>
      </c>
      <c r="D62" s="2">
        <f>-PPMT($C$58,A62,$B$58,$A$58)</f>
        <v>690.1993437076278</v>
      </c>
      <c r="E62" s="2">
        <f>C62+D62</f>
        <v>1627.4539488251162</v>
      </c>
      <c r="F62" s="2">
        <f>B62-D62</f>
        <v>8682.3467074672571</v>
      </c>
    </row>
    <row r="63" spans="1:6" x14ac:dyDescent="0.25">
      <c r="A63">
        <v>3</v>
      </c>
      <c r="B63" s="2">
        <f t="shared" ref="B63:B70" si="15">F62</f>
        <v>8682.3467074672571</v>
      </c>
      <c r="C63" s="2">
        <f t="shared" ref="C63:C70" si="16">-IPMT($C$58,A63,$B$58,$A$58)</f>
        <v>868.23467074672556</v>
      </c>
      <c r="D63" s="2">
        <f t="shared" ref="D63:D70" si="17">-PPMT($C$58,A63,$B$58,$A$58)</f>
        <v>759.21927807839052</v>
      </c>
      <c r="E63" s="2">
        <f t="shared" ref="E63:E70" si="18">C63+D63</f>
        <v>1627.4539488251162</v>
      </c>
      <c r="F63" s="2">
        <f t="shared" ref="F63:F70" si="19">B63-D63</f>
        <v>7923.1274293888664</v>
      </c>
    </row>
    <row r="64" spans="1:6" x14ac:dyDescent="0.25">
      <c r="A64">
        <v>4</v>
      </c>
      <c r="B64" s="2">
        <f t="shared" si="15"/>
        <v>7923.1274293888664</v>
      </c>
      <c r="C64" s="2">
        <f t="shared" si="16"/>
        <v>792.31274293888657</v>
      </c>
      <c r="D64" s="2">
        <f t="shared" si="17"/>
        <v>835.14120588622961</v>
      </c>
      <c r="E64" s="2">
        <f t="shared" si="18"/>
        <v>1627.4539488251162</v>
      </c>
      <c r="F64" s="2">
        <f t="shared" si="19"/>
        <v>7087.9862235026367</v>
      </c>
    </row>
    <row r="65" spans="1:6" x14ac:dyDescent="0.25">
      <c r="A65">
        <v>5</v>
      </c>
      <c r="B65" s="2">
        <f t="shared" si="15"/>
        <v>7087.9862235026367</v>
      </c>
      <c r="C65" s="2">
        <f t="shared" si="16"/>
        <v>708.7986223502636</v>
      </c>
      <c r="D65" s="2">
        <f t="shared" si="17"/>
        <v>918.65532647485259</v>
      </c>
      <c r="E65" s="2">
        <f t="shared" si="18"/>
        <v>1627.4539488251162</v>
      </c>
      <c r="F65" s="2">
        <f t="shared" si="19"/>
        <v>6169.330897027784</v>
      </c>
    </row>
    <row r="66" spans="1:6" x14ac:dyDescent="0.25">
      <c r="A66">
        <v>6</v>
      </c>
      <c r="B66" s="2">
        <f t="shared" si="15"/>
        <v>6169.330897027784</v>
      </c>
      <c r="C66" s="2">
        <f t="shared" si="16"/>
        <v>616.93308970277837</v>
      </c>
      <c r="D66" s="2">
        <f t="shared" si="17"/>
        <v>1010.5208591223377</v>
      </c>
      <c r="E66" s="2">
        <f t="shared" si="18"/>
        <v>1627.4539488251162</v>
      </c>
      <c r="F66" s="2">
        <f t="shared" si="19"/>
        <v>5158.8100379054467</v>
      </c>
    </row>
    <row r="67" spans="1:6" x14ac:dyDescent="0.25">
      <c r="A67">
        <v>7</v>
      </c>
      <c r="B67" s="2">
        <f t="shared" si="15"/>
        <v>5158.8100379054467</v>
      </c>
      <c r="C67" s="2">
        <f t="shared" si="16"/>
        <v>515.8810037905447</v>
      </c>
      <c r="D67" s="2">
        <f t="shared" si="17"/>
        <v>1111.5729450345716</v>
      </c>
      <c r="E67" s="2">
        <f t="shared" si="18"/>
        <v>1627.4539488251162</v>
      </c>
      <c r="F67" s="2">
        <f t="shared" si="19"/>
        <v>4047.2370928708751</v>
      </c>
    </row>
    <row r="68" spans="1:6" x14ac:dyDescent="0.25">
      <c r="A68">
        <v>8</v>
      </c>
      <c r="B68" s="2">
        <f t="shared" si="15"/>
        <v>4047.2370928708751</v>
      </c>
      <c r="C68" s="2">
        <f t="shared" si="16"/>
        <v>404.72370928708739</v>
      </c>
      <c r="D68" s="2">
        <f t="shared" si="17"/>
        <v>1222.7302395380286</v>
      </c>
      <c r="E68" s="2">
        <f t="shared" si="18"/>
        <v>1627.453948825116</v>
      </c>
      <c r="F68" s="2">
        <f t="shared" si="19"/>
        <v>2824.5068533328467</v>
      </c>
    </row>
    <row r="69" spans="1:6" x14ac:dyDescent="0.25">
      <c r="A69">
        <v>9</v>
      </c>
      <c r="B69" s="2">
        <f t="shared" si="15"/>
        <v>2824.5068533328467</v>
      </c>
      <c r="C69" s="2">
        <f t="shared" si="16"/>
        <v>282.45068533328458</v>
      </c>
      <c r="D69" s="2">
        <f t="shared" si="17"/>
        <v>1345.0032634918316</v>
      </c>
      <c r="E69" s="2">
        <f t="shared" si="18"/>
        <v>1627.4539488251162</v>
      </c>
      <c r="F69" s="2">
        <f t="shared" si="19"/>
        <v>1479.5035898410151</v>
      </c>
    </row>
    <row r="70" spans="1:6" x14ac:dyDescent="0.25">
      <c r="A70">
        <v>10</v>
      </c>
      <c r="B70" s="2">
        <f t="shared" si="15"/>
        <v>1479.5035898410151</v>
      </c>
      <c r="C70" s="2">
        <f t="shared" si="16"/>
        <v>147.95035898410146</v>
      </c>
      <c r="D70" s="2">
        <f t="shared" si="17"/>
        <v>1479.5035898410147</v>
      </c>
      <c r="E70" s="2">
        <f t="shared" si="18"/>
        <v>1627.4539488251162</v>
      </c>
      <c r="F70" s="2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FD1D-A987-480B-AC8B-1D72C31D5189}">
  <dimension ref="A1:F4"/>
  <sheetViews>
    <sheetView zoomScale="145" zoomScaleNormal="145" workbookViewId="0">
      <selection activeCell="I4" sqref="A1:I4"/>
    </sheetView>
  </sheetViews>
  <sheetFormatPr defaultColWidth="11.42578125" defaultRowHeight="15" x14ac:dyDescent="0.25"/>
  <sheetData>
    <row r="1" spans="1:6" x14ac:dyDescent="0.25">
      <c r="A1" t="s">
        <v>53</v>
      </c>
      <c r="B1" t="s">
        <v>54</v>
      </c>
      <c r="C1" t="s">
        <v>55</v>
      </c>
      <c r="D1" t="s">
        <v>56</v>
      </c>
    </row>
    <row r="2" spans="1:6" x14ac:dyDescent="0.25">
      <c r="A2">
        <f>B2/D2</f>
        <v>0.02</v>
      </c>
      <c r="B2" s="1">
        <v>0.06</v>
      </c>
      <c r="C2">
        <f>EFFECT(B2,D2)</f>
        <v>6.1207999999999929E-2</v>
      </c>
      <c r="D2">
        <v>3</v>
      </c>
      <c r="F2" t="s">
        <v>57</v>
      </c>
    </row>
    <row r="3" spans="1:6" x14ac:dyDescent="0.25">
      <c r="A3" s="3">
        <v>1.4999999999999999E-2</v>
      </c>
      <c r="B3">
        <f>A3*D3</f>
        <v>0.06</v>
      </c>
      <c r="C3">
        <f>EFFECT(B3,D3)</f>
        <v>6.136355062499943E-2</v>
      </c>
      <c r="D3">
        <v>4</v>
      </c>
      <c r="F3" t="s">
        <v>58</v>
      </c>
    </row>
    <row r="4" spans="1:6" x14ac:dyDescent="0.25">
      <c r="A4">
        <f>B4/D4</f>
        <v>5.6541453874052738E-3</v>
      </c>
      <c r="B4">
        <f>NOMINAL(C4,D4)</f>
        <v>6.7849744648863286E-2</v>
      </c>
      <c r="C4" s="1">
        <v>7.0000000000000007E-2</v>
      </c>
      <c r="D4">
        <v>12</v>
      </c>
      <c r="F4" t="s">
        <v>59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AA9-03FB-4608-B8B7-7B49DF0B04E2}">
  <dimension ref="A1:L250"/>
  <sheetViews>
    <sheetView tabSelected="1" zoomScaleNormal="100" workbookViewId="0">
      <selection activeCell="J250" sqref="J250"/>
    </sheetView>
  </sheetViews>
  <sheetFormatPr defaultColWidth="11.42578125" defaultRowHeight="15" x14ac:dyDescent="0.25"/>
  <cols>
    <col min="2" max="2" width="14.140625" bestFit="1" customWidth="1"/>
    <col min="3" max="5" width="11" bestFit="1" customWidth="1"/>
    <col min="6" max="6" width="14.140625" bestFit="1" customWidth="1"/>
  </cols>
  <sheetData>
    <row r="1" spans="1:12" x14ac:dyDescent="0.25">
      <c r="A1" t="s">
        <v>60</v>
      </c>
    </row>
    <row r="2" spans="1:12" x14ac:dyDescent="0.25">
      <c r="A2" t="s">
        <v>61</v>
      </c>
    </row>
    <row r="3" spans="1:12" x14ac:dyDescent="0.25">
      <c r="A3" t="s">
        <v>62</v>
      </c>
    </row>
    <row r="5" spans="1:12" x14ac:dyDescent="0.25">
      <c r="A5" t="s">
        <v>23</v>
      </c>
      <c r="B5" s="8">
        <v>200000</v>
      </c>
      <c r="C5" t="s">
        <v>53</v>
      </c>
      <c r="D5">
        <f>D6/B7</f>
        <v>3.2737397821989145E-3</v>
      </c>
      <c r="E5" t="s">
        <v>68</v>
      </c>
      <c r="F5">
        <v>4</v>
      </c>
      <c r="G5" s="11">
        <f>F5*$B$7</f>
        <v>48</v>
      </c>
      <c r="H5" t="s">
        <v>70</v>
      </c>
      <c r="I5">
        <v>6</v>
      </c>
      <c r="J5" s="12">
        <f>I5*$B$7+1</f>
        <v>73</v>
      </c>
      <c r="K5" t="s">
        <v>71</v>
      </c>
      <c r="L5" s="1">
        <v>0.01</v>
      </c>
    </row>
    <row r="6" spans="1:12" x14ac:dyDescent="0.25">
      <c r="A6" t="s">
        <v>63</v>
      </c>
      <c r="B6">
        <v>20</v>
      </c>
      <c r="C6" t="s">
        <v>54</v>
      </c>
      <c r="D6">
        <f>NOMINAL(D7,B7)</f>
        <v>3.9284877386386974E-2</v>
      </c>
      <c r="F6">
        <v>11</v>
      </c>
      <c r="G6" s="11">
        <f t="shared" ref="G6:G7" si="0">F6*$B$7</f>
        <v>132</v>
      </c>
      <c r="I6">
        <v>12</v>
      </c>
      <c r="J6" s="12">
        <f t="shared" ref="J6:J7" si="1">I6*$B$7+1</f>
        <v>145</v>
      </c>
      <c r="K6" t="s">
        <v>72</v>
      </c>
      <c r="L6" s="4">
        <v>500</v>
      </c>
    </row>
    <row r="7" spans="1:12" x14ac:dyDescent="0.25">
      <c r="A7" s="9" t="s">
        <v>64</v>
      </c>
      <c r="B7" s="9">
        <v>12</v>
      </c>
      <c r="C7" t="s">
        <v>55</v>
      </c>
      <c r="D7" s="1">
        <v>0.04</v>
      </c>
      <c r="F7">
        <v>17</v>
      </c>
      <c r="G7" s="11">
        <f t="shared" si="0"/>
        <v>204</v>
      </c>
      <c r="I7">
        <v>18</v>
      </c>
      <c r="J7" s="12">
        <f t="shared" si="1"/>
        <v>217</v>
      </c>
      <c r="K7" t="s">
        <v>73</v>
      </c>
      <c r="L7">
        <f>B5*(1-L5)</f>
        <v>198000</v>
      </c>
    </row>
    <row r="8" spans="1:12" x14ac:dyDescent="0.25">
      <c r="A8" t="s">
        <v>33</v>
      </c>
      <c r="B8">
        <f>B6*B7</f>
        <v>240</v>
      </c>
    </row>
    <row r="9" spans="1:12" x14ac:dyDescent="0.25">
      <c r="J9" t="s">
        <v>77</v>
      </c>
      <c r="K9" t="s">
        <v>74</v>
      </c>
      <c r="L9" s="7">
        <f>RATE(B8,-E11,L7,-L6)</f>
        <v>3.3807990992774104E-3</v>
      </c>
    </row>
    <row r="10" spans="1:12" x14ac:dyDescent="0.25">
      <c r="A10" t="s">
        <v>65</v>
      </c>
      <c r="B10" t="s">
        <v>46</v>
      </c>
      <c r="C10" t="s">
        <v>47</v>
      </c>
      <c r="D10" t="s">
        <v>66</v>
      </c>
      <c r="E10" t="s">
        <v>49</v>
      </c>
      <c r="F10" t="s">
        <v>50</v>
      </c>
      <c r="G10" t="s">
        <v>34</v>
      </c>
      <c r="H10" t="s">
        <v>67</v>
      </c>
      <c r="I10" t="s">
        <v>69</v>
      </c>
      <c r="J10">
        <f>-L7</f>
        <v>-198000</v>
      </c>
      <c r="K10" t="s">
        <v>75</v>
      </c>
      <c r="L10">
        <f>L9*B7</f>
        <v>4.0569589191328928E-2</v>
      </c>
    </row>
    <row r="11" spans="1:12" x14ac:dyDescent="0.25">
      <c r="A11">
        <v>1</v>
      </c>
      <c r="B11" s="10">
        <f>B5</f>
        <v>200000</v>
      </c>
      <c r="C11" s="10">
        <f>B11*G11</f>
        <v>654.74795643978291</v>
      </c>
      <c r="D11" s="10">
        <f>E11-C11</f>
        <v>549.68956003350718</v>
      </c>
      <c r="E11" s="10">
        <f>-PMT(G11,H11,B11)</f>
        <v>1204.4375164732901</v>
      </c>
      <c r="F11" s="10">
        <f>B11-D11-I11</f>
        <v>199450.3104399665</v>
      </c>
      <c r="G11">
        <f>D5</f>
        <v>3.2737397821989145E-3</v>
      </c>
      <c r="H11">
        <f>B8</f>
        <v>240</v>
      </c>
      <c r="J11" s="14">
        <f>E11+I11</f>
        <v>1204.4375164732901</v>
      </c>
      <c r="K11" s="13" t="s">
        <v>76</v>
      </c>
      <c r="L11" s="13">
        <f>EFFECT(L10,B7)</f>
        <v>4.1332522388340509E-2</v>
      </c>
    </row>
    <row r="12" spans="1:12" x14ac:dyDescent="0.25">
      <c r="A12">
        <v>2</v>
      </c>
      <c r="B12" s="27">
        <f>F11</f>
        <v>199450.3104399665</v>
      </c>
      <c r="C12" s="10">
        <f>B12*G12</f>
        <v>652.94841585924178</v>
      </c>
      <c r="D12" s="10">
        <f>E12-C12</f>
        <v>551.48910061404831</v>
      </c>
      <c r="E12" s="10">
        <f>-PMT(G12,H12,B12)</f>
        <v>1204.4375164732901</v>
      </c>
      <c r="F12" s="27">
        <f t="shared" ref="F12:F75" si="2">B12-D12-I12</f>
        <v>198898.82133935246</v>
      </c>
      <c r="G12">
        <f>G11</f>
        <v>3.2737397821989145E-3</v>
      </c>
      <c r="H12">
        <f>H11-1</f>
        <v>239</v>
      </c>
      <c r="J12" s="14">
        <f t="shared" ref="J12:J75" si="3">E12+I12</f>
        <v>1204.4375164732901</v>
      </c>
    </row>
    <row r="13" spans="1:12" x14ac:dyDescent="0.25">
      <c r="A13">
        <v>3</v>
      </c>
      <c r="B13" s="10">
        <f t="shared" ref="B13:B76" si="4">F12</f>
        <v>198898.82133935246</v>
      </c>
      <c r="C13" s="10">
        <f t="shared" ref="C13:C76" si="5">B13*G13</f>
        <v>651.14298405111253</v>
      </c>
      <c r="D13" s="10">
        <f t="shared" ref="D13:D76" si="6">E13-C13</f>
        <v>553.29453242217778</v>
      </c>
      <c r="E13" s="10">
        <f t="shared" ref="E13:E76" si="7">-PMT(G13,H13,B13)</f>
        <v>1204.4375164732903</v>
      </c>
      <c r="F13" s="10">
        <f t="shared" si="2"/>
        <v>198345.52680693028</v>
      </c>
      <c r="G13">
        <f t="shared" ref="G13:G76" si="8">G12</f>
        <v>3.2737397821989145E-3</v>
      </c>
      <c r="H13">
        <f t="shared" ref="H13:H76" si="9">H12-1</f>
        <v>238</v>
      </c>
      <c r="J13" s="14">
        <f t="shared" si="3"/>
        <v>1204.4375164732903</v>
      </c>
      <c r="K13" t="s">
        <v>78</v>
      </c>
      <c r="L13" s="28">
        <f>IRR(J10:J250)</f>
        <v>3.9536152813846037E-3</v>
      </c>
    </row>
    <row r="14" spans="1:12" x14ac:dyDescent="0.25">
      <c r="A14">
        <v>4</v>
      </c>
      <c r="B14" s="10">
        <f t="shared" si="4"/>
        <v>198345.52680693028</v>
      </c>
      <c r="C14" s="10">
        <f t="shared" si="5"/>
        <v>649.3316417290489</v>
      </c>
      <c r="D14" s="10">
        <f t="shared" si="6"/>
        <v>555.10587474424142</v>
      </c>
      <c r="E14" s="10">
        <f t="shared" si="7"/>
        <v>1204.4375164732903</v>
      </c>
      <c r="F14" s="10">
        <f t="shared" si="2"/>
        <v>197790.42093218604</v>
      </c>
      <c r="G14">
        <f t="shared" si="8"/>
        <v>3.2737397821989145E-3</v>
      </c>
      <c r="H14">
        <f t="shared" si="9"/>
        <v>237</v>
      </c>
      <c r="J14" s="14">
        <f t="shared" si="3"/>
        <v>1204.4375164732903</v>
      </c>
      <c r="K14" t="s">
        <v>79</v>
      </c>
      <c r="L14">
        <f>L13*B7</f>
        <v>4.7443383376615245E-2</v>
      </c>
    </row>
    <row r="15" spans="1:12" x14ac:dyDescent="0.25">
      <c r="A15">
        <v>5</v>
      </c>
      <c r="B15" s="10">
        <f t="shared" si="4"/>
        <v>197790.42093218604</v>
      </c>
      <c r="C15" s="10">
        <f t="shared" si="5"/>
        <v>647.51436954356632</v>
      </c>
      <c r="D15" s="10">
        <f t="shared" si="6"/>
        <v>556.92314692972354</v>
      </c>
      <c r="E15" s="10">
        <f t="shared" si="7"/>
        <v>1204.4375164732899</v>
      </c>
      <c r="F15" s="10">
        <f>B15-D15-I15</f>
        <v>197233.4977852563</v>
      </c>
      <c r="G15">
        <f t="shared" si="8"/>
        <v>3.2737397821989145E-3</v>
      </c>
      <c r="H15">
        <f t="shared" si="9"/>
        <v>236</v>
      </c>
      <c r="J15" s="14">
        <f t="shared" si="3"/>
        <v>1204.4375164732899</v>
      </c>
      <c r="K15" s="13" t="s">
        <v>80</v>
      </c>
      <c r="L15" s="13">
        <f>EFFECT(L14,B7)</f>
        <v>4.8488751794637963E-2</v>
      </c>
    </row>
    <row r="16" spans="1:12" x14ac:dyDescent="0.25">
      <c r="A16">
        <v>6</v>
      </c>
      <c r="B16" s="10">
        <f t="shared" si="4"/>
        <v>197233.4977852563</v>
      </c>
      <c r="C16" s="10">
        <f t="shared" si="5"/>
        <v>645.69114808183508</v>
      </c>
      <c r="D16" s="10">
        <f t="shared" si="6"/>
        <v>558.74636839145501</v>
      </c>
      <c r="E16" s="10">
        <f t="shared" si="7"/>
        <v>1204.4375164732901</v>
      </c>
      <c r="F16" s="10">
        <f t="shared" si="2"/>
        <v>196674.75141686483</v>
      </c>
      <c r="G16">
        <f t="shared" si="8"/>
        <v>3.2737397821989145E-3</v>
      </c>
      <c r="H16">
        <f t="shared" si="9"/>
        <v>235</v>
      </c>
      <c r="J16" s="14">
        <f t="shared" si="3"/>
        <v>1204.4375164732901</v>
      </c>
    </row>
    <row r="17" spans="1:10" x14ac:dyDescent="0.25">
      <c r="A17">
        <v>7</v>
      </c>
      <c r="B17" s="10">
        <f t="shared" si="4"/>
        <v>196674.75141686483</v>
      </c>
      <c r="C17" s="10">
        <f t="shared" si="5"/>
        <v>643.86195786747271</v>
      </c>
      <c r="D17" s="10">
        <f t="shared" si="6"/>
        <v>560.57555860581715</v>
      </c>
      <c r="E17" s="10">
        <f t="shared" si="7"/>
        <v>1204.4375164732899</v>
      </c>
      <c r="F17" s="10">
        <f t="shared" si="2"/>
        <v>196114.17585825903</v>
      </c>
      <c r="G17">
        <f t="shared" si="8"/>
        <v>3.2737397821989145E-3</v>
      </c>
      <c r="H17">
        <f t="shared" si="9"/>
        <v>234</v>
      </c>
      <c r="J17" s="14">
        <f t="shared" si="3"/>
        <v>1204.4375164732899</v>
      </c>
    </row>
    <row r="18" spans="1:10" x14ac:dyDescent="0.25">
      <c r="A18">
        <v>8</v>
      </c>
      <c r="B18" s="10">
        <f t="shared" si="4"/>
        <v>196114.17585825903</v>
      </c>
      <c r="C18" s="10">
        <f t="shared" si="5"/>
        <v>642.02677936033649</v>
      </c>
      <c r="D18" s="10">
        <f t="shared" si="6"/>
        <v>562.41073711295337</v>
      </c>
      <c r="E18" s="10">
        <f t="shared" si="7"/>
        <v>1204.4375164732899</v>
      </c>
      <c r="F18" s="10">
        <f t="shared" si="2"/>
        <v>195551.76512114608</v>
      </c>
      <c r="G18">
        <f t="shared" si="8"/>
        <v>3.2737397821989145E-3</v>
      </c>
      <c r="H18">
        <f t="shared" si="9"/>
        <v>233</v>
      </c>
      <c r="J18" s="14">
        <f t="shared" si="3"/>
        <v>1204.4375164732899</v>
      </c>
    </row>
    <row r="19" spans="1:10" x14ac:dyDescent="0.25">
      <c r="A19">
        <v>9</v>
      </c>
      <c r="B19" s="10">
        <f t="shared" si="4"/>
        <v>195551.76512114608</v>
      </c>
      <c r="C19" s="10">
        <f t="shared" si="5"/>
        <v>640.18559295631405</v>
      </c>
      <c r="D19" s="10">
        <f t="shared" si="6"/>
        <v>564.25192351697581</v>
      </c>
      <c r="E19" s="10">
        <f t="shared" si="7"/>
        <v>1204.4375164732899</v>
      </c>
      <c r="F19" s="10">
        <f t="shared" si="2"/>
        <v>194987.5131976291</v>
      </c>
      <c r="G19">
        <f t="shared" si="8"/>
        <v>3.2737397821989145E-3</v>
      </c>
      <c r="H19">
        <f t="shared" si="9"/>
        <v>232</v>
      </c>
      <c r="J19" s="14">
        <f t="shared" si="3"/>
        <v>1204.4375164732899</v>
      </c>
    </row>
    <row r="20" spans="1:10" x14ac:dyDescent="0.25">
      <c r="A20">
        <v>10</v>
      </c>
      <c r="B20" s="10">
        <f t="shared" si="4"/>
        <v>194987.5131976291</v>
      </c>
      <c r="C20" s="10">
        <f t="shared" si="5"/>
        <v>638.33837898711431</v>
      </c>
      <c r="D20" s="10">
        <f t="shared" si="6"/>
        <v>566.09913748617601</v>
      </c>
      <c r="E20" s="10">
        <f t="shared" si="7"/>
        <v>1204.4375164732903</v>
      </c>
      <c r="F20" s="10">
        <f t="shared" si="2"/>
        <v>194421.41406014294</v>
      </c>
      <c r="G20">
        <f t="shared" si="8"/>
        <v>3.2737397821989145E-3</v>
      </c>
      <c r="H20">
        <f t="shared" si="9"/>
        <v>231</v>
      </c>
      <c r="J20" s="14">
        <f t="shared" si="3"/>
        <v>1204.4375164732903</v>
      </c>
    </row>
    <row r="21" spans="1:10" x14ac:dyDescent="0.25">
      <c r="A21">
        <v>11</v>
      </c>
      <c r="B21" s="10">
        <f t="shared" si="4"/>
        <v>194421.41406014294</v>
      </c>
      <c r="C21" s="10">
        <f t="shared" si="5"/>
        <v>636.48511772005736</v>
      </c>
      <c r="D21" s="10">
        <f t="shared" si="6"/>
        <v>567.95239875323296</v>
      </c>
      <c r="E21" s="10">
        <f t="shared" si="7"/>
        <v>1204.4375164732903</v>
      </c>
      <c r="F21" s="10">
        <f t="shared" si="2"/>
        <v>193853.46166138971</v>
      </c>
      <c r="G21">
        <f t="shared" si="8"/>
        <v>3.2737397821989145E-3</v>
      </c>
      <c r="H21">
        <f t="shared" si="9"/>
        <v>230</v>
      </c>
      <c r="J21" s="14">
        <f t="shared" si="3"/>
        <v>1204.4375164732903</v>
      </c>
    </row>
    <row r="22" spans="1:10" x14ac:dyDescent="0.25">
      <c r="A22">
        <v>12</v>
      </c>
      <c r="B22" s="10">
        <f t="shared" si="4"/>
        <v>193853.46166138971</v>
      </c>
      <c r="C22" s="10">
        <f t="shared" si="5"/>
        <v>634.6257893578636</v>
      </c>
      <c r="D22" s="10">
        <f t="shared" si="6"/>
        <v>569.81172711542672</v>
      </c>
      <c r="E22" s="10">
        <f t="shared" si="7"/>
        <v>1204.4375164732903</v>
      </c>
      <c r="F22" s="10">
        <f t="shared" si="2"/>
        <v>193283.64993427429</v>
      </c>
      <c r="G22">
        <f t="shared" si="8"/>
        <v>3.2737397821989145E-3</v>
      </c>
      <c r="H22">
        <f t="shared" si="9"/>
        <v>229</v>
      </c>
      <c r="J22" s="14">
        <f t="shared" si="3"/>
        <v>1204.4375164732903</v>
      </c>
    </row>
    <row r="23" spans="1:10" x14ac:dyDescent="0.25">
      <c r="A23">
        <v>13</v>
      </c>
      <c r="B23" s="10">
        <f t="shared" si="4"/>
        <v>193283.64993427429</v>
      </c>
      <c r="C23" s="10">
        <f t="shared" si="5"/>
        <v>632.76037403844236</v>
      </c>
      <c r="D23" s="10">
        <f t="shared" si="6"/>
        <v>571.67714243484772</v>
      </c>
      <c r="E23" s="10">
        <f t="shared" si="7"/>
        <v>1204.4375164732901</v>
      </c>
      <c r="F23" s="10">
        <f t="shared" si="2"/>
        <v>192711.97279183945</v>
      </c>
      <c r="G23">
        <f t="shared" si="8"/>
        <v>3.2737397821989145E-3</v>
      </c>
      <c r="H23">
        <f t="shared" si="9"/>
        <v>228</v>
      </c>
      <c r="J23" s="14">
        <f t="shared" si="3"/>
        <v>1204.4375164732901</v>
      </c>
    </row>
    <row r="24" spans="1:10" x14ac:dyDescent="0.25">
      <c r="A24">
        <v>14</v>
      </c>
      <c r="B24" s="10">
        <f t="shared" si="4"/>
        <v>192711.97279183945</v>
      </c>
      <c r="C24" s="10">
        <f t="shared" si="5"/>
        <v>630.8888518346796</v>
      </c>
      <c r="D24" s="10">
        <f t="shared" si="6"/>
        <v>573.54866463861049</v>
      </c>
      <c r="E24" s="10">
        <f t="shared" si="7"/>
        <v>1204.4375164732901</v>
      </c>
      <c r="F24" s="10">
        <f t="shared" si="2"/>
        <v>192138.42412720085</v>
      </c>
      <c r="G24">
        <f t="shared" si="8"/>
        <v>3.2737397821989145E-3</v>
      </c>
      <c r="H24">
        <f t="shared" si="9"/>
        <v>227</v>
      </c>
      <c r="J24" s="14">
        <f t="shared" si="3"/>
        <v>1204.4375164732901</v>
      </c>
    </row>
    <row r="25" spans="1:10" x14ac:dyDescent="0.25">
      <c r="A25">
        <v>15</v>
      </c>
      <c r="B25" s="10">
        <f t="shared" si="4"/>
        <v>192138.42412720085</v>
      </c>
      <c r="C25" s="10">
        <f t="shared" si="5"/>
        <v>629.01120275422522</v>
      </c>
      <c r="D25" s="10">
        <f t="shared" si="6"/>
        <v>575.42631371906509</v>
      </c>
      <c r="E25" s="10">
        <f t="shared" si="7"/>
        <v>1204.4375164732903</v>
      </c>
      <c r="F25" s="10">
        <f t="shared" si="2"/>
        <v>191562.99781348178</v>
      </c>
      <c r="G25">
        <f t="shared" si="8"/>
        <v>3.2737397821989145E-3</v>
      </c>
      <c r="H25">
        <f t="shared" si="9"/>
        <v>226</v>
      </c>
      <c r="J25" s="14">
        <f t="shared" si="3"/>
        <v>1204.4375164732903</v>
      </c>
    </row>
    <row r="26" spans="1:10" x14ac:dyDescent="0.25">
      <c r="A26">
        <v>16</v>
      </c>
      <c r="B26" s="10">
        <f t="shared" si="4"/>
        <v>191562.99781348178</v>
      </c>
      <c r="C26" s="10">
        <f t="shared" si="5"/>
        <v>627.12740673927897</v>
      </c>
      <c r="D26" s="10">
        <f t="shared" si="6"/>
        <v>577.31010973401158</v>
      </c>
      <c r="E26" s="10">
        <f t="shared" si="7"/>
        <v>1204.4375164732905</v>
      </c>
      <c r="F26" s="10">
        <f t="shared" si="2"/>
        <v>190985.68770374777</v>
      </c>
      <c r="G26">
        <f t="shared" si="8"/>
        <v>3.2737397821989145E-3</v>
      </c>
      <c r="H26">
        <f t="shared" si="9"/>
        <v>225</v>
      </c>
      <c r="J26" s="14">
        <f t="shared" si="3"/>
        <v>1204.4375164732905</v>
      </c>
    </row>
    <row r="27" spans="1:10" x14ac:dyDescent="0.25">
      <c r="A27">
        <v>17</v>
      </c>
      <c r="B27" s="10">
        <f t="shared" si="4"/>
        <v>190985.68770374777</v>
      </c>
      <c r="C27" s="10">
        <f t="shared" si="5"/>
        <v>625.23744366637709</v>
      </c>
      <c r="D27" s="10">
        <f t="shared" si="6"/>
        <v>579.20007280691323</v>
      </c>
      <c r="E27" s="10">
        <f t="shared" si="7"/>
        <v>1204.4375164732903</v>
      </c>
      <c r="F27" s="10">
        <f t="shared" si="2"/>
        <v>190406.48763094086</v>
      </c>
      <c r="G27">
        <f t="shared" si="8"/>
        <v>3.2737397821989145E-3</v>
      </c>
      <c r="H27">
        <f t="shared" si="9"/>
        <v>224</v>
      </c>
      <c r="J27" s="14">
        <f t="shared" si="3"/>
        <v>1204.4375164732903</v>
      </c>
    </row>
    <row r="28" spans="1:10" x14ac:dyDescent="0.25">
      <c r="A28">
        <v>18</v>
      </c>
      <c r="B28" s="10">
        <f t="shared" si="4"/>
        <v>190406.48763094086</v>
      </c>
      <c r="C28" s="10">
        <f t="shared" si="5"/>
        <v>623.3412933461766</v>
      </c>
      <c r="D28" s="10">
        <f t="shared" si="6"/>
        <v>581.09622312711372</v>
      </c>
      <c r="E28" s="10">
        <f t="shared" si="7"/>
        <v>1204.4375164732903</v>
      </c>
      <c r="F28" s="10">
        <f t="shared" si="2"/>
        <v>189825.39140781373</v>
      </c>
      <c r="G28">
        <f t="shared" si="8"/>
        <v>3.2737397821989145E-3</v>
      </c>
      <c r="H28">
        <f t="shared" si="9"/>
        <v>223</v>
      </c>
      <c r="J28" s="14">
        <f t="shared" si="3"/>
        <v>1204.4375164732903</v>
      </c>
    </row>
    <row r="29" spans="1:10" x14ac:dyDescent="0.25">
      <c r="A29">
        <v>19</v>
      </c>
      <c r="B29" s="10">
        <f t="shared" si="4"/>
        <v>189825.39140781373</v>
      </c>
      <c r="C29" s="10">
        <f t="shared" si="5"/>
        <v>621.43893552323982</v>
      </c>
      <c r="D29" s="10">
        <f t="shared" si="6"/>
        <v>582.9985809500505</v>
      </c>
      <c r="E29" s="10">
        <f t="shared" si="7"/>
        <v>1204.4375164732903</v>
      </c>
      <c r="F29" s="10">
        <f t="shared" si="2"/>
        <v>189242.39282686368</v>
      </c>
      <c r="G29">
        <f t="shared" si="8"/>
        <v>3.2737397821989145E-3</v>
      </c>
      <c r="H29">
        <f t="shared" si="9"/>
        <v>222</v>
      </c>
      <c r="J29" s="14">
        <f t="shared" si="3"/>
        <v>1204.4375164732903</v>
      </c>
    </row>
    <row r="30" spans="1:10" x14ac:dyDescent="0.25">
      <c r="A30">
        <v>20</v>
      </c>
      <c r="B30" s="10">
        <f t="shared" si="4"/>
        <v>189242.39282686368</v>
      </c>
      <c r="C30" s="10">
        <f t="shared" si="5"/>
        <v>619.53034987581816</v>
      </c>
      <c r="D30" s="10">
        <f t="shared" si="6"/>
        <v>584.90716659747193</v>
      </c>
      <c r="E30" s="10">
        <f t="shared" si="7"/>
        <v>1204.4375164732901</v>
      </c>
      <c r="F30" s="10">
        <f t="shared" si="2"/>
        <v>188657.48566026622</v>
      </c>
      <c r="G30">
        <f t="shared" si="8"/>
        <v>3.2737397821989145E-3</v>
      </c>
      <c r="H30">
        <f t="shared" si="9"/>
        <v>221</v>
      </c>
      <c r="J30" s="14">
        <f t="shared" si="3"/>
        <v>1204.4375164732901</v>
      </c>
    </row>
    <row r="31" spans="1:10" x14ac:dyDescent="0.25">
      <c r="A31">
        <v>21</v>
      </c>
      <c r="B31" s="10">
        <f t="shared" si="4"/>
        <v>188657.48566026622</v>
      </c>
      <c r="C31" s="10">
        <f t="shared" si="5"/>
        <v>617.61551601563474</v>
      </c>
      <c r="D31" s="10">
        <f t="shared" si="6"/>
        <v>586.82200045765558</v>
      </c>
      <c r="E31" s="10">
        <f t="shared" si="7"/>
        <v>1204.4375164732903</v>
      </c>
      <c r="F31" s="10">
        <f t="shared" si="2"/>
        <v>188070.66365980858</v>
      </c>
      <c r="G31">
        <f t="shared" si="8"/>
        <v>3.2737397821989145E-3</v>
      </c>
      <c r="H31">
        <f t="shared" si="9"/>
        <v>220</v>
      </c>
      <c r="J31" s="14">
        <f t="shared" si="3"/>
        <v>1204.4375164732903</v>
      </c>
    </row>
    <row r="32" spans="1:10" x14ac:dyDescent="0.25">
      <c r="A32">
        <v>22</v>
      </c>
      <c r="B32" s="10">
        <f t="shared" si="4"/>
        <v>188070.66365980858</v>
      </c>
      <c r="C32" s="10">
        <f t="shared" si="5"/>
        <v>615.69441348766702</v>
      </c>
      <c r="D32" s="10">
        <f t="shared" si="6"/>
        <v>588.7431029856233</v>
      </c>
      <c r="E32" s="10">
        <f t="shared" si="7"/>
        <v>1204.4375164732903</v>
      </c>
      <c r="F32" s="10">
        <f t="shared" si="2"/>
        <v>187481.92055682297</v>
      </c>
      <c r="G32">
        <f t="shared" si="8"/>
        <v>3.2737397821989145E-3</v>
      </c>
      <c r="H32">
        <f t="shared" si="9"/>
        <v>219</v>
      </c>
      <c r="J32" s="14">
        <f t="shared" si="3"/>
        <v>1204.4375164732903</v>
      </c>
    </row>
    <row r="33" spans="1:10" x14ac:dyDescent="0.25">
      <c r="A33">
        <v>23</v>
      </c>
      <c r="B33" s="10">
        <f t="shared" si="4"/>
        <v>187481.92055682297</v>
      </c>
      <c r="C33" s="10">
        <f t="shared" si="5"/>
        <v>613.76702176992785</v>
      </c>
      <c r="D33" s="10">
        <f t="shared" si="6"/>
        <v>590.67049470336246</v>
      </c>
      <c r="E33" s="10">
        <f t="shared" si="7"/>
        <v>1204.4375164732903</v>
      </c>
      <c r="F33" s="10">
        <f t="shared" si="2"/>
        <v>186891.25006211959</v>
      </c>
      <c r="G33">
        <f t="shared" si="8"/>
        <v>3.2737397821989145E-3</v>
      </c>
      <c r="H33">
        <f t="shared" si="9"/>
        <v>218</v>
      </c>
      <c r="J33" s="14">
        <f t="shared" si="3"/>
        <v>1204.4375164732903</v>
      </c>
    </row>
    <row r="34" spans="1:10" x14ac:dyDescent="0.25">
      <c r="A34">
        <v>24</v>
      </c>
      <c r="B34" s="10">
        <f t="shared" si="4"/>
        <v>186891.25006211959</v>
      </c>
      <c r="C34" s="10">
        <f t="shared" si="5"/>
        <v>611.83332027324627</v>
      </c>
      <c r="D34" s="10">
        <f t="shared" si="6"/>
        <v>592.60419620004404</v>
      </c>
      <c r="E34" s="10">
        <f t="shared" si="7"/>
        <v>1204.4375164732903</v>
      </c>
      <c r="F34" s="10">
        <f t="shared" si="2"/>
        <v>186298.64586591956</v>
      </c>
      <c r="G34">
        <f t="shared" si="8"/>
        <v>3.2737397821989145E-3</v>
      </c>
      <c r="H34">
        <f t="shared" si="9"/>
        <v>217</v>
      </c>
      <c r="J34" s="14">
        <f t="shared" si="3"/>
        <v>1204.4375164732903</v>
      </c>
    </row>
    <row r="35" spans="1:10" x14ac:dyDescent="0.25">
      <c r="A35">
        <v>25</v>
      </c>
      <c r="B35" s="10">
        <f t="shared" si="4"/>
        <v>186298.64586591956</v>
      </c>
      <c r="C35" s="10">
        <f t="shared" si="5"/>
        <v>609.89328834104822</v>
      </c>
      <c r="D35" s="10">
        <f t="shared" si="6"/>
        <v>594.54422813224255</v>
      </c>
      <c r="E35" s="10">
        <f t="shared" si="7"/>
        <v>1204.4375164732908</v>
      </c>
      <c r="F35" s="10">
        <f t="shared" si="2"/>
        <v>185704.10163778733</v>
      </c>
      <c r="G35">
        <f t="shared" si="8"/>
        <v>3.2737397821989145E-3</v>
      </c>
      <c r="H35">
        <f t="shared" si="9"/>
        <v>216</v>
      </c>
      <c r="J35" s="14">
        <f t="shared" si="3"/>
        <v>1204.4375164732908</v>
      </c>
    </row>
    <row r="36" spans="1:10" x14ac:dyDescent="0.25">
      <c r="A36">
        <v>26</v>
      </c>
      <c r="B36" s="10">
        <f t="shared" si="4"/>
        <v>185704.10163778733</v>
      </c>
      <c r="C36" s="10">
        <f t="shared" si="5"/>
        <v>607.94690524913494</v>
      </c>
      <c r="D36" s="10">
        <f t="shared" si="6"/>
        <v>596.49061122415583</v>
      </c>
      <c r="E36" s="10">
        <f t="shared" si="7"/>
        <v>1204.4375164732908</v>
      </c>
      <c r="F36" s="10">
        <f t="shared" si="2"/>
        <v>185107.61102656319</v>
      </c>
      <c r="G36">
        <f t="shared" si="8"/>
        <v>3.2737397821989145E-3</v>
      </c>
      <c r="H36">
        <f t="shared" si="9"/>
        <v>215</v>
      </c>
      <c r="J36" s="14">
        <f t="shared" si="3"/>
        <v>1204.4375164732908</v>
      </c>
    </row>
    <row r="37" spans="1:10" x14ac:dyDescent="0.25">
      <c r="A37">
        <v>27</v>
      </c>
      <c r="B37" s="10">
        <f t="shared" si="4"/>
        <v>185107.61102656319</v>
      </c>
      <c r="C37" s="10">
        <f t="shared" si="5"/>
        <v>605.99415020546235</v>
      </c>
      <c r="D37" s="10">
        <f t="shared" si="6"/>
        <v>598.4433662678282</v>
      </c>
      <c r="E37" s="10">
        <f t="shared" si="7"/>
        <v>1204.4375164732905</v>
      </c>
      <c r="F37" s="10">
        <f t="shared" si="2"/>
        <v>184509.16766029535</v>
      </c>
      <c r="G37">
        <f t="shared" si="8"/>
        <v>3.2737397821989145E-3</v>
      </c>
      <c r="H37">
        <f t="shared" si="9"/>
        <v>214</v>
      </c>
      <c r="J37" s="14">
        <f t="shared" si="3"/>
        <v>1204.4375164732905</v>
      </c>
    </row>
    <row r="38" spans="1:10" x14ac:dyDescent="0.25">
      <c r="A38">
        <v>28</v>
      </c>
      <c r="B38" s="10">
        <f t="shared" si="4"/>
        <v>184509.16766029535</v>
      </c>
      <c r="C38" s="10">
        <f t="shared" si="5"/>
        <v>604.03500234991827</v>
      </c>
      <c r="D38" s="10">
        <f t="shared" si="6"/>
        <v>600.4025141233725</v>
      </c>
      <c r="E38" s="10">
        <f t="shared" si="7"/>
        <v>1204.4375164732908</v>
      </c>
      <c r="F38" s="10">
        <f t="shared" si="2"/>
        <v>183908.76514617197</v>
      </c>
      <c r="G38">
        <f t="shared" si="8"/>
        <v>3.2737397821989145E-3</v>
      </c>
      <c r="H38">
        <f t="shared" si="9"/>
        <v>213</v>
      </c>
      <c r="J38" s="14">
        <f t="shared" si="3"/>
        <v>1204.4375164732908</v>
      </c>
    </row>
    <row r="39" spans="1:10" x14ac:dyDescent="0.25">
      <c r="A39">
        <v>29</v>
      </c>
      <c r="B39" s="10">
        <f t="shared" si="4"/>
        <v>183908.76514617197</v>
      </c>
      <c r="C39" s="10">
        <f t="shared" si="5"/>
        <v>602.06944075410036</v>
      </c>
      <c r="D39" s="10">
        <f t="shared" si="6"/>
        <v>602.36807571919019</v>
      </c>
      <c r="E39" s="10">
        <f t="shared" si="7"/>
        <v>1204.4375164732905</v>
      </c>
      <c r="F39" s="10">
        <f t="shared" si="2"/>
        <v>183306.39707045277</v>
      </c>
      <c r="G39">
        <f t="shared" si="8"/>
        <v>3.2737397821989145E-3</v>
      </c>
      <c r="H39">
        <f t="shared" si="9"/>
        <v>212</v>
      </c>
      <c r="J39" s="14">
        <f t="shared" si="3"/>
        <v>1204.4375164732905</v>
      </c>
    </row>
    <row r="40" spans="1:10" x14ac:dyDescent="0.25">
      <c r="A40">
        <v>30</v>
      </c>
      <c r="B40" s="10">
        <f t="shared" si="4"/>
        <v>183306.39707045277</v>
      </c>
      <c r="C40" s="10">
        <f t="shared" si="5"/>
        <v>600.09744442109184</v>
      </c>
      <c r="D40" s="10">
        <f t="shared" si="6"/>
        <v>604.34007205219871</v>
      </c>
      <c r="E40" s="10">
        <f t="shared" si="7"/>
        <v>1204.4375164732905</v>
      </c>
      <c r="F40" s="10">
        <f t="shared" si="2"/>
        <v>182702.05699840057</v>
      </c>
      <c r="G40">
        <f t="shared" si="8"/>
        <v>3.2737397821989145E-3</v>
      </c>
      <c r="H40">
        <f t="shared" si="9"/>
        <v>211</v>
      </c>
      <c r="J40" s="14">
        <f t="shared" si="3"/>
        <v>1204.4375164732905</v>
      </c>
    </row>
    <row r="41" spans="1:10" x14ac:dyDescent="0.25">
      <c r="A41">
        <v>31</v>
      </c>
      <c r="B41" s="10">
        <f t="shared" si="4"/>
        <v>182702.05699840057</v>
      </c>
      <c r="C41" s="10">
        <f t="shared" si="5"/>
        <v>598.1189922852376</v>
      </c>
      <c r="D41" s="10">
        <f t="shared" si="6"/>
        <v>606.31852418805272</v>
      </c>
      <c r="E41" s="10">
        <f t="shared" si="7"/>
        <v>1204.4375164732903</v>
      </c>
      <c r="F41" s="10">
        <f t="shared" si="2"/>
        <v>182095.73847421253</v>
      </c>
      <c r="G41">
        <f t="shared" si="8"/>
        <v>3.2737397821989145E-3</v>
      </c>
      <c r="H41">
        <f t="shared" si="9"/>
        <v>210</v>
      </c>
      <c r="J41" s="14">
        <f t="shared" si="3"/>
        <v>1204.4375164732903</v>
      </c>
    </row>
    <row r="42" spans="1:10" x14ac:dyDescent="0.25">
      <c r="A42">
        <v>32</v>
      </c>
      <c r="B42" s="10">
        <f t="shared" si="4"/>
        <v>182095.73847421253</v>
      </c>
      <c r="C42" s="10">
        <f t="shared" si="5"/>
        <v>596.13406321191906</v>
      </c>
      <c r="D42" s="10">
        <f t="shared" si="6"/>
        <v>608.30345326137126</v>
      </c>
      <c r="E42" s="10">
        <f t="shared" si="7"/>
        <v>1204.4375164732903</v>
      </c>
      <c r="F42" s="10">
        <f t="shared" si="2"/>
        <v>181487.43502095115</v>
      </c>
      <c r="G42">
        <f t="shared" si="8"/>
        <v>3.2737397821989145E-3</v>
      </c>
      <c r="H42">
        <f t="shared" si="9"/>
        <v>209</v>
      </c>
      <c r="J42" s="14">
        <f t="shared" si="3"/>
        <v>1204.4375164732903</v>
      </c>
    </row>
    <row r="43" spans="1:10" x14ac:dyDescent="0.25">
      <c r="A43">
        <v>33</v>
      </c>
      <c r="B43" s="10">
        <f t="shared" si="4"/>
        <v>181487.43502095115</v>
      </c>
      <c r="C43" s="10">
        <f t="shared" si="5"/>
        <v>594.14263599732828</v>
      </c>
      <c r="D43" s="10">
        <f t="shared" si="6"/>
        <v>610.29488047596226</v>
      </c>
      <c r="E43" s="10">
        <f t="shared" si="7"/>
        <v>1204.4375164732905</v>
      </c>
      <c r="F43" s="10">
        <f t="shared" si="2"/>
        <v>180877.14014047518</v>
      </c>
      <c r="G43">
        <f t="shared" si="8"/>
        <v>3.2737397821989145E-3</v>
      </c>
      <c r="H43">
        <f t="shared" si="9"/>
        <v>208</v>
      </c>
      <c r="J43" s="14">
        <f t="shared" si="3"/>
        <v>1204.4375164732905</v>
      </c>
    </row>
    <row r="44" spans="1:10" x14ac:dyDescent="0.25">
      <c r="A44">
        <v>34</v>
      </c>
      <c r="B44" s="10">
        <f t="shared" si="4"/>
        <v>180877.14014047518</v>
      </c>
      <c r="C44" s="10">
        <f t="shared" si="5"/>
        <v>592.14468936824176</v>
      </c>
      <c r="D44" s="10">
        <f t="shared" si="6"/>
        <v>612.29282710504856</v>
      </c>
      <c r="E44" s="10">
        <f t="shared" si="7"/>
        <v>1204.4375164732903</v>
      </c>
      <c r="F44" s="10">
        <f t="shared" si="2"/>
        <v>180264.84731337012</v>
      </c>
      <c r="G44">
        <f t="shared" si="8"/>
        <v>3.2737397821989145E-3</v>
      </c>
      <c r="H44">
        <f t="shared" si="9"/>
        <v>207</v>
      </c>
      <c r="J44" s="14">
        <f t="shared" si="3"/>
        <v>1204.4375164732903</v>
      </c>
    </row>
    <row r="45" spans="1:10" x14ac:dyDescent="0.25">
      <c r="A45">
        <v>35</v>
      </c>
      <c r="B45" s="10">
        <f t="shared" si="4"/>
        <v>180264.84731337012</v>
      </c>
      <c r="C45" s="10">
        <f t="shared" si="5"/>
        <v>590.14020198179287</v>
      </c>
      <c r="D45" s="10">
        <f t="shared" si="6"/>
        <v>614.29731449149767</v>
      </c>
      <c r="E45" s="10">
        <f t="shared" si="7"/>
        <v>1204.4375164732905</v>
      </c>
      <c r="F45" s="10">
        <f t="shared" si="2"/>
        <v>179650.54999887862</v>
      </c>
      <c r="G45">
        <f t="shared" si="8"/>
        <v>3.2737397821989145E-3</v>
      </c>
      <c r="H45">
        <f t="shared" si="9"/>
        <v>206</v>
      </c>
      <c r="J45" s="14">
        <f t="shared" si="3"/>
        <v>1204.4375164732905</v>
      </c>
    </row>
    <row r="46" spans="1:10" x14ac:dyDescent="0.25">
      <c r="A46">
        <v>36</v>
      </c>
      <c r="B46" s="10">
        <f t="shared" si="4"/>
        <v>179650.54999887862</v>
      </c>
      <c r="C46" s="10">
        <f t="shared" si="5"/>
        <v>588.12915242524411</v>
      </c>
      <c r="D46" s="10">
        <f t="shared" si="6"/>
        <v>616.3083640480462</v>
      </c>
      <c r="E46" s="10">
        <f t="shared" si="7"/>
        <v>1204.4375164732903</v>
      </c>
      <c r="F46" s="10">
        <f t="shared" si="2"/>
        <v>179034.24163483057</v>
      </c>
      <c r="G46">
        <f t="shared" si="8"/>
        <v>3.2737397821989145E-3</v>
      </c>
      <c r="H46">
        <f t="shared" si="9"/>
        <v>205</v>
      </c>
      <c r="J46" s="14">
        <f t="shared" si="3"/>
        <v>1204.4375164732903</v>
      </c>
    </row>
    <row r="47" spans="1:10" x14ac:dyDescent="0.25">
      <c r="A47">
        <v>37</v>
      </c>
      <c r="B47" s="10">
        <f t="shared" si="4"/>
        <v>179034.24163483057</v>
      </c>
      <c r="C47" s="10">
        <f t="shared" si="5"/>
        <v>586.11151921575811</v>
      </c>
      <c r="D47" s="10">
        <f t="shared" si="6"/>
        <v>618.32599725753221</v>
      </c>
      <c r="E47" s="10">
        <f t="shared" si="7"/>
        <v>1204.4375164732903</v>
      </c>
      <c r="F47" s="10">
        <f t="shared" si="2"/>
        <v>178415.91563757305</v>
      </c>
      <c r="G47">
        <f t="shared" si="8"/>
        <v>3.2737397821989145E-3</v>
      </c>
      <c r="H47">
        <f t="shared" si="9"/>
        <v>204</v>
      </c>
      <c r="J47" s="14">
        <f t="shared" si="3"/>
        <v>1204.4375164732903</v>
      </c>
    </row>
    <row r="48" spans="1:10" x14ac:dyDescent="0.25">
      <c r="A48">
        <v>38</v>
      </c>
      <c r="B48" s="10">
        <f t="shared" si="4"/>
        <v>178415.91563757305</v>
      </c>
      <c r="C48" s="10">
        <f t="shared" si="5"/>
        <v>584.08728080016829</v>
      </c>
      <c r="D48" s="10">
        <f t="shared" si="6"/>
        <v>620.35023567312226</v>
      </c>
      <c r="E48" s="10">
        <f t="shared" si="7"/>
        <v>1204.4375164732905</v>
      </c>
      <c r="F48" s="10">
        <f t="shared" si="2"/>
        <v>177795.56540189992</v>
      </c>
      <c r="G48">
        <f t="shared" si="8"/>
        <v>3.2737397821989145E-3</v>
      </c>
      <c r="H48">
        <f t="shared" si="9"/>
        <v>203</v>
      </c>
      <c r="J48" s="14">
        <f t="shared" si="3"/>
        <v>1204.4375164732905</v>
      </c>
    </row>
    <row r="49" spans="1:10" x14ac:dyDescent="0.25">
      <c r="A49">
        <v>39</v>
      </c>
      <c r="B49" s="10">
        <f t="shared" si="4"/>
        <v>177795.56540189992</v>
      </c>
      <c r="C49" s="10">
        <f t="shared" si="5"/>
        <v>582.0564155547487</v>
      </c>
      <c r="D49" s="10">
        <f t="shared" si="6"/>
        <v>622.38110091854139</v>
      </c>
      <c r="E49" s="10">
        <f t="shared" si="7"/>
        <v>1204.4375164732901</v>
      </c>
      <c r="F49" s="10">
        <f t="shared" si="2"/>
        <v>177173.18430098137</v>
      </c>
      <c r="G49">
        <f t="shared" si="8"/>
        <v>3.2737397821989145E-3</v>
      </c>
      <c r="H49">
        <f t="shared" si="9"/>
        <v>202</v>
      </c>
      <c r="J49" s="14">
        <f t="shared" si="3"/>
        <v>1204.4375164732901</v>
      </c>
    </row>
    <row r="50" spans="1:10" x14ac:dyDescent="0.25">
      <c r="A50">
        <v>40</v>
      </c>
      <c r="B50" s="10">
        <f t="shared" si="4"/>
        <v>177173.18430098137</v>
      </c>
      <c r="C50" s="10">
        <f t="shared" si="5"/>
        <v>580.01890178498286</v>
      </c>
      <c r="D50" s="10">
        <f t="shared" si="6"/>
        <v>624.41861468830723</v>
      </c>
      <c r="E50" s="10">
        <f t="shared" si="7"/>
        <v>1204.4375164732901</v>
      </c>
      <c r="F50" s="10">
        <f t="shared" si="2"/>
        <v>176548.76568629307</v>
      </c>
      <c r="G50">
        <f t="shared" si="8"/>
        <v>3.2737397821989145E-3</v>
      </c>
      <c r="H50">
        <f t="shared" si="9"/>
        <v>201</v>
      </c>
      <c r="J50" s="14">
        <f t="shared" si="3"/>
        <v>1204.4375164732901</v>
      </c>
    </row>
    <row r="51" spans="1:10" x14ac:dyDescent="0.25">
      <c r="A51">
        <v>41</v>
      </c>
      <c r="B51" s="10">
        <f t="shared" si="4"/>
        <v>176548.76568629307</v>
      </c>
      <c r="C51" s="10">
        <f t="shared" si="5"/>
        <v>577.97471772533231</v>
      </c>
      <c r="D51" s="10">
        <f t="shared" si="6"/>
        <v>626.462798747958</v>
      </c>
      <c r="E51" s="10">
        <f t="shared" si="7"/>
        <v>1204.4375164732903</v>
      </c>
      <c r="F51" s="10">
        <f t="shared" si="2"/>
        <v>175922.30288754511</v>
      </c>
      <c r="G51">
        <f t="shared" si="8"/>
        <v>3.2737397821989145E-3</v>
      </c>
      <c r="H51">
        <f t="shared" si="9"/>
        <v>200</v>
      </c>
      <c r="J51" s="14">
        <f t="shared" si="3"/>
        <v>1204.4375164732903</v>
      </c>
    </row>
    <row r="52" spans="1:10" x14ac:dyDescent="0.25">
      <c r="A52">
        <v>42</v>
      </c>
      <c r="B52" s="10">
        <f t="shared" si="4"/>
        <v>175922.30288754511</v>
      </c>
      <c r="C52" s="10">
        <f t="shared" si="5"/>
        <v>575.92384153900343</v>
      </c>
      <c r="D52" s="10">
        <f t="shared" si="6"/>
        <v>628.51367493428711</v>
      </c>
      <c r="E52" s="10">
        <f t="shared" si="7"/>
        <v>1204.4375164732905</v>
      </c>
      <c r="F52" s="10">
        <f t="shared" si="2"/>
        <v>175293.78921261083</v>
      </c>
      <c r="G52">
        <f t="shared" si="8"/>
        <v>3.2737397821989145E-3</v>
      </c>
      <c r="H52">
        <f t="shared" si="9"/>
        <v>199</v>
      </c>
      <c r="J52" s="14">
        <f t="shared" si="3"/>
        <v>1204.4375164732905</v>
      </c>
    </row>
    <row r="53" spans="1:10" x14ac:dyDescent="0.25">
      <c r="A53">
        <v>43</v>
      </c>
      <c r="B53" s="10">
        <f t="shared" si="4"/>
        <v>175293.78921261083</v>
      </c>
      <c r="C53" s="10">
        <f t="shared" si="5"/>
        <v>573.86625131771507</v>
      </c>
      <c r="D53" s="10">
        <f t="shared" si="6"/>
        <v>630.57126515557525</v>
      </c>
      <c r="E53" s="10">
        <f t="shared" si="7"/>
        <v>1204.4375164732903</v>
      </c>
      <c r="F53" s="10">
        <f t="shared" si="2"/>
        <v>174663.21794745527</v>
      </c>
      <c r="G53">
        <f t="shared" si="8"/>
        <v>3.2737397821989145E-3</v>
      </c>
      <c r="H53">
        <f t="shared" si="9"/>
        <v>198</v>
      </c>
      <c r="J53" s="14">
        <f t="shared" si="3"/>
        <v>1204.4375164732903</v>
      </c>
    </row>
    <row r="54" spans="1:10" x14ac:dyDescent="0.25">
      <c r="A54">
        <v>44</v>
      </c>
      <c r="B54" s="10">
        <f t="shared" si="4"/>
        <v>174663.21794745527</v>
      </c>
      <c r="C54" s="10">
        <f t="shared" si="5"/>
        <v>571.80192508146376</v>
      </c>
      <c r="D54" s="10">
        <f t="shared" si="6"/>
        <v>632.63559139182655</v>
      </c>
      <c r="E54" s="10">
        <f t="shared" si="7"/>
        <v>1204.4375164732903</v>
      </c>
      <c r="F54" s="10">
        <f t="shared" si="2"/>
        <v>174030.58235606345</v>
      </c>
      <c r="G54">
        <f t="shared" si="8"/>
        <v>3.2737397821989145E-3</v>
      </c>
      <c r="H54">
        <f t="shared" si="9"/>
        <v>197</v>
      </c>
      <c r="J54" s="14">
        <f t="shared" si="3"/>
        <v>1204.4375164732903</v>
      </c>
    </row>
    <row r="55" spans="1:10" x14ac:dyDescent="0.25">
      <c r="A55">
        <v>45</v>
      </c>
      <c r="B55" s="10">
        <f t="shared" si="4"/>
        <v>174030.58235606345</v>
      </c>
      <c r="C55" s="10">
        <f t="shared" si="5"/>
        <v>569.73084077828935</v>
      </c>
      <c r="D55" s="10">
        <f t="shared" si="6"/>
        <v>634.70667569500119</v>
      </c>
      <c r="E55" s="10">
        <f t="shared" si="7"/>
        <v>1204.4375164732905</v>
      </c>
      <c r="F55" s="10">
        <f t="shared" si="2"/>
        <v>173395.87568036845</v>
      </c>
      <c r="G55">
        <f t="shared" si="8"/>
        <v>3.2737397821989145E-3</v>
      </c>
      <c r="H55">
        <f t="shared" si="9"/>
        <v>196</v>
      </c>
      <c r="J55" s="14">
        <f t="shared" si="3"/>
        <v>1204.4375164732905</v>
      </c>
    </row>
    <row r="56" spans="1:10" x14ac:dyDescent="0.25">
      <c r="A56">
        <v>46</v>
      </c>
      <c r="B56" s="10">
        <f t="shared" si="4"/>
        <v>173395.87568036845</v>
      </c>
      <c r="C56" s="10">
        <f t="shared" si="5"/>
        <v>567.65297628403948</v>
      </c>
      <c r="D56" s="10">
        <f t="shared" si="6"/>
        <v>636.78454018925106</v>
      </c>
      <c r="E56" s="10">
        <f t="shared" si="7"/>
        <v>1204.4375164732905</v>
      </c>
      <c r="F56" s="10">
        <f t="shared" si="2"/>
        <v>172759.0911401792</v>
      </c>
      <c r="G56">
        <f t="shared" si="8"/>
        <v>3.2737397821989145E-3</v>
      </c>
      <c r="H56">
        <f t="shared" si="9"/>
        <v>195</v>
      </c>
      <c r="J56" s="14">
        <f t="shared" si="3"/>
        <v>1204.4375164732905</v>
      </c>
    </row>
    <row r="57" spans="1:10" x14ac:dyDescent="0.25">
      <c r="A57">
        <v>47</v>
      </c>
      <c r="B57" s="10">
        <f t="shared" si="4"/>
        <v>172759.0911401792</v>
      </c>
      <c r="C57" s="10">
        <f t="shared" si="5"/>
        <v>565.56830940213263</v>
      </c>
      <c r="D57" s="10">
        <f t="shared" si="6"/>
        <v>638.86920707115814</v>
      </c>
      <c r="E57" s="10">
        <f t="shared" si="7"/>
        <v>1204.4375164732908</v>
      </c>
      <c r="F57" s="10">
        <f t="shared" si="2"/>
        <v>172120.22193310803</v>
      </c>
      <c r="G57">
        <f t="shared" si="8"/>
        <v>3.2737397821989145E-3</v>
      </c>
      <c r="H57">
        <f t="shared" si="9"/>
        <v>194</v>
      </c>
      <c r="J57" s="14">
        <f t="shared" si="3"/>
        <v>1204.4375164732908</v>
      </c>
    </row>
    <row r="58" spans="1:10" x14ac:dyDescent="0.25">
      <c r="A58" s="11">
        <v>48</v>
      </c>
      <c r="B58" s="10">
        <f t="shared" si="4"/>
        <v>172120.22193310803</v>
      </c>
      <c r="C58" s="10">
        <f t="shared" si="5"/>
        <v>563.47681786332191</v>
      </c>
      <c r="D58" s="10">
        <f t="shared" si="6"/>
        <v>640.9606986099684</v>
      </c>
      <c r="E58" s="10">
        <f t="shared" si="7"/>
        <v>1204.4375164732903</v>
      </c>
      <c r="F58" s="10">
        <f t="shared" si="2"/>
        <v>168479.26123449806</v>
      </c>
      <c r="G58">
        <f t="shared" si="8"/>
        <v>3.2737397821989145E-3</v>
      </c>
      <c r="H58">
        <f t="shared" si="9"/>
        <v>193</v>
      </c>
      <c r="I58">
        <v>3000</v>
      </c>
      <c r="J58" s="14">
        <f t="shared" si="3"/>
        <v>4204.4375164732901</v>
      </c>
    </row>
    <row r="59" spans="1:10" x14ac:dyDescent="0.25">
      <c r="A59">
        <v>49</v>
      </c>
      <c r="B59" s="10">
        <f t="shared" si="4"/>
        <v>168479.26123449806</v>
      </c>
      <c r="C59" s="10">
        <f t="shared" si="5"/>
        <v>551.55725997885975</v>
      </c>
      <c r="D59" s="10">
        <f t="shared" si="6"/>
        <v>631.80883057734172</v>
      </c>
      <c r="E59" s="10">
        <f t="shared" si="7"/>
        <v>1183.3660905562015</v>
      </c>
      <c r="F59" s="10">
        <f t="shared" si="2"/>
        <v>167847.4524039207</v>
      </c>
      <c r="G59">
        <f t="shared" si="8"/>
        <v>3.2737397821989145E-3</v>
      </c>
      <c r="H59">
        <f t="shared" si="9"/>
        <v>192</v>
      </c>
      <c r="J59" s="14">
        <f t="shared" si="3"/>
        <v>1183.3660905562015</v>
      </c>
    </row>
    <row r="60" spans="1:10" x14ac:dyDescent="0.25">
      <c r="A60">
        <v>50</v>
      </c>
      <c r="B60" s="10">
        <f t="shared" si="4"/>
        <v>167847.4524039207</v>
      </c>
      <c r="C60" s="10">
        <f t="shared" si="5"/>
        <v>549.48888227545399</v>
      </c>
      <c r="D60" s="10">
        <f t="shared" si="6"/>
        <v>633.87720828074748</v>
      </c>
      <c r="E60" s="10">
        <f t="shared" si="7"/>
        <v>1183.3660905562015</v>
      </c>
      <c r="F60" s="10">
        <f t="shared" si="2"/>
        <v>167213.57519563995</v>
      </c>
      <c r="G60">
        <f t="shared" si="8"/>
        <v>3.2737397821989145E-3</v>
      </c>
      <c r="H60">
        <f t="shared" si="9"/>
        <v>191</v>
      </c>
      <c r="J60" s="14">
        <f t="shared" si="3"/>
        <v>1183.3660905562015</v>
      </c>
    </row>
    <row r="61" spans="1:10" x14ac:dyDescent="0.25">
      <c r="A61">
        <v>51</v>
      </c>
      <c r="B61" s="10">
        <f t="shared" si="4"/>
        <v>167213.57519563995</v>
      </c>
      <c r="C61" s="10">
        <f t="shared" si="5"/>
        <v>547.41373324167614</v>
      </c>
      <c r="D61" s="10">
        <f t="shared" si="6"/>
        <v>635.95235731452487</v>
      </c>
      <c r="E61" s="10">
        <f t="shared" si="7"/>
        <v>1183.366090556201</v>
      </c>
      <c r="F61" s="10">
        <f t="shared" si="2"/>
        <v>166577.62283832542</v>
      </c>
      <c r="G61">
        <f t="shared" si="8"/>
        <v>3.2737397821989145E-3</v>
      </c>
      <c r="H61">
        <f t="shared" si="9"/>
        <v>190</v>
      </c>
      <c r="J61" s="14">
        <f t="shared" si="3"/>
        <v>1183.366090556201</v>
      </c>
    </row>
    <row r="62" spans="1:10" x14ac:dyDescent="0.25">
      <c r="A62">
        <v>52</v>
      </c>
      <c r="B62" s="10">
        <f t="shared" si="4"/>
        <v>166577.62283832542</v>
      </c>
      <c r="C62" s="10">
        <f t="shared" si="5"/>
        <v>545.33179070995243</v>
      </c>
      <c r="D62" s="10">
        <f t="shared" si="6"/>
        <v>638.03429984624859</v>
      </c>
      <c r="E62" s="10">
        <f t="shared" si="7"/>
        <v>1183.366090556201</v>
      </c>
      <c r="F62" s="10">
        <f t="shared" si="2"/>
        <v>165939.58853847918</v>
      </c>
      <c r="G62">
        <f t="shared" si="8"/>
        <v>3.2737397821989145E-3</v>
      </c>
      <c r="H62">
        <f t="shared" si="9"/>
        <v>189</v>
      </c>
      <c r="J62" s="14">
        <f t="shared" si="3"/>
        <v>1183.366090556201</v>
      </c>
    </row>
    <row r="63" spans="1:10" x14ac:dyDescent="0.25">
      <c r="A63">
        <v>53</v>
      </c>
      <c r="B63" s="10">
        <f t="shared" si="4"/>
        <v>165939.58853847918</v>
      </c>
      <c r="C63" s="10">
        <f t="shared" si="5"/>
        <v>543.24303244013834</v>
      </c>
      <c r="D63" s="10">
        <f t="shared" si="6"/>
        <v>640.12305811606291</v>
      </c>
      <c r="E63" s="10">
        <f t="shared" si="7"/>
        <v>1183.3660905562012</v>
      </c>
      <c r="F63" s="10">
        <f t="shared" si="2"/>
        <v>165299.46548036311</v>
      </c>
      <c r="G63">
        <f t="shared" si="8"/>
        <v>3.2737397821989145E-3</v>
      </c>
      <c r="H63">
        <f t="shared" si="9"/>
        <v>188</v>
      </c>
      <c r="J63" s="14">
        <f t="shared" si="3"/>
        <v>1183.3660905562012</v>
      </c>
    </row>
    <row r="64" spans="1:10" x14ac:dyDescent="0.25">
      <c r="A64">
        <v>54</v>
      </c>
      <c r="B64" s="10">
        <f t="shared" si="4"/>
        <v>165299.46548036311</v>
      </c>
      <c r="C64" s="10">
        <f t="shared" si="5"/>
        <v>541.14743611928088</v>
      </c>
      <c r="D64" s="10">
        <f t="shared" si="6"/>
        <v>642.21865443692059</v>
      </c>
      <c r="E64" s="10">
        <f t="shared" si="7"/>
        <v>1183.3660905562015</v>
      </c>
      <c r="F64" s="10">
        <f t="shared" si="2"/>
        <v>164657.24682592618</v>
      </c>
      <c r="G64">
        <f t="shared" si="8"/>
        <v>3.2737397821989145E-3</v>
      </c>
      <c r="H64">
        <f t="shared" si="9"/>
        <v>187</v>
      </c>
      <c r="J64" s="14">
        <f t="shared" si="3"/>
        <v>1183.3660905562015</v>
      </c>
    </row>
    <row r="65" spans="1:10" x14ac:dyDescent="0.25">
      <c r="A65">
        <v>55</v>
      </c>
      <c r="B65" s="10">
        <f t="shared" si="4"/>
        <v>164657.24682592618</v>
      </c>
      <c r="C65" s="10">
        <f t="shared" si="5"/>
        <v>539.04497936138046</v>
      </c>
      <c r="D65" s="10">
        <f t="shared" si="6"/>
        <v>644.32111119482079</v>
      </c>
      <c r="E65" s="10">
        <f t="shared" si="7"/>
        <v>1183.3660905562012</v>
      </c>
      <c r="F65" s="10">
        <f t="shared" si="2"/>
        <v>164012.92571473136</v>
      </c>
      <c r="G65">
        <f t="shared" si="8"/>
        <v>3.2737397821989145E-3</v>
      </c>
      <c r="H65">
        <f t="shared" si="9"/>
        <v>186</v>
      </c>
      <c r="J65" s="14">
        <f t="shared" si="3"/>
        <v>1183.3660905562012</v>
      </c>
    </row>
    <row r="66" spans="1:10" x14ac:dyDescent="0.25">
      <c r="A66">
        <v>56</v>
      </c>
      <c r="B66" s="10">
        <f t="shared" si="4"/>
        <v>164012.92571473136</v>
      </c>
      <c r="C66" s="10">
        <f t="shared" si="5"/>
        <v>536.93563970715138</v>
      </c>
      <c r="D66" s="10">
        <f t="shared" si="6"/>
        <v>646.43045084904963</v>
      </c>
      <c r="E66" s="10">
        <f t="shared" si="7"/>
        <v>1183.366090556201</v>
      </c>
      <c r="F66" s="10">
        <f t="shared" si="2"/>
        <v>163366.4952638823</v>
      </c>
      <c r="G66">
        <f t="shared" si="8"/>
        <v>3.2737397821989145E-3</v>
      </c>
      <c r="H66">
        <f t="shared" si="9"/>
        <v>185</v>
      </c>
      <c r="J66" s="14">
        <f t="shared" si="3"/>
        <v>1183.366090556201</v>
      </c>
    </row>
    <row r="67" spans="1:10" x14ac:dyDescent="0.25">
      <c r="A67">
        <v>57</v>
      </c>
      <c r="B67" s="10">
        <f t="shared" si="4"/>
        <v>163366.4952638823</v>
      </c>
      <c r="C67" s="10">
        <f t="shared" si="5"/>
        <v>534.81939462378205</v>
      </c>
      <c r="D67" s="10">
        <f t="shared" si="6"/>
        <v>648.54669593241897</v>
      </c>
      <c r="E67" s="10">
        <f t="shared" si="7"/>
        <v>1183.366090556201</v>
      </c>
      <c r="F67" s="10">
        <f t="shared" si="2"/>
        <v>162717.94856794988</v>
      </c>
      <c r="G67">
        <f t="shared" si="8"/>
        <v>3.2737397821989145E-3</v>
      </c>
      <c r="H67">
        <f t="shared" si="9"/>
        <v>184</v>
      </c>
      <c r="J67" s="14">
        <f t="shared" si="3"/>
        <v>1183.366090556201</v>
      </c>
    </row>
    <row r="68" spans="1:10" x14ac:dyDescent="0.25">
      <c r="A68">
        <v>58</v>
      </c>
      <c r="B68" s="10">
        <f t="shared" si="4"/>
        <v>162717.94856794988</v>
      </c>
      <c r="C68" s="10">
        <f t="shared" si="5"/>
        <v>532.69622150469445</v>
      </c>
      <c r="D68" s="10">
        <f t="shared" si="6"/>
        <v>650.66986905150634</v>
      </c>
      <c r="E68" s="10">
        <f t="shared" si="7"/>
        <v>1183.3660905562008</v>
      </c>
      <c r="F68" s="10">
        <f t="shared" si="2"/>
        <v>162067.27869889836</v>
      </c>
      <c r="G68">
        <f t="shared" si="8"/>
        <v>3.2737397821989145E-3</v>
      </c>
      <c r="H68">
        <f t="shared" si="9"/>
        <v>183</v>
      </c>
      <c r="J68" s="14">
        <f t="shared" si="3"/>
        <v>1183.3660905562008</v>
      </c>
    </row>
    <row r="69" spans="1:10" x14ac:dyDescent="0.25">
      <c r="A69">
        <v>59</v>
      </c>
      <c r="B69" s="10">
        <f t="shared" si="4"/>
        <v>162067.27869889836</v>
      </c>
      <c r="C69" s="10">
        <f t="shared" si="5"/>
        <v>530.56609766930228</v>
      </c>
      <c r="D69" s="10">
        <f t="shared" si="6"/>
        <v>652.79999288689874</v>
      </c>
      <c r="E69" s="10">
        <f t="shared" si="7"/>
        <v>1183.366090556201</v>
      </c>
      <c r="F69" s="10">
        <f t="shared" si="2"/>
        <v>161414.47870601146</v>
      </c>
      <c r="G69">
        <f t="shared" si="8"/>
        <v>3.2737397821989145E-3</v>
      </c>
      <c r="H69">
        <f t="shared" si="9"/>
        <v>182</v>
      </c>
      <c r="J69" s="14">
        <f t="shared" si="3"/>
        <v>1183.366090556201</v>
      </c>
    </row>
    <row r="70" spans="1:10" x14ac:dyDescent="0.25">
      <c r="A70">
        <v>60</v>
      </c>
      <c r="B70" s="10">
        <f t="shared" si="4"/>
        <v>161414.47870601146</v>
      </c>
      <c r="C70" s="10">
        <f t="shared" si="5"/>
        <v>528.42900036276933</v>
      </c>
      <c r="D70" s="10">
        <f t="shared" si="6"/>
        <v>654.93709019343169</v>
      </c>
      <c r="E70" s="10">
        <f t="shared" si="7"/>
        <v>1183.366090556201</v>
      </c>
      <c r="F70" s="10">
        <f t="shared" si="2"/>
        <v>160759.54161581802</v>
      </c>
      <c r="G70">
        <f t="shared" si="8"/>
        <v>3.2737397821989145E-3</v>
      </c>
      <c r="H70">
        <f t="shared" si="9"/>
        <v>181</v>
      </c>
      <c r="J70" s="14">
        <f t="shared" si="3"/>
        <v>1183.366090556201</v>
      </c>
    </row>
    <row r="71" spans="1:10" x14ac:dyDescent="0.25">
      <c r="A71">
        <v>61</v>
      </c>
      <c r="B71" s="10">
        <f t="shared" si="4"/>
        <v>160759.54161581802</v>
      </c>
      <c r="C71" s="10">
        <f t="shared" si="5"/>
        <v>526.28490675576541</v>
      </c>
      <c r="D71" s="10">
        <f t="shared" si="6"/>
        <v>657.08118380043538</v>
      </c>
      <c r="E71" s="10">
        <f t="shared" si="7"/>
        <v>1183.3660905562008</v>
      </c>
      <c r="F71" s="10">
        <f t="shared" si="2"/>
        <v>160102.46043201757</v>
      </c>
      <c r="G71">
        <f t="shared" si="8"/>
        <v>3.2737397821989145E-3</v>
      </c>
      <c r="H71">
        <f t="shared" si="9"/>
        <v>180</v>
      </c>
      <c r="J71" s="14">
        <f t="shared" si="3"/>
        <v>1183.3660905562008</v>
      </c>
    </row>
    <row r="72" spans="1:10" x14ac:dyDescent="0.25">
      <c r="A72">
        <v>62</v>
      </c>
      <c r="B72" s="10">
        <f t="shared" si="4"/>
        <v>160102.46043201757</v>
      </c>
      <c r="C72" s="10">
        <f t="shared" si="5"/>
        <v>524.1337939442235</v>
      </c>
      <c r="D72" s="10">
        <f t="shared" si="6"/>
        <v>659.23229661197706</v>
      </c>
      <c r="E72" s="10">
        <f t="shared" si="7"/>
        <v>1183.3660905562006</v>
      </c>
      <c r="F72" s="10">
        <f t="shared" si="2"/>
        <v>159443.2281354056</v>
      </c>
      <c r="G72">
        <f t="shared" si="8"/>
        <v>3.2737397821989145E-3</v>
      </c>
      <c r="H72">
        <f t="shared" si="9"/>
        <v>179</v>
      </c>
      <c r="J72" s="14">
        <f t="shared" si="3"/>
        <v>1183.3660905562006</v>
      </c>
    </row>
    <row r="73" spans="1:10" x14ac:dyDescent="0.25">
      <c r="A73">
        <v>63</v>
      </c>
      <c r="B73" s="10">
        <f t="shared" si="4"/>
        <v>159443.2281354056</v>
      </c>
      <c r="C73" s="10">
        <f t="shared" si="5"/>
        <v>521.97563894909456</v>
      </c>
      <c r="D73" s="10">
        <f t="shared" si="6"/>
        <v>661.39045160710646</v>
      </c>
      <c r="E73" s="10">
        <f t="shared" si="7"/>
        <v>1183.366090556201</v>
      </c>
      <c r="F73" s="10">
        <f t="shared" si="2"/>
        <v>158781.83768379848</v>
      </c>
      <c r="G73">
        <f t="shared" si="8"/>
        <v>3.2737397821989145E-3</v>
      </c>
      <c r="H73">
        <f t="shared" si="9"/>
        <v>178</v>
      </c>
      <c r="J73" s="14">
        <f t="shared" si="3"/>
        <v>1183.366090556201</v>
      </c>
    </row>
    <row r="74" spans="1:10" x14ac:dyDescent="0.25">
      <c r="A74">
        <v>64</v>
      </c>
      <c r="B74" s="10">
        <f t="shared" si="4"/>
        <v>158781.83768379848</v>
      </c>
      <c r="C74" s="10">
        <f t="shared" si="5"/>
        <v>519.81041871610182</v>
      </c>
      <c r="D74" s="10">
        <f t="shared" si="6"/>
        <v>663.55567184009897</v>
      </c>
      <c r="E74" s="10">
        <f t="shared" si="7"/>
        <v>1183.3660905562008</v>
      </c>
      <c r="F74" s="10">
        <f t="shared" si="2"/>
        <v>158118.28201195839</v>
      </c>
      <c r="G74">
        <f t="shared" si="8"/>
        <v>3.2737397821989145E-3</v>
      </c>
      <c r="H74">
        <f t="shared" si="9"/>
        <v>177</v>
      </c>
      <c r="J74" s="14">
        <f t="shared" si="3"/>
        <v>1183.3660905562008</v>
      </c>
    </row>
    <row r="75" spans="1:10" x14ac:dyDescent="0.25">
      <c r="A75">
        <v>65</v>
      </c>
      <c r="B75" s="10">
        <f t="shared" si="4"/>
        <v>158118.28201195839</v>
      </c>
      <c r="C75" s="10">
        <f t="shared" si="5"/>
        <v>517.63811011549524</v>
      </c>
      <c r="D75" s="10">
        <f t="shared" si="6"/>
        <v>665.72798044070532</v>
      </c>
      <c r="E75" s="10">
        <f t="shared" si="7"/>
        <v>1183.3660905562006</v>
      </c>
      <c r="F75" s="10">
        <f t="shared" si="2"/>
        <v>157452.55403151768</v>
      </c>
      <c r="G75">
        <f t="shared" si="8"/>
        <v>3.2737397821989145E-3</v>
      </c>
      <c r="H75">
        <f t="shared" si="9"/>
        <v>176</v>
      </c>
      <c r="J75" s="14">
        <f t="shared" si="3"/>
        <v>1183.3660905562006</v>
      </c>
    </row>
    <row r="76" spans="1:10" x14ac:dyDescent="0.25">
      <c r="A76">
        <v>66</v>
      </c>
      <c r="B76" s="10">
        <f t="shared" si="4"/>
        <v>157452.55403151768</v>
      </c>
      <c r="C76" s="10">
        <f t="shared" si="5"/>
        <v>515.45868994180353</v>
      </c>
      <c r="D76" s="10">
        <f t="shared" si="6"/>
        <v>667.90740061439726</v>
      </c>
      <c r="E76" s="10">
        <f t="shared" si="7"/>
        <v>1183.3660905562008</v>
      </c>
      <c r="F76" s="10">
        <f t="shared" ref="F76:F139" si="10">B76-D76-I76</f>
        <v>156784.64663090327</v>
      </c>
      <c r="G76">
        <f t="shared" si="8"/>
        <v>3.2737397821989145E-3</v>
      </c>
      <c r="H76">
        <f t="shared" si="9"/>
        <v>175</v>
      </c>
      <c r="J76" s="14">
        <f t="shared" ref="J76:J139" si="11">E76+I76</f>
        <v>1183.3660905562008</v>
      </c>
    </row>
    <row r="77" spans="1:10" x14ac:dyDescent="0.25">
      <c r="A77">
        <v>67</v>
      </c>
      <c r="B77" s="10">
        <f t="shared" ref="B77:B140" si="12">F76</f>
        <v>156784.64663090327</v>
      </c>
      <c r="C77" s="10">
        <f t="shared" ref="C77:C140" si="13">B77*G77</f>
        <v>513.27213491358702</v>
      </c>
      <c r="D77" s="10">
        <f t="shared" ref="D77:D140" si="14">E77-C77</f>
        <v>670.09395564261354</v>
      </c>
      <c r="E77" s="10">
        <f t="shared" ref="E77:E140" si="15">-PMT(G77,H77,B77)</f>
        <v>1183.3660905562006</v>
      </c>
      <c r="F77" s="10">
        <f t="shared" si="10"/>
        <v>156114.55267526067</v>
      </c>
      <c r="G77">
        <f t="shared" ref="G77:G140" si="16">G76</f>
        <v>3.2737397821989145E-3</v>
      </c>
      <c r="H77">
        <f t="shared" ref="H77:H140" si="17">H76-1</f>
        <v>174</v>
      </c>
      <c r="J77" s="14">
        <f t="shared" si="11"/>
        <v>1183.3660905562006</v>
      </c>
    </row>
    <row r="78" spans="1:10" x14ac:dyDescent="0.25">
      <c r="A78">
        <v>68</v>
      </c>
      <c r="B78" s="10">
        <f t="shared" si="12"/>
        <v>156114.55267526067</v>
      </c>
      <c r="C78" s="10">
        <f t="shared" si="13"/>
        <v>511.07842167318881</v>
      </c>
      <c r="D78" s="10">
        <f t="shared" si="14"/>
        <v>672.28766888301175</v>
      </c>
      <c r="E78" s="10">
        <f t="shared" si="15"/>
        <v>1183.3660905562006</v>
      </c>
      <c r="F78" s="10">
        <f t="shared" si="10"/>
        <v>155442.26500637765</v>
      </c>
      <c r="G78">
        <f t="shared" si="16"/>
        <v>3.2737397821989145E-3</v>
      </c>
      <c r="H78">
        <f t="shared" si="17"/>
        <v>173</v>
      </c>
      <c r="J78" s="14">
        <f t="shared" si="11"/>
        <v>1183.3660905562006</v>
      </c>
    </row>
    <row r="79" spans="1:10" x14ac:dyDescent="0.25">
      <c r="A79">
        <v>69</v>
      </c>
      <c r="B79" s="10">
        <f t="shared" si="12"/>
        <v>155442.26500637765</v>
      </c>
      <c r="C79" s="10">
        <f t="shared" si="13"/>
        <v>508.87752678648474</v>
      </c>
      <c r="D79" s="10">
        <f t="shared" si="14"/>
        <v>674.48856376971582</v>
      </c>
      <c r="E79" s="10">
        <f t="shared" si="15"/>
        <v>1183.3660905562006</v>
      </c>
      <c r="F79" s="10">
        <f t="shared" si="10"/>
        <v>154767.77644260792</v>
      </c>
      <c r="G79">
        <f t="shared" si="16"/>
        <v>3.2737397821989145E-3</v>
      </c>
      <c r="H79">
        <f t="shared" si="17"/>
        <v>172</v>
      </c>
      <c r="J79" s="14">
        <f t="shared" si="11"/>
        <v>1183.3660905562006</v>
      </c>
    </row>
    <row r="80" spans="1:10" x14ac:dyDescent="0.25">
      <c r="A80">
        <v>70</v>
      </c>
      <c r="B80" s="10">
        <f t="shared" si="12"/>
        <v>154767.77644260792</v>
      </c>
      <c r="C80" s="10">
        <f t="shared" si="13"/>
        <v>506.66942674263356</v>
      </c>
      <c r="D80" s="10">
        <f t="shared" si="14"/>
        <v>676.69666381356728</v>
      </c>
      <c r="E80" s="10">
        <f t="shared" si="15"/>
        <v>1183.3660905562008</v>
      </c>
      <c r="F80" s="10">
        <f t="shared" si="10"/>
        <v>154091.07977879434</v>
      </c>
      <c r="G80">
        <f t="shared" si="16"/>
        <v>3.2737397821989145E-3</v>
      </c>
      <c r="H80">
        <f t="shared" si="17"/>
        <v>171</v>
      </c>
      <c r="J80" s="14">
        <f t="shared" si="11"/>
        <v>1183.3660905562008</v>
      </c>
    </row>
    <row r="81" spans="1:10" x14ac:dyDescent="0.25">
      <c r="A81">
        <v>71</v>
      </c>
      <c r="B81" s="10">
        <f t="shared" si="12"/>
        <v>154091.07977879434</v>
      </c>
      <c r="C81" s="10">
        <f t="shared" si="13"/>
        <v>504.45409795382574</v>
      </c>
      <c r="D81" s="10">
        <f t="shared" si="14"/>
        <v>678.91199260237477</v>
      </c>
      <c r="E81" s="10">
        <f t="shared" si="15"/>
        <v>1183.3660905562006</v>
      </c>
      <c r="F81" s="10">
        <f t="shared" si="10"/>
        <v>153412.16778619197</v>
      </c>
      <c r="G81">
        <f t="shared" si="16"/>
        <v>3.2737397821989145E-3</v>
      </c>
      <c r="H81">
        <f t="shared" si="17"/>
        <v>170</v>
      </c>
      <c r="J81" s="14">
        <f t="shared" si="11"/>
        <v>1183.3660905562006</v>
      </c>
    </row>
    <row r="82" spans="1:10" x14ac:dyDescent="0.25">
      <c r="A82">
        <v>72</v>
      </c>
      <c r="B82" s="10">
        <f t="shared" si="12"/>
        <v>153412.16778619197</v>
      </c>
      <c r="C82" s="10">
        <f t="shared" si="13"/>
        <v>502.23151675503146</v>
      </c>
      <c r="D82" s="10">
        <f t="shared" si="14"/>
        <v>681.13457380116915</v>
      </c>
      <c r="E82" s="10">
        <f t="shared" si="15"/>
        <v>1183.3660905562006</v>
      </c>
      <c r="F82" s="10">
        <f t="shared" si="10"/>
        <v>152731.03321239082</v>
      </c>
      <c r="G82">
        <f t="shared" si="16"/>
        <v>3.2737397821989145E-3</v>
      </c>
      <c r="H82">
        <f t="shared" si="17"/>
        <v>169</v>
      </c>
      <c r="J82" s="14">
        <f t="shared" si="11"/>
        <v>1183.3660905562006</v>
      </c>
    </row>
    <row r="83" spans="1:10" x14ac:dyDescent="0.25">
      <c r="A83" s="12">
        <v>73</v>
      </c>
      <c r="B83" s="10">
        <f t="shared" si="12"/>
        <v>152731.03321239082</v>
      </c>
      <c r="C83" s="10">
        <f t="shared" si="13"/>
        <v>652.73269261613825</v>
      </c>
      <c r="D83" s="10">
        <f t="shared" si="14"/>
        <v>623.33015604207537</v>
      </c>
      <c r="E83" s="10">
        <f t="shared" si="15"/>
        <v>1276.0628486582136</v>
      </c>
      <c r="F83" s="10">
        <f t="shared" si="10"/>
        <v>152107.70305634875</v>
      </c>
      <c r="G83">
        <f>G82+0.1%</f>
        <v>4.2737397821989145E-3</v>
      </c>
      <c r="H83">
        <f t="shared" si="17"/>
        <v>168</v>
      </c>
      <c r="J83" s="14">
        <f t="shared" si="11"/>
        <v>1276.0628486582136</v>
      </c>
    </row>
    <row r="84" spans="1:10" x14ac:dyDescent="0.25">
      <c r="A84">
        <v>74</v>
      </c>
      <c r="B84" s="10">
        <f t="shared" si="12"/>
        <v>152107.70305634875</v>
      </c>
      <c r="C84" s="10">
        <f t="shared" si="13"/>
        <v>650.06874173081712</v>
      </c>
      <c r="D84" s="10">
        <f t="shared" si="14"/>
        <v>625.9941069273965</v>
      </c>
      <c r="E84" s="10">
        <f t="shared" si="15"/>
        <v>1276.0628486582136</v>
      </c>
      <c r="F84" s="10">
        <f t="shared" si="10"/>
        <v>151481.70894942136</v>
      </c>
      <c r="G84">
        <f t="shared" si="16"/>
        <v>4.2737397821989145E-3</v>
      </c>
      <c r="H84">
        <f t="shared" si="17"/>
        <v>167</v>
      </c>
      <c r="J84" s="14">
        <f t="shared" si="11"/>
        <v>1276.0628486582136</v>
      </c>
    </row>
    <row r="85" spans="1:10" x14ac:dyDescent="0.25">
      <c r="A85">
        <v>75</v>
      </c>
      <c r="B85" s="10">
        <f t="shared" si="12"/>
        <v>151481.70894942136</v>
      </c>
      <c r="C85" s="10">
        <f t="shared" si="13"/>
        <v>647.39340581261945</v>
      </c>
      <c r="D85" s="10">
        <f t="shared" si="14"/>
        <v>628.6694428455944</v>
      </c>
      <c r="E85" s="10">
        <f t="shared" si="15"/>
        <v>1276.0628486582139</v>
      </c>
      <c r="F85" s="10">
        <f t="shared" si="10"/>
        <v>150853.03950657576</v>
      </c>
      <c r="G85">
        <f t="shared" si="16"/>
        <v>4.2737397821989145E-3</v>
      </c>
      <c r="H85">
        <f t="shared" si="17"/>
        <v>166</v>
      </c>
      <c r="J85" s="14">
        <f t="shared" si="11"/>
        <v>1276.0628486582139</v>
      </c>
    </row>
    <row r="86" spans="1:10" x14ac:dyDescent="0.25">
      <c r="A86">
        <v>76</v>
      </c>
      <c r="B86" s="10">
        <f t="shared" si="12"/>
        <v>150853.03950657576</v>
      </c>
      <c r="C86" s="10">
        <f t="shared" si="13"/>
        <v>644.70663620487733</v>
      </c>
      <c r="D86" s="10">
        <f t="shared" si="14"/>
        <v>631.3562124533363</v>
      </c>
      <c r="E86" s="10">
        <f t="shared" si="15"/>
        <v>1276.0628486582136</v>
      </c>
      <c r="F86" s="10">
        <f t="shared" si="10"/>
        <v>150221.68329412243</v>
      </c>
      <c r="G86">
        <f t="shared" si="16"/>
        <v>4.2737397821989145E-3</v>
      </c>
      <c r="H86">
        <f t="shared" si="17"/>
        <v>165</v>
      </c>
      <c r="J86" s="14">
        <f t="shared" si="11"/>
        <v>1276.0628486582136</v>
      </c>
    </row>
    <row r="87" spans="1:10" x14ac:dyDescent="0.25">
      <c r="A87">
        <v>77</v>
      </c>
      <c r="B87" s="10">
        <f t="shared" si="12"/>
        <v>150221.68329412243</v>
      </c>
      <c r="C87" s="10">
        <f t="shared" si="13"/>
        <v>642.00838404297713</v>
      </c>
      <c r="D87" s="10">
        <f t="shared" si="14"/>
        <v>634.05446461523672</v>
      </c>
      <c r="E87" s="10">
        <f t="shared" si="15"/>
        <v>1276.0628486582139</v>
      </c>
      <c r="F87" s="10">
        <f t="shared" si="10"/>
        <v>149587.62882950719</v>
      </c>
      <c r="G87">
        <f t="shared" si="16"/>
        <v>4.2737397821989145E-3</v>
      </c>
      <c r="H87">
        <f t="shared" si="17"/>
        <v>164</v>
      </c>
      <c r="J87" s="14">
        <f t="shared" si="11"/>
        <v>1276.0628486582139</v>
      </c>
    </row>
    <row r="88" spans="1:10" x14ac:dyDescent="0.25">
      <c r="A88">
        <v>78</v>
      </c>
      <c r="B88" s="10">
        <f t="shared" si="12"/>
        <v>149587.62882950719</v>
      </c>
      <c r="C88" s="10">
        <f t="shared" si="13"/>
        <v>639.29860025347011</v>
      </c>
      <c r="D88" s="10">
        <f t="shared" si="14"/>
        <v>636.76424840474374</v>
      </c>
      <c r="E88" s="10">
        <f t="shared" si="15"/>
        <v>1276.0628486582139</v>
      </c>
      <c r="F88" s="10">
        <f t="shared" si="10"/>
        <v>148950.86458110245</v>
      </c>
      <c r="G88">
        <f t="shared" si="16"/>
        <v>4.2737397821989145E-3</v>
      </c>
      <c r="H88">
        <f t="shared" si="17"/>
        <v>163</v>
      </c>
      <c r="J88" s="14">
        <f t="shared" si="11"/>
        <v>1276.0628486582139</v>
      </c>
    </row>
    <row r="89" spans="1:10" x14ac:dyDescent="0.25">
      <c r="A89">
        <v>79</v>
      </c>
      <c r="B89" s="10">
        <f t="shared" si="12"/>
        <v>148950.86458110245</v>
      </c>
      <c r="C89" s="10">
        <f t="shared" si="13"/>
        <v>636.5772355531808</v>
      </c>
      <c r="D89" s="10">
        <f t="shared" si="14"/>
        <v>639.48561310503305</v>
      </c>
      <c r="E89" s="10">
        <f t="shared" si="15"/>
        <v>1276.0628486582139</v>
      </c>
      <c r="F89" s="10">
        <f t="shared" si="10"/>
        <v>148311.37896799741</v>
      </c>
      <c r="G89">
        <f t="shared" si="16"/>
        <v>4.2737397821989145E-3</v>
      </c>
      <c r="H89">
        <f t="shared" si="17"/>
        <v>162</v>
      </c>
      <c r="J89" s="14">
        <f t="shared" si="11"/>
        <v>1276.0628486582139</v>
      </c>
    </row>
    <row r="90" spans="1:10" x14ac:dyDescent="0.25">
      <c r="A90">
        <v>80</v>
      </c>
      <c r="B90" s="10">
        <f t="shared" si="12"/>
        <v>148311.37896799741</v>
      </c>
      <c r="C90" s="10">
        <f t="shared" si="13"/>
        <v>633.84424044830996</v>
      </c>
      <c r="D90" s="10">
        <f t="shared" si="14"/>
        <v>642.21860820990366</v>
      </c>
      <c r="E90" s="10">
        <f t="shared" si="15"/>
        <v>1276.0628486582136</v>
      </c>
      <c r="F90" s="10">
        <f t="shared" si="10"/>
        <v>147669.16035978752</v>
      </c>
      <c r="G90">
        <f t="shared" si="16"/>
        <v>4.2737397821989145E-3</v>
      </c>
      <c r="H90">
        <f t="shared" si="17"/>
        <v>161</v>
      </c>
      <c r="J90" s="14">
        <f t="shared" si="11"/>
        <v>1276.0628486582136</v>
      </c>
    </row>
    <row r="91" spans="1:10" x14ac:dyDescent="0.25">
      <c r="A91">
        <v>81</v>
      </c>
      <c r="B91" s="10">
        <f t="shared" si="12"/>
        <v>147669.16035978752</v>
      </c>
      <c r="C91" s="10">
        <f t="shared" si="13"/>
        <v>631.09956523353492</v>
      </c>
      <c r="D91" s="10">
        <f t="shared" si="14"/>
        <v>644.96328342467916</v>
      </c>
      <c r="E91" s="10">
        <f t="shared" si="15"/>
        <v>1276.0628486582141</v>
      </c>
      <c r="F91" s="10">
        <f t="shared" si="10"/>
        <v>147024.19707636285</v>
      </c>
      <c r="G91">
        <f t="shared" si="16"/>
        <v>4.2737397821989145E-3</v>
      </c>
      <c r="H91">
        <f t="shared" si="17"/>
        <v>160</v>
      </c>
      <c r="J91" s="14">
        <f t="shared" si="11"/>
        <v>1276.0628486582141</v>
      </c>
    </row>
    <row r="92" spans="1:10" x14ac:dyDescent="0.25">
      <c r="A92">
        <v>82</v>
      </c>
      <c r="B92" s="10">
        <f t="shared" si="12"/>
        <v>147024.19707636285</v>
      </c>
      <c r="C92" s="10">
        <f t="shared" si="13"/>
        <v>628.34315999110527</v>
      </c>
      <c r="D92" s="10">
        <f t="shared" si="14"/>
        <v>647.71968866710881</v>
      </c>
      <c r="E92" s="10">
        <f t="shared" si="15"/>
        <v>1276.0628486582141</v>
      </c>
      <c r="F92" s="10">
        <f t="shared" si="10"/>
        <v>146376.47738769575</v>
      </c>
      <c r="G92">
        <f t="shared" si="16"/>
        <v>4.2737397821989145E-3</v>
      </c>
      <c r="H92">
        <f t="shared" si="17"/>
        <v>159</v>
      </c>
      <c r="J92" s="14">
        <f t="shared" si="11"/>
        <v>1276.0628486582141</v>
      </c>
    </row>
    <row r="93" spans="1:10" x14ac:dyDescent="0.25">
      <c r="A93">
        <v>83</v>
      </c>
      <c r="B93" s="10">
        <f t="shared" si="12"/>
        <v>146376.47738769575</v>
      </c>
      <c r="C93" s="10">
        <f t="shared" si="13"/>
        <v>625.57497458993521</v>
      </c>
      <c r="D93" s="10">
        <f t="shared" si="14"/>
        <v>650.48787406827887</v>
      </c>
      <c r="E93" s="10">
        <f t="shared" si="15"/>
        <v>1276.0628486582141</v>
      </c>
      <c r="F93" s="10">
        <f t="shared" si="10"/>
        <v>145725.98951362746</v>
      </c>
      <c r="G93">
        <f t="shared" si="16"/>
        <v>4.2737397821989145E-3</v>
      </c>
      <c r="H93">
        <f t="shared" si="17"/>
        <v>158</v>
      </c>
      <c r="J93" s="14">
        <f t="shared" si="11"/>
        <v>1276.0628486582141</v>
      </c>
    </row>
    <row r="94" spans="1:10" x14ac:dyDescent="0.25">
      <c r="A94">
        <v>84</v>
      </c>
      <c r="B94" s="10">
        <f t="shared" si="12"/>
        <v>145725.98951362746</v>
      </c>
      <c r="C94" s="10">
        <f t="shared" si="13"/>
        <v>622.79495868469155</v>
      </c>
      <c r="D94" s="10">
        <f t="shared" si="14"/>
        <v>653.26788997352253</v>
      </c>
      <c r="E94" s="10">
        <f t="shared" si="15"/>
        <v>1276.0628486582141</v>
      </c>
      <c r="F94" s="10">
        <f t="shared" si="10"/>
        <v>145072.72162365392</v>
      </c>
      <c r="G94">
        <f t="shared" si="16"/>
        <v>4.2737397821989145E-3</v>
      </c>
      <c r="H94">
        <f t="shared" si="17"/>
        <v>157</v>
      </c>
      <c r="J94" s="14">
        <f t="shared" si="11"/>
        <v>1276.0628486582141</v>
      </c>
    </row>
    <row r="95" spans="1:10" x14ac:dyDescent="0.25">
      <c r="A95">
        <v>85</v>
      </c>
      <c r="B95" s="10">
        <f t="shared" si="12"/>
        <v>145072.72162365392</v>
      </c>
      <c r="C95" s="10">
        <f t="shared" si="13"/>
        <v>620.00306171487853</v>
      </c>
      <c r="D95" s="10">
        <f t="shared" si="14"/>
        <v>656.05978694333533</v>
      </c>
      <c r="E95" s="10">
        <f t="shared" si="15"/>
        <v>1276.0628486582139</v>
      </c>
      <c r="F95" s="10">
        <f t="shared" si="10"/>
        <v>144416.66183671058</v>
      </c>
      <c r="G95">
        <f t="shared" si="16"/>
        <v>4.2737397821989145E-3</v>
      </c>
      <c r="H95">
        <f t="shared" si="17"/>
        <v>156</v>
      </c>
      <c r="J95" s="14">
        <f t="shared" si="11"/>
        <v>1276.0628486582139</v>
      </c>
    </row>
    <row r="96" spans="1:10" x14ac:dyDescent="0.25">
      <c r="A96">
        <v>86</v>
      </c>
      <c r="B96" s="10">
        <f t="shared" si="12"/>
        <v>144416.66183671058</v>
      </c>
      <c r="C96" s="10">
        <f t="shared" si="13"/>
        <v>617.19923290391773</v>
      </c>
      <c r="D96" s="10">
        <f t="shared" si="14"/>
        <v>658.86361575429612</v>
      </c>
      <c r="E96" s="10">
        <f t="shared" si="15"/>
        <v>1276.0628486582139</v>
      </c>
      <c r="F96" s="10">
        <f t="shared" si="10"/>
        <v>143757.79822095629</v>
      </c>
      <c r="G96">
        <f t="shared" si="16"/>
        <v>4.2737397821989145E-3</v>
      </c>
      <c r="H96">
        <f t="shared" si="17"/>
        <v>155</v>
      </c>
      <c r="J96" s="14">
        <f t="shared" si="11"/>
        <v>1276.0628486582139</v>
      </c>
    </row>
    <row r="97" spans="1:10" x14ac:dyDescent="0.25">
      <c r="A97">
        <v>87</v>
      </c>
      <c r="B97" s="10">
        <f t="shared" si="12"/>
        <v>143757.79822095629</v>
      </c>
      <c r="C97" s="10">
        <f t="shared" si="13"/>
        <v>614.38342125822521</v>
      </c>
      <c r="D97" s="10">
        <f t="shared" si="14"/>
        <v>661.67942739998841</v>
      </c>
      <c r="E97" s="10">
        <f t="shared" si="15"/>
        <v>1276.0628486582136</v>
      </c>
      <c r="F97" s="10">
        <f t="shared" si="10"/>
        <v>143096.11879355629</v>
      </c>
      <c r="G97">
        <f t="shared" si="16"/>
        <v>4.2737397821989145E-3</v>
      </c>
      <c r="H97">
        <f t="shared" si="17"/>
        <v>154</v>
      </c>
      <c r="J97" s="14">
        <f t="shared" si="11"/>
        <v>1276.0628486582136</v>
      </c>
    </row>
    <row r="98" spans="1:10" x14ac:dyDescent="0.25">
      <c r="A98">
        <v>88</v>
      </c>
      <c r="B98" s="10">
        <f t="shared" si="12"/>
        <v>143096.11879355629</v>
      </c>
      <c r="C98" s="10">
        <f t="shared" si="13"/>
        <v>611.55557556628321</v>
      </c>
      <c r="D98" s="10">
        <f t="shared" si="14"/>
        <v>664.50727309193064</v>
      </c>
      <c r="E98" s="10">
        <f t="shared" si="15"/>
        <v>1276.0628486582139</v>
      </c>
      <c r="F98" s="10">
        <f t="shared" si="10"/>
        <v>142431.61152046436</v>
      </c>
      <c r="G98">
        <f t="shared" si="16"/>
        <v>4.2737397821989145E-3</v>
      </c>
      <c r="H98">
        <f t="shared" si="17"/>
        <v>153</v>
      </c>
      <c r="J98" s="14">
        <f t="shared" si="11"/>
        <v>1276.0628486582139</v>
      </c>
    </row>
    <row r="99" spans="1:10" x14ac:dyDescent="0.25">
      <c r="A99">
        <v>89</v>
      </c>
      <c r="B99" s="10">
        <f t="shared" si="12"/>
        <v>142431.61152046436</v>
      </c>
      <c r="C99" s="10">
        <f t="shared" si="13"/>
        <v>608.71564439770975</v>
      </c>
      <c r="D99" s="10">
        <f t="shared" si="14"/>
        <v>667.34720426050387</v>
      </c>
      <c r="E99" s="10">
        <f t="shared" si="15"/>
        <v>1276.0628486582136</v>
      </c>
      <c r="F99" s="10">
        <f t="shared" si="10"/>
        <v>141764.26431620386</v>
      </c>
      <c r="G99">
        <f t="shared" si="16"/>
        <v>4.2737397821989145E-3</v>
      </c>
      <c r="H99">
        <f t="shared" si="17"/>
        <v>152</v>
      </c>
      <c r="J99" s="14">
        <f t="shared" si="11"/>
        <v>1276.0628486582136</v>
      </c>
    </row>
    <row r="100" spans="1:10" x14ac:dyDescent="0.25">
      <c r="A100">
        <v>90</v>
      </c>
      <c r="B100" s="10">
        <f t="shared" si="12"/>
        <v>141764.26431620386</v>
      </c>
      <c r="C100" s="10">
        <f t="shared" si="13"/>
        <v>605.86357610232244</v>
      </c>
      <c r="D100" s="10">
        <f t="shared" si="14"/>
        <v>670.19927255589164</v>
      </c>
      <c r="E100" s="10">
        <f t="shared" si="15"/>
        <v>1276.0628486582141</v>
      </c>
      <c r="F100" s="10">
        <f t="shared" si="10"/>
        <v>141094.06504364798</v>
      </c>
      <c r="G100">
        <f t="shared" si="16"/>
        <v>4.2737397821989145E-3</v>
      </c>
      <c r="H100">
        <f t="shared" si="17"/>
        <v>151</v>
      </c>
      <c r="J100" s="14">
        <f t="shared" si="11"/>
        <v>1276.0628486582141</v>
      </c>
    </row>
    <row r="101" spans="1:10" x14ac:dyDescent="0.25">
      <c r="A101">
        <v>91</v>
      </c>
      <c r="B101" s="10">
        <f t="shared" si="12"/>
        <v>141094.06504364798</v>
      </c>
      <c r="C101" s="10">
        <f t="shared" si="13"/>
        <v>602.99931880919962</v>
      </c>
      <c r="D101" s="10">
        <f t="shared" si="14"/>
        <v>673.06352984901446</v>
      </c>
      <c r="E101" s="10">
        <f t="shared" si="15"/>
        <v>1276.0628486582141</v>
      </c>
      <c r="F101" s="10">
        <f t="shared" si="10"/>
        <v>140421.00151379895</v>
      </c>
      <c r="G101">
        <f t="shared" si="16"/>
        <v>4.2737397821989145E-3</v>
      </c>
      <c r="H101">
        <f t="shared" si="17"/>
        <v>150</v>
      </c>
      <c r="J101" s="14">
        <f t="shared" si="11"/>
        <v>1276.0628486582141</v>
      </c>
    </row>
    <row r="102" spans="1:10" x14ac:dyDescent="0.25">
      <c r="A102">
        <v>92</v>
      </c>
      <c r="B102" s="10">
        <f t="shared" si="12"/>
        <v>140421.00151379895</v>
      </c>
      <c r="C102" s="10">
        <f t="shared" si="13"/>
        <v>600.12282042573656</v>
      </c>
      <c r="D102" s="10">
        <f t="shared" si="14"/>
        <v>675.94002823247729</v>
      </c>
      <c r="E102" s="10">
        <f t="shared" si="15"/>
        <v>1276.0628486582139</v>
      </c>
      <c r="F102" s="10">
        <f t="shared" si="10"/>
        <v>139745.06148556649</v>
      </c>
      <c r="G102">
        <f t="shared" si="16"/>
        <v>4.2737397821989145E-3</v>
      </c>
      <c r="H102">
        <f t="shared" si="17"/>
        <v>149</v>
      </c>
      <c r="J102" s="14">
        <f t="shared" si="11"/>
        <v>1276.0628486582139</v>
      </c>
    </row>
    <row r="103" spans="1:10" x14ac:dyDescent="0.25">
      <c r="A103">
        <v>93</v>
      </c>
      <c r="B103" s="10">
        <f t="shared" si="12"/>
        <v>139745.06148556649</v>
      </c>
      <c r="C103" s="10">
        <f t="shared" si="13"/>
        <v>597.23402863669889</v>
      </c>
      <c r="D103" s="10">
        <f t="shared" si="14"/>
        <v>678.82882002151496</v>
      </c>
      <c r="E103" s="10">
        <f t="shared" si="15"/>
        <v>1276.0628486582139</v>
      </c>
      <c r="F103" s="10">
        <f t="shared" si="10"/>
        <v>139066.23266554499</v>
      </c>
      <c r="G103">
        <f t="shared" si="16"/>
        <v>4.2737397821989145E-3</v>
      </c>
      <c r="H103">
        <f t="shared" si="17"/>
        <v>148</v>
      </c>
      <c r="J103" s="14">
        <f t="shared" si="11"/>
        <v>1276.0628486582139</v>
      </c>
    </row>
    <row r="104" spans="1:10" x14ac:dyDescent="0.25">
      <c r="A104">
        <v>94</v>
      </c>
      <c r="B104" s="10">
        <f t="shared" si="12"/>
        <v>139066.23266554499</v>
      </c>
      <c r="C104" s="10">
        <f t="shared" si="13"/>
        <v>594.3328909032698</v>
      </c>
      <c r="D104" s="10">
        <f t="shared" si="14"/>
        <v>681.72995775494405</v>
      </c>
      <c r="E104" s="10">
        <f t="shared" si="15"/>
        <v>1276.0628486582139</v>
      </c>
      <c r="F104" s="10">
        <f t="shared" si="10"/>
        <v>138384.50270779003</v>
      </c>
      <c r="G104">
        <f t="shared" si="16"/>
        <v>4.2737397821989145E-3</v>
      </c>
      <c r="H104">
        <f t="shared" si="17"/>
        <v>147</v>
      </c>
      <c r="J104" s="14">
        <f t="shared" si="11"/>
        <v>1276.0628486582139</v>
      </c>
    </row>
    <row r="105" spans="1:10" x14ac:dyDescent="0.25">
      <c r="A105">
        <v>95</v>
      </c>
      <c r="B105" s="10">
        <f t="shared" si="12"/>
        <v>138384.50270779003</v>
      </c>
      <c r="C105" s="10">
        <f t="shared" si="13"/>
        <v>591.41935446209561</v>
      </c>
      <c r="D105" s="10">
        <f t="shared" si="14"/>
        <v>684.64349419611824</v>
      </c>
      <c r="E105" s="10">
        <f t="shared" si="15"/>
        <v>1276.0628486582139</v>
      </c>
      <c r="F105" s="10">
        <f t="shared" si="10"/>
        <v>137699.85921359391</v>
      </c>
      <c r="G105">
        <f t="shared" si="16"/>
        <v>4.2737397821989145E-3</v>
      </c>
      <c r="H105">
        <f t="shared" si="17"/>
        <v>146</v>
      </c>
      <c r="J105" s="14">
        <f t="shared" si="11"/>
        <v>1276.0628486582139</v>
      </c>
    </row>
    <row r="106" spans="1:10" x14ac:dyDescent="0.25">
      <c r="A106">
        <v>96</v>
      </c>
      <c r="B106" s="10">
        <f t="shared" si="12"/>
        <v>137699.85921359391</v>
      </c>
      <c r="C106" s="10">
        <f t="shared" si="13"/>
        <v>588.49336632432608</v>
      </c>
      <c r="D106" s="10">
        <f t="shared" si="14"/>
        <v>687.56948233388778</v>
      </c>
      <c r="E106" s="10">
        <f t="shared" si="15"/>
        <v>1276.0628486582139</v>
      </c>
      <c r="F106" s="10">
        <f t="shared" si="10"/>
        <v>137012.28973126001</v>
      </c>
      <c r="G106">
        <f t="shared" si="16"/>
        <v>4.2737397821989145E-3</v>
      </c>
      <c r="H106">
        <f t="shared" si="17"/>
        <v>145</v>
      </c>
      <c r="J106" s="14">
        <f t="shared" si="11"/>
        <v>1276.0628486582139</v>
      </c>
    </row>
    <row r="107" spans="1:10" x14ac:dyDescent="0.25">
      <c r="A107">
        <v>97</v>
      </c>
      <c r="B107" s="10">
        <f t="shared" si="12"/>
        <v>137012.28973126001</v>
      </c>
      <c r="C107" s="10">
        <f t="shared" si="13"/>
        <v>585.55487327464971</v>
      </c>
      <c r="D107" s="10">
        <f t="shared" si="14"/>
        <v>690.50797538356392</v>
      </c>
      <c r="E107" s="10">
        <f t="shared" si="15"/>
        <v>1276.0628486582136</v>
      </c>
      <c r="F107" s="10">
        <f t="shared" si="10"/>
        <v>136321.78175587644</v>
      </c>
      <c r="G107">
        <f t="shared" si="16"/>
        <v>4.2737397821989145E-3</v>
      </c>
      <c r="H107">
        <f t="shared" si="17"/>
        <v>144</v>
      </c>
      <c r="J107" s="14">
        <f t="shared" si="11"/>
        <v>1276.0628486582136</v>
      </c>
    </row>
    <row r="108" spans="1:10" x14ac:dyDescent="0.25">
      <c r="A108">
        <v>98</v>
      </c>
      <c r="B108" s="10">
        <f t="shared" si="12"/>
        <v>136321.78175587644</v>
      </c>
      <c r="C108" s="10">
        <f t="shared" si="13"/>
        <v>582.60382187032735</v>
      </c>
      <c r="D108" s="10">
        <f t="shared" si="14"/>
        <v>693.45902678788605</v>
      </c>
      <c r="E108" s="10">
        <f t="shared" si="15"/>
        <v>1276.0628486582134</v>
      </c>
      <c r="F108" s="10">
        <f t="shared" si="10"/>
        <v>135628.32272908854</v>
      </c>
      <c r="G108">
        <f t="shared" si="16"/>
        <v>4.2737397821989145E-3</v>
      </c>
      <c r="H108">
        <f t="shared" si="17"/>
        <v>143</v>
      </c>
      <c r="J108" s="14">
        <f t="shared" si="11"/>
        <v>1276.0628486582134</v>
      </c>
    </row>
    <row r="109" spans="1:10" x14ac:dyDescent="0.25">
      <c r="A109">
        <v>99</v>
      </c>
      <c r="B109" s="10">
        <f t="shared" si="12"/>
        <v>135628.32272908854</v>
      </c>
      <c r="C109" s="10">
        <f t="shared" si="13"/>
        <v>579.6401584402189</v>
      </c>
      <c r="D109" s="10">
        <f t="shared" si="14"/>
        <v>696.42269021799473</v>
      </c>
      <c r="E109" s="10">
        <f t="shared" si="15"/>
        <v>1276.0628486582136</v>
      </c>
      <c r="F109" s="10">
        <f t="shared" si="10"/>
        <v>134931.90003887055</v>
      </c>
      <c r="G109">
        <f t="shared" si="16"/>
        <v>4.2737397821989145E-3</v>
      </c>
      <c r="H109">
        <f t="shared" si="17"/>
        <v>142</v>
      </c>
      <c r="J109" s="14">
        <f t="shared" si="11"/>
        <v>1276.0628486582136</v>
      </c>
    </row>
    <row r="110" spans="1:10" x14ac:dyDescent="0.25">
      <c r="A110">
        <v>100</v>
      </c>
      <c r="B110" s="10">
        <f t="shared" si="12"/>
        <v>134931.90003887055</v>
      </c>
      <c r="C110" s="10">
        <f t="shared" si="13"/>
        <v>576.66382908380831</v>
      </c>
      <c r="D110" s="10">
        <f t="shared" si="14"/>
        <v>699.39901957440532</v>
      </c>
      <c r="E110" s="10">
        <f t="shared" si="15"/>
        <v>1276.0628486582136</v>
      </c>
      <c r="F110" s="10">
        <f t="shared" si="10"/>
        <v>134232.50101929615</v>
      </c>
      <c r="G110">
        <f t="shared" si="16"/>
        <v>4.2737397821989145E-3</v>
      </c>
      <c r="H110">
        <f t="shared" si="17"/>
        <v>141</v>
      </c>
      <c r="J110" s="14">
        <f t="shared" si="11"/>
        <v>1276.0628486582136</v>
      </c>
    </row>
    <row r="111" spans="1:10" x14ac:dyDescent="0.25">
      <c r="A111">
        <v>101</v>
      </c>
      <c r="B111" s="10">
        <f t="shared" si="12"/>
        <v>134232.50101929615</v>
      </c>
      <c r="C111" s="10">
        <f t="shared" si="13"/>
        <v>573.67477967022228</v>
      </c>
      <c r="D111" s="10">
        <f t="shared" si="14"/>
        <v>702.38806898799157</v>
      </c>
      <c r="E111" s="10">
        <f t="shared" si="15"/>
        <v>1276.0628486582139</v>
      </c>
      <c r="F111" s="10">
        <f t="shared" si="10"/>
        <v>133530.11295030816</v>
      </c>
      <c r="G111">
        <f t="shared" si="16"/>
        <v>4.2737397821989145E-3</v>
      </c>
      <c r="H111">
        <f t="shared" si="17"/>
        <v>140</v>
      </c>
      <c r="J111" s="14">
        <f t="shared" si="11"/>
        <v>1276.0628486582139</v>
      </c>
    </row>
    <row r="112" spans="1:10" x14ac:dyDescent="0.25">
      <c r="A112">
        <v>102</v>
      </c>
      <c r="B112" s="10">
        <f t="shared" si="12"/>
        <v>133530.11295030816</v>
      </c>
      <c r="C112" s="10">
        <f t="shared" si="13"/>
        <v>570.67295583724649</v>
      </c>
      <c r="D112" s="10">
        <f t="shared" si="14"/>
        <v>705.38989282096713</v>
      </c>
      <c r="E112" s="10">
        <f t="shared" si="15"/>
        <v>1276.0628486582136</v>
      </c>
      <c r="F112" s="10">
        <f t="shared" si="10"/>
        <v>132824.72305748719</v>
      </c>
      <c r="G112">
        <f t="shared" si="16"/>
        <v>4.2737397821989145E-3</v>
      </c>
      <c r="H112">
        <f t="shared" si="17"/>
        <v>139</v>
      </c>
      <c r="J112" s="14">
        <f t="shared" si="11"/>
        <v>1276.0628486582136</v>
      </c>
    </row>
    <row r="113" spans="1:10" x14ac:dyDescent="0.25">
      <c r="A113">
        <v>103</v>
      </c>
      <c r="B113" s="10">
        <f t="shared" si="12"/>
        <v>132824.72305748719</v>
      </c>
      <c r="C113" s="10">
        <f t="shared" si="13"/>
        <v>567.65830299033644</v>
      </c>
      <c r="D113" s="10">
        <f t="shared" si="14"/>
        <v>708.40454566787719</v>
      </c>
      <c r="E113" s="10">
        <f t="shared" si="15"/>
        <v>1276.0628486582136</v>
      </c>
      <c r="F113" s="10">
        <f t="shared" si="10"/>
        <v>132116.31851181932</v>
      </c>
      <c r="G113">
        <f t="shared" si="16"/>
        <v>4.2737397821989145E-3</v>
      </c>
      <c r="H113">
        <f t="shared" si="17"/>
        <v>138</v>
      </c>
      <c r="J113" s="14">
        <f t="shared" si="11"/>
        <v>1276.0628486582136</v>
      </c>
    </row>
    <row r="114" spans="1:10" x14ac:dyDescent="0.25">
      <c r="A114">
        <v>104</v>
      </c>
      <c r="B114" s="10">
        <f t="shared" si="12"/>
        <v>132116.31851181932</v>
      </c>
      <c r="C114" s="10">
        <f t="shared" si="13"/>
        <v>564.63076630162516</v>
      </c>
      <c r="D114" s="10">
        <f t="shared" si="14"/>
        <v>711.43208235658869</v>
      </c>
      <c r="E114" s="10">
        <f t="shared" si="15"/>
        <v>1276.0628486582139</v>
      </c>
      <c r="F114" s="10">
        <f t="shared" si="10"/>
        <v>131404.88642946273</v>
      </c>
      <c r="G114">
        <f t="shared" si="16"/>
        <v>4.2737397821989145E-3</v>
      </c>
      <c r="H114">
        <f t="shared" si="17"/>
        <v>137</v>
      </c>
      <c r="J114" s="14">
        <f t="shared" si="11"/>
        <v>1276.0628486582139</v>
      </c>
    </row>
    <row r="115" spans="1:10" x14ac:dyDescent="0.25">
      <c r="A115">
        <v>105</v>
      </c>
      <c r="B115" s="10">
        <f t="shared" si="12"/>
        <v>131404.88642946273</v>
      </c>
      <c r="C115" s="10">
        <f t="shared" si="13"/>
        <v>561.59029070892518</v>
      </c>
      <c r="D115" s="10">
        <f t="shared" si="14"/>
        <v>714.47255794928844</v>
      </c>
      <c r="E115" s="10">
        <f t="shared" si="15"/>
        <v>1276.0628486582136</v>
      </c>
      <c r="F115" s="10">
        <f t="shared" si="10"/>
        <v>130690.41387151343</v>
      </c>
      <c r="G115">
        <f t="shared" si="16"/>
        <v>4.2737397821989145E-3</v>
      </c>
      <c r="H115">
        <f t="shared" si="17"/>
        <v>136</v>
      </c>
      <c r="J115" s="14">
        <f t="shared" si="11"/>
        <v>1276.0628486582136</v>
      </c>
    </row>
    <row r="116" spans="1:10" x14ac:dyDescent="0.25">
      <c r="A116">
        <v>106</v>
      </c>
      <c r="B116" s="10">
        <f t="shared" si="12"/>
        <v>130690.41387151343</v>
      </c>
      <c r="C116" s="10">
        <f t="shared" si="13"/>
        <v>558.53682091472785</v>
      </c>
      <c r="D116" s="10">
        <f t="shared" si="14"/>
        <v>717.52602774348577</v>
      </c>
      <c r="E116" s="10">
        <f t="shared" si="15"/>
        <v>1276.0628486582136</v>
      </c>
      <c r="F116" s="10">
        <f t="shared" si="10"/>
        <v>129972.88784376995</v>
      </c>
      <c r="G116">
        <f t="shared" si="16"/>
        <v>4.2737397821989145E-3</v>
      </c>
      <c r="H116">
        <f t="shared" si="17"/>
        <v>135</v>
      </c>
      <c r="J116" s="14">
        <f t="shared" si="11"/>
        <v>1276.0628486582136</v>
      </c>
    </row>
    <row r="117" spans="1:10" x14ac:dyDescent="0.25">
      <c r="A117">
        <v>107</v>
      </c>
      <c r="B117" s="10">
        <f t="shared" si="12"/>
        <v>129972.88784376995</v>
      </c>
      <c r="C117" s="10">
        <f t="shared" si="13"/>
        <v>555.47030138519733</v>
      </c>
      <c r="D117" s="10">
        <f t="shared" si="14"/>
        <v>720.59254727301629</v>
      </c>
      <c r="E117" s="10">
        <f t="shared" si="15"/>
        <v>1276.0628486582136</v>
      </c>
      <c r="F117" s="10">
        <f t="shared" si="10"/>
        <v>129252.29529649693</v>
      </c>
      <c r="G117">
        <f t="shared" si="16"/>
        <v>4.2737397821989145E-3</v>
      </c>
      <c r="H117">
        <f t="shared" si="17"/>
        <v>134</v>
      </c>
      <c r="J117" s="14">
        <f t="shared" si="11"/>
        <v>1276.0628486582136</v>
      </c>
    </row>
    <row r="118" spans="1:10" x14ac:dyDescent="0.25">
      <c r="A118">
        <v>108</v>
      </c>
      <c r="B118" s="10">
        <f t="shared" si="12"/>
        <v>129252.29529649693</v>
      </c>
      <c r="C118" s="10">
        <f t="shared" si="13"/>
        <v>552.39067634916057</v>
      </c>
      <c r="D118" s="10">
        <f t="shared" si="14"/>
        <v>723.67217230905305</v>
      </c>
      <c r="E118" s="10">
        <f t="shared" si="15"/>
        <v>1276.0628486582136</v>
      </c>
      <c r="F118" s="10">
        <f t="shared" si="10"/>
        <v>128528.62312418787</v>
      </c>
      <c r="G118">
        <f t="shared" si="16"/>
        <v>4.2737397821989145E-3</v>
      </c>
      <c r="H118">
        <f t="shared" si="17"/>
        <v>133</v>
      </c>
      <c r="J118" s="14">
        <f t="shared" si="11"/>
        <v>1276.0628486582136</v>
      </c>
    </row>
    <row r="119" spans="1:10" x14ac:dyDescent="0.25">
      <c r="A119">
        <v>109</v>
      </c>
      <c r="B119" s="10">
        <f t="shared" si="12"/>
        <v>128528.62312418787</v>
      </c>
      <c r="C119" s="10">
        <f t="shared" si="13"/>
        <v>549.29788979709303</v>
      </c>
      <c r="D119" s="10">
        <f t="shared" si="14"/>
        <v>726.76495886112082</v>
      </c>
      <c r="E119" s="10">
        <f t="shared" si="15"/>
        <v>1276.0628486582139</v>
      </c>
      <c r="F119" s="10">
        <f t="shared" si="10"/>
        <v>127801.85816532675</v>
      </c>
      <c r="G119">
        <f t="shared" si="16"/>
        <v>4.2737397821989145E-3</v>
      </c>
      <c r="H119">
        <f t="shared" si="17"/>
        <v>132</v>
      </c>
      <c r="J119" s="14">
        <f t="shared" si="11"/>
        <v>1276.0628486582139</v>
      </c>
    </row>
    <row r="120" spans="1:10" x14ac:dyDescent="0.25">
      <c r="A120">
        <v>110</v>
      </c>
      <c r="B120" s="10">
        <f t="shared" si="12"/>
        <v>127801.85816532675</v>
      </c>
      <c r="C120" s="10">
        <f t="shared" si="13"/>
        <v>546.19188548010004</v>
      </c>
      <c r="D120" s="10">
        <f t="shared" si="14"/>
        <v>729.87096317811358</v>
      </c>
      <c r="E120" s="10">
        <f t="shared" si="15"/>
        <v>1276.0628486582136</v>
      </c>
      <c r="F120" s="10">
        <f t="shared" si="10"/>
        <v>127071.98720214864</v>
      </c>
      <c r="G120">
        <f t="shared" si="16"/>
        <v>4.2737397821989145E-3</v>
      </c>
      <c r="H120">
        <f t="shared" si="17"/>
        <v>131</v>
      </c>
      <c r="J120" s="14">
        <f t="shared" si="11"/>
        <v>1276.0628486582136</v>
      </c>
    </row>
    <row r="121" spans="1:10" x14ac:dyDescent="0.25">
      <c r="A121">
        <v>111</v>
      </c>
      <c r="B121" s="10">
        <f t="shared" si="12"/>
        <v>127071.98720214864</v>
      </c>
      <c r="C121" s="10">
        <f t="shared" si="13"/>
        <v>543.07260690889393</v>
      </c>
      <c r="D121" s="10">
        <f t="shared" si="14"/>
        <v>732.99024174931969</v>
      </c>
      <c r="E121" s="10">
        <f t="shared" si="15"/>
        <v>1276.0628486582136</v>
      </c>
      <c r="F121" s="10">
        <f t="shared" si="10"/>
        <v>126338.99696039932</v>
      </c>
      <c r="G121">
        <f t="shared" si="16"/>
        <v>4.2737397821989145E-3</v>
      </c>
      <c r="H121">
        <f t="shared" si="17"/>
        <v>130</v>
      </c>
      <c r="J121" s="14">
        <f t="shared" si="11"/>
        <v>1276.0628486582136</v>
      </c>
    </row>
    <row r="122" spans="1:10" x14ac:dyDescent="0.25">
      <c r="A122">
        <v>112</v>
      </c>
      <c r="B122" s="10">
        <f t="shared" si="12"/>
        <v>126338.99696039932</v>
      </c>
      <c r="C122" s="10">
        <f t="shared" si="13"/>
        <v>539.93999735276634</v>
      </c>
      <c r="D122" s="10">
        <f t="shared" si="14"/>
        <v>736.12285130544728</v>
      </c>
      <c r="E122" s="10">
        <f t="shared" si="15"/>
        <v>1276.0628486582136</v>
      </c>
      <c r="F122" s="10">
        <f t="shared" si="10"/>
        <v>125602.87410909387</v>
      </c>
      <c r="G122">
        <f t="shared" si="16"/>
        <v>4.2737397821989145E-3</v>
      </c>
      <c r="H122">
        <f t="shared" si="17"/>
        <v>129</v>
      </c>
      <c r="J122" s="14">
        <f t="shared" si="11"/>
        <v>1276.0628486582136</v>
      </c>
    </row>
    <row r="123" spans="1:10" x14ac:dyDescent="0.25">
      <c r="A123">
        <v>113</v>
      </c>
      <c r="B123" s="10">
        <f t="shared" si="12"/>
        <v>125602.87410909387</v>
      </c>
      <c r="C123" s="10">
        <f t="shared" si="13"/>
        <v>536.79399983855649</v>
      </c>
      <c r="D123" s="10">
        <f t="shared" si="14"/>
        <v>739.26884881965714</v>
      </c>
      <c r="E123" s="10">
        <f t="shared" si="15"/>
        <v>1276.0628486582136</v>
      </c>
      <c r="F123" s="10">
        <f t="shared" si="10"/>
        <v>124863.60526027421</v>
      </c>
      <c r="G123">
        <f t="shared" si="16"/>
        <v>4.2737397821989145E-3</v>
      </c>
      <c r="H123">
        <f t="shared" si="17"/>
        <v>128</v>
      </c>
      <c r="J123" s="14">
        <f t="shared" si="11"/>
        <v>1276.0628486582136</v>
      </c>
    </row>
    <row r="124" spans="1:10" x14ac:dyDescent="0.25">
      <c r="A124">
        <v>114</v>
      </c>
      <c r="B124" s="10">
        <f t="shared" si="12"/>
        <v>124863.60526027421</v>
      </c>
      <c r="C124" s="10">
        <f t="shared" si="13"/>
        <v>533.6345571496156</v>
      </c>
      <c r="D124" s="10">
        <f t="shared" si="14"/>
        <v>742.42829150859802</v>
      </c>
      <c r="E124" s="10">
        <f t="shared" si="15"/>
        <v>1276.0628486582136</v>
      </c>
      <c r="F124" s="10">
        <f t="shared" si="10"/>
        <v>124121.17696876562</v>
      </c>
      <c r="G124">
        <f t="shared" si="16"/>
        <v>4.2737397821989145E-3</v>
      </c>
      <c r="H124">
        <f t="shared" si="17"/>
        <v>127</v>
      </c>
      <c r="J124" s="14">
        <f t="shared" si="11"/>
        <v>1276.0628486582136</v>
      </c>
    </row>
    <row r="125" spans="1:10" x14ac:dyDescent="0.25">
      <c r="A125">
        <v>115</v>
      </c>
      <c r="B125" s="10">
        <f t="shared" si="12"/>
        <v>124121.17696876562</v>
      </c>
      <c r="C125" s="10">
        <f t="shared" si="13"/>
        <v>530.46161182476533</v>
      </c>
      <c r="D125" s="10">
        <f t="shared" si="14"/>
        <v>745.6012368334483</v>
      </c>
      <c r="E125" s="10">
        <f t="shared" si="15"/>
        <v>1276.0628486582136</v>
      </c>
      <c r="F125" s="10">
        <f t="shared" si="10"/>
        <v>123375.57573193217</v>
      </c>
      <c r="G125">
        <f t="shared" si="16"/>
        <v>4.2737397821989145E-3</v>
      </c>
      <c r="H125">
        <f t="shared" si="17"/>
        <v>126</v>
      </c>
      <c r="J125" s="14">
        <f t="shared" si="11"/>
        <v>1276.0628486582136</v>
      </c>
    </row>
    <row r="126" spans="1:10" x14ac:dyDescent="0.25">
      <c r="A126">
        <v>116</v>
      </c>
      <c r="B126" s="10">
        <f t="shared" si="12"/>
        <v>123375.57573193217</v>
      </c>
      <c r="C126" s="10">
        <f t="shared" si="13"/>
        <v>527.2751061572535</v>
      </c>
      <c r="D126" s="10">
        <f t="shared" si="14"/>
        <v>748.78774250096012</v>
      </c>
      <c r="E126" s="10">
        <f t="shared" si="15"/>
        <v>1276.0628486582136</v>
      </c>
      <c r="F126" s="10">
        <f t="shared" si="10"/>
        <v>122626.78798943121</v>
      </c>
      <c r="G126">
        <f t="shared" si="16"/>
        <v>4.2737397821989145E-3</v>
      </c>
      <c r="H126">
        <f t="shared" si="17"/>
        <v>125</v>
      </c>
      <c r="J126" s="14">
        <f t="shared" si="11"/>
        <v>1276.0628486582136</v>
      </c>
    </row>
    <row r="127" spans="1:10" x14ac:dyDescent="0.25">
      <c r="A127">
        <v>117</v>
      </c>
      <c r="B127" s="10">
        <f t="shared" si="12"/>
        <v>122626.78798943121</v>
      </c>
      <c r="C127" s="10">
        <f t="shared" si="13"/>
        <v>524.07498219370416</v>
      </c>
      <c r="D127" s="10">
        <f t="shared" si="14"/>
        <v>751.98786646450924</v>
      </c>
      <c r="E127" s="10">
        <f t="shared" si="15"/>
        <v>1276.0628486582134</v>
      </c>
      <c r="F127" s="10">
        <f t="shared" si="10"/>
        <v>121874.8001229667</v>
      </c>
      <c r="G127">
        <f t="shared" si="16"/>
        <v>4.2737397821989145E-3</v>
      </c>
      <c r="H127">
        <f t="shared" si="17"/>
        <v>124</v>
      </c>
      <c r="J127" s="14">
        <f t="shared" si="11"/>
        <v>1276.0628486582134</v>
      </c>
    </row>
    <row r="128" spans="1:10" x14ac:dyDescent="0.25">
      <c r="A128">
        <v>118</v>
      </c>
      <c r="B128" s="10">
        <f t="shared" si="12"/>
        <v>121874.8001229667</v>
      </c>
      <c r="C128" s="10">
        <f t="shared" si="13"/>
        <v>520.86118173306397</v>
      </c>
      <c r="D128" s="10">
        <f t="shared" si="14"/>
        <v>755.20166692514942</v>
      </c>
      <c r="E128" s="10">
        <f t="shared" si="15"/>
        <v>1276.0628486582134</v>
      </c>
      <c r="F128" s="10">
        <f t="shared" si="10"/>
        <v>121119.59845604155</v>
      </c>
      <c r="G128">
        <f t="shared" si="16"/>
        <v>4.2737397821989145E-3</v>
      </c>
      <c r="H128">
        <f t="shared" si="17"/>
        <v>123</v>
      </c>
      <c r="J128" s="14">
        <f t="shared" si="11"/>
        <v>1276.0628486582134</v>
      </c>
    </row>
    <row r="129" spans="1:10" x14ac:dyDescent="0.25">
      <c r="A129">
        <v>119</v>
      </c>
      <c r="B129" s="10">
        <f t="shared" si="12"/>
        <v>121119.59845604155</v>
      </c>
      <c r="C129" s="10">
        <f t="shared" si="13"/>
        <v>517.63364632554305</v>
      </c>
      <c r="D129" s="10">
        <f t="shared" si="14"/>
        <v>758.42920233267057</v>
      </c>
      <c r="E129" s="10">
        <f t="shared" si="15"/>
        <v>1276.0628486582136</v>
      </c>
      <c r="F129" s="10">
        <f t="shared" si="10"/>
        <v>120361.16925370888</v>
      </c>
      <c r="G129">
        <f t="shared" si="16"/>
        <v>4.2737397821989145E-3</v>
      </c>
      <c r="H129">
        <f t="shared" si="17"/>
        <v>122</v>
      </c>
      <c r="J129" s="14">
        <f t="shared" si="11"/>
        <v>1276.0628486582136</v>
      </c>
    </row>
    <row r="130" spans="1:10" x14ac:dyDescent="0.25">
      <c r="A130">
        <v>120</v>
      </c>
      <c r="B130" s="10">
        <f t="shared" si="12"/>
        <v>120361.16925370888</v>
      </c>
      <c r="C130" s="10">
        <f t="shared" si="13"/>
        <v>514.39231727155243</v>
      </c>
      <c r="D130" s="10">
        <f t="shared" si="14"/>
        <v>761.67053138666097</v>
      </c>
      <c r="E130" s="10">
        <f t="shared" si="15"/>
        <v>1276.0628486582134</v>
      </c>
      <c r="F130" s="10">
        <f t="shared" si="10"/>
        <v>119599.49872232223</v>
      </c>
      <c r="G130">
        <f t="shared" si="16"/>
        <v>4.2737397821989145E-3</v>
      </c>
      <c r="H130">
        <f t="shared" si="17"/>
        <v>121</v>
      </c>
      <c r="J130" s="14">
        <f t="shared" si="11"/>
        <v>1276.0628486582134</v>
      </c>
    </row>
    <row r="131" spans="1:10" x14ac:dyDescent="0.25">
      <c r="A131">
        <v>121</v>
      </c>
      <c r="B131" s="10">
        <f t="shared" si="12"/>
        <v>119599.49872232223</v>
      </c>
      <c r="C131" s="10">
        <f t="shared" si="13"/>
        <v>511.13713562063674</v>
      </c>
      <c r="D131" s="10">
        <f t="shared" si="14"/>
        <v>764.92571303757688</v>
      </c>
      <c r="E131" s="10">
        <f t="shared" si="15"/>
        <v>1276.0628486582136</v>
      </c>
      <c r="F131" s="10">
        <f t="shared" si="10"/>
        <v>118834.57300928465</v>
      </c>
      <c r="G131">
        <f t="shared" si="16"/>
        <v>4.2737397821989145E-3</v>
      </c>
      <c r="H131">
        <f t="shared" si="17"/>
        <v>120</v>
      </c>
      <c r="J131" s="14">
        <f t="shared" si="11"/>
        <v>1276.0628486582136</v>
      </c>
    </row>
    <row r="132" spans="1:10" x14ac:dyDescent="0.25">
      <c r="A132">
        <v>122</v>
      </c>
      <c r="B132" s="10">
        <f t="shared" si="12"/>
        <v>118834.57300928465</v>
      </c>
      <c r="C132" s="10">
        <f t="shared" si="13"/>
        <v>507.86804217040117</v>
      </c>
      <c r="D132" s="10">
        <f t="shared" si="14"/>
        <v>768.19480648781246</v>
      </c>
      <c r="E132" s="10">
        <f t="shared" si="15"/>
        <v>1276.0628486582136</v>
      </c>
      <c r="F132" s="10">
        <f t="shared" si="10"/>
        <v>118066.37820279684</v>
      </c>
      <c r="G132">
        <f t="shared" si="16"/>
        <v>4.2737397821989145E-3</v>
      </c>
      <c r="H132">
        <f t="shared" si="17"/>
        <v>119</v>
      </c>
      <c r="J132" s="14">
        <f t="shared" si="11"/>
        <v>1276.0628486582136</v>
      </c>
    </row>
    <row r="133" spans="1:10" x14ac:dyDescent="0.25">
      <c r="A133">
        <v>123</v>
      </c>
      <c r="B133" s="10">
        <f t="shared" si="12"/>
        <v>118066.37820279684</v>
      </c>
      <c r="C133" s="10">
        <f t="shared" si="13"/>
        <v>504.58497746543566</v>
      </c>
      <c r="D133" s="10">
        <f t="shared" si="14"/>
        <v>771.47787119277791</v>
      </c>
      <c r="E133" s="10">
        <f t="shared" si="15"/>
        <v>1276.0628486582136</v>
      </c>
      <c r="F133" s="10">
        <f t="shared" si="10"/>
        <v>117294.90033160406</v>
      </c>
      <c r="G133">
        <f t="shared" si="16"/>
        <v>4.2737397821989145E-3</v>
      </c>
      <c r="H133">
        <f t="shared" si="17"/>
        <v>118</v>
      </c>
      <c r="J133" s="14">
        <f t="shared" si="11"/>
        <v>1276.0628486582136</v>
      </c>
    </row>
    <row r="134" spans="1:10" x14ac:dyDescent="0.25">
      <c r="A134">
        <v>124</v>
      </c>
      <c r="B134" s="10">
        <f t="shared" si="12"/>
        <v>117294.90033160406</v>
      </c>
      <c r="C134" s="10">
        <f t="shared" si="13"/>
        <v>501.28788179623291</v>
      </c>
      <c r="D134" s="10">
        <f t="shared" si="14"/>
        <v>774.77496686198072</v>
      </c>
      <c r="E134" s="10">
        <f t="shared" si="15"/>
        <v>1276.0628486582136</v>
      </c>
      <c r="F134" s="10">
        <f t="shared" si="10"/>
        <v>116520.12536474208</v>
      </c>
      <c r="G134">
        <f t="shared" si="16"/>
        <v>4.2737397821989145E-3</v>
      </c>
      <c r="H134">
        <f t="shared" si="17"/>
        <v>117</v>
      </c>
      <c r="J134" s="14">
        <f t="shared" si="11"/>
        <v>1276.0628486582136</v>
      </c>
    </row>
    <row r="135" spans="1:10" x14ac:dyDescent="0.25">
      <c r="A135">
        <v>125</v>
      </c>
      <c r="B135" s="10">
        <f t="shared" si="12"/>
        <v>116520.12536474208</v>
      </c>
      <c r="C135" s="10">
        <f t="shared" si="13"/>
        <v>497.97669519810302</v>
      </c>
      <c r="D135" s="10">
        <f t="shared" si="14"/>
        <v>778.08615346011061</v>
      </c>
      <c r="E135" s="10">
        <f t="shared" si="15"/>
        <v>1276.0628486582136</v>
      </c>
      <c r="F135" s="10">
        <f t="shared" si="10"/>
        <v>115742.03921128197</v>
      </c>
      <c r="G135">
        <f t="shared" si="16"/>
        <v>4.2737397821989145E-3</v>
      </c>
      <c r="H135">
        <f t="shared" si="17"/>
        <v>116</v>
      </c>
      <c r="J135" s="14">
        <f t="shared" si="11"/>
        <v>1276.0628486582136</v>
      </c>
    </row>
    <row r="136" spans="1:10" x14ac:dyDescent="0.25">
      <c r="A136">
        <v>126</v>
      </c>
      <c r="B136" s="10">
        <f t="shared" si="12"/>
        <v>115742.03921128197</v>
      </c>
      <c r="C136" s="10">
        <f t="shared" si="13"/>
        <v>494.6513574500824</v>
      </c>
      <c r="D136" s="10">
        <f t="shared" si="14"/>
        <v>781.41149120813122</v>
      </c>
      <c r="E136" s="10">
        <f t="shared" si="15"/>
        <v>1276.0628486582136</v>
      </c>
      <c r="F136" s="10">
        <f t="shared" si="10"/>
        <v>114960.62772007384</v>
      </c>
      <c r="G136">
        <f t="shared" si="16"/>
        <v>4.2737397821989145E-3</v>
      </c>
      <c r="H136">
        <f t="shared" si="17"/>
        <v>115</v>
      </c>
      <c r="J136" s="14">
        <f t="shared" si="11"/>
        <v>1276.0628486582136</v>
      </c>
    </row>
    <row r="137" spans="1:10" x14ac:dyDescent="0.25">
      <c r="A137">
        <v>127</v>
      </c>
      <c r="B137" s="10">
        <f t="shared" si="12"/>
        <v>114960.62772007384</v>
      </c>
      <c r="C137" s="10">
        <f t="shared" si="13"/>
        <v>491.31180807383885</v>
      </c>
      <c r="D137" s="10">
        <f t="shared" si="14"/>
        <v>784.751040584375</v>
      </c>
      <c r="E137" s="10">
        <f t="shared" si="15"/>
        <v>1276.0628486582139</v>
      </c>
      <c r="F137" s="10">
        <f t="shared" si="10"/>
        <v>114175.87667948946</v>
      </c>
      <c r="G137">
        <f t="shared" si="16"/>
        <v>4.2737397821989145E-3</v>
      </c>
      <c r="H137">
        <f t="shared" si="17"/>
        <v>114</v>
      </c>
      <c r="J137" s="14">
        <f t="shared" si="11"/>
        <v>1276.0628486582139</v>
      </c>
    </row>
    <row r="138" spans="1:10" x14ac:dyDescent="0.25">
      <c r="A138">
        <v>128</v>
      </c>
      <c r="B138" s="10">
        <f t="shared" si="12"/>
        <v>114175.87667948946</v>
      </c>
      <c r="C138" s="10">
        <f t="shared" si="13"/>
        <v>487.95798633257141</v>
      </c>
      <c r="D138" s="10">
        <f t="shared" si="14"/>
        <v>788.10486232564222</v>
      </c>
      <c r="E138" s="10">
        <f t="shared" si="15"/>
        <v>1276.0628486582136</v>
      </c>
      <c r="F138" s="10">
        <f t="shared" si="10"/>
        <v>113387.77181716383</v>
      </c>
      <c r="G138">
        <f t="shared" si="16"/>
        <v>4.2737397821989145E-3</v>
      </c>
      <c r="H138">
        <f t="shared" si="17"/>
        <v>113</v>
      </c>
      <c r="J138" s="14">
        <f t="shared" si="11"/>
        <v>1276.0628486582136</v>
      </c>
    </row>
    <row r="139" spans="1:10" x14ac:dyDescent="0.25">
      <c r="A139">
        <v>129</v>
      </c>
      <c r="B139" s="10">
        <f t="shared" si="12"/>
        <v>113387.77181716383</v>
      </c>
      <c r="C139" s="10">
        <f t="shared" si="13"/>
        <v>484.58983122990594</v>
      </c>
      <c r="D139" s="10">
        <f t="shared" si="14"/>
        <v>791.47301742830791</v>
      </c>
      <c r="E139" s="10">
        <f t="shared" si="15"/>
        <v>1276.0628486582139</v>
      </c>
      <c r="F139" s="10">
        <f t="shared" si="10"/>
        <v>112596.29879973552</v>
      </c>
      <c r="G139">
        <f t="shared" si="16"/>
        <v>4.2737397821989145E-3</v>
      </c>
      <c r="H139">
        <f t="shared" si="17"/>
        <v>112</v>
      </c>
      <c r="J139" s="14">
        <f t="shared" si="11"/>
        <v>1276.0628486582139</v>
      </c>
    </row>
    <row r="140" spans="1:10" x14ac:dyDescent="0.25">
      <c r="A140">
        <v>130</v>
      </c>
      <c r="B140" s="10">
        <f t="shared" si="12"/>
        <v>112596.29879973552</v>
      </c>
      <c r="C140" s="10">
        <f t="shared" si="13"/>
        <v>481.20728150878557</v>
      </c>
      <c r="D140" s="10">
        <f t="shared" si="14"/>
        <v>794.85556714942823</v>
      </c>
      <c r="E140" s="10">
        <f t="shared" si="15"/>
        <v>1276.0628486582139</v>
      </c>
      <c r="F140" s="10">
        <f t="shared" ref="F140:F203" si="18">B140-D140-I140</f>
        <v>111801.4432325861</v>
      </c>
      <c r="G140">
        <f t="shared" si="16"/>
        <v>4.2737397821989145E-3</v>
      </c>
      <c r="H140">
        <f t="shared" si="17"/>
        <v>111</v>
      </c>
      <c r="J140" s="14">
        <f t="shared" ref="J140:J203" si="19">E140+I140</f>
        <v>1276.0628486582139</v>
      </c>
    </row>
    <row r="141" spans="1:10" x14ac:dyDescent="0.25">
      <c r="A141">
        <v>131</v>
      </c>
      <c r="B141" s="10">
        <f t="shared" ref="B141:B204" si="20">F140</f>
        <v>111801.4432325861</v>
      </c>
      <c r="C141" s="10">
        <f t="shared" ref="C141:C204" si="21">B141*G141</f>
        <v>477.8102756503568</v>
      </c>
      <c r="D141" s="10">
        <f t="shared" ref="D141:D204" si="22">E141-C141</f>
        <v>798.25257300785688</v>
      </c>
      <c r="E141" s="10">
        <f t="shared" ref="E141:E204" si="23">-PMT(G141,H141,B141)</f>
        <v>1276.0628486582136</v>
      </c>
      <c r="F141" s="10">
        <f t="shared" si="18"/>
        <v>111003.19065957823</v>
      </c>
      <c r="G141">
        <f t="shared" ref="G141:G204" si="24">G140</f>
        <v>4.2737397821989145E-3</v>
      </c>
      <c r="H141">
        <f t="shared" ref="H141:H204" si="25">H140-1</f>
        <v>110</v>
      </c>
      <c r="J141" s="14">
        <f t="shared" si="19"/>
        <v>1276.0628486582136</v>
      </c>
    </row>
    <row r="142" spans="1:10" x14ac:dyDescent="0.25">
      <c r="A142" s="11">
        <v>132</v>
      </c>
      <c r="B142" s="10">
        <f t="shared" si="20"/>
        <v>111003.19065957823</v>
      </c>
      <c r="C142" s="10">
        <f t="shared" si="21"/>
        <v>474.39875187285048</v>
      </c>
      <c r="D142" s="10">
        <f t="shared" si="22"/>
        <v>801.66409678536343</v>
      </c>
      <c r="E142" s="10">
        <f t="shared" si="23"/>
        <v>1276.0628486582139</v>
      </c>
      <c r="F142" s="10">
        <f t="shared" si="18"/>
        <v>107201.52656279287</v>
      </c>
      <c r="G142">
        <f t="shared" si="24"/>
        <v>4.2737397821989145E-3</v>
      </c>
      <c r="H142">
        <f t="shared" si="25"/>
        <v>109</v>
      </c>
      <c r="I142">
        <v>3000</v>
      </c>
      <c r="J142" s="14">
        <f t="shared" si="19"/>
        <v>4276.0628486582136</v>
      </c>
    </row>
    <row r="143" spans="1:10" x14ac:dyDescent="0.25">
      <c r="A143">
        <v>133</v>
      </c>
      <c r="B143" s="10">
        <f t="shared" si="20"/>
        <v>107201.52656279287</v>
      </c>
      <c r="C143" s="10">
        <f t="shared" si="21"/>
        <v>458.15142878386155</v>
      </c>
      <c r="D143" s="10">
        <f t="shared" si="22"/>
        <v>783.1733480401715</v>
      </c>
      <c r="E143" s="10">
        <f t="shared" si="23"/>
        <v>1241.3247768240331</v>
      </c>
      <c r="F143" s="10">
        <f t="shared" si="18"/>
        <v>106418.3532147527</v>
      </c>
      <c r="G143">
        <f t="shared" si="24"/>
        <v>4.2737397821989145E-3</v>
      </c>
      <c r="H143">
        <f t="shared" si="25"/>
        <v>108</v>
      </c>
      <c r="J143" s="14">
        <f t="shared" si="19"/>
        <v>1241.3247768240331</v>
      </c>
    </row>
    <row r="144" spans="1:10" x14ac:dyDescent="0.25">
      <c r="A144">
        <v>134</v>
      </c>
      <c r="B144" s="10">
        <f t="shared" si="20"/>
        <v>106418.3532147527</v>
      </c>
      <c r="C144" s="10">
        <f t="shared" si="21"/>
        <v>454.80434968998435</v>
      </c>
      <c r="D144" s="10">
        <f t="shared" si="22"/>
        <v>786.52042713404921</v>
      </c>
      <c r="E144" s="10">
        <f t="shared" si="23"/>
        <v>1241.3247768240335</v>
      </c>
      <c r="F144" s="10">
        <f t="shared" si="18"/>
        <v>105631.83278761865</v>
      </c>
      <c r="G144">
        <f t="shared" si="24"/>
        <v>4.2737397821989145E-3</v>
      </c>
      <c r="H144">
        <f t="shared" si="25"/>
        <v>107</v>
      </c>
      <c r="J144" s="14">
        <f t="shared" si="19"/>
        <v>1241.3247768240335</v>
      </c>
    </row>
    <row r="145" spans="1:10" x14ac:dyDescent="0.25">
      <c r="A145">
        <v>135</v>
      </c>
      <c r="B145" s="10">
        <f t="shared" si="20"/>
        <v>105631.83278761865</v>
      </c>
      <c r="C145" s="10">
        <f t="shared" si="21"/>
        <v>451.44296605102949</v>
      </c>
      <c r="D145" s="10">
        <f t="shared" si="22"/>
        <v>789.88181077300351</v>
      </c>
      <c r="E145" s="10">
        <f t="shared" si="23"/>
        <v>1241.3247768240331</v>
      </c>
      <c r="F145" s="10">
        <f t="shared" si="18"/>
        <v>104841.95097684565</v>
      </c>
      <c r="G145">
        <f t="shared" si="24"/>
        <v>4.2737397821989145E-3</v>
      </c>
      <c r="H145">
        <f t="shared" si="25"/>
        <v>106</v>
      </c>
      <c r="J145" s="14">
        <f t="shared" si="19"/>
        <v>1241.3247768240331</v>
      </c>
    </row>
    <row r="146" spans="1:10" x14ac:dyDescent="0.25">
      <c r="A146">
        <v>136</v>
      </c>
      <c r="B146" s="10">
        <f t="shared" si="20"/>
        <v>104841.95097684565</v>
      </c>
      <c r="C146" s="10">
        <f t="shared" si="21"/>
        <v>448.06721673309357</v>
      </c>
      <c r="D146" s="10">
        <f t="shared" si="22"/>
        <v>793.25756009093948</v>
      </c>
      <c r="E146" s="10">
        <f t="shared" si="23"/>
        <v>1241.3247768240331</v>
      </c>
      <c r="F146" s="10">
        <f t="shared" si="18"/>
        <v>104048.69341675472</v>
      </c>
      <c r="G146">
        <f t="shared" si="24"/>
        <v>4.2737397821989145E-3</v>
      </c>
      <c r="H146">
        <f t="shared" si="25"/>
        <v>105</v>
      </c>
      <c r="J146" s="14">
        <f t="shared" si="19"/>
        <v>1241.3247768240331</v>
      </c>
    </row>
    <row r="147" spans="1:10" x14ac:dyDescent="0.25">
      <c r="A147">
        <v>137</v>
      </c>
      <c r="B147" s="10">
        <f t="shared" si="20"/>
        <v>104048.69341675472</v>
      </c>
      <c r="C147" s="10">
        <f t="shared" si="21"/>
        <v>444.67704034100291</v>
      </c>
      <c r="D147" s="10">
        <f t="shared" si="22"/>
        <v>796.6477364830306</v>
      </c>
      <c r="E147" s="10">
        <f t="shared" si="23"/>
        <v>1241.3247768240335</v>
      </c>
      <c r="F147" s="10">
        <f t="shared" si="18"/>
        <v>103252.04568027168</v>
      </c>
      <c r="G147">
        <f t="shared" si="24"/>
        <v>4.2737397821989145E-3</v>
      </c>
      <c r="H147">
        <f t="shared" si="25"/>
        <v>104</v>
      </c>
      <c r="J147" s="14">
        <f t="shared" si="19"/>
        <v>1241.3247768240335</v>
      </c>
    </row>
    <row r="148" spans="1:10" x14ac:dyDescent="0.25">
      <c r="A148">
        <v>138</v>
      </c>
      <c r="B148" s="10">
        <f t="shared" si="20"/>
        <v>103252.04568027168</v>
      </c>
      <c r="C148" s="10">
        <f t="shared" si="21"/>
        <v>441.27237521719667</v>
      </c>
      <c r="D148" s="10">
        <f t="shared" si="22"/>
        <v>800.05240160683638</v>
      </c>
      <c r="E148" s="10">
        <f t="shared" si="23"/>
        <v>1241.3247768240331</v>
      </c>
      <c r="F148" s="10">
        <f t="shared" si="18"/>
        <v>102451.99327866484</v>
      </c>
      <c r="G148">
        <f t="shared" si="24"/>
        <v>4.2737397821989145E-3</v>
      </c>
      <c r="H148">
        <f t="shared" si="25"/>
        <v>103</v>
      </c>
      <c r="J148" s="14">
        <f t="shared" si="19"/>
        <v>1241.3247768240331</v>
      </c>
    </row>
    <row r="149" spans="1:10" x14ac:dyDescent="0.25">
      <c r="A149">
        <v>139</v>
      </c>
      <c r="B149" s="10">
        <f t="shared" si="20"/>
        <v>102451.99327866484</v>
      </c>
      <c r="C149" s="10">
        <f t="shared" si="21"/>
        <v>437.85315944060574</v>
      </c>
      <c r="D149" s="10">
        <f t="shared" si="22"/>
        <v>803.47161738342731</v>
      </c>
      <c r="E149" s="10">
        <f t="shared" si="23"/>
        <v>1241.3247768240331</v>
      </c>
      <c r="F149" s="10">
        <f t="shared" si="18"/>
        <v>101648.52166128141</v>
      </c>
      <c r="G149">
        <f t="shared" si="24"/>
        <v>4.2737397821989145E-3</v>
      </c>
      <c r="H149">
        <f t="shared" si="25"/>
        <v>102</v>
      </c>
      <c r="J149" s="14">
        <f t="shared" si="19"/>
        <v>1241.3247768240331</v>
      </c>
    </row>
    <row r="150" spans="1:10" x14ac:dyDescent="0.25">
      <c r="A150">
        <v>140</v>
      </c>
      <c r="B150" s="10">
        <f t="shared" si="20"/>
        <v>101648.52166128141</v>
      </c>
      <c r="C150" s="10">
        <f t="shared" si="21"/>
        <v>434.41933082552646</v>
      </c>
      <c r="D150" s="10">
        <f t="shared" si="22"/>
        <v>806.90544599850659</v>
      </c>
      <c r="E150" s="10">
        <f t="shared" si="23"/>
        <v>1241.3247768240331</v>
      </c>
      <c r="F150" s="10">
        <f t="shared" si="18"/>
        <v>100841.61621528291</v>
      </c>
      <c r="G150">
        <f t="shared" si="24"/>
        <v>4.2737397821989145E-3</v>
      </c>
      <c r="H150">
        <f t="shared" si="25"/>
        <v>101</v>
      </c>
      <c r="J150" s="14">
        <f t="shared" si="19"/>
        <v>1241.3247768240331</v>
      </c>
    </row>
    <row r="151" spans="1:10" x14ac:dyDescent="0.25">
      <c r="A151">
        <v>141</v>
      </c>
      <c r="B151" s="10">
        <f t="shared" si="20"/>
        <v>100841.61621528291</v>
      </c>
      <c r="C151" s="10">
        <f t="shared" si="21"/>
        <v>430.97082692048969</v>
      </c>
      <c r="D151" s="10">
        <f t="shared" si="22"/>
        <v>810.35394990354382</v>
      </c>
      <c r="E151" s="10">
        <f t="shared" si="23"/>
        <v>1241.3247768240335</v>
      </c>
      <c r="F151" s="10">
        <f t="shared" si="18"/>
        <v>100031.26226537937</v>
      </c>
      <c r="G151">
        <f t="shared" si="24"/>
        <v>4.2737397821989145E-3</v>
      </c>
      <c r="H151">
        <f t="shared" si="25"/>
        <v>100</v>
      </c>
      <c r="J151" s="14">
        <f t="shared" si="19"/>
        <v>1241.3247768240335</v>
      </c>
    </row>
    <row r="152" spans="1:10" x14ac:dyDescent="0.25">
      <c r="A152">
        <v>142</v>
      </c>
      <c r="B152" s="10">
        <f t="shared" si="20"/>
        <v>100031.26226537937</v>
      </c>
      <c r="C152" s="10">
        <f t="shared" si="21"/>
        <v>427.50758500712493</v>
      </c>
      <c r="D152" s="10">
        <f t="shared" si="22"/>
        <v>813.81719181690858</v>
      </c>
      <c r="E152" s="10">
        <f t="shared" si="23"/>
        <v>1241.3247768240335</v>
      </c>
      <c r="F152" s="10">
        <f t="shared" si="18"/>
        <v>99217.445073562456</v>
      </c>
      <c r="G152">
        <f t="shared" si="24"/>
        <v>4.2737397821989145E-3</v>
      </c>
      <c r="H152">
        <f t="shared" si="25"/>
        <v>99</v>
      </c>
      <c r="J152" s="14">
        <f t="shared" si="19"/>
        <v>1241.3247768240335</v>
      </c>
    </row>
    <row r="153" spans="1:10" x14ac:dyDescent="0.25">
      <c r="A153">
        <v>143</v>
      </c>
      <c r="B153" s="10">
        <f t="shared" si="20"/>
        <v>99217.445073562456</v>
      </c>
      <c r="C153" s="10">
        <f t="shared" si="21"/>
        <v>424.02954209901958</v>
      </c>
      <c r="D153" s="10">
        <f t="shared" si="22"/>
        <v>817.29523472501387</v>
      </c>
      <c r="E153" s="10">
        <f t="shared" si="23"/>
        <v>1241.3247768240335</v>
      </c>
      <c r="F153" s="10">
        <f t="shared" si="18"/>
        <v>98400.149838837446</v>
      </c>
      <c r="G153">
        <f t="shared" si="24"/>
        <v>4.2737397821989145E-3</v>
      </c>
      <c r="H153">
        <f t="shared" si="25"/>
        <v>98</v>
      </c>
      <c r="J153" s="14">
        <f t="shared" si="19"/>
        <v>1241.3247768240335</v>
      </c>
    </row>
    <row r="154" spans="1:10" x14ac:dyDescent="0.25">
      <c r="A154">
        <v>144</v>
      </c>
      <c r="B154" s="10">
        <f t="shared" si="20"/>
        <v>98400.149838837446</v>
      </c>
      <c r="C154" s="10">
        <f t="shared" si="21"/>
        <v>420.53663494057372</v>
      </c>
      <c r="D154" s="10">
        <f t="shared" si="22"/>
        <v>820.78814188345928</v>
      </c>
      <c r="E154" s="10">
        <f t="shared" si="23"/>
        <v>1241.3247768240331</v>
      </c>
      <c r="F154" s="10">
        <f t="shared" si="18"/>
        <v>97579.361696953987</v>
      </c>
      <c r="G154">
        <f t="shared" si="24"/>
        <v>4.2737397821989145E-3</v>
      </c>
      <c r="H154">
        <f t="shared" si="25"/>
        <v>97</v>
      </c>
      <c r="J154" s="14">
        <f t="shared" si="19"/>
        <v>1241.3247768240331</v>
      </c>
    </row>
    <row r="155" spans="1:10" x14ac:dyDescent="0.25">
      <c r="A155" s="12">
        <v>145</v>
      </c>
      <c r="B155" s="10">
        <f t="shared" si="20"/>
        <v>97579.361696953987</v>
      </c>
      <c r="C155" s="10">
        <f t="shared" si="21"/>
        <v>514.60816170280327</v>
      </c>
      <c r="D155" s="10">
        <f t="shared" si="22"/>
        <v>783.38826596631066</v>
      </c>
      <c r="E155" s="10">
        <f t="shared" si="23"/>
        <v>1297.9964276691139</v>
      </c>
      <c r="F155" s="10">
        <f t="shared" si="18"/>
        <v>96795.97343098768</v>
      </c>
      <c r="G155">
        <f>G154+0.1%</f>
        <v>5.2737397821989145E-3</v>
      </c>
      <c r="H155">
        <f t="shared" si="25"/>
        <v>96</v>
      </c>
      <c r="J155" s="14">
        <f t="shared" si="19"/>
        <v>1297.9964276691139</v>
      </c>
    </row>
    <row r="156" spans="1:10" x14ac:dyDescent="0.25">
      <c r="A156">
        <v>146</v>
      </c>
      <c r="B156" s="10">
        <f t="shared" si="20"/>
        <v>96795.97343098768</v>
      </c>
      <c r="C156" s="10">
        <f t="shared" si="21"/>
        <v>510.4767758396689</v>
      </c>
      <c r="D156" s="10">
        <f t="shared" si="22"/>
        <v>787.51965182944502</v>
      </c>
      <c r="E156" s="10">
        <f t="shared" si="23"/>
        <v>1297.9964276691139</v>
      </c>
      <c r="F156" s="10">
        <f t="shared" si="18"/>
        <v>96008.453779158241</v>
      </c>
      <c r="G156">
        <f t="shared" si="24"/>
        <v>5.2737397821989145E-3</v>
      </c>
      <c r="H156">
        <f t="shared" si="25"/>
        <v>95</v>
      </c>
      <c r="J156" s="14">
        <f t="shared" si="19"/>
        <v>1297.9964276691139</v>
      </c>
    </row>
    <row r="157" spans="1:10" x14ac:dyDescent="0.25">
      <c r="A157">
        <v>147</v>
      </c>
      <c r="B157" s="10">
        <f t="shared" si="20"/>
        <v>96008.453779158241</v>
      </c>
      <c r="C157" s="10">
        <f t="shared" si="21"/>
        <v>506.32360212255253</v>
      </c>
      <c r="D157" s="10">
        <f t="shared" si="22"/>
        <v>791.67282554656163</v>
      </c>
      <c r="E157" s="10">
        <f t="shared" si="23"/>
        <v>1297.9964276691142</v>
      </c>
      <c r="F157" s="10">
        <f t="shared" si="18"/>
        <v>95216.780953611684</v>
      </c>
      <c r="G157">
        <f t="shared" si="24"/>
        <v>5.2737397821989145E-3</v>
      </c>
      <c r="H157">
        <f t="shared" si="25"/>
        <v>94</v>
      </c>
      <c r="J157" s="14">
        <f t="shared" si="19"/>
        <v>1297.9964276691142</v>
      </c>
    </row>
    <row r="158" spans="1:10" x14ac:dyDescent="0.25">
      <c r="A158">
        <v>148</v>
      </c>
      <c r="B158" s="10">
        <f t="shared" si="20"/>
        <v>95216.780953611684</v>
      </c>
      <c r="C158" s="10">
        <f t="shared" si="21"/>
        <v>502.14852564798184</v>
      </c>
      <c r="D158" s="10">
        <f t="shared" si="22"/>
        <v>795.84790202113254</v>
      </c>
      <c r="E158" s="10">
        <f t="shared" si="23"/>
        <v>1297.9964276691144</v>
      </c>
      <c r="F158" s="10">
        <f t="shared" si="18"/>
        <v>94420.933051590546</v>
      </c>
      <c r="G158">
        <f t="shared" si="24"/>
        <v>5.2737397821989145E-3</v>
      </c>
      <c r="H158">
        <f t="shared" si="25"/>
        <v>93</v>
      </c>
      <c r="J158" s="14">
        <f t="shared" si="19"/>
        <v>1297.9964276691144</v>
      </c>
    </row>
    <row r="159" spans="1:10" x14ac:dyDescent="0.25">
      <c r="A159">
        <v>149</v>
      </c>
      <c r="B159" s="10">
        <f t="shared" si="20"/>
        <v>94420.933051590546</v>
      </c>
      <c r="C159" s="10">
        <f t="shared" si="21"/>
        <v>497.95143090651339</v>
      </c>
      <c r="D159" s="10">
        <f t="shared" si="22"/>
        <v>800.0449967626007</v>
      </c>
      <c r="E159" s="10">
        <f t="shared" si="23"/>
        <v>1297.9964276691142</v>
      </c>
      <c r="F159" s="10">
        <f t="shared" si="18"/>
        <v>93620.888054827941</v>
      </c>
      <c r="G159">
        <f t="shared" si="24"/>
        <v>5.2737397821989145E-3</v>
      </c>
      <c r="H159">
        <f t="shared" si="25"/>
        <v>92</v>
      </c>
      <c r="J159" s="14">
        <f t="shared" si="19"/>
        <v>1297.9964276691142</v>
      </c>
    </row>
    <row r="160" spans="1:10" x14ac:dyDescent="0.25">
      <c r="A160">
        <v>150</v>
      </c>
      <c r="B160" s="10">
        <f t="shared" si="20"/>
        <v>93620.888054827941</v>
      </c>
      <c r="C160" s="10">
        <f t="shared" si="21"/>
        <v>493.73220177953726</v>
      </c>
      <c r="D160" s="10">
        <f t="shared" si="22"/>
        <v>804.26422588957712</v>
      </c>
      <c r="E160" s="10">
        <f t="shared" si="23"/>
        <v>1297.9964276691144</v>
      </c>
      <c r="F160" s="10">
        <f t="shared" si="18"/>
        <v>92816.623828938362</v>
      </c>
      <c r="G160">
        <f t="shared" si="24"/>
        <v>5.2737397821989145E-3</v>
      </c>
      <c r="H160">
        <f t="shared" si="25"/>
        <v>91</v>
      </c>
      <c r="J160" s="14">
        <f t="shared" si="19"/>
        <v>1297.9964276691144</v>
      </c>
    </row>
    <row r="161" spans="1:10" x14ac:dyDescent="0.25">
      <c r="A161">
        <v>151</v>
      </c>
      <c r="B161" s="10">
        <f t="shared" si="20"/>
        <v>92816.623828938362</v>
      </c>
      <c r="C161" s="10">
        <f t="shared" si="21"/>
        <v>489.49072153606397</v>
      </c>
      <c r="D161" s="10">
        <f t="shared" si="22"/>
        <v>808.50570613305013</v>
      </c>
      <c r="E161" s="10">
        <f t="shared" si="23"/>
        <v>1297.9964276691142</v>
      </c>
      <c r="F161" s="10">
        <f t="shared" si="18"/>
        <v>92008.118122805317</v>
      </c>
      <c r="G161">
        <f t="shared" si="24"/>
        <v>5.2737397821989145E-3</v>
      </c>
      <c r="H161">
        <f t="shared" si="25"/>
        <v>90</v>
      </c>
      <c r="J161" s="14">
        <f t="shared" si="19"/>
        <v>1297.9964276691142</v>
      </c>
    </row>
    <row r="162" spans="1:10" x14ac:dyDescent="0.25">
      <c r="A162">
        <v>152</v>
      </c>
      <c r="B162" s="10">
        <f t="shared" si="20"/>
        <v>92008.118122805317</v>
      </c>
      <c r="C162" s="10">
        <f t="shared" si="21"/>
        <v>485.22687282949533</v>
      </c>
      <c r="D162" s="10">
        <f t="shared" si="22"/>
        <v>812.7695548396191</v>
      </c>
      <c r="E162" s="10">
        <f t="shared" si="23"/>
        <v>1297.9964276691144</v>
      </c>
      <c r="F162" s="10">
        <f t="shared" si="18"/>
        <v>91195.348567965702</v>
      </c>
      <c r="G162">
        <f t="shared" si="24"/>
        <v>5.2737397821989145E-3</v>
      </c>
      <c r="H162">
        <f t="shared" si="25"/>
        <v>89</v>
      </c>
      <c r="J162" s="14">
        <f t="shared" si="19"/>
        <v>1297.9964276691144</v>
      </c>
    </row>
    <row r="163" spans="1:10" x14ac:dyDescent="0.25">
      <c r="A163">
        <v>153</v>
      </c>
      <c r="B163" s="10">
        <f t="shared" si="20"/>
        <v>91195.348567965702</v>
      </c>
      <c r="C163" s="10">
        <f t="shared" si="21"/>
        <v>480.94053769437755</v>
      </c>
      <c r="D163" s="10">
        <f t="shared" si="22"/>
        <v>817.05588997473683</v>
      </c>
      <c r="E163" s="10">
        <f t="shared" si="23"/>
        <v>1297.9964276691144</v>
      </c>
      <c r="F163" s="10">
        <f t="shared" si="18"/>
        <v>90378.292677990961</v>
      </c>
      <c r="G163">
        <f t="shared" si="24"/>
        <v>5.2737397821989145E-3</v>
      </c>
      <c r="H163">
        <f t="shared" si="25"/>
        <v>88</v>
      </c>
      <c r="J163" s="14">
        <f t="shared" si="19"/>
        <v>1297.9964276691144</v>
      </c>
    </row>
    <row r="164" spans="1:10" x14ac:dyDescent="0.25">
      <c r="A164">
        <v>154</v>
      </c>
      <c r="B164" s="10">
        <f t="shared" si="20"/>
        <v>90378.292677990961</v>
      </c>
      <c r="C164" s="10">
        <f t="shared" si="21"/>
        <v>476.63159754313779</v>
      </c>
      <c r="D164" s="10">
        <f t="shared" si="22"/>
        <v>821.36483012597637</v>
      </c>
      <c r="E164" s="10">
        <f t="shared" si="23"/>
        <v>1297.9964276691142</v>
      </c>
      <c r="F164" s="10">
        <f t="shared" si="18"/>
        <v>89556.927847864979</v>
      </c>
      <c r="G164">
        <f t="shared" si="24"/>
        <v>5.2737397821989145E-3</v>
      </c>
      <c r="H164">
        <f t="shared" si="25"/>
        <v>87</v>
      </c>
      <c r="J164" s="14">
        <f t="shared" si="19"/>
        <v>1297.9964276691142</v>
      </c>
    </row>
    <row r="165" spans="1:10" x14ac:dyDescent="0.25">
      <c r="A165">
        <v>155</v>
      </c>
      <c r="B165" s="10">
        <f t="shared" si="20"/>
        <v>89556.927847864979</v>
      </c>
      <c r="C165" s="10">
        <f t="shared" si="21"/>
        <v>472.29993316280337</v>
      </c>
      <c r="D165" s="10">
        <f t="shared" si="22"/>
        <v>825.69649450631073</v>
      </c>
      <c r="E165" s="10">
        <f t="shared" si="23"/>
        <v>1297.9964276691142</v>
      </c>
      <c r="F165" s="10">
        <f t="shared" si="18"/>
        <v>88731.231353358671</v>
      </c>
      <c r="G165">
        <f t="shared" si="24"/>
        <v>5.2737397821989145E-3</v>
      </c>
      <c r="H165">
        <f t="shared" si="25"/>
        <v>86</v>
      </c>
      <c r="J165" s="14">
        <f t="shared" si="19"/>
        <v>1297.9964276691142</v>
      </c>
    </row>
    <row r="166" spans="1:10" x14ac:dyDescent="0.25">
      <c r="A166">
        <v>156</v>
      </c>
      <c r="B166" s="10">
        <f t="shared" si="20"/>
        <v>88731.231353358671</v>
      </c>
      <c r="C166" s="10">
        <f t="shared" si="21"/>
        <v>467.94542471170325</v>
      </c>
      <c r="D166" s="10">
        <f t="shared" si="22"/>
        <v>830.0510029574109</v>
      </c>
      <c r="E166" s="10">
        <f t="shared" si="23"/>
        <v>1297.9964276691142</v>
      </c>
      <c r="F166" s="10">
        <f t="shared" si="18"/>
        <v>87901.180350401264</v>
      </c>
      <c r="G166">
        <f t="shared" si="24"/>
        <v>5.2737397821989145E-3</v>
      </c>
      <c r="H166">
        <f t="shared" si="25"/>
        <v>85</v>
      </c>
      <c r="J166" s="14">
        <f t="shared" si="19"/>
        <v>1297.9964276691142</v>
      </c>
    </row>
    <row r="167" spans="1:10" x14ac:dyDescent="0.25">
      <c r="A167">
        <v>157</v>
      </c>
      <c r="B167" s="10">
        <f t="shared" si="20"/>
        <v>87901.180350401264</v>
      </c>
      <c r="C167" s="10">
        <f t="shared" si="21"/>
        <v>463.56795171615266</v>
      </c>
      <c r="D167" s="10">
        <f t="shared" si="22"/>
        <v>834.42847595296166</v>
      </c>
      <c r="E167" s="10">
        <f t="shared" si="23"/>
        <v>1297.9964276691144</v>
      </c>
      <c r="F167" s="10">
        <f t="shared" si="18"/>
        <v>87066.75187444831</v>
      </c>
      <c r="G167">
        <f t="shared" si="24"/>
        <v>5.2737397821989145E-3</v>
      </c>
      <c r="H167">
        <f t="shared" si="25"/>
        <v>84</v>
      </c>
      <c r="J167" s="14">
        <f t="shared" si="19"/>
        <v>1297.9964276691144</v>
      </c>
    </row>
    <row r="168" spans="1:10" x14ac:dyDescent="0.25">
      <c r="A168">
        <v>158</v>
      </c>
      <c r="B168" s="10">
        <f t="shared" si="20"/>
        <v>87066.75187444831</v>
      </c>
      <c r="C168" s="10">
        <f t="shared" si="21"/>
        <v>459.16739306711997</v>
      </c>
      <c r="D168" s="10">
        <f t="shared" si="22"/>
        <v>838.82903460199441</v>
      </c>
      <c r="E168" s="10">
        <f t="shared" si="23"/>
        <v>1297.9964276691144</v>
      </c>
      <c r="F168" s="10">
        <f t="shared" si="18"/>
        <v>86227.922839846316</v>
      </c>
      <c r="G168">
        <f t="shared" si="24"/>
        <v>5.2737397821989145E-3</v>
      </c>
      <c r="H168">
        <f t="shared" si="25"/>
        <v>83</v>
      </c>
      <c r="J168" s="14">
        <f t="shared" si="19"/>
        <v>1297.9964276691144</v>
      </c>
    </row>
    <row r="169" spans="1:10" x14ac:dyDescent="0.25">
      <c r="A169">
        <v>159</v>
      </c>
      <c r="B169" s="10">
        <f t="shared" si="20"/>
        <v>86227.922839846316</v>
      </c>
      <c r="C169" s="10">
        <f t="shared" si="21"/>
        <v>454.74362701687591</v>
      </c>
      <c r="D169" s="10">
        <f t="shared" si="22"/>
        <v>843.25280065223842</v>
      </c>
      <c r="E169" s="10">
        <f t="shared" si="23"/>
        <v>1297.9964276691144</v>
      </c>
      <c r="F169" s="10">
        <f t="shared" si="18"/>
        <v>85384.670039194083</v>
      </c>
      <c r="G169">
        <f t="shared" si="24"/>
        <v>5.2737397821989145E-3</v>
      </c>
      <c r="H169">
        <f t="shared" si="25"/>
        <v>82</v>
      </c>
      <c r="J169" s="14">
        <f t="shared" si="19"/>
        <v>1297.9964276691144</v>
      </c>
    </row>
    <row r="170" spans="1:10" x14ac:dyDescent="0.25">
      <c r="A170">
        <v>160</v>
      </c>
      <c r="B170" s="10">
        <f t="shared" si="20"/>
        <v>85384.670039194083</v>
      </c>
      <c r="C170" s="10">
        <f t="shared" si="21"/>
        <v>450.2965311756256</v>
      </c>
      <c r="D170" s="10">
        <f t="shared" si="22"/>
        <v>847.69989649348872</v>
      </c>
      <c r="E170" s="10">
        <f t="shared" si="23"/>
        <v>1297.9964276691144</v>
      </c>
      <c r="F170" s="10">
        <f t="shared" si="18"/>
        <v>84536.970142700593</v>
      </c>
      <c r="G170">
        <f t="shared" si="24"/>
        <v>5.2737397821989145E-3</v>
      </c>
      <c r="H170">
        <f t="shared" si="25"/>
        <v>81</v>
      </c>
      <c r="J170" s="14">
        <f t="shared" si="19"/>
        <v>1297.9964276691144</v>
      </c>
    </row>
    <row r="171" spans="1:10" x14ac:dyDescent="0.25">
      <c r="A171">
        <v>161</v>
      </c>
      <c r="B171" s="10">
        <f t="shared" si="20"/>
        <v>84536.970142700593</v>
      </c>
      <c r="C171" s="10">
        <f t="shared" si="21"/>
        <v>445.82598250812197</v>
      </c>
      <c r="D171" s="10">
        <f t="shared" si="22"/>
        <v>852.17044516099236</v>
      </c>
      <c r="E171" s="10">
        <f t="shared" si="23"/>
        <v>1297.9964276691144</v>
      </c>
      <c r="F171" s="10">
        <f t="shared" si="18"/>
        <v>83684.799697539594</v>
      </c>
      <c r="G171">
        <f t="shared" si="24"/>
        <v>5.2737397821989145E-3</v>
      </c>
      <c r="H171">
        <f t="shared" si="25"/>
        <v>80</v>
      </c>
      <c r="J171" s="14">
        <f t="shared" si="19"/>
        <v>1297.9964276691144</v>
      </c>
    </row>
    <row r="172" spans="1:10" x14ac:dyDescent="0.25">
      <c r="A172">
        <v>162</v>
      </c>
      <c r="B172" s="10">
        <f t="shared" si="20"/>
        <v>83684.799697539594</v>
      </c>
      <c r="C172" s="10">
        <f t="shared" si="21"/>
        <v>441.33185733026227</v>
      </c>
      <c r="D172" s="10">
        <f t="shared" si="22"/>
        <v>856.66457033885195</v>
      </c>
      <c r="E172" s="10">
        <f t="shared" si="23"/>
        <v>1297.9964276691142</v>
      </c>
      <c r="F172" s="10">
        <f t="shared" si="18"/>
        <v>82828.135127200745</v>
      </c>
      <c r="G172">
        <f t="shared" si="24"/>
        <v>5.2737397821989145E-3</v>
      </c>
      <c r="H172">
        <f t="shared" si="25"/>
        <v>79</v>
      </c>
      <c r="J172" s="14">
        <f t="shared" si="19"/>
        <v>1297.9964276691142</v>
      </c>
    </row>
    <row r="173" spans="1:10" x14ac:dyDescent="0.25">
      <c r="A173">
        <v>163</v>
      </c>
      <c r="B173" s="10">
        <f t="shared" si="20"/>
        <v>82828.135127200745</v>
      </c>
      <c r="C173" s="10">
        <f t="shared" si="21"/>
        <v>436.81403130566594</v>
      </c>
      <c r="D173" s="10">
        <f t="shared" si="22"/>
        <v>861.18239636344845</v>
      </c>
      <c r="E173" s="10">
        <f t="shared" si="23"/>
        <v>1297.9964276691144</v>
      </c>
      <c r="F173" s="10">
        <f t="shared" si="18"/>
        <v>81966.952730837293</v>
      </c>
      <c r="G173">
        <f t="shared" si="24"/>
        <v>5.2737397821989145E-3</v>
      </c>
      <c r="H173">
        <f t="shared" si="25"/>
        <v>78</v>
      </c>
      <c r="J173" s="14">
        <f t="shared" si="19"/>
        <v>1297.9964276691144</v>
      </c>
    </row>
    <row r="174" spans="1:10" x14ac:dyDescent="0.25">
      <c r="A174">
        <v>164</v>
      </c>
      <c r="B174" s="10">
        <f t="shared" si="20"/>
        <v>81966.952730837293</v>
      </c>
      <c r="C174" s="10">
        <f t="shared" si="21"/>
        <v>432.27237944223458</v>
      </c>
      <c r="D174" s="10">
        <f t="shared" si="22"/>
        <v>865.72404822687986</v>
      </c>
      <c r="E174" s="10">
        <f t="shared" si="23"/>
        <v>1297.9964276691144</v>
      </c>
      <c r="F174" s="10">
        <f t="shared" si="18"/>
        <v>81101.22868261041</v>
      </c>
      <c r="G174">
        <f t="shared" si="24"/>
        <v>5.2737397821989145E-3</v>
      </c>
      <c r="H174">
        <f t="shared" si="25"/>
        <v>77</v>
      </c>
      <c r="J174" s="14">
        <f t="shared" si="19"/>
        <v>1297.9964276691144</v>
      </c>
    </row>
    <row r="175" spans="1:10" x14ac:dyDescent="0.25">
      <c r="A175">
        <v>165</v>
      </c>
      <c r="B175" s="10">
        <f t="shared" si="20"/>
        <v>81101.22868261041</v>
      </c>
      <c r="C175" s="10">
        <f t="shared" si="21"/>
        <v>427.7067760886942</v>
      </c>
      <c r="D175" s="10">
        <f t="shared" si="22"/>
        <v>870.28965158042001</v>
      </c>
      <c r="E175" s="10">
        <f t="shared" si="23"/>
        <v>1297.9964276691142</v>
      </c>
      <c r="F175" s="10">
        <f t="shared" si="18"/>
        <v>80230.939031029993</v>
      </c>
      <c r="G175">
        <f t="shared" si="24"/>
        <v>5.2737397821989145E-3</v>
      </c>
      <c r="H175">
        <f t="shared" si="25"/>
        <v>76</v>
      </c>
      <c r="J175" s="14">
        <f t="shared" si="19"/>
        <v>1297.9964276691142</v>
      </c>
    </row>
    <row r="176" spans="1:10" x14ac:dyDescent="0.25">
      <c r="A176">
        <v>166</v>
      </c>
      <c r="B176" s="10">
        <f t="shared" si="20"/>
        <v>80230.939031029993</v>
      </c>
      <c r="C176" s="10">
        <f t="shared" si="21"/>
        <v>423.11709493111852</v>
      </c>
      <c r="D176" s="10">
        <f t="shared" si="22"/>
        <v>874.87933273799581</v>
      </c>
      <c r="E176" s="10">
        <f t="shared" si="23"/>
        <v>1297.9964276691144</v>
      </c>
      <c r="F176" s="10">
        <f t="shared" si="18"/>
        <v>79356.059698291996</v>
      </c>
      <c r="G176">
        <f t="shared" si="24"/>
        <v>5.2737397821989145E-3</v>
      </c>
      <c r="H176">
        <f t="shared" si="25"/>
        <v>75</v>
      </c>
      <c r="J176" s="14">
        <f t="shared" si="19"/>
        <v>1297.9964276691144</v>
      </c>
    </row>
    <row r="177" spans="1:10" x14ac:dyDescent="0.25">
      <c r="A177">
        <v>167</v>
      </c>
      <c r="B177" s="10">
        <f t="shared" si="20"/>
        <v>79356.059698291996</v>
      </c>
      <c r="C177" s="10">
        <f t="shared" si="21"/>
        <v>418.50320898943448</v>
      </c>
      <c r="D177" s="10">
        <f t="shared" si="22"/>
        <v>879.4932186796799</v>
      </c>
      <c r="E177" s="10">
        <f t="shared" si="23"/>
        <v>1297.9964276691144</v>
      </c>
      <c r="F177" s="10">
        <f t="shared" si="18"/>
        <v>78476.566479612316</v>
      </c>
      <c r="G177">
        <f t="shared" si="24"/>
        <v>5.2737397821989145E-3</v>
      </c>
      <c r="H177">
        <f t="shared" si="25"/>
        <v>74</v>
      </c>
      <c r="J177" s="14">
        <f t="shared" si="19"/>
        <v>1297.9964276691144</v>
      </c>
    </row>
    <row r="178" spans="1:10" x14ac:dyDescent="0.25">
      <c r="A178">
        <v>168</v>
      </c>
      <c r="B178" s="10">
        <f t="shared" si="20"/>
        <v>78476.566479612316</v>
      </c>
      <c r="C178" s="10">
        <f t="shared" si="21"/>
        <v>413.8649906139093</v>
      </c>
      <c r="D178" s="10">
        <f t="shared" si="22"/>
        <v>884.13143705520486</v>
      </c>
      <c r="E178" s="10">
        <f t="shared" si="23"/>
        <v>1297.9964276691142</v>
      </c>
      <c r="F178" s="10">
        <f t="shared" si="18"/>
        <v>77592.435042557117</v>
      </c>
      <c r="G178">
        <f t="shared" si="24"/>
        <v>5.2737397821989145E-3</v>
      </c>
      <c r="H178">
        <f t="shared" si="25"/>
        <v>73</v>
      </c>
      <c r="J178" s="14">
        <f t="shared" si="19"/>
        <v>1297.9964276691142</v>
      </c>
    </row>
    <row r="179" spans="1:10" x14ac:dyDescent="0.25">
      <c r="A179">
        <v>169</v>
      </c>
      <c r="B179" s="10">
        <f t="shared" si="20"/>
        <v>77592.435042557117</v>
      </c>
      <c r="C179" s="10">
        <f t="shared" si="21"/>
        <v>409.20231148161861</v>
      </c>
      <c r="D179" s="10">
        <f t="shared" si="22"/>
        <v>888.79411618749577</v>
      </c>
      <c r="E179" s="10">
        <f t="shared" si="23"/>
        <v>1297.9964276691144</v>
      </c>
      <c r="F179" s="10">
        <f t="shared" si="18"/>
        <v>76703.640926369626</v>
      </c>
      <c r="G179">
        <f t="shared" si="24"/>
        <v>5.2737397821989145E-3</v>
      </c>
      <c r="H179">
        <f t="shared" si="25"/>
        <v>72</v>
      </c>
      <c r="J179" s="14">
        <f t="shared" si="19"/>
        <v>1297.9964276691144</v>
      </c>
    </row>
    <row r="180" spans="1:10" x14ac:dyDescent="0.25">
      <c r="A180">
        <v>170</v>
      </c>
      <c r="B180" s="10">
        <f t="shared" si="20"/>
        <v>76703.640926369626</v>
      </c>
      <c r="C180" s="10">
        <f t="shared" si="21"/>
        <v>404.51504259289629</v>
      </c>
      <c r="D180" s="10">
        <f t="shared" si="22"/>
        <v>893.48138507621809</v>
      </c>
      <c r="E180" s="10">
        <f t="shared" si="23"/>
        <v>1297.9964276691144</v>
      </c>
      <c r="F180" s="10">
        <f t="shared" si="18"/>
        <v>75810.159541293411</v>
      </c>
      <c r="G180">
        <f t="shared" si="24"/>
        <v>5.2737397821989145E-3</v>
      </c>
      <c r="H180">
        <f t="shared" si="25"/>
        <v>71</v>
      </c>
      <c r="J180" s="14">
        <f t="shared" si="19"/>
        <v>1297.9964276691144</v>
      </c>
    </row>
    <row r="181" spans="1:10" x14ac:dyDescent="0.25">
      <c r="A181">
        <v>171</v>
      </c>
      <c r="B181" s="10">
        <f t="shared" si="20"/>
        <v>75810.159541293411</v>
      </c>
      <c r="C181" s="10">
        <f t="shared" si="21"/>
        <v>399.80305426776567</v>
      </c>
      <c r="D181" s="10">
        <f t="shared" si="22"/>
        <v>898.19337340134871</v>
      </c>
      <c r="E181" s="10">
        <f t="shared" si="23"/>
        <v>1297.9964276691144</v>
      </c>
      <c r="F181" s="10">
        <f t="shared" si="18"/>
        <v>74911.966167892067</v>
      </c>
      <c r="G181">
        <f t="shared" si="24"/>
        <v>5.2737397821989145E-3</v>
      </c>
      <c r="H181">
        <f t="shared" si="25"/>
        <v>70</v>
      </c>
      <c r="J181" s="14">
        <f t="shared" si="19"/>
        <v>1297.9964276691144</v>
      </c>
    </row>
    <row r="182" spans="1:10" x14ac:dyDescent="0.25">
      <c r="A182">
        <v>172</v>
      </c>
      <c r="B182" s="10">
        <f t="shared" si="20"/>
        <v>74911.966167892067</v>
      </c>
      <c r="C182" s="10">
        <f t="shared" si="21"/>
        <v>395.06621614235155</v>
      </c>
      <c r="D182" s="10">
        <f t="shared" si="22"/>
        <v>902.93021152676306</v>
      </c>
      <c r="E182" s="10">
        <f t="shared" si="23"/>
        <v>1297.9964276691146</v>
      </c>
      <c r="F182" s="10">
        <f t="shared" si="18"/>
        <v>74009.035956365304</v>
      </c>
      <c r="G182">
        <f t="shared" si="24"/>
        <v>5.2737397821989145E-3</v>
      </c>
      <c r="H182">
        <f t="shared" si="25"/>
        <v>69</v>
      </c>
      <c r="J182" s="14">
        <f t="shared" si="19"/>
        <v>1297.9964276691146</v>
      </c>
    </row>
    <row r="183" spans="1:10" x14ac:dyDescent="0.25">
      <c r="A183">
        <v>173</v>
      </c>
      <c r="B183" s="10">
        <f t="shared" si="20"/>
        <v>74009.035956365304</v>
      </c>
      <c r="C183" s="10">
        <f t="shared" si="21"/>
        <v>390.3043971652736</v>
      </c>
      <c r="D183" s="10">
        <f t="shared" si="22"/>
        <v>907.69203050384078</v>
      </c>
      <c r="E183" s="10">
        <f t="shared" si="23"/>
        <v>1297.9964276691144</v>
      </c>
      <c r="F183" s="10">
        <f t="shared" si="18"/>
        <v>73101.343925861467</v>
      </c>
      <c r="G183">
        <f t="shared" si="24"/>
        <v>5.2737397821989145E-3</v>
      </c>
      <c r="H183">
        <f t="shared" si="25"/>
        <v>68</v>
      </c>
      <c r="J183" s="14">
        <f t="shared" si="19"/>
        <v>1297.9964276691144</v>
      </c>
    </row>
    <row r="184" spans="1:10" x14ac:dyDescent="0.25">
      <c r="A184">
        <v>174</v>
      </c>
      <c r="B184" s="10">
        <f t="shared" si="20"/>
        <v>73101.343925861467</v>
      </c>
      <c r="C184" s="10">
        <f t="shared" si="21"/>
        <v>385.51746559402062</v>
      </c>
      <c r="D184" s="10">
        <f t="shared" si="22"/>
        <v>912.47896207509393</v>
      </c>
      <c r="E184" s="10">
        <f t="shared" si="23"/>
        <v>1297.9964276691146</v>
      </c>
      <c r="F184" s="10">
        <f t="shared" si="18"/>
        <v>72188.864963786371</v>
      </c>
      <c r="G184">
        <f t="shared" si="24"/>
        <v>5.2737397821989145E-3</v>
      </c>
      <c r="H184">
        <f t="shared" si="25"/>
        <v>67</v>
      </c>
      <c r="J184" s="14">
        <f t="shared" si="19"/>
        <v>1297.9964276691146</v>
      </c>
    </row>
    <row r="185" spans="1:10" x14ac:dyDescent="0.25">
      <c r="A185">
        <v>175</v>
      </c>
      <c r="B185" s="10">
        <f t="shared" si="20"/>
        <v>72188.864963786371</v>
      </c>
      <c r="C185" s="10">
        <f t="shared" si="21"/>
        <v>380.70528899130557</v>
      </c>
      <c r="D185" s="10">
        <f t="shared" si="22"/>
        <v>917.29113867780904</v>
      </c>
      <c r="E185" s="10">
        <f t="shared" si="23"/>
        <v>1297.9964276691146</v>
      </c>
      <c r="F185" s="10">
        <f t="shared" si="18"/>
        <v>71271.573825108557</v>
      </c>
      <c r="G185">
        <f t="shared" si="24"/>
        <v>5.2737397821989145E-3</v>
      </c>
      <c r="H185">
        <f t="shared" si="25"/>
        <v>66</v>
      </c>
      <c r="J185" s="14">
        <f t="shared" si="19"/>
        <v>1297.9964276691146</v>
      </c>
    </row>
    <row r="186" spans="1:10" x14ac:dyDescent="0.25">
      <c r="A186">
        <v>176</v>
      </c>
      <c r="B186" s="10">
        <f t="shared" si="20"/>
        <v>71271.573825108557</v>
      </c>
      <c r="C186" s="10">
        <f t="shared" si="21"/>
        <v>375.86773422140186</v>
      </c>
      <c r="D186" s="10">
        <f t="shared" si="22"/>
        <v>922.12869344771252</v>
      </c>
      <c r="E186" s="10">
        <f t="shared" si="23"/>
        <v>1297.9964276691144</v>
      </c>
      <c r="F186" s="10">
        <f t="shared" si="18"/>
        <v>70349.445131660847</v>
      </c>
      <c r="G186">
        <f t="shared" si="24"/>
        <v>5.2737397821989145E-3</v>
      </c>
      <c r="H186">
        <f t="shared" si="25"/>
        <v>65</v>
      </c>
      <c r="J186" s="14">
        <f t="shared" si="19"/>
        <v>1297.9964276691144</v>
      </c>
    </row>
    <row r="187" spans="1:10" x14ac:dyDescent="0.25">
      <c r="A187">
        <v>177</v>
      </c>
      <c r="B187" s="10">
        <f t="shared" si="20"/>
        <v>70349.445131660847</v>
      </c>
      <c r="C187" s="10">
        <f t="shared" si="21"/>
        <v>371.00466744645956</v>
      </c>
      <c r="D187" s="10">
        <f t="shared" si="22"/>
        <v>926.99176022265488</v>
      </c>
      <c r="E187" s="10">
        <f t="shared" si="23"/>
        <v>1297.9964276691144</v>
      </c>
      <c r="F187" s="10">
        <f t="shared" si="18"/>
        <v>69422.453371438198</v>
      </c>
      <c r="G187">
        <f t="shared" si="24"/>
        <v>5.2737397821989145E-3</v>
      </c>
      <c r="H187">
        <f t="shared" si="25"/>
        <v>64</v>
      </c>
      <c r="J187" s="14">
        <f t="shared" si="19"/>
        <v>1297.9964276691144</v>
      </c>
    </row>
    <row r="188" spans="1:10" x14ac:dyDescent="0.25">
      <c r="A188">
        <v>178</v>
      </c>
      <c r="B188" s="10">
        <f t="shared" si="20"/>
        <v>69422.453371438198</v>
      </c>
      <c r="C188" s="10">
        <f t="shared" si="21"/>
        <v>366.1159541228028</v>
      </c>
      <c r="D188" s="10">
        <f t="shared" si="22"/>
        <v>931.88047354631203</v>
      </c>
      <c r="E188" s="10">
        <f t="shared" si="23"/>
        <v>1297.9964276691148</v>
      </c>
      <c r="F188" s="10">
        <f t="shared" si="18"/>
        <v>68490.572897891892</v>
      </c>
      <c r="G188">
        <f t="shared" si="24"/>
        <v>5.2737397821989145E-3</v>
      </c>
      <c r="H188">
        <f t="shared" si="25"/>
        <v>63</v>
      </c>
      <c r="J188" s="14">
        <f t="shared" si="19"/>
        <v>1297.9964276691148</v>
      </c>
    </row>
    <row r="189" spans="1:10" x14ac:dyDescent="0.25">
      <c r="A189">
        <v>179</v>
      </c>
      <c r="B189" s="10">
        <f t="shared" si="20"/>
        <v>68490.572897891892</v>
      </c>
      <c r="C189" s="10">
        <f t="shared" si="21"/>
        <v>361.20145899720728</v>
      </c>
      <c r="D189" s="10">
        <f t="shared" si="22"/>
        <v>936.79496867190733</v>
      </c>
      <c r="E189" s="10">
        <f t="shared" si="23"/>
        <v>1297.9964276691146</v>
      </c>
      <c r="F189" s="10">
        <f t="shared" si="18"/>
        <v>67553.777929219985</v>
      </c>
      <c r="G189">
        <f t="shared" si="24"/>
        <v>5.2737397821989145E-3</v>
      </c>
      <c r="H189">
        <f t="shared" si="25"/>
        <v>62</v>
      </c>
      <c r="J189" s="14">
        <f t="shared" si="19"/>
        <v>1297.9964276691146</v>
      </c>
    </row>
    <row r="190" spans="1:10" x14ac:dyDescent="0.25">
      <c r="A190">
        <v>180</v>
      </c>
      <c r="B190" s="10">
        <f t="shared" si="20"/>
        <v>67553.777929219985</v>
      </c>
      <c r="C190" s="10">
        <f t="shared" si="21"/>
        <v>356.26104610315844</v>
      </c>
      <c r="D190" s="10">
        <f t="shared" si="22"/>
        <v>941.73538156595646</v>
      </c>
      <c r="E190" s="10">
        <f t="shared" si="23"/>
        <v>1297.9964276691148</v>
      </c>
      <c r="F190" s="10">
        <f t="shared" si="18"/>
        <v>66612.042547654026</v>
      </c>
      <c r="G190">
        <f t="shared" si="24"/>
        <v>5.2737397821989145E-3</v>
      </c>
      <c r="H190">
        <f t="shared" si="25"/>
        <v>61</v>
      </c>
      <c r="J190" s="14">
        <f t="shared" si="19"/>
        <v>1297.9964276691148</v>
      </c>
    </row>
    <row r="191" spans="1:10" x14ac:dyDescent="0.25">
      <c r="A191">
        <v>181</v>
      </c>
      <c r="B191" s="10">
        <f t="shared" si="20"/>
        <v>66612.042547654026</v>
      </c>
      <c r="C191" s="10">
        <f t="shared" si="21"/>
        <v>351.29457875708977</v>
      </c>
      <c r="D191" s="10">
        <f t="shared" si="22"/>
        <v>946.70184891202484</v>
      </c>
      <c r="E191" s="10">
        <f t="shared" si="23"/>
        <v>1297.9964276691146</v>
      </c>
      <c r="F191" s="10">
        <f t="shared" si="18"/>
        <v>65665.340698742002</v>
      </c>
      <c r="G191">
        <f t="shared" si="24"/>
        <v>5.2737397821989145E-3</v>
      </c>
      <c r="H191">
        <f t="shared" si="25"/>
        <v>60</v>
      </c>
      <c r="J191" s="14">
        <f t="shared" si="19"/>
        <v>1297.9964276691146</v>
      </c>
    </row>
    <row r="192" spans="1:10" x14ac:dyDescent="0.25">
      <c r="A192">
        <v>182</v>
      </c>
      <c r="B192" s="10">
        <f t="shared" si="20"/>
        <v>65665.340698742002</v>
      </c>
      <c r="C192" s="10">
        <f t="shared" si="21"/>
        <v>346.30191955460117</v>
      </c>
      <c r="D192" s="10">
        <f t="shared" si="22"/>
        <v>951.69450811451361</v>
      </c>
      <c r="E192" s="10">
        <f t="shared" si="23"/>
        <v>1297.9964276691148</v>
      </c>
      <c r="F192" s="10">
        <f t="shared" si="18"/>
        <v>64713.646190627485</v>
      </c>
      <c r="G192">
        <f t="shared" si="24"/>
        <v>5.2737397821989145E-3</v>
      </c>
      <c r="H192">
        <f t="shared" si="25"/>
        <v>59</v>
      </c>
      <c r="J192" s="14">
        <f t="shared" si="19"/>
        <v>1297.9964276691148</v>
      </c>
    </row>
    <row r="193" spans="1:10" x14ac:dyDescent="0.25">
      <c r="A193">
        <v>183</v>
      </c>
      <c r="B193" s="10">
        <f t="shared" si="20"/>
        <v>64713.646190627485</v>
      </c>
      <c r="C193" s="10">
        <f t="shared" si="21"/>
        <v>341.28293036665741</v>
      </c>
      <c r="D193" s="10">
        <f t="shared" si="22"/>
        <v>956.71349730245743</v>
      </c>
      <c r="E193" s="10">
        <f t="shared" si="23"/>
        <v>1297.9964276691148</v>
      </c>
      <c r="F193" s="10">
        <f t="shared" si="18"/>
        <v>63756.932693325027</v>
      </c>
      <c r="G193">
        <f t="shared" si="24"/>
        <v>5.2737397821989145E-3</v>
      </c>
      <c r="H193">
        <f t="shared" si="25"/>
        <v>58</v>
      </c>
      <c r="J193" s="14">
        <f t="shared" si="19"/>
        <v>1297.9964276691148</v>
      </c>
    </row>
    <row r="194" spans="1:10" x14ac:dyDescent="0.25">
      <c r="A194">
        <v>184</v>
      </c>
      <c r="B194" s="10">
        <f t="shared" si="20"/>
        <v>63756.932693325027</v>
      </c>
      <c r="C194" s="10">
        <f t="shared" si="21"/>
        <v>336.23747233576677</v>
      </c>
      <c r="D194" s="10">
        <f t="shared" si="22"/>
        <v>961.75895533334779</v>
      </c>
      <c r="E194" s="10">
        <f t="shared" si="23"/>
        <v>1297.9964276691146</v>
      </c>
      <c r="F194" s="10">
        <f t="shared" si="18"/>
        <v>62795.173737991681</v>
      </c>
      <c r="G194">
        <f t="shared" si="24"/>
        <v>5.2737397821989145E-3</v>
      </c>
      <c r="H194">
        <f t="shared" si="25"/>
        <v>57</v>
      </c>
      <c r="J194" s="14">
        <f t="shared" si="19"/>
        <v>1297.9964276691146</v>
      </c>
    </row>
    <row r="195" spans="1:10" x14ac:dyDescent="0.25">
      <c r="A195">
        <v>185</v>
      </c>
      <c r="B195" s="10">
        <f t="shared" si="20"/>
        <v>62795.173737991681</v>
      </c>
      <c r="C195" s="10">
        <f t="shared" si="21"/>
        <v>331.16540587213927</v>
      </c>
      <c r="D195" s="10">
        <f t="shared" si="22"/>
        <v>966.83102179697562</v>
      </c>
      <c r="E195" s="10">
        <f t="shared" si="23"/>
        <v>1297.9964276691148</v>
      </c>
      <c r="F195" s="10">
        <f t="shared" si="18"/>
        <v>61828.342716194704</v>
      </c>
      <c r="G195">
        <f t="shared" si="24"/>
        <v>5.2737397821989145E-3</v>
      </c>
      <c r="H195">
        <f t="shared" si="25"/>
        <v>56</v>
      </c>
      <c r="J195" s="14">
        <f t="shared" si="19"/>
        <v>1297.9964276691148</v>
      </c>
    </row>
    <row r="196" spans="1:10" x14ac:dyDescent="0.25">
      <c r="A196">
        <v>186</v>
      </c>
      <c r="B196" s="10">
        <f t="shared" si="20"/>
        <v>61828.342716194704</v>
      </c>
      <c r="C196" s="10">
        <f t="shared" si="21"/>
        <v>326.06659064982449</v>
      </c>
      <c r="D196" s="10">
        <f t="shared" si="22"/>
        <v>971.92983701929029</v>
      </c>
      <c r="E196" s="10">
        <f t="shared" si="23"/>
        <v>1297.9964276691148</v>
      </c>
      <c r="F196" s="10">
        <f t="shared" si="18"/>
        <v>60856.412879175412</v>
      </c>
      <c r="G196">
        <f t="shared" si="24"/>
        <v>5.2737397821989145E-3</v>
      </c>
      <c r="H196">
        <f t="shared" si="25"/>
        <v>55</v>
      </c>
      <c r="J196" s="14">
        <f t="shared" si="19"/>
        <v>1297.9964276691148</v>
      </c>
    </row>
    <row r="197" spans="1:10" x14ac:dyDescent="0.25">
      <c r="A197">
        <v>187</v>
      </c>
      <c r="B197" s="10">
        <f t="shared" si="20"/>
        <v>60856.412879175412</v>
      </c>
      <c r="C197" s="10">
        <f t="shared" si="21"/>
        <v>320.94088560282978</v>
      </c>
      <c r="D197" s="10">
        <f t="shared" si="22"/>
        <v>977.0555420662846</v>
      </c>
      <c r="E197" s="10">
        <f t="shared" si="23"/>
        <v>1297.9964276691144</v>
      </c>
      <c r="F197" s="10">
        <f t="shared" si="18"/>
        <v>59879.357337109126</v>
      </c>
      <c r="G197">
        <f t="shared" si="24"/>
        <v>5.2737397821989145E-3</v>
      </c>
      <c r="H197">
        <f t="shared" si="25"/>
        <v>54</v>
      </c>
      <c r="J197" s="14">
        <f t="shared" si="19"/>
        <v>1297.9964276691144</v>
      </c>
    </row>
    <row r="198" spans="1:10" x14ac:dyDescent="0.25">
      <c r="A198">
        <v>188</v>
      </c>
      <c r="B198" s="10">
        <f t="shared" si="20"/>
        <v>59879.357337109126</v>
      </c>
      <c r="C198" s="10">
        <f t="shared" si="21"/>
        <v>315.78814892121687</v>
      </c>
      <c r="D198" s="10">
        <f t="shared" si="22"/>
        <v>982.20827874789757</v>
      </c>
      <c r="E198" s="10">
        <f t="shared" si="23"/>
        <v>1297.9964276691144</v>
      </c>
      <c r="F198" s="10">
        <f t="shared" si="18"/>
        <v>58897.149058361232</v>
      </c>
      <c r="G198">
        <f t="shared" si="24"/>
        <v>5.2737397821989145E-3</v>
      </c>
      <c r="H198">
        <f t="shared" si="25"/>
        <v>53</v>
      </c>
      <c r="J198" s="14">
        <f t="shared" si="19"/>
        <v>1297.9964276691144</v>
      </c>
    </row>
    <row r="199" spans="1:10" x14ac:dyDescent="0.25">
      <c r="A199">
        <v>189</v>
      </c>
      <c r="B199" s="10">
        <f t="shared" si="20"/>
        <v>58897.149058361232</v>
      </c>
      <c r="C199" s="10">
        <f t="shared" si="21"/>
        <v>310.60823804717899</v>
      </c>
      <c r="D199" s="10">
        <f t="shared" si="22"/>
        <v>987.38818962193591</v>
      </c>
      <c r="E199" s="10">
        <f t="shared" si="23"/>
        <v>1297.9964276691148</v>
      </c>
      <c r="F199" s="10">
        <f t="shared" si="18"/>
        <v>57909.760868739293</v>
      </c>
      <c r="G199">
        <f t="shared" si="24"/>
        <v>5.2737397821989145E-3</v>
      </c>
      <c r="H199">
        <f t="shared" si="25"/>
        <v>52</v>
      </c>
      <c r="J199" s="14">
        <f t="shared" si="19"/>
        <v>1297.9964276691148</v>
      </c>
    </row>
    <row r="200" spans="1:10" x14ac:dyDescent="0.25">
      <c r="A200">
        <v>190</v>
      </c>
      <c r="B200" s="10">
        <f t="shared" si="20"/>
        <v>57909.760868739293</v>
      </c>
      <c r="C200" s="10">
        <f t="shared" si="21"/>
        <v>305.4010096710964</v>
      </c>
      <c r="D200" s="10">
        <f t="shared" si="22"/>
        <v>992.59541799801798</v>
      </c>
      <c r="E200" s="10">
        <f t="shared" si="23"/>
        <v>1297.9964276691144</v>
      </c>
      <c r="F200" s="10">
        <f t="shared" si="18"/>
        <v>56917.165450741275</v>
      </c>
      <c r="G200">
        <f t="shared" si="24"/>
        <v>5.2737397821989145E-3</v>
      </c>
      <c r="H200">
        <f t="shared" si="25"/>
        <v>51</v>
      </c>
      <c r="J200" s="14">
        <f t="shared" si="19"/>
        <v>1297.9964276691144</v>
      </c>
    </row>
    <row r="201" spans="1:10" x14ac:dyDescent="0.25">
      <c r="A201">
        <v>191</v>
      </c>
      <c r="B201" s="10">
        <f t="shared" si="20"/>
        <v>56917.165450741275</v>
      </c>
      <c r="C201" s="10">
        <f t="shared" si="21"/>
        <v>300.16631972757187</v>
      </c>
      <c r="D201" s="10">
        <f t="shared" si="22"/>
        <v>997.83010794154302</v>
      </c>
      <c r="E201" s="10">
        <f t="shared" si="23"/>
        <v>1297.9964276691148</v>
      </c>
      <c r="F201" s="10">
        <f t="shared" si="18"/>
        <v>55919.335342799735</v>
      </c>
      <c r="G201">
        <f t="shared" si="24"/>
        <v>5.2737397821989145E-3</v>
      </c>
      <c r="H201">
        <f t="shared" si="25"/>
        <v>50</v>
      </c>
      <c r="J201" s="14">
        <f t="shared" si="19"/>
        <v>1297.9964276691148</v>
      </c>
    </row>
    <row r="202" spans="1:10" x14ac:dyDescent="0.25">
      <c r="A202">
        <v>192</v>
      </c>
      <c r="B202" s="10">
        <f t="shared" si="20"/>
        <v>55919.335342799735</v>
      </c>
      <c r="C202" s="10">
        <f t="shared" si="21"/>
        <v>294.90402339144475</v>
      </c>
      <c r="D202" s="10">
        <f t="shared" si="22"/>
        <v>1003.0924042776701</v>
      </c>
      <c r="E202" s="10">
        <f t="shared" si="23"/>
        <v>1297.9964276691148</v>
      </c>
      <c r="F202" s="10">
        <f t="shared" si="18"/>
        <v>54916.242938522068</v>
      </c>
      <c r="G202">
        <f t="shared" si="24"/>
        <v>5.2737397821989145E-3</v>
      </c>
      <c r="H202">
        <f t="shared" si="25"/>
        <v>49</v>
      </c>
      <c r="J202" s="14">
        <f t="shared" si="19"/>
        <v>1297.9964276691148</v>
      </c>
    </row>
    <row r="203" spans="1:10" x14ac:dyDescent="0.25">
      <c r="A203">
        <v>193</v>
      </c>
      <c r="B203" s="10">
        <f t="shared" si="20"/>
        <v>54916.242938522068</v>
      </c>
      <c r="C203" s="10">
        <f t="shared" si="21"/>
        <v>289.61397507378405</v>
      </c>
      <c r="D203" s="10">
        <f t="shared" si="22"/>
        <v>1008.3824525953307</v>
      </c>
      <c r="E203" s="10">
        <f t="shared" si="23"/>
        <v>1297.9964276691148</v>
      </c>
      <c r="F203" s="10">
        <f t="shared" si="18"/>
        <v>53907.860485926736</v>
      </c>
      <c r="G203">
        <f t="shared" si="24"/>
        <v>5.2737397821989145E-3</v>
      </c>
      <c r="H203">
        <f t="shared" si="25"/>
        <v>48</v>
      </c>
      <c r="J203" s="14">
        <f t="shared" si="19"/>
        <v>1297.9964276691148</v>
      </c>
    </row>
    <row r="204" spans="1:10" x14ac:dyDescent="0.25">
      <c r="A204">
        <v>194</v>
      </c>
      <c r="B204" s="10">
        <f t="shared" si="20"/>
        <v>53907.860485926736</v>
      </c>
      <c r="C204" s="10">
        <f t="shared" si="21"/>
        <v>284.29602841786073</v>
      </c>
      <c r="D204" s="10">
        <f t="shared" si="22"/>
        <v>1013.7003992512541</v>
      </c>
      <c r="E204" s="10">
        <f t="shared" si="23"/>
        <v>1297.9964276691148</v>
      </c>
      <c r="F204" s="10">
        <f t="shared" ref="F204:F250" si="26">B204-D204-I204</f>
        <v>52894.160086675482</v>
      </c>
      <c r="G204">
        <f t="shared" si="24"/>
        <v>5.2737397821989145E-3</v>
      </c>
      <c r="H204">
        <f t="shared" si="25"/>
        <v>47</v>
      </c>
      <c r="J204" s="14">
        <f t="shared" ref="J204:J249" si="27">E204+I204</f>
        <v>1297.9964276691148</v>
      </c>
    </row>
    <row r="205" spans="1:10" x14ac:dyDescent="0.25">
      <c r="A205">
        <v>195</v>
      </c>
      <c r="B205" s="10">
        <f t="shared" ref="B205:B250" si="28">F204</f>
        <v>52894.160086675482</v>
      </c>
      <c r="C205" s="10">
        <f t="shared" ref="C205:C250" si="29">B205*G205</f>
        <v>278.95003629509847</v>
      </c>
      <c r="D205" s="10">
        <f t="shared" ref="D205:D250" si="30">E205-C205</f>
        <v>1019.0463913740164</v>
      </c>
      <c r="E205" s="10">
        <f t="shared" ref="E205:E250" si="31">-PMT(G205,H205,B205)</f>
        <v>1297.9964276691148</v>
      </c>
      <c r="F205" s="10">
        <f t="shared" si="26"/>
        <v>51875.113695301465</v>
      </c>
      <c r="G205">
        <f t="shared" ref="G205:G250" si="32">G204</f>
        <v>5.2737397821989145E-3</v>
      </c>
      <c r="H205">
        <f t="shared" ref="H205:H250" si="33">H204-1</f>
        <v>46</v>
      </c>
      <c r="J205" s="14">
        <f t="shared" si="27"/>
        <v>1297.9964276691148</v>
      </c>
    </row>
    <row r="206" spans="1:10" x14ac:dyDescent="0.25">
      <c r="A206">
        <v>196</v>
      </c>
      <c r="B206" s="10">
        <f t="shared" si="28"/>
        <v>51875.113695301465</v>
      </c>
      <c r="C206" s="10">
        <f t="shared" si="29"/>
        <v>273.57585080100307</v>
      </c>
      <c r="D206" s="10">
        <f t="shared" si="30"/>
        <v>1024.4205768681115</v>
      </c>
      <c r="E206" s="10">
        <f t="shared" si="31"/>
        <v>1297.9964276691146</v>
      </c>
      <c r="F206" s="10">
        <f t="shared" si="26"/>
        <v>50850.693118433352</v>
      </c>
      <c r="G206">
        <f t="shared" si="32"/>
        <v>5.2737397821989145E-3</v>
      </c>
      <c r="H206">
        <f t="shared" si="33"/>
        <v>45</v>
      </c>
      <c r="J206" s="14">
        <f t="shared" si="27"/>
        <v>1297.9964276691146</v>
      </c>
    </row>
    <row r="207" spans="1:10" x14ac:dyDescent="0.25">
      <c r="A207">
        <v>197</v>
      </c>
      <c r="B207" s="10">
        <f t="shared" si="28"/>
        <v>50850.693118433352</v>
      </c>
      <c r="C207" s="10">
        <f t="shared" si="29"/>
        <v>268.17332325107054</v>
      </c>
      <c r="D207" s="10">
        <f t="shared" si="30"/>
        <v>1029.8231044180443</v>
      </c>
      <c r="E207" s="10">
        <f t="shared" si="31"/>
        <v>1297.9964276691148</v>
      </c>
      <c r="F207" s="10">
        <f t="shared" si="26"/>
        <v>49820.870014015309</v>
      </c>
      <c r="G207">
        <f t="shared" si="32"/>
        <v>5.2737397821989145E-3</v>
      </c>
      <c r="H207">
        <f t="shared" si="33"/>
        <v>44</v>
      </c>
      <c r="J207" s="14">
        <f t="shared" si="27"/>
        <v>1297.9964276691148</v>
      </c>
    </row>
    <row r="208" spans="1:10" x14ac:dyDescent="0.25">
      <c r="A208">
        <v>198</v>
      </c>
      <c r="B208" s="10">
        <f t="shared" si="28"/>
        <v>49820.870014015309</v>
      </c>
      <c r="C208" s="10">
        <f t="shared" si="29"/>
        <v>262.74230417667354</v>
      </c>
      <c r="D208" s="10">
        <f t="shared" si="30"/>
        <v>1035.2541234924413</v>
      </c>
      <c r="E208" s="10">
        <f t="shared" si="31"/>
        <v>1297.9964276691148</v>
      </c>
      <c r="F208" s="10">
        <f t="shared" si="26"/>
        <v>48785.615890522866</v>
      </c>
      <c r="G208">
        <f t="shared" si="32"/>
        <v>5.2737397821989145E-3</v>
      </c>
      <c r="H208">
        <f t="shared" si="33"/>
        <v>43</v>
      </c>
      <c r="J208" s="14">
        <f t="shared" si="27"/>
        <v>1297.9964276691148</v>
      </c>
    </row>
    <row r="209" spans="1:10" x14ac:dyDescent="0.25">
      <c r="A209">
        <v>199</v>
      </c>
      <c r="B209" s="10">
        <f t="shared" si="28"/>
        <v>48785.615890522866</v>
      </c>
      <c r="C209" s="10">
        <f t="shared" si="29"/>
        <v>257.28264332092596</v>
      </c>
      <c r="D209" s="10">
        <f t="shared" si="30"/>
        <v>1040.7137843481887</v>
      </c>
      <c r="E209" s="10">
        <f t="shared" si="31"/>
        <v>1297.9964276691146</v>
      </c>
      <c r="F209" s="10">
        <f t="shared" si="26"/>
        <v>47744.902106174675</v>
      </c>
      <c r="G209">
        <f t="shared" si="32"/>
        <v>5.2737397821989145E-3</v>
      </c>
      <c r="H209">
        <f t="shared" si="33"/>
        <v>42</v>
      </c>
      <c r="J209" s="14">
        <f t="shared" si="27"/>
        <v>1297.9964276691146</v>
      </c>
    </row>
    <row r="210" spans="1:10" x14ac:dyDescent="0.25">
      <c r="A210">
        <v>200</v>
      </c>
      <c r="B210" s="10">
        <f t="shared" si="28"/>
        <v>47744.902106174675</v>
      </c>
      <c r="C210" s="10">
        <f t="shared" si="29"/>
        <v>251.79418963452613</v>
      </c>
      <c r="D210" s="10">
        <f t="shared" si="30"/>
        <v>1046.2022380345882</v>
      </c>
      <c r="E210" s="10">
        <f t="shared" si="31"/>
        <v>1297.9964276691144</v>
      </c>
      <c r="F210" s="10">
        <f t="shared" si="26"/>
        <v>46698.699868140087</v>
      </c>
      <c r="G210">
        <f t="shared" si="32"/>
        <v>5.2737397821989145E-3</v>
      </c>
      <c r="H210">
        <f t="shared" si="33"/>
        <v>41</v>
      </c>
      <c r="J210" s="14">
        <f t="shared" si="27"/>
        <v>1297.9964276691144</v>
      </c>
    </row>
    <row r="211" spans="1:10" x14ac:dyDescent="0.25">
      <c r="A211">
        <v>201</v>
      </c>
      <c r="B211" s="10">
        <f t="shared" si="28"/>
        <v>46698.699868140087</v>
      </c>
      <c r="C211" s="10">
        <f t="shared" si="29"/>
        <v>246.27679127157759</v>
      </c>
      <c r="D211" s="10">
        <f t="shared" si="30"/>
        <v>1051.719636397537</v>
      </c>
      <c r="E211" s="10">
        <f t="shared" si="31"/>
        <v>1297.9964276691146</v>
      </c>
      <c r="F211" s="10">
        <f t="shared" si="26"/>
        <v>45646.980231742549</v>
      </c>
      <c r="G211">
        <f t="shared" si="32"/>
        <v>5.2737397821989145E-3</v>
      </c>
      <c r="H211">
        <f t="shared" si="33"/>
        <v>40</v>
      </c>
      <c r="J211" s="14">
        <f t="shared" si="27"/>
        <v>1297.9964276691146</v>
      </c>
    </row>
    <row r="212" spans="1:10" x14ac:dyDescent="0.25">
      <c r="A212">
        <v>202</v>
      </c>
      <c r="B212" s="10">
        <f t="shared" si="28"/>
        <v>45646.980231742549</v>
      </c>
      <c r="C212" s="10">
        <f t="shared" si="29"/>
        <v>240.73029558538812</v>
      </c>
      <c r="D212" s="10">
        <f t="shared" si="30"/>
        <v>1057.2661320837265</v>
      </c>
      <c r="E212" s="10">
        <f t="shared" si="31"/>
        <v>1297.9964276691146</v>
      </c>
      <c r="F212" s="10">
        <f t="shared" si="26"/>
        <v>44589.71409965882</v>
      </c>
      <c r="G212">
        <f t="shared" si="32"/>
        <v>5.2737397821989145E-3</v>
      </c>
      <c r="H212">
        <f t="shared" si="33"/>
        <v>39</v>
      </c>
      <c r="J212" s="14">
        <f t="shared" si="27"/>
        <v>1297.9964276691146</v>
      </c>
    </row>
    <row r="213" spans="1:10" x14ac:dyDescent="0.25">
      <c r="A213">
        <v>203</v>
      </c>
      <c r="B213" s="10">
        <f t="shared" si="28"/>
        <v>44589.71409965882</v>
      </c>
      <c r="C213" s="10">
        <f t="shared" si="29"/>
        <v>235.15454912424659</v>
      </c>
      <c r="D213" s="10">
        <f t="shared" si="30"/>
        <v>1062.8418785448678</v>
      </c>
      <c r="E213" s="10">
        <f t="shared" si="31"/>
        <v>1297.9964276691144</v>
      </c>
      <c r="F213" s="10">
        <f t="shared" si="26"/>
        <v>43526.872221113954</v>
      </c>
      <c r="G213">
        <f t="shared" si="32"/>
        <v>5.2737397821989145E-3</v>
      </c>
      <c r="H213">
        <f t="shared" si="33"/>
        <v>38</v>
      </c>
      <c r="J213" s="14">
        <f t="shared" si="27"/>
        <v>1297.9964276691144</v>
      </c>
    </row>
    <row r="214" spans="1:10" x14ac:dyDescent="0.25">
      <c r="A214" s="11">
        <v>204</v>
      </c>
      <c r="B214" s="10">
        <f t="shared" si="28"/>
        <v>43526.872221113954</v>
      </c>
      <c r="C214" s="10">
        <f t="shared" si="29"/>
        <v>229.54939762717748</v>
      </c>
      <c r="D214" s="10">
        <f t="shared" si="30"/>
        <v>1068.4470300419373</v>
      </c>
      <c r="E214" s="10">
        <f t="shared" si="31"/>
        <v>1297.9964276691148</v>
      </c>
      <c r="F214" s="10">
        <f t="shared" si="26"/>
        <v>39458.42519107202</v>
      </c>
      <c r="G214">
        <f t="shared" si="32"/>
        <v>5.2737397821989145E-3</v>
      </c>
      <c r="H214">
        <f t="shared" si="33"/>
        <v>37</v>
      </c>
      <c r="I214">
        <v>3000</v>
      </c>
      <c r="J214" s="14">
        <f t="shared" si="27"/>
        <v>4297.9964276691153</v>
      </c>
    </row>
    <row r="215" spans="1:10" x14ac:dyDescent="0.25">
      <c r="A215">
        <v>205</v>
      </c>
      <c r="B215" s="10">
        <f t="shared" si="28"/>
        <v>39458.42519107202</v>
      </c>
      <c r="C215" s="10">
        <f t="shared" si="29"/>
        <v>208.09346667307631</v>
      </c>
      <c r="D215" s="10">
        <f t="shared" si="30"/>
        <v>998.1899672737427</v>
      </c>
      <c r="E215" s="10">
        <f t="shared" si="31"/>
        <v>1206.2834339468191</v>
      </c>
      <c r="F215" s="10">
        <f t="shared" si="26"/>
        <v>38460.235223798278</v>
      </c>
      <c r="G215">
        <f t="shared" si="32"/>
        <v>5.2737397821989145E-3</v>
      </c>
      <c r="H215">
        <f t="shared" si="33"/>
        <v>36</v>
      </c>
      <c r="J215" s="14">
        <f t="shared" si="27"/>
        <v>1206.2834339468191</v>
      </c>
    </row>
    <row r="216" spans="1:10" x14ac:dyDescent="0.25">
      <c r="A216">
        <v>206</v>
      </c>
      <c r="B216" s="10">
        <f t="shared" si="28"/>
        <v>38460.235223798278</v>
      </c>
      <c r="C216" s="10">
        <f t="shared" si="29"/>
        <v>202.82927253247294</v>
      </c>
      <c r="D216" s="10">
        <f t="shared" si="30"/>
        <v>1003.4541614143461</v>
      </c>
      <c r="E216" s="10">
        <f t="shared" si="31"/>
        <v>1206.2834339468191</v>
      </c>
      <c r="F216" s="10">
        <f t="shared" si="26"/>
        <v>37456.781062383932</v>
      </c>
      <c r="G216">
        <f t="shared" si="32"/>
        <v>5.2737397821989145E-3</v>
      </c>
      <c r="H216">
        <f t="shared" si="33"/>
        <v>35</v>
      </c>
      <c r="J216" s="14">
        <f t="shared" si="27"/>
        <v>1206.2834339468191</v>
      </c>
    </row>
    <row r="217" spans="1:10" x14ac:dyDescent="0.25">
      <c r="A217">
        <v>207</v>
      </c>
      <c r="B217" s="10">
        <f t="shared" si="28"/>
        <v>37456.781062383932</v>
      </c>
      <c r="C217" s="10">
        <f t="shared" si="29"/>
        <v>197.53731640180908</v>
      </c>
      <c r="D217" s="10">
        <f t="shared" si="30"/>
        <v>1008.74611754501</v>
      </c>
      <c r="E217" s="10">
        <f t="shared" si="31"/>
        <v>1206.2834339468191</v>
      </c>
      <c r="F217" s="10">
        <f t="shared" si="26"/>
        <v>36448.034944838924</v>
      </c>
      <c r="G217">
        <f t="shared" si="32"/>
        <v>5.2737397821989145E-3</v>
      </c>
      <c r="H217">
        <f t="shared" si="33"/>
        <v>34</v>
      </c>
      <c r="J217" s="14">
        <f t="shared" si="27"/>
        <v>1206.2834339468191</v>
      </c>
    </row>
    <row r="218" spans="1:10" x14ac:dyDescent="0.25">
      <c r="A218">
        <v>208</v>
      </c>
      <c r="B218" s="10">
        <f t="shared" si="28"/>
        <v>36448.034944838924</v>
      </c>
      <c r="C218" s="10">
        <f t="shared" si="29"/>
        <v>192.21745187157325</v>
      </c>
      <c r="D218" s="10">
        <f t="shared" si="30"/>
        <v>1014.065982075246</v>
      </c>
      <c r="E218" s="10">
        <f t="shared" si="31"/>
        <v>1206.2834339468193</v>
      </c>
      <c r="F218" s="10">
        <f t="shared" si="26"/>
        <v>35433.968962763676</v>
      </c>
      <c r="G218">
        <f t="shared" si="32"/>
        <v>5.2737397821989145E-3</v>
      </c>
      <c r="H218">
        <f t="shared" si="33"/>
        <v>33</v>
      </c>
      <c r="J218" s="14">
        <f t="shared" si="27"/>
        <v>1206.2834339468193</v>
      </c>
    </row>
    <row r="219" spans="1:10" x14ac:dyDescent="0.25">
      <c r="A219">
        <v>209</v>
      </c>
      <c r="B219" s="10">
        <f t="shared" si="28"/>
        <v>35433.968962763676</v>
      </c>
      <c r="C219" s="10">
        <f t="shared" si="29"/>
        <v>186.86953176012841</v>
      </c>
      <c r="D219" s="10">
        <f t="shared" si="30"/>
        <v>1019.4139021866904</v>
      </c>
      <c r="E219" s="10">
        <f t="shared" si="31"/>
        <v>1206.2834339468188</v>
      </c>
      <c r="F219" s="10">
        <f t="shared" si="26"/>
        <v>34414.555060576982</v>
      </c>
      <c r="G219">
        <f t="shared" si="32"/>
        <v>5.2737397821989145E-3</v>
      </c>
      <c r="H219">
        <f t="shared" si="33"/>
        <v>32</v>
      </c>
      <c r="J219" s="14">
        <f t="shared" si="27"/>
        <v>1206.2834339468188</v>
      </c>
    </row>
    <row r="220" spans="1:10" x14ac:dyDescent="0.25">
      <c r="A220">
        <v>210</v>
      </c>
      <c r="B220" s="10">
        <f t="shared" si="28"/>
        <v>34414.555060576982</v>
      </c>
      <c r="C220" s="10">
        <f t="shared" si="29"/>
        <v>181.4934081096398</v>
      </c>
      <c r="D220" s="10">
        <f t="shared" si="30"/>
        <v>1024.790025837179</v>
      </c>
      <c r="E220" s="10">
        <f t="shared" si="31"/>
        <v>1206.2834339468188</v>
      </c>
      <c r="F220" s="10">
        <f t="shared" si="26"/>
        <v>33389.765034739801</v>
      </c>
      <c r="G220">
        <f t="shared" si="32"/>
        <v>5.2737397821989145E-3</v>
      </c>
      <c r="H220">
        <f t="shared" si="33"/>
        <v>31</v>
      </c>
      <c r="J220" s="14">
        <f t="shared" si="27"/>
        <v>1206.2834339468188</v>
      </c>
    </row>
    <row r="221" spans="1:10" x14ac:dyDescent="0.25">
      <c r="A221">
        <v>211</v>
      </c>
      <c r="B221" s="10">
        <f t="shared" si="28"/>
        <v>33389.765034739801</v>
      </c>
      <c r="C221" s="10">
        <f t="shared" si="29"/>
        <v>176.08893218198162</v>
      </c>
      <c r="D221" s="10">
        <f t="shared" si="30"/>
        <v>1030.1945017648375</v>
      </c>
      <c r="E221" s="10">
        <f t="shared" si="31"/>
        <v>1206.2834339468191</v>
      </c>
      <c r="F221" s="10">
        <f t="shared" si="26"/>
        <v>32359.570532974965</v>
      </c>
      <c r="G221">
        <f t="shared" si="32"/>
        <v>5.2737397821989145E-3</v>
      </c>
      <c r="H221">
        <f t="shared" si="33"/>
        <v>30</v>
      </c>
      <c r="J221" s="14">
        <f t="shared" si="27"/>
        <v>1206.2834339468191</v>
      </c>
    </row>
    <row r="222" spans="1:10" x14ac:dyDescent="0.25">
      <c r="A222">
        <v>212</v>
      </c>
      <c r="B222" s="10">
        <f t="shared" si="28"/>
        <v>32359.570532974965</v>
      </c>
      <c r="C222" s="10">
        <f t="shared" si="29"/>
        <v>170.65595445462179</v>
      </c>
      <c r="D222" s="10">
        <f t="shared" si="30"/>
        <v>1035.6274794921969</v>
      </c>
      <c r="E222" s="10">
        <f t="shared" si="31"/>
        <v>1206.2834339468188</v>
      </c>
      <c r="F222" s="10">
        <f t="shared" si="26"/>
        <v>31323.94305348277</v>
      </c>
      <c r="G222">
        <f t="shared" si="32"/>
        <v>5.2737397821989145E-3</v>
      </c>
      <c r="H222">
        <f t="shared" si="33"/>
        <v>29</v>
      </c>
      <c r="J222" s="14">
        <f t="shared" si="27"/>
        <v>1206.2834339468188</v>
      </c>
    </row>
    <row r="223" spans="1:10" x14ac:dyDescent="0.25">
      <c r="A223">
        <v>213</v>
      </c>
      <c r="B223" s="10">
        <f t="shared" si="28"/>
        <v>31323.94305348277</v>
      </c>
      <c r="C223" s="10">
        <f t="shared" si="29"/>
        <v>165.19432461648543</v>
      </c>
      <c r="D223" s="10">
        <f t="shared" si="30"/>
        <v>1041.0891093303337</v>
      </c>
      <c r="E223" s="10">
        <f t="shared" si="31"/>
        <v>1206.2834339468191</v>
      </c>
      <c r="F223" s="10">
        <f t="shared" si="26"/>
        <v>30282.853944152437</v>
      </c>
      <c r="G223">
        <f t="shared" si="32"/>
        <v>5.2737397821989145E-3</v>
      </c>
      <c r="H223">
        <f t="shared" si="33"/>
        <v>28</v>
      </c>
      <c r="J223" s="14">
        <f t="shared" si="27"/>
        <v>1206.2834339468191</v>
      </c>
    </row>
    <row r="224" spans="1:10" x14ac:dyDescent="0.25">
      <c r="A224">
        <v>214</v>
      </c>
      <c r="B224" s="10">
        <f t="shared" si="28"/>
        <v>30282.853944152437</v>
      </c>
      <c r="C224" s="10">
        <f t="shared" si="29"/>
        <v>159.70389156379602</v>
      </c>
      <c r="D224" s="10">
        <f t="shared" si="30"/>
        <v>1046.5795423830227</v>
      </c>
      <c r="E224" s="10">
        <f t="shared" si="31"/>
        <v>1206.2834339468188</v>
      </c>
      <c r="F224" s="10">
        <f t="shared" si="26"/>
        <v>29236.274401769413</v>
      </c>
      <c r="G224">
        <f t="shared" si="32"/>
        <v>5.2737397821989145E-3</v>
      </c>
      <c r="H224">
        <f t="shared" si="33"/>
        <v>27</v>
      </c>
      <c r="J224" s="14">
        <f t="shared" si="27"/>
        <v>1206.2834339468188</v>
      </c>
    </row>
    <row r="225" spans="1:10" x14ac:dyDescent="0.25">
      <c r="A225">
        <v>215</v>
      </c>
      <c r="B225" s="10">
        <f t="shared" si="28"/>
        <v>29236.274401769413</v>
      </c>
      <c r="C225" s="10">
        <f t="shared" si="29"/>
        <v>154.18450339589512</v>
      </c>
      <c r="D225" s="10">
        <f t="shared" si="30"/>
        <v>1052.098930550924</v>
      </c>
      <c r="E225" s="10">
        <f t="shared" si="31"/>
        <v>1206.2834339468191</v>
      </c>
      <c r="F225" s="10">
        <f t="shared" si="26"/>
        <v>28184.175471218488</v>
      </c>
      <c r="G225">
        <f t="shared" si="32"/>
        <v>5.2737397821989145E-3</v>
      </c>
      <c r="H225">
        <f t="shared" si="33"/>
        <v>26</v>
      </c>
      <c r="J225" s="14">
        <f t="shared" si="27"/>
        <v>1206.2834339468191</v>
      </c>
    </row>
    <row r="226" spans="1:10" x14ac:dyDescent="0.25">
      <c r="A226">
        <v>216</v>
      </c>
      <c r="B226" s="10">
        <f t="shared" si="28"/>
        <v>28184.175471218488</v>
      </c>
      <c r="C226" s="10">
        <f t="shared" si="29"/>
        <v>148.63600741103977</v>
      </c>
      <c r="D226" s="10">
        <f t="shared" si="30"/>
        <v>1057.647426535779</v>
      </c>
      <c r="E226" s="10">
        <f t="shared" si="31"/>
        <v>1206.2834339468188</v>
      </c>
      <c r="F226" s="10">
        <f t="shared" si="26"/>
        <v>27126.528044682709</v>
      </c>
      <c r="G226">
        <f t="shared" si="32"/>
        <v>5.2737397821989145E-3</v>
      </c>
      <c r="H226">
        <f t="shared" si="33"/>
        <v>25</v>
      </c>
      <c r="J226" s="14">
        <f t="shared" si="27"/>
        <v>1206.2834339468188</v>
      </c>
    </row>
    <row r="227" spans="1:10" x14ac:dyDescent="0.25">
      <c r="A227" s="12">
        <v>217</v>
      </c>
      <c r="B227" s="10">
        <f t="shared" si="28"/>
        <v>27126.528044682709</v>
      </c>
      <c r="C227" s="10">
        <f t="shared" si="29"/>
        <v>170.18477814686045</v>
      </c>
      <c r="D227" s="10">
        <f t="shared" si="30"/>
        <v>1050.8493538793111</v>
      </c>
      <c r="E227" s="10">
        <f t="shared" si="31"/>
        <v>1221.0341320261716</v>
      </c>
      <c r="F227" s="10">
        <f t="shared" si="26"/>
        <v>26075.678690803397</v>
      </c>
      <c r="G227">
        <f>G226+0.1%</f>
        <v>6.2737397821989145E-3</v>
      </c>
      <c r="H227">
        <f t="shared" si="33"/>
        <v>24</v>
      </c>
      <c r="J227" s="14">
        <f t="shared" si="27"/>
        <v>1221.0341320261716</v>
      </c>
    </row>
    <row r="228" spans="1:10" x14ac:dyDescent="0.25">
      <c r="A228">
        <v>218</v>
      </c>
      <c r="B228" s="10">
        <f t="shared" si="28"/>
        <v>26075.678690803397</v>
      </c>
      <c r="C228" s="10">
        <f t="shared" si="29"/>
        <v>163.59202275032979</v>
      </c>
      <c r="D228" s="10">
        <f t="shared" si="30"/>
        <v>1057.4421092758419</v>
      </c>
      <c r="E228" s="10">
        <f t="shared" si="31"/>
        <v>1221.0341320261716</v>
      </c>
      <c r="F228" s="10">
        <f t="shared" si="26"/>
        <v>25018.236581527555</v>
      </c>
      <c r="G228">
        <f t="shared" si="32"/>
        <v>6.2737397821989145E-3</v>
      </c>
      <c r="H228">
        <f t="shared" si="33"/>
        <v>23</v>
      </c>
      <c r="J228" s="14">
        <f t="shared" si="27"/>
        <v>1221.0341320261716</v>
      </c>
    </row>
    <row r="229" spans="1:10" x14ac:dyDescent="0.25">
      <c r="A229">
        <v>219</v>
      </c>
      <c r="B229" s="10">
        <f t="shared" si="28"/>
        <v>25018.236581527555</v>
      </c>
      <c r="C229" s="10">
        <f t="shared" si="29"/>
        <v>156.9579061219936</v>
      </c>
      <c r="D229" s="10">
        <f t="shared" si="30"/>
        <v>1064.076225904178</v>
      </c>
      <c r="E229" s="10">
        <f t="shared" si="31"/>
        <v>1221.0341320261716</v>
      </c>
      <c r="F229" s="10">
        <f t="shared" si="26"/>
        <v>23954.160355623379</v>
      </c>
      <c r="G229">
        <f t="shared" si="32"/>
        <v>6.2737397821989145E-3</v>
      </c>
      <c r="H229">
        <f t="shared" si="33"/>
        <v>22</v>
      </c>
      <c r="J229" s="14">
        <f t="shared" si="27"/>
        <v>1221.0341320261716</v>
      </c>
    </row>
    <row r="230" spans="1:10" x14ac:dyDescent="0.25">
      <c r="A230">
        <v>220</v>
      </c>
      <c r="B230" s="10">
        <f t="shared" si="28"/>
        <v>23954.160355623379</v>
      </c>
      <c r="C230" s="10">
        <f t="shared" si="29"/>
        <v>150.28216877224648</v>
      </c>
      <c r="D230" s="10">
        <f t="shared" si="30"/>
        <v>1070.7519632539252</v>
      </c>
      <c r="E230" s="10">
        <f t="shared" si="31"/>
        <v>1221.0341320261716</v>
      </c>
      <c r="F230" s="10">
        <f t="shared" si="26"/>
        <v>22883.408392369452</v>
      </c>
      <c r="G230">
        <f t="shared" si="32"/>
        <v>6.2737397821989145E-3</v>
      </c>
      <c r="H230">
        <f t="shared" si="33"/>
        <v>21</v>
      </c>
      <c r="J230" s="14">
        <f t="shared" si="27"/>
        <v>1221.0341320261716</v>
      </c>
    </row>
    <row r="231" spans="1:10" x14ac:dyDescent="0.25">
      <c r="A231">
        <v>221</v>
      </c>
      <c r="B231" s="10">
        <f t="shared" si="28"/>
        <v>22883.408392369452</v>
      </c>
      <c r="C231" s="10">
        <f t="shared" si="29"/>
        <v>143.56454958351273</v>
      </c>
      <c r="D231" s="10">
        <f t="shared" si="30"/>
        <v>1077.4695824426592</v>
      </c>
      <c r="E231" s="10">
        <f t="shared" si="31"/>
        <v>1221.0341320261718</v>
      </c>
      <c r="F231" s="10">
        <f t="shared" si="26"/>
        <v>21805.938809926793</v>
      </c>
      <c r="G231">
        <f t="shared" si="32"/>
        <v>6.2737397821989145E-3</v>
      </c>
      <c r="H231">
        <f t="shared" si="33"/>
        <v>20</v>
      </c>
      <c r="J231" s="14">
        <f t="shared" si="27"/>
        <v>1221.0341320261718</v>
      </c>
    </row>
    <row r="232" spans="1:10" x14ac:dyDescent="0.25">
      <c r="A232">
        <v>222</v>
      </c>
      <c r="B232" s="10">
        <f t="shared" si="28"/>
        <v>21805.938809926793</v>
      </c>
      <c r="C232" s="10">
        <f t="shared" si="29"/>
        <v>136.80478580003296</v>
      </c>
      <c r="D232" s="10">
        <f t="shared" si="30"/>
        <v>1084.2293462261387</v>
      </c>
      <c r="E232" s="10">
        <f t="shared" si="31"/>
        <v>1221.0341320261716</v>
      </c>
      <c r="F232" s="10">
        <f t="shared" si="26"/>
        <v>20721.709463700652</v>
      </c>
      <c r="G232">
        <f t="shared" si="32"/>
        <v>6.2737397821989145E-3</v>
      </c>
      <c r="H232">
        <f t="shared" si="33"/>
        <v>19</v>
      </c>
      <c r="J232" s="14">
        <f t="shared" si="27"/>
        <v>1221.0341320261716</v>
      </c>
    </row>
    <row r="233" spans="1:10" x14ac:dyDescent="0.25">
      <c r="A233">
        <v>223</v>
      </c>
      <c r="B233" s="10">
        <f t="shared" si="28"/>
        <v>20721.709463700652</v>
      </c>
      <c r="C233" s="10">
        <f t="shared" si="29"/>
        <v>130.00261301758653</v>
      </c>
      <c r="D233" s="10">
        <f t="shared" si="30"/>
        <v>1091.0315190085851</v>
      </c>
      <c r="E233" s="10">
        <f t="shared" si="31"/>
        <v>1221.0341320261716</v>
      </c>
      <c r="F233" s="10">
        <f t="shared" si="26"/>
        <v>19630.677944692066</v>
      </c>
      <c r="G233">
        <f t="shared" si="32"/>
        <v>6.2737397821989145E-3</v>
      </c>
      <c r="H233">
        <f t="shared" si="33"/>
        <v>18</v>
      </c>
      <c r="J233" s="14">
        <f t="shared" si="27"/>
        <v>1221.0341320261716</v>
      </c>
    </row>
    <row r="234" spans="1:10" x14ac:dyDescent="0.25">
      <c r="A234">
        <v>224</v>
      </c>
      <c r="B234" s="10">
        <f t="shared" si="28"/>
        <v>19630.677944692066</v>
      </c>
      <c r="C234" s="10">
        <f t="shared" si="29"/>
        <v>123.15776517314944</v>
      </c>
      <c r="D234" s="10">
        <f t="shared" si="30"/>
        <v>1097.8763668530221</v>
      </c>
      <c r="E234" s="10">
        <f t="shared" si="31"/>
        <v>1221.0341320261716</v>
      </c>
      <c r="F234" s="10">
        <f t="shared" si="26"/>
        <v>18532.801577839044</v>
      </c>
      <c r="G234">
        <f t="shared" si="32"/>
        <v>6.2737397821989145E-3</v>
      </c>
      <c r="H234">
        <f t="shared" si="33"/>
        <v>17</v>
      </c>
      <c r="J234" s="14">
        <f t="shared" si="27"/>
        <v>1221.0341320261716</v>
      </c>
    </row>
    <row r="235" spans="1:10" x14ac:dyDescent="0.25">
      <c r="A235">
        <v>225</v>
      </c>
      <c r="B235" s="10">
        <f t="shared" si="28"/>
        <v>18532.801577839044</v>
      </c>
      <c r="C235" s="10">
        <f t="shared" si="29"/>
        <v>116.26997453448762</v>
      </c>
      <c r="D235" s="10">
        <f t="shared" si="30"/>
        <v>1104.7641574916843</v>
      </c>
      <c r="E235" s="10">
        <f t="shared" si="31"/>
        <v>1221.0341320261718</v>
      </c>
      <c r="F235" s="10">
        <f t="shared" si="26"/>
        <v>17428.037420347358</v>
      </c>
      <c r="G235">
        <f t="shared" si="32"/>
        <v>6.2737397821989145E-3</v>
      </c>
      <c r="H235">
        <f t="shared" si="33"/>
        <v>16</v>
      </c>
      <c r="J235" s="14">
        <f t="shared" si="27"/>
        <v>1221.0341320261718</v>
      </c>
    </row>
    <row r="236" spans="1:10" x14ac:dyDescent="0.25">
      <c r="A236">
        <v>226</v>
      </c>
      <c r="B236" s="10">
        <f t="shared" si="28"/>
        <v>17428.037420347358</v>
      </c>
      <c r="C236" s="10">
        <f t="shared" si="29"/>
        <v>109.33897168968457</v>
      </c>
      <c r="D236" s="10">
        <f t="shared" si="30"/>
        <v>1111.6951603364871</v>
      </c>
      <c r="E236" s="10">
        <f t="shared" si="31"/>
        <v>1221.0341320261716</v>
      </c>
      <c r="F236" s="10">
        <f t="shared" si="26"/>
        <v>16316.342260010872</v>
      </c>
      <c r="G236">
        <f t="shared" si="32"/>
        <v>6.2737397821989145E-3</v>
      </c>
      <c r="H236">
        <f t="shared" si="33"/>
        <v>15</v>
      </c>
      <c r="J236" s="14">
        <f t="shared" si="27"/>
        <v>1221.0341320261716</v>
      </c>
    </row>
    <row r="237" spans="1:10" x14ac:dyDescent="0.25">
      <c r="A237">
        <v>227</v>
      </c>
      <c r="B237" s="10">
        <f t="shared" si="28"/>
        <v>16316.342260010872</v>
      </c>
      <c r="C237" s="10">
        <f t="shared" si="29"/>
        <v>102.36448553660355</v>
      </c>
      <c r="D237" s="10">
        <f t="shared" si="30"/>
        <v>1118.6696464895681</v>
      </c>
      <c r="E237" s="10">
        <f t="shared" si="31"/>
        <v>1221.0341320261716</v>
      </c>
      <c r="F237" s="10">
        <f t="shared" si="26"/>
        <v>15197.672613521303</v>
      </c>
      <c r="G237">
        <f t="shared" si="32"/>
        <v>6.2737397821989145E-3</v>
      </c>
      <c r="H237">
        <f t="shared" si="33"/>
        <v>14</v>
      </c>
      <c r="J237" s="14">
        <f t="shared" si="27"/>
        <v>1221.0341320261716</v>
      </c>
    </row>
    <row r="238" spans="1:10" x14ac:dyDescent="0.25">
      <c r="A238">
        <v>228</v>
      </c>
      <c r="B238" s="10">
        <f t="shared" si="28"/>
        <v>15197.672613521303</v>
      </c>
      <c r="C238" s="10">
        <f t="shared" si="29"/>
        <v>95.346243272283544</v>
      </c>
      <c r="D238" s="10">
        <f t="shared" si="30"/>
        <v>1125.6878887538878</v>
      </c>
      <c r="E238" s="10">
        <f t="shared" si="31"/>
        <v>1221.0341320261714</v>
      </c>
      <c r="F238" s="10">
        <f t="shared" si="26"/>
        <v>14071.984724767415</v>
      </c>
      <c r="G238">
        <f t="shared" si="32"/>
        <v>6.2737397821989145E-3</v>
      </c>
      <c r="H238">
        <f t="shared" si="33"/>
        <v>13</v>
      </c>
      <c r="J238" s="14">
        <f t="shared" si="27"/>
        <v>1221.0341320261714</v>
      </c>
    </row>
    <row r="239" spans="1:10" x14ac:dyDescent="0.25">
      <c r="A239">
        <v>229</v>
      </c>
      <c r="B239" s="10">
        <f t="shared" si="28"/>
        <v>14071.984724767415</v>
      </c>
      <c r="C239" s="10">
        <f t="shared" si="29"/>
        <v>88.283970382268777</v>
      </c>
      <c r="D239" s="10">
        <f t="shared" si="30"/>
        <v>1132.7501616439029</v>
      </c>
      <c r="E239" s="10">
        <f t="shared" si="31"/>
        <v>1221.0341320261716</v>
      </c>
      <c r="F239" s="10">
        <f t="shared" si="26"/>
        <v>12939.234563123513</v>
      </c>
      <c r="G239">
        <f t="shared" si="32"/>
        <v>6.2737397821989145E-3</v>
      </c>
      <c r="H239">
        <f t="shared" si="33"/>
        <v>12</v>
      </c>
      <c r="J239" s="14">
        <f t="shared" si="27"/>
        <v>1221.0341320261716</v>
      </c>
    </row>
    <row r="240" spans="1:10" x14ac:dyDescent="0.25">
      <c r="A240">
        <v>230</v>
      </c>
      <c r="B240" s="10">
        <f t="shared" si="28"/>
        <v>12939.234563123513</v>
      </c>
      <c r="C240" s="10">
        <f t="shared" si="29"/>
        <v>81.177390629871169</v>
      </c>
      <c r="D240" s="10">
        <f t="shared" si="30"/>
        <v>1139.8567413963005</v>
      </c>
      <c r="E240" s="10">
        <f t="shared" si="31"/>
        <v>1221.0341320261716</v>
      </c>
      <c r="F240" s="10">
        <f t="shared" si="26"/>
        <v>11799.377821727212</v>
      </c>
      <c r="G240">
        <f t="shared" si="32"/>
        <v>6.2737397821989145E-3</v>
      </c>
      <c r="H240">
        <f t="shared" si="33"/>
        <v>11</v>
      </c>
      <c r="J240" s="14">
        <f t="shared" si="27"/>
        <v>1221.0341320261716</v>
      </c>
    </row>
    <row r="241" spans="1:10" x14ac:dyDescent="0.25">
      <c r="A241">
        <v>231</v>
      </c>
      <c r="B241" s="10">
        <f t="shared" si="28"/>
        <v>11799.377821727212</v>
      </c>
      <c r="C241" s="10">
        <f t="shared" si="29"/>
        <v>74.026226045365576</v>
      </c>
      <c r="D241" s="10">
        <f t="shared" si="30"/>
        <v>1147.0079059808061</v>
      </c>
      <c r="E241" s="10">
        <f t="shared" si="31"/>
        <v>1221.0341320261716</v>
      </c>
      <c r="F241" s="10">
        <f t="shared" si="26"/>
        <v>10652.369915746405</v>
      </c>
      <c r="G241">
        <f t="shared" si="32"/>
        <v>6.2737397821989145E-3</v>
      </c>
      <c r="H241">
        <f t="shared" si="33"/>
        <v>10</v>
      </c>
      <c r="J241" s="14">
        <f t="shared" si="27"/>
        <v>1221.0341320261716</v>
      </c>
    </row>
    <row r="242" spans="1:10" x14ac:dyDescent="0.25">
      <c r="A242">
        <v>232</v>
      </c>
      <c r="B242" s="10">
        <f t="shared" si="28"/>
        <v>10652.369915746405</v>
      </c>
      <c r="C242" s="10">
        <f t="shared" si="29"/>
        <v>66.830196915117128</v>
      </c>
      <c r="D242" s="10">
        <f t="shared" si="30"/>
        <v>1154.2039351110545</v>
      </c>
      <c r="E242" s="10">
        <f t="shared" si="31"/>
        <v>1221.0341320261716</v>
      </c>
      <c r="F242" s="10">
        <f t="shared" si="26"/>
        <v>9498.1659806353509</v>
      </c>
      <c r="G242">
        <f t="shared" si="32"/>
        <v>6.2737397821989145E-3</v>
      </c>
      <c r="H242">
        <f t="shared" si="33"/>
        <v>9</v>
      </c>
      <c r="J242" s="14">
        <f t="shared" si="27"/>
        <v>1221.0341320261716</v>
      </c>
    </row>
    <row r="243" spans="1:10" x14ac:dyDescent="0.25">
      <c r="A243">
        <v>233</v>
      </c>
      <c r="B243" s="10">
        <f t="shared" si="28"/>
        <v>9498.1659806353509</v>
      </c>
      <c r="C243" s="10">
        <f t="shared" si="29"/>
        <v>59.589021770640365</v>
      </c>
      <c r="D243" s="10">
        <f t="shared" si="30"/>
        <v>1161.4451102555313</v>
      </c>
      <c r="E243" s="10">
        <f t="shared" si="31"/>
        <v>1221.0341320261716</v>
      </c>
      <c r="F243" s="10">
        <f t="shared" si="26"/>
        <v>8336.7208703798206</v>
      </c>
      <c r="G243">
        <f t="shared" si="32"/>
        <v>6.2737397821989145E-3</v>
      </c>
      <c r="H243">
        <f t="shared" si="33"/>
        <v>8</v>
      </c>
      <c r="J243" s="14">
        <f t="shared" si="27"/>
        <v>1221.0341320261716</v>
      </c>
    </row>
    <row r="244" spans="1:10" x14ac:dyDescent="0.25">
      <c r="A244">
        <v>234</v>
      </c>
      <c r="B244" s="10">
        <f t="shared" si="28"/>
        <v>8336.7208703798206</v>
      </c>
      <c r="C244" s="10">
        <f t="shared" si="29"/>
        <v>52.30241737758984</v>
      </c>
      <c r="D244" s="10">
        <f t="shared" si="30"/>
        <v>1168.7317146485818</v>
      </c>
      <c r="E244" s="10">
        <f t="shared" si="31"/>
        <v>1221.0341320261716</v>
      </c>
      <c r="F244" s="10">
        <f t="shared" si="26"/>
        <v>7167.9891557312385</v>
      </c>
      <c r="G244">
        <f t="shared" si="32"/>
        <v>6.2737397821989145E-3</v>
      </c>
      <c r="H244">
        <f t="shared" si="33"/>
        <v>7</v>
      </c>
      <c r="J244" s="14">
        <f t="shared" si="27"/>
        <v>1221.0341320261716</v>
      </c>
    </row>
    <row r="245" spans="1:10" x14ac:dyDescent="0.25">
      <c r="A245">
        <v>235</v>
      </c>
      <c r="B245" s="10">
        <f t="shared" si="28"/>
        <v>7167.9891557312385</v>
      </c>
      <c r="C245" s="10">
        <f t="shared" si="29"/>
        <v>44.970098724681485</v>
      </c>
      <c r="D245" s="10">
        <f t="shared" si="30"/>
        <v>1176.0640333014901</v>
      </c>
      <c r="E245" s="10">
        <f t="shared" si="31"/>
        <v>1221.0341320261716</v>
      </c>
      <c r="F245" s="10">
        <f t="shared" si="26"/>
        <v>5991.9251224297486</v>
      </c>
      <c r="G245">
        <f t="shared" si="32"/>
        <v>6.2737397821989145E-3</v>
      </c>
      <c r="H245">
        <f t="shared" si="33"/>
        <v>6</v>
      </c>
      <c r="J245" s="14">
        <f t="shared" si="27"/>
        <v>1221.0341320261716</v>
      </c>
    </row>
    <row r="246" spans="1:10" x14ac:dyDescent="0.25">
      <c r="A246">
        <v>236</v>
      </c>
      <c r="B246" s="10">
        <f t="shared" si="28"/>
        <v>5991.9251224297486</v>
      </c>
      <c r="C246" s="10">
        <f t="shared" si="29"/>
        <v>37.591779012544613</v>
      </c>
      <c r="D246" s="10">
        <f t="shared" si="30"/>
        <v>1183.4423530136271</v>
      </c>
      <c r="E246" s="10">
        <f t="shared" si="31"/>
        <v>1221.0341320261716</v>
      </c>
      <c r="F246" s="10">
        <f t="shared" si="26"/>
        <v>4808.4827694161213</v>
      </c>
      <c r="G246">
        <f t="shared" si="32"/>
        <v>6.2737397821989145E-3</v>
      </c>
      <c r="H246">
        <f t="shared" si="33"/>
        <v>5</v>
      </c>
      <c r="J246" s="14">
        <f t="shared" si="27"/>
        <v>1221.0341320261716</v>
      </c>
    </row>
    <row r="247" spans="1:10" x14ac:dyDescent="0.25">
      <c r="A247">
        <v>237</v>
      </c>
      <c r="B247" s="10">
        <f t="shared" si="28"/>
        <v>4808.4827694161213</v>
      </c>
      <c r="C247" s="10">
        <f t="shared" si="29"/>
        <v>30.167169642503929</v>
      </c>
      <c r="D247" s="10">
        <f t="shared" si="30"/>
        <v>1190.8669623836677</v>
      </c>
      <c r="E247" s="10">
        <f t="shared" si="31"/>
        <v>1221.0341320261716</v>
      </c>
      <c r="F247" s="10">
        <f t="shared" si="26"/>
        <v>3617.6158070324536</v>
      </c>
      <c r="G247">
        <f t="shared" si="32"/>
        <v>6.2737397821989145E-3</v>
      </c>
      <c r="H247">
        <f t="shared" si="33"/>
        <v>4</v>
      </c>
      <c r="J247" s="14">
        <f t="shared" si="27"/>
        <v>1221.0341320261716</v>
      </c>
    </row>
    <row r="248" spans="1:10" x14ac:dyDescent="0.25">
      <c r="A248">
        <v>238</v>
      </c>
      <c r="B248" s="10">
        <f t="shared" si="28"/>
        <v>3617.6158070324536</v>
      </c>
      <c r="C248" s="10">
        <f t="shared" si="29"/>
        <v>22.695980205291136</v>
      </c>
      <c r="D248" s="10">
        <f t="shared" si="30"/>
        <v>1198.3381518208805</v>
      </c>
      <c r="E248" s="10">
        <f t="shared" si="31"/>
        <v>1221.0341320261716</v>
      </c>
      <c r="F248" s="10">
        <f t="shared" si="26"/>
        <v>2419.2776552115729</v>
      </c>
      <c r="G248">
        <f t="shared" si="32"/>
        <v>6.2737397821989145E-3</v>
      </c>
      <c r="H248">
        <f t="shared" si="33"/>
        <v>3</v>
      </c>
      <c r="J248" s="14">
        <f t="shared" si="27"/>
        <v>1221.0341320261716</v>
      </c>
    </row>
    <row r="249" spans="1:10" x14ac:dyDescent="0.25">
      <c r="A249">
        <v>239</v>
      </c>
      <c r="B249" s="10">
        <f t="shared" si="28"/>
        <v>2419.2776552115729</v>
      </c>
      <c r="C249" s="10">
        <f t="shared" si="29"/>
        <v>15.177918469685753</v>
      </c>
      <c r="D249" s="10">
        <f t="shared" si="30"/>
        <v>1205.856213556486</v>
      </c>
      <c r="E249" s="10">
        <f t="shared" si="31"/>
        <v>1221.0341320261716</v>
      </c>
      <c r="F249" s="10">
        <f t="shared" si="26"/>
        <v>1213.4214416550869</v>
      </c>
      <c r="G249">
        <f t="shared" si="32"/>
        <v>6.2737397821989145E-3</v>
      </c>
      <c r="H249">
        <f t="shared" si="33"/>
        <v>2</v>
      </c>
      <c r="J249" s="14">
        <f t="shared" si="27"/>
        <v>1221.0341320261716</v>
      </c>
    </row>
    <row r="250" spans="1:10" x14ac:dyDescent="0.25">
      <c r="A250">
        <v>240</v>
      </c>
      <c r="B250" s="10">
        <f t="shared" si="28"/>
        <v>1213.4214416550869</v>
      </c>
      <c r="C250" s="10">
        <f t="shared" si="29"/>
        <v>7.6126903710846783</v>
      </c>
      <c r="D250" s="10">
        <f t="shared" si="30"/>
        <v>1213.4214416550869</v>
      </c>
      <c r="E250" s="10">
        <f t="shared" si="31"/>
        <v>1221.0341320261716</v>
      </c>
      <c r="F250" s="10">
        <f t="shared" si="26"/>
        <v>0</v>
      </c>
      <c r="G250">
        <f t="shared" si="32"/>
        <v>6.2737397821989145E-3</v>
      </c>
      <c r="H250">
        <f t="shared" si="33"/>
        <v>1</v>
      </c>
      <c r="J250" s="14">
        <f>E250+I250+L6</f>
        <v>1721.0341320261716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A503-4732-4366-A4AA-0D83860D1715}">
  <dimension ref="A1:L100"/>
  <sheetViews>
    <sheetView topLeftCell="B6" zoomScale="130" zoomScaleNormal="130" workbookViewId="0">
      <selection activeCell="L10" sqref="L10"/>
    </sheetView>
  </sheetViews>
  <sheetFormatPr defaultColWidth="11.42578125" defaultRowHeight="15" x14ac:dyDescent="0.25"/>
  <cols>
    <col min="2" max="2" width="11.28515625" bestFit="1" customWidth="1"/>
    <col min="6" max="6" width="11.28515625" bestFit="1" customWidth="1"/>
  </cols>
  <sheetData>
    <row r="1" spans="1:12" x14ac:dyDescent="0.25">
      <c r="A1" t="s">
        <v>94</v>
      </c>
    </row>
    <row r="2" spans="1:12" x14ac:dyDescent="0.25">
      <c r="A2" t="s">
        <v>81</v>
      </c>
    </row>
    <row r="3" spans="1:12" x14ac:dyDescent="0.25">
      <c r="A3" t="s">
        <v>82</v>
      </c>
    </row>
    <row r="5" spans="1:12" x14ac:dyDescent="0.25">
      <c r="A5" t="s">
        <v>23</v>
      </c>
      <c r="B5">
        <v>150000</v>
      </c>
      <c r="C5" t="s">
        <v>53</v>
      </c>
      <c r="D5">
        <f>D6/B7</f>
        <v>6.5581969365593462E-3</v>
      </c>
      <c r="E5" t="s">
        <v>85</v>
      </c>
      <c r="F5">
        <v>4</v>
      </c>
      <c r="G5" s="16">
        <f>F5*$B$7</f>
        <v>24</v>
      </c>
      <c r="H5" t="s">
        <v>86</v>
      </c>
      <c r="I5">
        <v>5</v>
      </c>
      <c r="J5" s="17">
        <f>I5*$B$7+1</f>
        <v>31</v>
      </c>
      <c r="K5" t="s">
        <v>87</v>
      </c>
      <c r="L5" s="1">
        <v>0.01</v>
      </c>
    </row>
    <row r="6" spans="1:12" x14ac:dyDescent="0.25">
      <c r="A6" t="s">
        <v>83</v>
      </c>
      <c r="B6">
        <v>15</v>
      </c>
      <c r="C6" t="s">
        <v>54</v>
      </c>
      <c r="D6">
        <f>NOMINAL(D7,B7)</f>
        <v>3.9349181619356077E-2</v>
      </c>
      <c r="F6">
        <v>7</v>
      </c>
      <c r="G6" s="16">
        <f t="shared" ref="G6:G7" si="0">F6*$B$7</f>
        <v>42</v>
      </c>
      <c r="I6">
        <v>10</v>
      </c>
      <c r="J6" s="17">
        <f t="shared" ref="J6" si="1">I6*$B$7+1</f>
        <v>61</v>
      </c>
      <c r="K6" t="s">
        <v>95</v>
      </c>
      <c r="L6" s="4">
        <v>200</v>
      </c>
    </row>
    <row r="7" spans="1:12" x14ac:dyDescent="0.25">
      <c r="A7" t="s">
        <v>84</v>
      </c>
      <c r="B7" s="15">
        <v>6</v>
      </c>
      <c r="C7" t="s">
        <v>55</v>
      </c>
      <c r="D7" s="1">
        <v>0.04</v>
      </c>
      <c r="F7">
        <v>13</v>
      </c>
      <c r="G7" s="16">
        <f t="shared" si="0"/>
        <v>78</v>
      </c>
      <c r="K7" t="s">
        <v>96</v>
      </c>
      <c r="L7">
        <f>B11*(1-L5)</f>
        <v>148500</v>
      </c>
    </row>
    <row r="8" spans="1:12" x14ac:dyDescent="0.25">
      <c r="A8" t="s">
        <v>33</v>
      </c>
      <c r="B8">
        <f>B6*B7</f>
        <v>90</v>
      </c>
    </row>
    <row r="9" spans="1:12" x14ac:dyDescent="0.25">
      <c r="J9" t="s">
        <v>100</v>
      </c>
      <c r="K9" t="s">
        <v>97</v>
      </c>
      <c r="L9" s="7">
        <f>RATE(B8,-E11,L7,-L6)</f>
        <v>6.8227363869691063E-3</v>
      </c>
    </row>
    <row r="10" spans="1:12" x14ac:dyDescent="0.25">
      <c r="A10" t="s">
        <v>88</v>
      </c>
      <c r="B10" t="s">
        <v>46</v>
      </c>
      <c r="C10" t="s">
        <v>89</v>
      </c>
      <c r="D10" t="s">
        <v>90</v>
      </c>
      <c r="E10" t="s">
        <v>91</v>
      </c>
      <c r="F10" t="s">
        <v>50</v>
      </c>
      <c r="G10" t="s">
        <v>34</v>
      </c>
      <c r="H10" t="s">
        <v>92</v>
      </c>
      <c r="I10" t="s">
        <v>93</v>
      </c>
      <c r="J10">
        <f>-L7</f>
        <v>-148500</v>
      </c>
      <c r="K10" t="s">
        <v>98</v>
      </c>
      <c r="L10">
        <f>L9*$B$7</f>
        <v>4.093641832181464E-2</v>
      </c>
    </row>
    <row r="11" spans="1:12" x14ac:dyDescent="0.25">
      <c r="A11">
        <v>1</v>
      </c>
      <c r="B11">
        <f>B5</f>
        <v>150000</v>
      </c>
      <c r="C11">
        <f>B11*G11</f>
        <v>983.72954048390193</v>
      </c>
      <c r="D11" s="2">
        <f>E11-C11</f>
        <v>1228.2133929799306</v>
      </c>
      <c r="E11" s="2">
        <f>PMT(G11,H11,-B11)</f>
        <v>2211.9429334638326</v>
      </c>
      <c r="F11" s="2">
        <f>B11-D11-I11</f>
        <v>148771.78660702007</v>
      </c>
      <c r="G11">
        <f>D5</f>
        <v>6.5581969365593462E-3</v>
      </c>
      <c r="H11">
        <f>B8</f>
        <v>90</v>
      </c>
      <c r="J11" s="2">
        <f>E11+I11</f>
        <v>2211.9429334638326</v>
      </c>
      <c r="K11" t="s">
        <v>99</v>
      </c>
      <c r="L11">
        <f>EFFECT(L10,$B$7)</f>
        <v>4.1641048821853488E-2</v>
      </c>
    </row>
    <row r="12" spans="1:12" x14ac:dyDescent="0.25">
      <c r="A12">
        <v>2</v>
      </c>
      <c r="B12" s="2">
        <f>F11</f>
        <v>148771.78660702007</v>
      </c>
      <c r="C12">
        <f>B12*G12</f>
        <v>975.6746751726198</v>
      </c>
      <c r="D12" s="2">
        <f>E12-C12</f>
        <v>1236.2682582912128</v>
      </c>
      <c r="E12" s="2">
        <f>PMT(G12,H12,-B12)</f>
        <v>2211.9429334638326</v>
      </c>
      <c r="F12" s="2">
        <f>B12-D12-I12</f>
        <v>147535.51834872886</v>
      </c>
      <c r="G12">
        <f>G11</f>
        <v>6.5581969365593462E-3</v>
      </c>
      <c r="H12">
        <f>H11-1</f>
        <v>89</v>
      </c>
      <c r="J12" s="2">
        <f t="shared" ref="J12:J75" si="2">E12+I12</f>
        <v>2211.9429334638326</v>
      </c>
    </row>
    <row r="13" spans="1:12" x14ac:dyDescent="0.25">
      <c r="A13">
        <v>3</v>
      </c>
      <c r="B13" s="2">
        <f t="shared" ref="B13:B76" si="3">F12</f>
        <v>147535.51834872886</v>
      </c>
      <c r="C13">
        <f t="shared" ref="C13:C76" si="4">B13*G13</f>
        <v>967.56698446832877</v>
      </c>
      <c r="D13" s="2">
        <f t="shared" ref="D13:D76" si="5">E13-C13</f>
        <v>1244.3759489955041</v>
      </c>
      <c r="E13" s="2">
        <f t="shared" ref="E13:E76" si="6">PMT(G13,H13,-B13)</f>
        <v>2211.942933463833</v>
      </c>
      <c r="F13" s="2">
        <f t="shared" ref="F13:F76" si="7">B13-D13-I13</f>
        <v>146291.14239973336</v>
      </c>
      <c r="G13">
        <f t="shared" ref="G13:G76" si="8">G12</f>
        <v>6.5581969365593462E-3</v>
      </c>
      <c r="H13">
        <f t="shared" ref="H13:H76" si="9">H12-1</f>
        <v>88</v>
      </c>
      <c r="J13" s="2">
        <f t="shared" si="2"/>
        <v>2211.942933463833</v>
      </c>
      <c r="K13" t="s">
        <v>102</v>
      </c>
      <c r="L13" s="7">
        <f>IRR(J10:J100)</f>
        <v>7.823187897754158E-3</v>
      </c>
    </row>
    <row r="14" spans="1:12" x14ac:dyDescent="0.25">
      <c r="A14">
        <v>4</v>
      </c>
      <c r="B14" s="2">
        <f t="shared" si="3"/>
        <v>146291.14239973336</v>
      </c>
      <c r="C14">
        <f t="shared" si="4"/>
        <v>959.40612193169841</v>
      </c>
      <c r="D14" s="2">
        <f t="shared" si="5"/>
        <v>1252.5368115321342</v>
      </c>
      <c r="E14" s="2">
        <f t="shared" si="6"/>
        <v>2211.9429334638326</v>
      </c>
      <c r="F14" s="2">
        <f t="shared" si="7"/>
        <v>145038.60558820123</v>
      </c>
      <c r="G14">
        <f t="shared" si="8"/>
        <v>6.5581969365593462E-3</v>
      </c>
      <c r="H14">
        <f t="shared" si="9"/>
        <v>87</v>
      </c>
      <c r="J14" s="2">
        <f t="shared" si="2"/>
        <v>2211.9429334638326</v>
      </c>
      <c r="K14" t="s">
        <v>101</v>
      </c>
      <c r="L14">
        <f>L13*$B$7</f>
        <v>4.6939127386524948E-2</v>
      </c>
    </row>
    <row r="15" spans="1:12" x14ac:dyDescent="0.25">
      <c r="A15">
        <v>5</v>
      </c>
      <c r="B15" s="2">
        <f t="shared" si="3"/>
        <v>145038.60558820123</v>
      </c>
      <c r="C15">
        <f t="shared" si="4"/>
        <v>951.19173885138059</v>
      </c>
      <c r="D15" s="2">
        <f t="shared" si="5"/>
        <v>1260.7511946124523</v>
      </c>
      <c r="E15" s="2">
        <f t="shared" si="6"/>
        <v>2211.942933463833</v>
      </c>
      <c r="F15" s="2">
        <f t="shared" si="7"/>
        <v>143777.85439358879</v>
      </c>
      <c r="G15">
        <f t="shared" si="8"/>
        <v>6.5581969365593462E-3</v>
      </c>
      <c r="H15">
        <f t="shared" si="9"/>
        <v>86</v>
      </c>
      <c r="J15" s="2">
        <f t="shared" si="2"/>
        <v>2211.942933463833</v>
      </c>
      <c r="K15" t="s">
        <v>80</v>
      </c>
      <c r="L15">
        <f>EFFECT(L14,$B$7)</f>
        <v>4.7866793718578826E-2</v>
      </c>
    </row>
    <row r="16" spans="1:12" x14ac:dyDescent="0.25">
      <c r="A16">
        <v>6</v>
      </c>
      <c r="B16" s="2">
        <f t="shared" si="3"/>
        <v>143777.85439358879</v>
      </c>
      <c r="C16">
        <f t="shared" si="4"/>
        <v>942.9234842291097</v>
      </c>
      <c r="D16" s="2">
        <f t="shared" si="5"/>
        <v>1269.0194492347232</v>
      </c>
      <c r="E16" s="2">
        <f t="shared" si="6"/>
        <v>2211.942933463833</v>
      </c>
      <c r="F16" s="2">
        <f t="shared" si="7"/>
        <v>142508.83494435405</v>
      </c>
      <c r="G16">
        <f t="shared" si="8"/>
        <v>6.5581969365593462E-3</v>
      </c>
      <c r="H16">
        <f t="shared" si="9"/>
        <v>85</v>
      </c>
      <c r="J16" s="2">
        <f t="shared" si="2"/>
        <v>2211.942933463833</v>
      </c>
    </row>
    <row r="17" spans="1:10" x14ac:dyDescent="0.25">
      <c r="A17">
        <v>7</v>
      </c>
      <c r="B17" s="2">
        <f t="shared" si="3"/>
        <v>142508.83494435405</v>
      </c>
      <c r="C17">
        <f t="shared" si="4"/>
        <v>934.60100476470427</v>
      </c>
      <c r="D17" s="2">
        <f t="shared" si="5"/>
        <v>1277.3419286991289</v>
      </c>
      <c r="E17" s="2">
        <f t="shared" si="6"/>
        <v>2211.942933463833</v>
      </c>
      <c r="F17" s="2">
        <f t="shared" si="7"/>
        <v>141231.49301565491</v>
      </c>
      <c r="G17">
        <f t="shared" si="8"/>
        <v>6.5581969365593462E-3</v>
      </c>
      <c r="H17">
        <f t="shared" si="9"/>
        <v>84</v>
      </c>
      <c r="J17" s="2">
        <f t="shared" si="2"/>
        <v>2211.942933463833</v>
      </c>
    </row>
    <row r="18" spans="1:10" x14ac:dyDescent="0.25">
      <c r="A18">
        <v>8</v>
      </c>
      <c r="B18" s="2">
        <f t="shared" si="3"/>
        <v>141231.49301565491</v>
      </c>
      <c r="C18">
        <f t="shared" si="4"/>
        <v>926.22394484097072</v>
      </c>
      <c r="D18" s="2">
        <f t="shared" si="5"/>
        <v>1285.7189886228618</v>
      </c>
      <c r="E18" s="2">
        <f t="shared" si="6"/>
        <v>2211.9429334638326</v>
      </c>
      <c r="F18" s="2">
        <f t="shared" si="7"/>
        <v>139945.77402703205</v>
      </c>
      <c r="G18">
        <f t="shared" si="8"/>
        <v>6.5581969365593462E-3</v>
      </c>
      <c r="H18">
        <f t="shared" si="9"/>
        <v>83</v>
      </c>
      <c r="J18" s="2">
        <f t="shared" si="2"/>
        <v>2211.9429334638326</v>
      </c>
    </row>
    <row r="19" spans="1:10" x14ac:dyDescent="0.25">
      <c r="A19">
        <v>9</v>
      </c>
      <c r="B19" s="2">
        <f t="shared" si="3"/>
        <v>139945.77402703205</v>
      </c>
      <c r="C19">
        <f t="shared" si="4"/>
        <v>917.79194650850809</v>
      </c>
      <c r="D19" s="2">
        <f t="shared" si="5"/>
        <v>1294.1509869553245</v>
      </c>
      <c r="E19" s="2">
        <f t="shared" si="6"/>
        <v>2211.9429334638326</v>
      </c>
      <c r="F19" s="2">
        <f t="shared" si="7"/>
        <v>138651.62304007672</v>
      </c>
      <c r="G19">
        <f t="shared" si="8"/>
        <v>6.5581969365593462E-3</v>
      </c>
      <c r="H19">
        <f t="shared" si="9"/>
        <v>82</v>
      </c>
      <c r="J19" s="2">
        <f t="shared" si="2"/>
        <v>2211.9429334638326</v>
      </c>
    </row>
    <row r="20" spans="1:10" x14ac:dyDescent="0.25">
      <c r="A20">
        <v>10</v>
      </c>
      <c r="B20" s="2">
        <f t="shared" si="3"/>
        <v>138651.62304007672</v>
      </c>
      <c r="C20">
        <f t="shared" si="4"/>
        <v>909.30464947041241</v>
      </c>
      <c r="D20" s="2">
        <f t="shared" si="5"/>
        <v>1302.6382839934201</v>
      </c>
      <c r="E20" s="2">
        <f t="shared" si="6"/>
        <v>2211.9429334638326</v>
      </c>
      <c r="F20" s="2">
        <f t="shared" si="7"/>
        <v>137348.98475608332</v>
      </c>
      <c r="G20">
        <f t="shared" si="8"/>
        <v>6.5581969365593462E-3</v>
      </c>
      <c r="H20">
        <f t="shared" si="9"/>
        <v>81</v>
      </c>
      <c r="J20" s="2">
        <f t="shared" si="2"/>
        <v>2211.9429334638326</v>
      </c>
    </row>
    <row r="21" spans="1:10" x14ac:dyDescent="0.25">
      <c r="A21">
        <v>11</v>
      </c>
      <c r="B21" s="2">
        <f t="shared" si="3"/>
        <v>137348.98475608332</v>
      </c>
      <c r="C21">
        <f t="shared" si="4"/>
        <v>900.76169106688189</v>
      </c>
      <c r="D21" s="2">
        <f t="shared" si="5"/>
        <v>1311.1812423969511</v>
      </c>
      <c r="E21" s="2">
        <f t="shared" si="6"/>
        <v>2211.942933463833</v>
      </c>
      <c r="F21" s="2">
        <f t="shared" si="7"/>
        <v>136037.80351368638</v>
      </c>
      <c r="G21">
        <f t="shared" si="8"/>
        <v>6.5581969365593462E-3</v>
      </c>
      <c r="H21">
        <f t="shared" si="9"/>
        <v>80</v>
      </c>
      <c r="J21" s="2">
        <f t="shared" si="2"/>
        <v>2211.942933463833</v>
      </c>
    </row>
    <row r="22" spans="1:10" x14ac:dyDescent="0.25">
      <c r="A22">
        <v>12</v>
      </c>
      <c r="B22" s="2">
        <f t="shared" si="3"/>
        <v>136037.80351368638</v>
      </c>
      <c r="C22">
        <f t="shared" si="4"/>
        <v>892.16270625972027</v>
      </c>
      <c r="D22" s="2">
        <f t="shared" si="5"/>
        <v>1319.7802272041122</v>
      </c>
      <c r="E22" s="2">
        <f t="shared" si="6"/>
        <v>2211.9429334638326</v>
      </c>
      <c r="F22" s="2">
        <f t="shared" si="7"/>
        <v>134718.02328648226</v>
      </c>
      <c r="G22">
        <f t="shared" si="8"/>
        <v>6.5581969365593462E-3</v>
      </c>
      <c r="H22">
        <f t="shared" si="9"/>
        <v>79</v>
      </c>
      <c r="J22" s="2">
        <f t="shared" si="2"/>
        <v>2211.9429334638326</v>
      </c>
    </row>
    <row r="23" spans="1:10" x14ac:dyDescent="0.25">
      <c r="A23">
        <v>13</v>
      </c>
      <c r="B23" s="2">
        <f t="shared" si="3"/>
        <v>134718.02328648226</v>
      </c>
      <c r="C23">
        <f t="shared" si="4"/>
        <v>883.50732761673862</v>
      </c>
      <c r="D23" s="2">
        <f t="shared" si="5"/>
        <v>1328.4356058470944</v>
      </c>
      <c r="E23" s="2">
        <f t="shared" si="6"/>
        <v>2211.942933463833</v>
      </c>
      <c r="F23" s="2">
        <f t="shared" si="7"/>
        <v>133389.58768063516</v>
      </c>
      <c r="G23">
        <f t="shared" si="8"/>
        <v>6.5581969365593462E-3</v>
      </c>
      <c r="H23">
        <f t="shared" si="9"/>
        <v>78</v>
      </c>
      <c r="J23" s="2">
        <f t="shared" si="2"/>
        <v>2211.942933463833</v>
      </c>
    </row>
    <row r="24" spans="1:10" x14ac:dyDescent="0.25">
      <c r="A24">
        <v>14</v>
      </c>
      <c r="B24" s="2">
        <f t="shared" si="3"/>
        <v>133389.58768063516</v>
      </c>
      <c r="C24">
        <f t="shared" si="4"/>
        <v>874.79518529605582</v>
      </c>
      <c r="D24" s="2">
        <f t="shared" si="5"/>
        <v>1337.1477481677766</v>
      </c>
      <c r="E24" s="2">
        <f t="shared" si="6"/>
        <v>2211.9429334638326</v>
      </c>
      <c r="F24" s="2">
        <f t="shared" si="7"/>
        <v>132052.43993246739</v>
      </c>
      <c r="G24">
        <f t="shared" si="8"/>
        <v>6.5581969365593462E-3</v>
      </c>
      <c r="H24">
        <f t="shared" si="9"/>
        <v>77</v>
      </c>
      <c r="J24" s="2">
        <f t="shared" si="2"/>
        <v>2211.9429334638326</v>
      </c>
    </row>
    <row r="25" spans="1:10" x14ac:dyDescent="0.25">
      <c r="A25">
        <v>15</v>
      </c>
      <c r="B25" s="2">
        <f t="shared" si="3"/>
        <v>132052.43993246739</v>
      </c>
      <c r="C25">
        <f t="shared" si="4"/>
        <v>866.02590703029466</v>
      </c>
      <c r="D25" s="2">
        <f t="shared" si="5"/>
        <v>1345.9170264335385</v>
      </c>
      <c r="E25" s="2">
        <f t="shared" si="6"/>
        <v>2211.942933463833</v>
      </c>
      <c r="F25" s="2">
        <f t="shared" si="7"/>
        <v>130706.52290603385</v>
      </c>
      <c r="G25">
        <f t="shared" si="8"/>
        <v>6.5581969365593462E-3</v>
      </c>
      <c r="H25">
        <f t="shared" si="9"/>
        <v>76</v>
      </c>
      <c r="J25" s="2">
        <f t="shared" si="2"/>
        <v>2211.942933463833</v>
      </c>
    </row>
    <row r="26" spans="1:10" x14ac:dyDescent="0.25">
      <c r="A26">
        <v>16</v>
      </c>
      <c r="B26" s="2">
        <f t="shared" si="3"/>
        <v>130706.52290603385</v>
      </c>
      <c r="C26">
        <f t="shared" si="4"/>
        <v>857.19911811067516</v>
      </c>
      <c r="D26" s="2">
        <f t="shared" si="5"/>
        <v>1354.743815353158</v>
      </c>
      <c r="E26" s="2">
        <f t="shared" si="6"/>
        <v>2211.942933463833</v>
      </c>
      <c r="F26" s="2">
        <f t="shared" si="7"/>
        <v>129351.77909068069</v>
      </c>
      <c r="G26">
        <f t="shared" si="8"/>
        <v>6.5581969365593462E-3</v>
      </c>
      <c r="H26">
        <f t="shared" si="9"/>
        <v>75</v>
      </c>
      <c r="J26" s="2">
        <f t="shared" si="2"/>
        <v>2211.942933463833</v>
      </c>
    </row>
    <row r="27" spans="1:10" x14ac:dyDescent="0.25">
      <c r="A27">
        <v>17</v>
      </c>
      <c r="B27" s="2">
        <f t="shared" si="3"/>
        <v>129351.77909068069</v>
      </c>
      <c r="C27">
        <f t="shared" si="4"/>
        <v>848.31444137100345</v>
      </c>
      <c r="D27" s="2">
        <f t="shared" si="5"/>
        <v>1363.6284920928297</v>
      </c>
      <c r="E27" s="2">
        <f t="shared" si="6"/>
        <v>2211.942933463833</v>
      </c>
      <c r="F27" s="2">
        <f t="shared" si="7"/>
        <v>127988.15059858786</v>
      </c>
      <c r="G27">
        <f t="shared" si="8"/>
        <v>6.5581969365593462E-3</v>
      </c>
      <c r="H27">
        <f t="shared" si="9"/>
        <v>74</v>
      </c>
      <c r="J27" s="2">
        <f t="shared" si="2"/>
        <v>2211.942933463833</v>
      </c>
    </row>
    <row r="28" spans="1:10" x14ac:dyDescent="0.25">
      <c r="A28">
        <v>18</v>
      </c>
      <c r="B28" s="2">
        <f t="shared" si="3"/>
        <v>127988.15059858786</v>
      </c>
      <c r="C28">
        <f t="shared" si="4"/>
        <v>839.37149717155512</v>
      </c>
      <c r="D28" s="2">
        <f t="shared" si="5"/>
        <v>1372.5714362922779</v>
      </c>
      <c r="E28" s="2">
        <f t="shared" si="6"/>
        <v>2211.942933463833</v>
      </c>
      <c r="F28" s="2">
        <f t="shared" si="7"/>
        <v>126615.57916229559</v>
      </c>
      <c r="G28">
        <f t="shared" si="8"/>
        <v>6.5581969365593462E-3</v>
      </c>
      <c r="H28">
        <f t="shared" si="9"/>
        <v>73</v>
      </c>
      <c r="J28" s="2">
        <f t="shared" si="2"/>
        <v>2211.942933463833</v>
      </c>
    </row>
    <row r="29" spans="1:10" x14ac:dyDescent="0.25">
      <c r="A29">
        <v>19</v>
      </c>
      <c r="B29" s="2">
        <f t="shared" si="3"/>
        <v>126615.57916229559</v>
      </c>
      <c r="C29">
        <f t="shared" si="4"/>
        <v>830.36990338285432</v>
      </c>
      <c r="D29" s="2">
        <f t="shared" si="5"/>
        <v>1381.5730300809787</v>
      </c>
      <c r="E29" s="2">
        <f t="shared" si="6"/>
        <v>2211.942933463833</v>
      </c>
      <c r="F29" s="2">
        <f t="shared" si="7"/>
        <v>125234.00613221461</v>
      </c>
      <c r="G29">
        <f t="shared" si="8"/>
        <v>6.5581969365593462E-3</v>
      </c>
      <c r="H29">
        <f t="shared" si="9"/>
        <v>72</v>
      </c>
      <c r="J29" s="2">
        <f t="shared" si="2"/>
        <v>2211.942933463833</v>
      </c>
    </row>
    <row r="30" spans="1:10" x14ac:dyDescent="0.25">
      <c r="A30">
        <v>20</v>
      </c>
      <c r="B30" s="2">
        <f t="shared" si="3"/>
        <v>125234.00613221461</v>
      </c>
      <c r="C30">
        <f t="shared" si="4"/>
        <v>821.30927536934416</v>
      </c>
      <c r="D30" s="2">
        <f t="shared" si="5"/>
        <v>1390.6336580944885</v>
      </c>
      <c r="E30" s="2">
        <f t="shared" si="6"/>
        <v>2211.9429334638326</v>
      </c>
      <c r="F30" s="2">
        <f t="shared" si="7"/>
        <v>123843.37247412011</v>
      </c>
      <c r="G30">
        <f t="shared" si="8"/>
        <v>6.5581969365593462E-3</v>
      </c>
      <c r="H30">
        <f t="shared" si="9"/>
        <v>71</v>
      </c>
      <c r="J30" s="2">
        <f t="shared" si="2"/>
        <v>2211.9429334638326</v>
      </c>
    </row>
    <row r="31" spans="1:10" x14ac:dyDescent="0.25">
      <c r="A31">
        <v>21</v>
      </c>
      <c r="B31" s="2">
        <f t="shared" si="3"/>
        <v>123843.37247412011</v>
      </c>
      <c r="C31">
        <f t="shared" si="4"/>
        <v>812.18922597295261</v>
      </c>
      <c r="D31" s="2">
        <f t="shared" si="5"/>
        <v>1399.7537074908801</v>
      </c>
      <c r="E31" s="2">
        <f t="shared" si="6"/>
        <v>2211.9429334638326</v>
      </c>
      <c r="F31" s="2">
        <f t="shared" si="7"/>
        <v>122443.61876662924</v>
      </c>
      <c r="G31">
        <f t="shared" si="8"/>
        <v>6.5581969365593462E-3</v>
      </c>
      <c r="H31">
        <f t="shared" si="9"/>
        <v>70</v>
      </c>
      <c r="J31" s="2">
        <f t="shared" si="2"/>
        <v>2211.9429334638326</v>
      </c>
    </row>
    <row r="32" spans="1:10" x14ac:dyDescent="0.25">
      <c r="A32">
        <v>22</v>
      </c>
      <c r="B32" s="2">
        <f t="shared" si="3"/>
        <v>122443.61876662924</v>
      </c>
      <c r="C32">
        <f t="shared" si="4"/>
        <v>803.0093654965483</v>
      </c>
      <c r="D32" s="2">
        <f t="shared" si="5"/>
        <v>1408.9335679672843</v>
      </c>
      <c r="E32" s="2">
        <f t="shared" si="6"/>
        <v>2211.9429334638326</v>
      </c>
      <c r="F32" s="2">
        <f t="shared" si="7"/>
        <v>121034.68519866196</v>
      </c>
      <c r="G32">
        <f t="shared" si="8"/>
        <v>6.5581969365593462E-3</v>
      </c>
      <c r="H32">
        <f t="shared" si="9"/>
        <v>69</v>
      </c>
      <c r="J32" s="2">
        <f t="shared" si="2"/>
        <v>2211.9429334638326</v>
      </c>
    </row>
    <row r="33" spans="1:10" x14ac:dyDescent="0.25">
      <c r="A33">
        <v>23</v>
      </c>
      <c r="B33" s="2">
        <f t="shared" si="3"/>
        <v>121034.68519866196</v>
      </c>
      <c r="C33">
        <f t="shared" si="4"/>
        <v>793.76930168728973</v>
      </c>
      <c r="D33" s="2">
        <f t="shared" si="5"/>
        <v>1418.1736317765433</v>
      </c>
      <c r="E33" s="2">
        <f t="shared" si="6"/>
        <v>2211.942933463833</v>
      </c>
      <c r="F33" s="2">
        <f t="shared" si="7"/>
        <v>119616.51156688541</v>
      </c>
      <c r="G33">
        <f t="shared" si="8"/>
        <v>6.5581969365593462E-3</v>
      </c>
      <c r="H33">
        <f t="shared" si="9"/>
        <v>68</v>
      </c>
      <c r="J33" s="2">
        <f t="shared" si="2"/>
        <v>2211.942933463833</v>
      </c>
    </row>
    <row r="34" spans="1:10" x14ac:dyDescent="0.25">
      <c r="A34" s="16">
        <v>24</v>
      </c>
      <c r="B34" s="2">
        <f t="shared" si="3"/>
        <v>119616.51156688541</v>
      </c>
      <c r="C34">
        <f t="shared" si="4"/>
        <v>784.46863971986352</v>
      </c>
      <c r="D34" s="2">
        <f t="shared" si="5"/>
        <v>1427.4742937439696</v>
      </c>
      <c r="E34" s="2">
        <f t="shared" si="6"/>
        <v>2211.942933463833</v>
      </c>
      <c r="F34" s="2">
        <f t="shared" si="7"/>
        <v>116189.03727314144</v>
      </c>
      <c r="G34">
        <f t="shared" si="8"/>
        <v>6.5581969365593462E-3</v>
      </c>
      <c r="H34">
        <f t="shared" si="9"/>
        <v>67</v>
      </c>
      <c r="I34">
        <v>2000</v>
      </c>
      <c r="J34" s="2">
        <f t="shared" si="2"/>
        <v>4211.9429334638335</v>
      </c>
    </row>
    <row r="35" spans="1:10" x14ac:dyDescent="0.25">
      <c r="A35">
        <v>25</v>
      </c>
      <c r="B35" s="2">
        <f t="shared" si="3"/>
        <v>116189.03727314144</v>
      </c>
      <c r="C35">
        <f t="shared" si="4"/>
        <v>761.99058830649585</v>
      </c>
      <c r="D35" s="2">
        <f t="shared" si="5"/>
        <v>1412.5217511784399</v>
      </c>
      <c r="E35" s="2">
        <f t="shared" si="6"/>
        <v>2174.5123394849356</v>
      </c>
      <c r="F35" s="2">
        <f t="shared" si="7"/>
        <v>114776.515521963</v>
      </c>
      <c r="G35">
        <f t="shared" si="8"/>
        <v>6.5581969365593462E-3</v>
      </c>
      <c r="H35">
        <f t="shared" si="9"/>
        <v>66</v>
      </c>
      <c r="J35" s="2">
        <f t="shared" si="2"/>
        <v>2174.5123394849356</v>
      </c>
    </row>
    <row r="36" spans="1:10" x14ac:dyDescent="0.25">
      <c r="A36">
        <v>26</v>
      </c>
      <c r="B36" s="2">
        <f t="shared" si="3"/>
        <v>114776.515521963</v>
      </c>
      <c r="C36">
        <f t="shared" si="4"/>
        <v>752.726992485094</v>
      </c>
      <c r="D36" s="2">
        <f t="shared" si="5"/>
        <v>1421.7853469998422</v>
      </c>
      <c r="E36" s="2">
        <f t="shared" si="6"/>
        <v>2174.5123394849361</v>
      </c>
      <c r="F36" s="2">
        <f t="shared" si="7"/>
        <v>113354.73017496316</v>
      </c>
      <c r="G36">
        <f t="shared" si="8"/>
        <v>6.5581969365593462E-3</v>
      </c>
      <c r="H36">
        <f t="shared" si="9"/>
        <v>65</v>
      </c>
      <c r="J36" s="2">
        <f t="shared" si="2"/>
        <v>2174.5123394849361</v>
      </c>
    </row>
    <row r="37" spans="1:10" x14ac:dyDescent="0.25">
      <c r="A37">
        <v>27</v>
      </c>
      <c r="B37" s="2">
        <f t="shared" si="3"/>
        <v>113354.73017496316</v>
      </c>
      <c r="C37">
        <f t="shared" si="4"/>
        <v>743.4026441779547</v>
      </c>
      <c r="D37" s="2">
        <f t="shared" si="5"/>
        <v>1431.1096953069814</v>
      </c>
      <c r="E37" s="2">
        <f t="shared" si="6"/>
        <v>2174.5123394849361</v>
      </c>
      <c r="F37" s="2">
        <f t="shared" si="7"/>
        <v>111923.62047965618</v>
      </c>
      <c r="G37">
        <f t="shared" si="8"/>
        <v>6.5581969365593462E-3</v>
      </c>
      <c r="H37">
        <f t="shared" si="9"/>
        <v>64</v>
      </c>
      <c r="J37" s="2">
        <f t="shared" si="2"/>
        <v>2174.5123394849361</v>
      </c>
    </row>
    <row r="38" spans="1:10" x14ac:dyDescent="0.25">
      <c r="A38">
        <v>28</v>
      </c>
      <c r="B38" s="2">
        <f t="shared" si="3"/>
        <v>111923.62047965618</v>
      </c>
      <c r="C38">
        <f t="shared" si="4"/>
        <v>734.01714495831209</v>
      </c>
      <c r="D38" s="2">
        <f t="shared" si="5"/>
        <v>1440.4951945266243</v>
      </c>
      <c r="E38" s="2">
        <f t="shared" si="6"/>
        <v>2174.5123394849365</v>
      </c>
      <c r="F38" s="2">
        <f t="shared" si="7"/>
        <v>110483.12528512956</v>
      </c>
      <c r="G38">
        <f t="shared" si="8"/>
        <v>6.5581969365593462E-3</v>
      </c>
      <c r="H38">
        <f t="shared" si="9"/>
        <v>63</v>
      </c>
      <c r="J38" s="2">
        <f t="shared" si="2"/>
        <v>2174.5123394849365</v>
      </c>
    </row>
    <row r="39" spans="1:10" x14ac:dyDescent="0.25">
      <c r="A39">
        <v>29</v>
      </c>
      <c r="B39" s="2">
        <f t="shared" si="3"/>
        <v>110483.12528512956</v>
      </c>
      <c r="C39">
        <f t="shared" si="4"/>
        <v>724.57009378643909</v>
      </c>
      <c r="D39" s="2">
        <f t="shared" si="5"/>
        <v>1449.9422456984976</v>
      </c>
      <c r="E39" s="2">
        <f t="shared" si="6"/>
        <v>2174.5123394849365</v>
      </c>
      <c r="F39" s="2">
        <f t="shared" si="7"/>
        <v>109033.18303943105</v>
      </c>
      <c r="G39">
        <f t="shared" si="8"/>
        <v>6.5581969365593462E-3</v>
      </c>
      <c r="H39">
        <f t="shared" si="9"/>
        <v>62</v>
      </c>
      <c r="J39" s="2">
        <f t="shared" si="2"/>
        <v>2174.5123394849365</v>
      </c>
    </row>
    <row r="40" spans="1:10" x14ac:dyDescent="0.25">
      <c r="A40">
        <v>30</v>
      </c>
      <c r="B40" s="2">
        <f t="shared" si="3"/>
        <v>109033.18303943105</v>
      </c>
      <c r="C40">
        <f t="shared" si="4"/>
        <v>715.06108699251115</v>
      </c>
      <c r="D40" s="2">
        <f t="shared" si="5"/>
        <v>1459.4512524924248</v>
      </c>
      <c r="E40" s="2">
        <f t="shared" si="6"/>
        <v>2174.5123394849361</v>
      </c>
      <c r="F40" s="2">
        <f t="shared" si="7"/>
        <v>107573.73178693863</v>
      </c>
      <c r="G40">
        <f t="shared" si="8"/>
        <v>6.5581969365593462E-3</v>
      </c>
      <c r="H40">
        <f t="shared" si="9"/>
        <v>61</v>
      </c>
      <c r="J40" s="2">
        <f t="shared" si="2"/>
        <v>2174.5123394849361</v>
      </c>
    </row>
    <row r="41" spans="1:10" x14ac:dyDescent="0.25">
      <c r="A41" s="17">
        <v>31</v>
      </c>
      <c r="B41" s="2">
        <f t="shared" si="3"/>
        <v>107573.73178693863</v>
      </c>
      <c r="C41">
        <f t="shared" si="4"/>
        <v>920.63718183323499</v>
      </c>
      <c r="D41" s="2">
        <f t="shared" si="5"/>
        <v>1379.2955049106208</v>
      </c>
      <c r="E41" s="2">
        <f t="shared" si="6"/>
        <v>2299.9326867438558</v>
      </c>
      <c r="F41" s="2">
        <f t="shared" si="7"/>
        <v>106194.43628202801</v>
      </c>
      <c r="G41">
        <f>G40+0.2%</f>
        <v>8.5581969365593463E-3</v>
      </c>
      <c r="H41">
        <f t="shared" si="9"/>
        <v>60</v>
      </c>
      <c r="J41" s="2">
        <f t="shared" si="2"/>
        <v>2299.9326867438558</v>
      </c>
    </row>
    <row r="42" spans="1:10" x14ac:dyDescent="0.25">
      <c r="A42">
        <v>32</v>
      </c>
      <c r="B42" s="2">
        <f t="shared" si="3"/>
        <v>106194.43628202801</v>
      </c>
      <c r="C42">
        <f t="shared" si="4"/>
        <v>908.83289926849875</v>
      </c>
      <c r="D42" s="2">
        <f t="shared" si="5"/>
        <v>1391.0997874753571</v>
      </c>
      <c r="E42" s="2">
        <f t="shared" si="6"/>
        <v>2299.9326867438558</v>
      </c>
      <c r="F42" s="2">
        <f t="shared" si="7"/>
        <v>104803.33649455266</v>
      </c>
      <c r="G42">
        <f t="shared" si="8"/>
        <v>8.5581969365593463E-3</v>
      </c>
      <c r="H42">
        <f t="shared" si="9"/>
        <v>59</v>
      </c>
      <c r="J42" s="2">
        <f t="shared" si="2"/>
        <v>2299.9326867438558</v>
      </c>
    </row>
    <row r="43" spans="1:10" x14ac:dyDescent="0.25">
      <c r="A43">
        <v>33</v>
      </c>
      <c r="B43" s="2">
        <f t="shared" si="3"/>
        <v>104803.33649455266</v>
      </c>
      <c r="C43">
        <f t="shared" si="4"/>
        <v>896.92759332887886</v>
      </c>
      <c r="D43" s="2">
        <f t="shared" si="5"/>
        <v>1403.005093414977</v>
      </c>
      <c r="E43" s="2">
        <f t="shared" si="6"/>
        <v>2299.9326867438558</v>
      </c>
      <c r="F43" s="2">
        <f t="shared" si="7"/>
        <v>103400.33140113768</v>
      </c>
      <c r="G43">
        <f t="shared" si="8"/>
        <v>8.5581969365593463E-3</v>
      </c>
      <c r="H43">
        <f t="shared" si="9"/>
        <v>58</v>
      </c>
      <c r="J43" s="2">
        <f t="shared" si="2"/>
        <v>2299.9326867438558</v>
      </c>
    </row>
    <row r="44" spans="1:10" x14ac:dyDescent="0.25">
      <c r="A44">
        <v>34</v>
      </c>
      <c r="B44" s="2">
        <f t="shared" si="3"/>
        <v>103400.33140113768</v>
      </c>
      <c r="C44">
        <f t="shared" si="4"/>
        <v>884.92039943643761</v>
      </c>
      <c r="D44" s="2">
        <f t="shared" si="5"/>
        <v>1415.0122873074183</v>
      </c>
      <c r="E44" s="2">
        <f t="shared" si="6"/>
        <v>2299.9326867438558</v>
      </c>
      <c r="F44" s="2">
        <f t="shared" si="7"/>
        <v>101985.31911383026</v>
      </c>
      <c r="G44">
        <f t="shared" si="8"/>
        <v>8.5581969365593463E-3</v>
      </c>
      <c r="H44">
        <f t="shared" si="9"/>
        <v>57</v>
      </c>
      <c r="J44" s="2">
        <f t="shared" si="2"/>
        <v>2299.9326867438558</v>
      </c>
    </row>
    <row r="45" spans="1:10" x14ac:dyDescent="0.25">
      <c r="A45">
        <v>35</v>
      </c>
      <c r="B45" s="2">
        <f t="shared" si="3"/>
        <v>101985.31911383026</v>
      </c>
      <c r="C45">
        <f t="shared" si="4"/>
        <v>872.8104456140095</v>
      </c>
      <c r="D45" s="2">
        <f t="shared" si="5"/>
        <v>1427.1222411298463</v>
      </c>
      <c r="E45" s="2">
        <f t="shared" si="6"/>
        <v>2299.9326867438558</v>
      </c>
      <c r="F45" s="2">
        <f t="shared" si="7"/>
        <v>100558.19687270041</v>
      </c>
      <c r="G45">
        <f t="shared" si="8"/>
        <v>8.5581969365593463E-3</v>
      </c>
      <c r="H45">
        <f t="shared" si="9"/>
        <v>56</v>
      </c>
      <c r="J45" s="2">
        <f t="shared" si="2"/>
        <v>2299.9326867438558</v>
      </c>
    </row>
    <row r="46" spans="1:10" x14ac:dyDescent="0.25">
      <c r="A46">
        <v>36</v>
      </c>
      <c r="B46" s="2">
        <f t="shared" si="3"/>
        <v>100558.19687270041</v>
      </c>
      <c r="C46">
        <f t="shared" si="4"/>
        <v>860.59685242187629</v>
      </c>
      <c r="D46" s="2">
        <f t="shared" si="5"/>
        <v>1439.3358343219795</v>
      </c>
      <c r="E46" s="2">
        <f t="shared" si="6"/>
        <v>2299.9326867438558</v>
      </c>
      <c r="F46" s="2">
        <f t="shared" si="7"/>
        <v>99118.86103837844</v>
      </c>
      <c r="G46">
        <f t="shared" si="8"/>
        <v>8.5581969365593463E-3</v>
      </c>
      <c r="H46">
        <f t="shared" si="9"/>
        <v>55</v>
      </c>
      <c r="J46" s="2">
        <f t="shared" si="2"/>
        <v>2299.9326867438558</v>
      </c>
    </row>
    <row r="47" spans="1:10" x14ac:dyDescent="0.25">
      <c r="A47">
        <v>37</v>
      </c>
      <c r="B47" s="2">
        <f t="shared" si="3"/>
        <v>99118.86103837844</v>
      </c>
      <c r="C47">
        <f t="shared" si="4"/>
        <v>848.27873289390186</v>
      </c>
      <c r="D47" s="2">
        <f t="shared" si="5"/>
        <v>1451.6539538499535</v>
      </c>
      <c r="E47" s="2">
        <f t="shared" si="6"/>
        <v>2299.9326867438554</v>
      </c>
      <c r="F47" s="2">
        <f t="shared" si="7"/>
        <v>97667.207084528491</v>
      </c>
      <c r="G47">
        <f t="shared" si="8"/>
        <v>8.5581969365593463E-3</v>
      </c>
      <c r="H47">
        <f t="shared" si="9"/>
        <v>54</v>
      </c>
      <c r="J47" s="2">
        <f t="shared" si="2"/>
        <v>2299.9326867438554</v>
      </c>
    </row>
    <row r="48" spans="1:10" x14ac:dyDescent="0.25">
      <c r="A48">
        <v>38</v>
      </c>
      <c r="B48" s="2">
        <f t="shared" si="3"/>
        <v>97667.207084528491</v>
      </c>
      <c r="C48">
        <f t="shared" si="4"/>
        <v>835.85519247311902</v>
      </c>
      <c r="D48" s="2">
        <f t="shared" si="5"/>
        <v>1464.0774942707367</v>
      </c>
      <c r="E48" s="2">
        <f t="shared" si="6"/>
        <v>2299.9326867438558</v>
      </c>
      <c r="F48" s="2">
        <f t="shared" si="7"/>
        <v>96203.129590257755</v>
      </c>
      <c r="G48">
        <f t="shared" si="8"/>
        <v>8.5581969365593463E-3</v>
      </c>
      <c r="H48">
        <f t="shared" si="9"/>
        <v>53</v>
      </c>
      <c r="J48" s="2">
        <f t="shared" si="2"/>
        <v>2299.9326867438558</v>
      </c>
    </row>
    <row r="49" spans="1:10" x14ac:dyDescent="0.25">
      <c r="A49">
        <v>39</v>
      </c>
      <c r="B49" s="2">
        <f t="shared" si="3"/>
        <v>96203.129590257755</v>
      </c>
      <c r="C49">
        <f t="shared" si="4"/>
        <v>823.32532894676569</v>
      </c>
      <c r="D49" s="2">
        <f t="shared" si="5"/>
        <v>1476.6073577970906</v>
      </c>
      <c r="E49" s="2">
        <f t="shared" si="6"/>
        <v>2299.9326867438563</v>
      </c>
      <c r="F49" s="2">
        <f t="shared" si="7"/>
        <v>94726.522232460658</v>
      </c>
      <c r="G49">
        <f t="shared" si="8"/>
        <v>8.5581969365593463E-3</v>
      </c>
      <c r="H49">
        <f t="shared" si="9"/>
        <v>52</v>
      </c>
      <c r="J49" s="2">
        <f t="shared" si="2"/>
        <v>2299.9326867438563</v>
      </c>
    </row>
    <row r="50" spans="1:10" x14ac:dyDescent="0.25">
      <c r="A50">
        <v>40</v>
      </c>
      <c r="B50" s="2">
        <f t="shared" si="3"/>
        <v>94726.522232460658</v>
      </c>
      <c r="C50">
        <f t="shared" si="4"/>
        <v>810.68823238076561</v>
      </c>
      <c r="D50" s="2">
        <f t="shared" si="5"/>
        <v>1489.2444543630902</v>
      </c>
      <c r="E50" s="2">
        <f t="shared" si="6"/>
        <v>2299.9326867438558</v>
      </c>
      <c r="F50" s="2">
        <f t="shared" si="7"/>
        <v>93237.277778097574</v>
      </c>
      <c r="G50">
        <f t="shared" si="8"/>
        <v>8.5581969365593463E-3</v>
      </c>
      <c r="H50">
        <f t="shared" si="9"/>
        <v>51</v>
      </c>
      <c r="J50" s="2">
        <f t="shared" si="2"/>
        <v>2299.9326867438558</v>
      </c>
    </row>
    <row r="51" spans="1:10" x14ac:dyDescent="0.25">
      <c r="A51">
        <v>41</v>
      </c>
      <c r="B51" s="2">
        <f t="shared" si="3"/>
        <v>93237.277778097574</v>
      </c>
      <c r="C51">
        <f t="shared" si="4"/>
        <v>797.94298505364748</v>
      </c>
      <c r="D51" s="2">
        <f t="shared" si="5"/>
        <v>1501.9897016902082</v>
      </c>
      <c r="E51" s="2">
        <f t="shared" si="6"/>
        <v>2299.9326867438558</v>
      </c>
      <c r="F51" s="2">
        <f t="shared" si="7"/>
        <v>91735.288076407363</v>
      </c>
      <c r="G51">
        <f t="shared" si="8"/>
        <v>8.5581969365593463E-3</v>
      </c>
      <c r="H51">
        <f t="shared" si="9"/>
        <v>50</v>
      </c>
      <c r="J51" s="2">
        <f t="shared" si="2"/>
        <v>2299.9326867438558</v>
      </c>
    </row>
    <row r="52" spans="1:10" x14ac:dyDescent="0.25">
      <c r="A52" s="16">
        <v>42</v>
      </c>
      <c r="B52" s="2">
        <f t="shared" si="3"/>
        <v>91735.288076407363</v>
      </c>
      <c r="C52">
        <f t="shared" si="4"/>
        <v>785.08866138989868</v>
      </c>
      <c r="D52" s="2">
        <f t="shared" si="5"/>
        <v>1514.8440253539575</v>
      </c>
      <c r="E52" s="2">
        <f t="shared" si="6"/>
        <v>2299.9326867438563</v>
      </c>
      <c r="F52" s="2">
        <f t="shared" si="7"/>
        <v>88220.444051053404</v>
      </c>
      <c r="G52">
        <f t="shared" si="8"/>
        <v>8.5581969365593463E-3</v>
      </c>
      <c r="H52">
        <f t="shared" si="9"/>
        <v>49</v>
      </c>
      <c r="I52">
        <v>2000</v>
      </c>
      <c r="J52" s="2">
        <f t="shared" si="2"/>
        <v>4299.9326867438558</v>
      </c>
    </row>
    <row r="53" spans="1:10" x14ac:dyDescent="0.25">
      <c r="A53">
        <v>43</v>
      </c>
      <c r="B53" s="2">
        <f t="shared" si="3"/>
        <v>88220.444051053404</v>
      </c>
      <c r="C53">
        <f t="shared" si="4"/>
        <v>755.0079340196304</v>
      </c>
      <c r="D53" s="2">
        <f t="shared" si="5"/>
        <v>1493.940018367512</v>
      </c>
      <c r="E53" s="2">
        <f t="shared" si="6"/>
        <v>2248.9479523871423</v>
      </c>
      <c r="F53" s="2">
        <f t="shared" si="7"/>
        <v>86726.504032685887</v>
      </c>
      <c r="G53">
        <f t="shared" si="8"/>
        <v>8.5581969365593463E-3</v>
      </c>
      <c r="H53">
        <f t="shared" si="9"/>
        <v>48</v>
      </c>
      <c r="J53" s="2">
        <f t="shared" si="2"/>
        <v>2248.9479523871423</v>
      </c>
    </row>
    <row r="54" spans="1:10" x14ac:dyDescent="0.25">
      <c r="A54">
        <v>44</v>
      </c>
      <c r="B54" s="2">
        <f t="shared" si="3"/>
        <v>86726.504032685887</v>
      </c>
      <c r="C54">
        <f t="shared" si="4"/>
        <v>742.22250113103416</v>
      </c>
      <c r="D54" s="2">
        <f t="shared" si="5"/>
        <v>1506.7254512561071</v>
      </c>
      <c r="E54" s="2">
        <f t="shared" si="6"/>
        <v>2248.9479523871414</v>
      </c>
      <c r="F54" s="2">
        <f t="shared" si="7"/>
        <v>85219.778581429782</v>
      </c>
      <c r="G54">
        <f t="shared" si="8"/>
        <v>8.5581969365593463E-3</v>
      </c>
      <c r="H54">
        <f t="shared" si="9"/>
        <v>47</v>
      </c>
      <c r="J54" s="2">
        <f t="shared" si="2"/>
        <v>2248.9479523871414</v>
      </c>
    </row>
    <row r="55" spans="1:10" x14ac:dyDescent="0.25">
      <c r="A55">
        <v>45</v>
      </c>
      <c r="B55" s="2">
        <f t="shared" si="3"/>
        <v>85219.778581429782</v>
      </c>
      <c r="C55">
        <f t="shared" si="4"/>
        <v>729.32764798985818</v>
      </c>
      <c r="D55" s="2">
        <f t="shared" si="5"/>
        <v>1519.6203043972832</v>
      </c>
      <c r="E55" s="2">
        <f t="shared" si="6"/>
        <v>2248.9479523871414</v>
      </c>
      <c r="F55" s="2">
        <f t="shared" si="7"/>
        <v>83700.158277032504</v>
      </c>
      <c r="G55">
        <f t="shared" si="8"/>
        <v>8.5581969365593463E-3</v>
      </c>
      <c r="H55">
        <f t="shared" si="9"/>
        <v>46</v>
      </c>
      <c r="J55" s="2">
        <f t="shared" si="2"/>
        <v>2248.9479523871414</v>
      </c>
    </row>
    <row r="56" spans="1:10" x14ac:dyDescent="0.25">
      <c r="A56">
        <v>46</v>
      </c>
      <c r="B56" s="2">
        <f t="shared" si="3"/>
        <v>83700.158277032504</v>
      </c>
      <c r="C56">
        <f t="shared" si="4"/>
        <v>716.32243815603204</v>
      </c>
      <c r="D56" s="2">
        <f t="shared" si="5"/>
        <v>1532.6255142311102</v>
      </c>
      <c r="E56" s="2">
        <f t="shared" si="6"/>
        <v>2248.9479523871423</v>
      </c>
      <c r="F56" s="2">
        <f t="shared" si="7"/>
        <v>82167.532762801391</v>
      </c>
      <c r="G56">
        <f t="shared" si="8"/>
        <v>8.5581969365593463E-3</v>
      </c>
      <c r="H56">
        <f t="shared" si="9"/>
        <v>45</v>
      </c>
      <c r="J56" s="2">
        <f t="shared" si="2"/>
        <v>2248.9479523871423</v>
      </c>
    </row>
    <row r="57" spans="1:10" x14ac:dyDescent="0.25">
      <c r="A57">
        <v>47</v>
      </c>
      <c r="B57" s="2">
        <f t="shared" si="3"/>
        <v>82167.532762801391</v>
      </c>
      <c r="C57">
        <f t="shared" si="4"/>
        <v>703.20592717524653</v>
      </c>
      <c r="D57" s="2">
        <f t="shared" si="5"/>
        <v>1545.742025211895</v>
      </c>
      <c r="E57" s="2">
        <f t="shared" si="6"/>
        <v>2248.9479523871414</v>
      </c>
      <c r="F57" s="2">
        <f t="shared" si="7"/>
        <v>80621.790737589501</v>
      </c>
      <c r="G57">
        <f t="shared" si="8"/>
        <v>8.5581969365593463E-3</v>
      </c>
      <c r="H57">
        <f t="shared" si="9"/>
        <v>44</v>
      </c>
      <c r="J57" s="2">
        <f t="shared" si="2"/>
        <v>2248.9479523871414</v>
      </c>
    </row>
    <row r="58" spans="1:10" x14ac:dyDescent="0.25">
      <c r="A58">
        <v>48</v>
      </c>
      <c r="B58" s="2">
        <f t="shared" si="3"/>
        <v>80621.790737589501</v>
      </c>
      <c r="C58">
        <f t="shared" si="4"/>
        <v>689.97716251036718</v>
      </c>
      <c r="D58" s="2">
        <f t="shared" si="5"/>
        <v>1558.9707898767751</v>
      </c>
      <c r="E58" s="2">
        <f t="shared" si="6"/>
        <v>2248.9479523871423</v>
      </c>
      <c r="F58" s="2">
        <f t="shared" si="7"/>
        <v>79062.81994771272</v>
      </c>
      <c r="G58">
        <f t="shared" si="8"/>
        <v>8.5581969365593463E-3</v>
      </c>
      <c r="H58">
        <f t="shared" si="9"/>
        <v>43</v>
      </c>
      <c r="J58" s="2">
        <f t="shared" si="2"/>
        <v>2248.9479523871423</v>
      </c>
    </row>
    <row r="59" spans="1:10" x14ac:dyDescent="0.25">
      <c r="A59">
        <v>49</v>
      </c>
      <c r="B59" s="2">
        <f t="shared" si="3"/>
        <v>79062.81994771272</v>
      </c>
      <c r="C59">
        <f t="shared" si="4"/>
        <v>676.63518347225818</v>
      </c>
      <c r="D59" s="2">
        <f t="shared" si="5"/>
        <v>1572.3127689148841</v>
      </c>
      <c r="E59" s="2">
        <f t="shared" si="6"/>
        <v>2248.9479523871423</v>
      </c>
      <c r="F59" s="2">
        <f t="shared" si="7"/>
        <v>77490.507178797838</v>
      </c>
      <c r="G59">
        <f t="shared" si="8"/>
        <v>8.5581969365593463E-3</v>
      </c>
      <c r="H59">
        <f t="shared" si="9"/>
        <v>42</v>
      </c>
      <c r="J59" s="2">
        <f t="shared" si="2"/>
        <v>2248.9479523871423</v>
      </c>
    </row>
    <row r="60" spans="1:10" x14ac:dyDescent="0.25">
      <c r="A60">
        <v>50</v>
      </c>
      <c r="B60" s="2">
        <f t="shared" si="3"/>
        <v>77490.507178797838</v>
      </c>
      <c r="C60">
        <f t="shared" si="4"/>
        <v>663.17902115001766</v>
      </c>
      <c r="D60" s="2">
        <f t="shared" si="5"/>
        <v>1585.7689312371238</v>
      </c>
      <c r="E60" s="2">
        <f t="shared" si="6"/>
        <v>2248.9479523871414</v>
      </c>
      <c r="F60" s="2">
        <f t="shared" si="7"/>
        <v>75904.738247560716</v>
      </c>
      <c r="G60">
        <f t="shared" si="8"/>
        <v>8.5581969365593463E-3</v>
      </c>
      <c r="H60">
        <f t="shared" si="9"/>
        <v>41</v>
      </c>
      <c r="J60" s="2">
        <f t="shared" si="2"/>
        <v>2248.9479523871414</v>
      </c>
    </row>
    <row r="61" spans="1:10" x14ac:dyDescent="0.25">
      <c r="A61">
        <v>51</v>
      </c>
      <c r="B61" s="2">
        <f t="shared" si="3"/>
        <v>75904.738247560716</v>
      </c>
      <c r="C61">
        <f t="shared" si="4"/>
        <v>649.60769834061318</v>
      </c>
      <c r="D61" s="2">
        <f t="shared" si="5"/>
        <v>1599.340254046529</v>
      </c>
      <c r="E61" s="2">
        <f t="shared" si="6"/>
        <v>2248.9479523871423</v>
      </c>
      <c r="F61" s="2">
        <f t="shared" si="7"/>
        <v>74305.397993514183</v>
      </c>
      <c r="G61">
        <f t="shared" si="8"/>
        <v>8.5581969365593463E-3</v>
      </c>
      <c r="H61">
        <f t="shared" si="9"/>
        <v>40</v>
      </c>
      <c r="J61" s="2">
        <f t="shared" si="2"/>
        <v>2248.9479523871423</v>
      </c>
    </row>
    <row r="62" spans="1:10" x14ac:dyDescent="0.25">
      <c r="A62">
        <v>52</v>
      </c>
      <c r="B62" s="2">
        <f t="shared" si="3"/>
        <v>74305.397993514183</v>
      </c>
      <c r="C62">
        <f t="shared" si="4"/>
        <v>635.92022947791611</v>
      </c>
      <c r="D62" s="2">
        <f t="shared" si="5"/>
        <v>1613.0277229092253</v>
      </c>
      <c r="E62" s="2">
        <f t="shared" si="6"/>
        <v>2248.9479523871414</v>
      </c>
      <c r="F62" s="2">
        <f t="shared" si="7"/>
        <v>72692.370270604952</v>
      </c>
      <c r="G62">
        <f t="shared" si="8"/>
        <v>8.5581969365593463E-3</v>
      </c>
      <c r="H62">
        <f t="shared" si="9"/>
        <v>39</v>
      </c>
      <c r="J62" s="2">
        <f t="shared" si="2"/>
        <v>2248.9479523871414</v>
      </c>
    </row>
    <row r="63" spans="1:10" x14ac:dyDescent="0.25">
      <c r="A63">
        <v>53</v>
      </c>
      <c r="B63" s="2">
        <f t="shared" si="3"/>
        <v>72692.370270604952</v>
      </c>
      <c r="C63">
        <f t="shared" si="4"/>
        <v>622.11562056112905</v>
      </c>
      <c r="D63" s="2">
        <f t="shared" si="5"/>
        <v>1626.8323318260123</v>
      </c>
      <c r="E63" s="2">
        <f t="shared" si="6"/>
        <v>2248.9479523871414</v>
      </c>
      <c r="F63" s="2">
        <f t="shared" si="7"/>
        <v>71065.537938778943</v>
      </c>
      <c r="G63">
        <f t="shared" si="8"/>
        <v>8.5581969365593463E-3</v>
      </c>
      <c r="H63">
        <f t="shared" si="9"/>
        <v>38</v>
      </c>
      <c r="J63" s="2">
        <f t="shared" si="2"/>
        <v>2248.9479523871414</v>
      </c>
    </row>
    <row r="64" spans="1:10" x14ac:dyDescent="0.25">
      <c r="A64">
        <v>54</v>
      </c>
      <c r="B64" s="2">
        <f t="shared" si="3"/>
        <v>71065.537938778943</v>
      </c>
      <c r="C64">
        <f t="shared" si="4"/>
        <v>608.19286908259994</v>
      </c>
      <c r="D64" s="2">
        <f t="shared" si="5"/>
        <v>1640.7550833045416</v>
      </c>
      <c r="E64" s="2">
        <f t="shared" si="6"/>
        <v>2248.9479523871414</v>
      </c>
      <c r="F64" s="2">
        <f t="shared" si="7"/>
        <v>69424.782855474405</v>
      </c>
      <c r="G64">
        <f t="shared" si="8"/>
        <v>8.5581969365593463E-3</v>
      </c>
      <c r="H64">
        <f t="shared" si="9"/>
        <v>37</v>
      </c>
      <c r="J64" s="2">
        <f t="shared" si="2"/>
        <v>2248.9479523871414</v>
      </c>
    </row>
    <row r="65" spans="1:10" x14ac:dyDescent="0.25">
      <c r="A65">
        <v>55</v>
      </c>
      <c r="B65" s="2">
        <f t="shared" si="3"/>
        <v>69424.782855474405</v>
      </c>
      <c r="C65">
        <f t="shared" si="4"/>
        <v>594.15096395501882</v>
      </c>
      <c r="D65" s="2">
        <f t="shared" si="5"/>
        <v>1654.7969884321235</v>
      </c>
      <c r="E65" s="2">
        <f t="shared" si="6"/>
        <v>2248.9479523871423</v>
      </c>
      <c r="F65" s="2">
        <f t="shared" si="7"/>
        <v>67769.985867042284</v>
      </c>
      <c r="G65">
        <f t="shared" si="8"/>
        <v>8.5581969365593463E-3</v>
      </c>
      <c r="H65">
        <f t="shared" si="9"/>
        <v>36</v>
      </c>
      <c r="J65" s="2">
        <f t="shared" si="2"/>
        <v>2248.9479523871423</v>
      </c>
    </row>
    <row r="66" spans="1:10" x14ac:dyDescent="0.25">
      <c r="A66">
        <v>56</v>
      </c>
      <c r="B66" s="2">
        <f t="shared" si="3"/>
        <v>67769.985867042284</v>
      </c>
      <c r="C66">
        <f t="shared" si="4"/>
        <v>579.98888543799148</v>
      </c>
      <c r="D66" s="2">
        <f t="shared" si="5"/>
        <v>1668.9590669491508</v>
      </c>
      <c r="E66" s="2">
        <f t="shared" si="6"/>
        <v>2248.9479523871423</v>
      </c>
      <c r="F66" s="2">
        <f t="shared" si="7"/>
        <v>66101.026800093139</v>
      </c>
      <c r="G66">
        <f t="shared" si="8"/>
        <v>8.5581969365593463E-3</v>
      </c>
      <c r="H66">
        <f t="shared" si="9"/>
        <v>35</v>
      </c>
      <c r="J66" s="2">
        <f t="shared" si="2"/>
        <v>2248.9479523871423</v>
      </c>
    </row>
    <row r="67" spans="1:10" x14ac:dyDescent="0.25">
      <c r="A67">
        <v>57</v>
      </c>
      <c r="B67" s="2">
        <f t="shared" si="3"/>
        <v>66101.026800093139</v>
      </c>
      <c r="C67">
        <f t="shared" si="4"/>
        <v>565.70560506398431</v>
      </c>
      <c r="D67" s="2">
        <f t="shared" si="5"/>
        <v>1683.2423473231579</v>
      </c>
      <c r="E67" s="2">
        <f t="shared" si="6"/>
        <v>2248.9479523871423</v>
      </c>
      <c r="F67" s="2">
        <f t="shared" si="7"/>
        <v>64417.784452769978</v>
      </c>
      <c r="G67">
        <f t="shared" si="8"/>
        <v>8.5581969365593463E-3</v>
      </c>
      <c r="H67">
        <f t="shared" si="9"/>
        <v>34</v>
      </c>
      <c r="J67" s="2">
        <f t="shared" si="2"/>
        <v>2248.9479523871423</v>
      </c>
    </row>
    <row r="68" spans="1:10" x14ac:dyDescent="0.25">
      <c r="A68">
        <v>58</v>
      </c>
      <c r="B68" s="2">
        <f t="shared" si="3"/>
        <v>64417.784452769978</v>
      </c>
      <c r="C68">
        <f t="shared" si="4"/>
        <v>551.30008556363634</v>
      </c>
      <c r="D68" s="2">
        <f t="shared" si="5"/>
        <v>1697.6478668235059</v>
      </c>
      <c r="E68" s="2">
        <f t="shared" si="6"/>
        <v>2248.9479523871423</v>
      </c>
      <c r="F68" s="2">
        <f t="shared" si="7"/>
        <v>62720.136585946471</v>
      </c>
      <c r="G68">
        <f t="shared" si="8"/>
        <v>8.5581969365593463E-3</v>
      </c>
      <c r="H68">
        <f t="shared" si="9"/>
        <v>33</v>
      </c>
      <c r="J68" s="2">
        <f t="shared" si="2"/>
        <v>2248.9479523871423</v>
      </c>
    </row>
    <row r="69" spans="1:10" x14ac:dyDescent="0.25">
      <c r="A69">
        <v>59</v>
      </c>
      <c r="B69" s="2">
        <f t="shared" si="3"/>
        <v>62720.136585946471</v>
      </c>
      <c r="C69">
        <f t="shared" si="4"/>
        <v>536.77128079043086</v>
      </c>
      <c r="D69" s="2">
        <f t="shared" si="5"/>
        <v>1712.1766715967115</v>
      </c>
      <c r="E69" s="2">
        <f t="shared" si="6"/>
        <v>2248.9479523871423</v>
      </c>
      <c r="F69" s="2">
        <f t="shared" si="7"/>
        <v>61007.959914349762</v>
      </c>
      <c r="G69">
        <f t="shared" si="8"/>
        <v>8.5581969365593463E-3</v>
      </c>
      <c r="H69">
        <f t="shared" si="9"/>
        <v>32</v>
      </c>
      <c r="J69" s="2">
        <f t="shared" si="2"/>
        <v>2248.9479523871423</v>
      </c>
    </row>
    <row r="70" spans="1:10" x14ac:dyDescent="0.25">
      <c r="A70">
        <v>60</v>
      </c>
      <c r="B70" s="2">
        <f t="shared" si="3"/>
        <v>61007.959914349762</v>
      </c>
      <c r="C70">
        <f t="shared" si="4"/>
        <v>522.11813564472357</v>
      </c>
      <c r="D70" s="2">
        <f t="shared" si="5"/>
        <v>1726.8298167424186</v>
      </c>
      <c r="E70" s="2">
        <f t="shared" si="6"/>
        <v>2248.9479523871423</v>
      </c>
      <c r="F70" s="2">
        <f t="shared" si="7"/>
        <v>59281.13009760734</v>
      </c>
      <c r="G70">
        <f t="shared" si="8"/>
        <v>8.5581969365593463E-3</v>
      </c>
      <c r="H70">
        <f t="shared" si="9"/>
        <v>31</v>
      </c>
      <c r="J70" s="2">
        <f t="shared" si="2"/>
        <v>2248.9479523871423</v>
      </c>
    </row>
    <row r="71" spans="1:10" x14ac:dyDescent="0.25">
      <c r="A71" s="17">
        <v>61</v>
      </c>
      <c r="B71" s="2">
        <f t="shared" si="3"/>
        <v>59281.13009760734</v>
      </c>
      <c r="C71">
        <f t="shared" si="4"/>
        <v>625.90184619233389</v>
      </c>
      <c r="D71" s="2">
        <f t="shared" si="5"/>
        <v>1689.9074354293184</v>
      </c>
      <c r="E71" s="2">
        <f t="shared" si="6"/>
        <v>2315.8092816216522</v>
      </c>
      <c r="F71" s="2">
        <f t="shared" si="7"/>
        <v>57591.222662178021</v>
      </c>
      <c r="G71">
        <f>G70+0.2%</f>
        <v>1.0558196936559346E-2</v>
      </c>
      <c r="H71">
        <f t="shared" si="9"/>
        <v>30</v>
      </c>
      <c r="J71" s="2">
        <f t="shared" si="2"/>
        <v>2315.8092816216522</v>
      </c>
    </row>
    <row r="72" spans="1:10" x14ac:dyDescent="0.25">
      <c r="A72">
        <v>62</v>
      </c>
      <c r="B72" s="2">
        <f t="shared" si="3"/>
        <v>57591.222662178021</v>
      </c>
      <c r="C72">
        <f t="shared" si="4"/>
        <v>608.05947068451519</v>
      </c>
      <c r="D72" s="2">
        <f t="shared" si="5"/>
        <v>1707.749810937137</v>
      </c>
      <c r="E72" s="2">
        <f t="shared" si="6"/>
        <v>2315.8092816216522</v>
      </c>
      <c r="F72" s="2">
        <f t="shared" si="7"/>
        <v>55883.472851240884</v>
      </c>
      <c r="G72">
        <f t="shared" si="8"/>
        <v>1.0558196936559346E-2</v>
      </c>
      <c r="H72">
        <f t="shared" si="9"/>
        <v>29</v>
      </c>
      <c r="J72" s="2">
        <f t="shared" si="2"/>
        <v>2315.8092816216522</v>
      </c>
    </row>
    <row r="73" spans="1:10" x14ac:dyDescent="0.25">
      <c r="A73">
        <v>63</v>
      </c>
      <c r="B73" s="2">
        <f t="shared" si="3"/>
        <v>55883.472851240884</v>
      </c>
      <c r="C73">
        <f t="shared" si="4"/>
        <v>590.02871186226889</v>
      </c>
      <c r="D73" s="2">
        <f t="shared" si="5"/>
        <v>1725.7805697593833</v>
      </c>
      <c r="E73" s="2">
        <f t="shared" si="6"/>
        <v>2315.8092816216522</v>
      </c>
      <c r="F73" s="2">
        <f t="shared" si="7"/>
        <v>54157.692281481497</v>
      </c>
      <c r="G73">
        <f t="shared" si="8"/>
        <v>1.0558196936559346E-2</v>
      </c>
      <c r="H73">
        <f t="shared" si="9"/>
        <v>28</v>
      </c>
      <c r="J73" s="2">
        <f t="shared" si="2"/>
        <v>2315.8092816216522</v>
      </c>
    </row>
    <row r="74" spans="1:10" x14ac:dyDescent="0.25">
      <c r="A74">
        <v>64</v>
      </c>
      <c r="B74" s="2">
        <f t="shared" si="3"/>
        <v>54157.692281481497</v>
      </c>
      <c r="C74">
        <f t="shared" si="4"/>
        <v>571.80758073746165</v>
      </c>
      <c r="D74" s="2">
        <f t="shared" si="5"/>
        <v>1744.0017008841901</v>
      </c>
      <c r="E74" s="2">
        <f t="shared" si="6"/>
        <v>2315.8092816216517</v>
      </c>
      <c r="F74" s="2">
        <f t="shared" si="7"/>
        <v>52413.690580597307</v>
      </c>
      <c r="G74">
        <f t="shared" si="8"/>
        <v>1.0558196936559346E-2</v>
      </c>
      <c r="H74">
        <f t="shared" si="9"/>
        <v>27</v>
      </c>
      <c r="J74" s="2">
        <f t="shared" si="2"/>
        <v>2315.8092816216517</v>
      </c>
    </row>
    <row r="75" spans="1:10" x14ac:dyDescent="0.25">
      <c r="A75">
        <v>65</v>
      </c>
      <c r="B75" s="2">
        <f t="shared" si="3"/>
        <v>52413.690580597307</v>
      </c>
      <c r="C75">
        <f t="shared" si="4"/>
        <v>553.39406732183193</v>
      </c>
      <c r="D75" s="2">
        <f t="shared" si="5"/>
        <v>1762.4152142998207</v>
      </c>
      <c r="E75" s="2">
        <f t="shared" si="6"/>
        <v>2315.8092816216526</v>
      </c>
      <c r="F75" s="2">
        <f t="shared" si="7"/>
        <v>50651.275366297486</v>
      </c>
      <c r="G75">
        <f t="shared" si="8"/>
        <v>1.0558196936559346E-2</v>
      </c>
      <c r="H75">
        <f t="shared" si="9"/>
        <v>26</v>
      </c>
      <c r="J75" s="2">
        <f t="shared" si="2"/>
        <v>2315.8092816216526</v>
      </c>
    </row>
    <row r="76" spans="1:10" x14ac:dyDescent="0.25">
      <c r="A76">
        <v>66</v>
      </c>
      <c r="B76" s="2">
        <f t="shared" si="3"/>
        <v>50651.275366297486</v>
      </c>
      <c r="C76">
        <f t="shared" si="4"/>
        <v>534.786140405266</v>
      </c>
      <c r="D76" s="2">
        <f t="shared" si="5"/>
        <v>1781.0231412163862</v>
      </c>
      <c r="E76" s="2">
        <f t="shared" si="6"/>
        <v>2315.8092816216522</v>
      </c>
      <c r="F76" s="2">
        <f t="shared" si="7"/>
        <v>48870.252225081102</v>
      </c>
      <c r="G76">
        <f t="shared" si="8"/>
        <v>1.0558196936559346E-2</v>
      </c>
      <c r="H76">
        <f t="shared" si="9"/>
        <v>25</v>
      </c>
      <c r="J76" s="2">
        <f t="shared" ref="J76:J99" si="10">E76+I76</f>
        <v>2315.8092816216522</v>
      </c>
    </row>
    <row r="77" spans="1:10" x14ac:dyDescent="0.25">
      <c r="A77">
        <v>67</v>
      </c>
      <c r="B77" s="2">
        <f t="shared" ref="B77:B100" si="11">F76</f>
        <v>48870.252225081102</v>
      </c>
      <c r="C77">
        <f t="shared" ref="C77:C100" si="12">B77*G77</f>
        <v>515.98174733173391</v>
      </c>
      <c r="D77" s="2">
        <f t="shared" ref="D77:D100" si="13">E77-C77</f>
        <v>1799.8275342899178</v>
      </c>
      <c r="E77" s="2">
        <f t="shared" ref="E77:E100" si="14">PMT(G77,H77,-B77)</f>
        <v>2315.8092816216517</v>
      </c>
      <c r="F77" s="2">
        <f t="shared" ref="F77:F100" si="15">B77-D77-I77</f>
        <v>47070.424690791187</v>
      </c>
      <c r="G77">
        <f t="shared" ref="G77:G100" si="16">G76</f>
        <v>1.0558196936559346E-2</v>
      </c>
      <c r="H77">
        <f t="shared" ref="H77:H100" si="17">H76-1</f>
        <v>24</v>
      </c>
      <c r="J77" s="2">
        <f t="shared" si="10"/>
        <v>2315.8092816216517</v>
      </c>
    </row>
    <row r="78" spans="1:10" x14ac:dyDescent="0.25">
      <c r="A78">
        <v>68</v>
      </c>
      <c r="B78" s="2">
        <f t="shared" si="11"/>
        <v>47070.424690791187</v>
      </c>
      <c r="C78">
        <f t="shared" si="12"/>
        <v>496.97881377285893</v>
      </c>
      <c r="D78" s="2">
        <f t="shared" si="13"/>
        <v>1818.8304678487932</v>
      </c>
      <c r="E78" s="2">
        <f t="shared" si="14"/>
        <v>2315.8092816216522</v>
      </c>
      <c r="F78" s="2">
        <f t="shared" si="15"/>
        <v>45251.594222942396</v>
      </c>
      <c r="G78">
        <f t="shared" si="16"/>
        <v>1.0558196936559346E-2</v>
      </c>
      <c r="H78">
        <f t="shared" si="17"/>
        <v>23</v>
      </c>
      <c r="J78" s="2">
        <f t="shared" si="10"/>
        <v>2315.8092816216522</v>
      </c>
    </row>
    <row r="79" spans="1:10" x14ac:dyDescent="0.25">
      <c r="A79">
        <v>69</v>
      </c>
      <c r="B79" s="2">
        <f t="shared" si="11"/>
        <v>45251.594222942396</v>
      </c>
      <c r="C79">
        <f t="shared" si="12"/>
        <v>477.77524349909703</v>
      </c>
      <c r="D79" s="2">
        <f t="shared" si="13"/>
        <v>1838.0340381225556</v>
      </c>
      <c r="E79" s="2">
        <f t="shared" si="14"/>
        <v>2315.8092816216526</v>
      </c>
      <c r="F79" s="2">
        <f t="shared" si="15"/>
        <v>43413.560184819842</v>
      </c>
      <c r="G79">
        <f t="shared" si="16"/>
        <v>1.0558196936559346E-2</v>
      </c>
      <c r="H79">
        <f t="shared" si="17"/>
        <v>22</v>
      </c>
      <c r="J79" s="2">
        <f t="shared" si="10"/>
        <v>2315.8092816216526</v>
      </c>
    </row>
    <row r="80" spans="1:10" x14ac:dyDescent="0.25">
      <c r="A80">
        <v>70</v>
      </c>
      <c r="B80" s="2">
        <f t="shared" si="11"/>
        <v>43413.560184819842</v>
      </c>
      <c r="C80">
        <f t="shared" si="12"/>
        <v>458.36891814849969</v>
      </c>
      <c r="D80" s="2">
        <f t="shared" si="13"/>
        <v>1857.440363473153</v>
      </c>
      <c r="E80" s="2">
        <f t="shared" si="14"/>
        <v>2315.8092816216526</v>
      </c>
      <c r="F80" s="2">
        <f t="shared" si="15"/>
        <v>41556.119821346692</v>
      </c>
      <c r="G80">
        <f t="shared" si="16"/>
        <v>1.0558196936559346E-2</v>
      </c>
      <c r="H80">
        <f t="shared" si="17"/>
        <v>21</v>
      </c>
      <c r="J80" s="2">
        <f t="shared" si="10"/>
        <v>2315.8092816216526</v>
      </c>
    </row>
    <row r="81" spans="1:10" x14ac:dyDescent="0.25">
      <c r="A81">
        <v>71</v>
      </c>
      <c r="B81" s="2">
        <f t="shared" si="11"/>
        <v>41556.119821346692</v>
      </c>
      <c r="C81">
        <f t="shared" si="12"/>
        <v>438.75769699303578</v>
      </c>
      <c r="D81" s="2">
        <f t="shared" si="13"/>
        <v>1877.0515846286169</v>
      </c>
      <c r="E81" s="2">
        <f t="shared" si="14"/>
        <v>2315.8092816216526</v>
      </c>
      <c r="F81" s="2">
        <f t="shared" si="15"/>
        <v>39679.068236718078</v>
      </c>
      <c r="G81">
        <f t="shared" si="16"/>
        <v>1.0558196936559346E-2</v>
      </c>
      <c r="H81">
        <f t="shared" si="17"/>
        <v>20</v>
      </c>
      <c r="J81" s="2">
        <f t="shared" si="10"/>
        <v>2315.8092816216526</v>
      </c>
    </row>
    <row r="82" spans="1:10" x14ac:dyDescent="0.25">
      <c r="A82">
        <v>72</v>
      </c>
      <c r="B82" s="2">
        <f t="shared" si="11"/>
        <v>39679.068236718078</v>
      </c>
      <c r="C82">
        <f t="shared" si="12"/>
        <v>418.93941670244607</v>
      </c>
      <c r="D82" s="2">
        <f t="shared" si="13"/>
        <v>1896.8698649192065</v>
      </c>
      <c r="E82" s="2">
        <f t="shared" si="14"/>
        <v>2315.8092816216526</v>
      </c>
      <c r="F82" s="2">
        <f t="shared" si="15"/>
        <v>37782.19837179887</v>
      </c>
      <c r="G82">
        <f t="shared" si="16"/>
        <v>1.0558196936559346E-2</v>
      </c>
      <c r="H82">
        <f t="shared" si="17"/>
        <v>19</v>
      </c>
      <c r="J82" s="2">
        <f t="shared" si="10"/>
        <v>2315.8092816216526</v>
      </c>
    </row>
    <row r="83" spans="1:10" x14ac:dyDescent="0.25">
      <c r="A83">
        <v>73</v>
      </c>
      <c r="B83" s="2">
        <f t="shared" si="11"/>
        <v>37782.19837179887</v>
      </c>
      <c r="C83">
        <f t="shared" si="12"/>
        <v>398.91189110560435</v>
      </c>
      <c r="D83" s="2">
        <f t="shared" si="13"/>
        <v>1916.8973905160483</v>
      </c>
      <c r="E83" s="2">
        <f t="shared" si="14"/>
        <v>2315.8092816216526</v>
      </c>
      <c r="F83" s="2">
        <f t="shared" si="15"/>
        <v>35865.300981282824</v>
      </c>
      <c r="G83">
        <f t="shared" si="16"/>
        <v>1.0558196936559346E-2</v>
      </c>
      <c r="H83">
        <f t="shared" si="17"/>
        <v>18</v>
      </c>
      <c r="J83" s="2">
        <f t="shared" si="10"/>
        <v>2315.8092816216526</v>
      </c>
    </row>
    <row r="84" spans="1:10" x14ac:dyDescent="0.25">
      <c r="A84">
        <v>74</v>
      </c>
      <c r="B84" s="2">
        <f t="shared" si="11"/>
        <v>35865.300981282824</v>
      </c>
      <c r="C84">
        <f t="shared" si="12"/>
        <v>378.67291094935922</v>
      </c>
      <c r="D84" s="2">
        <f t="shared" si="13"/>
        <v>1937.1363706722939</v>
      </c>
      <c r="E84" s="2">
        <f t="shared" si="14"/>
        <v>2315.8092816216531</v>
      </c>
      <c r="F84" s="2">
        <f t="shared" si="15"/>
        <v>33928.164610610533</v>
      </c>
      <c r="G84">
        <f t="shared" si="16"/>
        <v>1.0558196936559346E-2</v>
      </c>
      <c r="H84">
        <f t="shared" si="17"/>
        <v>17</v>
      </c>
      <c r="J84" s="2">
        <f t="shared" si="10"/>
        <v>2315.8092816216531</v>
      </c>
    </row>
    <row r="85" spans="1:10" x14ac:dyDescent="0.25">
      <c r="A85">
        <v>75</v>
      </c>
      <c r="B85" s="2">
        <f t="shared" si="11"/>
        <v>33928.164610610533</v>
      </c>
      <c r="C85">
        <f t="shared" si="12"/>
        <v>358.22024365482935</v>
      </c>
      <c r="D85" s="2">
        <f t="shared" si="13"/>
        <v>1957.5890379668238</v>
      </c>
      <c r="E85" s="2">
        <f t="shared" si="14"/>
        <v>2315.8092816216531</v>
      </c>
      <c r="F85" s="2">
        <f t="shared" si="15"/>
        <v>31970.575572643709</v>
      </c>
      <c r="G85">
        <f t="shared" si="16"/>
        <v>1.0558196936559346E-2</v>
      </c>
      <c r="H85">
        <f t="shared" si="17"/>
        <v>16</v>
      </c>
      <c r="J85" s="2">
        <f t="shared" si="10"/>
        <v>2315.8092816216531</v>
      </c>
    </row>
    <row r="86" spans="1:10" x14ac:dyDescent="0.25">
      <c r="A86">
        <v>76</v>
      </c>
      <c r="B86" s="2">
        <f t="shared" si="11"/>
        <v>31970.575572643709</v>
      </c>
      <c r="C86">
        <f t="shared" si="12"/>
        <v>337.55163307112588</v>
      </c>
      <c r="D86" s="2">
        <f t="shared" si="13"/>
        <v>1978.2576485505276</v>
      </c>
      <c r="E86" s="2">
        <f t="shared" si="14"/>
        <v>2315.8092816216536</v>
      </c>
      <c r="F86" s="2">
        <f t="shared" si="15"/>
        <v>29992.317924093182</v>
      </c>
      <c r="G86">
        <f t="shared" si="16"/>
        <v>1.0558196936559346E-2</v>
      </c>
      <c r="H86">
        <f t="shared" si="17"/>
        <v>15</v>
      </c>
      <c r="J86" s="2">
        <f t="shared" si="10"/>
        <v>2315.8092816216536</v>
      </c>
    </row>
    <row r="87" spans="1:10" x14ac:dyDescent="0.25">
      <c r="A87">
        <v>77</v>
      </c>
      <c r="B87" s="2">
        <f t="shared" si="11"/>
        <v>29992.317924093182</v>
      </c>
      <c r="C87">
        <f t="shared" si="12"/>
        <v>316.6647992264746</v>
      </c>
      <c r="D87" s="2">
        <f t="shared" si="13"/>
        <v>1999.144482395179</v>
      </c>
      <c r="E87" s="2">
        <f t="shared" si="14"/>
        <v>2315.8092816216536</v>
      </c>
      <c r="F87" s="2">
        <f t="shared" si="15"/>
        <v>27993.173441698003</v>
      </c>
      <c r="G87">
        <f t="shared" si="16"/>
        <v>1.0558196936559346E-2</v>
      </c>
      <c r="H87">
        <f t="shared" si="17"/>
        <v>14</v>
      </c>
      <c r="J87" s="2">
        <f t="shared" si="10"/>
        <v>2315.8092816216536</v>
      </c>
    </row>
    <row r="88" spans="1:10" x14ac:dyDescent="0.25">
      <c r="A88" s="16">
        <v>78</v>
      </c>
      <c r="B88" s="2">
        <f t="shared" si="11"/>
        <v>27993.173441698003</v>
      </c>
      <c r="C88">
        <f t="shared" si="12"/>
        <v>295.5574380767103</v>
      </c>
      <c r="D88" s="2">
        <f t="shared" si="13"/>
        <v>2020.2518435449438</v>
      </c>
      <c r="E88" s="2">
        <f t="shared" si="14"/>
        <v>2315.809281621654</v>
      </c>
      <c r="F88" s="2">
        <f t="shared" si="15"/>
        <v>23972.921598153058</v>
      </c>
      <c r="G88">
        <f t="shared" si="16"/>
        <v>1.0558196936559346E-2</v>
      </c>
      <c r="H88">
        <f t="shared" si="17"/>
        <v>13</v>
      </c>
      <c r="I88">
        <v>2000</v>
      </c>
      <c r="J88" s="2">
        <f t="shared" si="10"/>
        <v>4315.809281621654</v>
      </c>
    </row>
    <row r="89" spans="1:10" x14ac:dyDescent="0.25">
      <c r="A89">
        <v>79</v>
      </c>
      <c r="B89" s="2">
        <f t="shared" si="11"/>
        <v>23972.921598153058</v>
      </c>
      <c r="C89">
        <f t="shared" si="12"/>
        <v>253.110827377997</v>
      </c>
      <c r="D89" s="2">
        <f t="shared" si="13"/>
        <v>1884.3735574568173</v>
      </c>
      <c r="E89" s="2">
        <f t="shared" si="14"/>
        <v>2137.4843848348141</v>
      </c>
      <c r="F89" s="2">
        <f t="shared" si="15"/>
        <v>22088.548040696242</v>
      </c>
      <c r="G89">
        <f t="shared" si="16"/>
        <v>1.0558196936559346E-2</v>
      </c>
      <c r="H89">
        <f t="shared" si="17"/>
        <v>12</v>
      </c>
      <c r="J89" s="2">
        <f t="shared" si="10"/>
        <v>2137.4843848348141</v>
      </c>
    </row>
    <row r="90" spans="1:10" x14ac:dyDescent="0.25">
      <c r="A90">
        <v>80</v>
      </c>
      <c r="B90" s="2">
        <f t="shared" si="11"/>
        <v>22088.548040696242</v>
      </c>
      <c r="C90">
        <f t="shared" si="12"/>
        <v>233.215240256323</v>
      </c>
      <c r="D90" s="2">
        <f t="shared" si="13"/>
        <v>1904.2691445784913</v>
      </c>
      <c r="E90" s="2">
        <f t="shared" si="14"/>
        <v>2137.4843848348141</v>
      </c>
      <c r="F90" s="2">
        <f t="shared" si="15"/>
        <v>20184.27889611775</v>
      </c>
      <c r="G90">
        <f t="shared" si="16"/>
        <v>1.0558196936559346E-2</v>
      </c>
      <c r="H90">
        <f t="shared" si="17"/>
        <v>11</v>
      </c>
      <c r="J90" s="2">
        <f t="shared" si="10"/>
        <v>2137.4843848348141</v>
      </c>
    </row>
    <row r="91" spans="1:10" x14ac:dyDescent="0.25">
      <c r="A91">
        <v>81</v>
      </c>
      <c r="B91" s="2">
        <f t="shared" si="11"/>
        <v>20184.27889611775</v>
      </c>
      <c r="C91">
        <f t="shared" si="12"/>
        <v>213.10959160764989</v>
      </c>
      <c r="D91" s="2">
        <f t="shared" si="13"/>
        <v>1924.3747932271642</v>
      </c>
      <c r="E91" s="2">
        <f t="shared" si="14"/>
        <v>2137.4843848348141</v>
      </c>
      <c r="F91" s="2">
        <f t="shared" si="15"/>
        <v>18259.904102890585</v>
      </c>
      <c r="G91">
        <f t="shared" si="16"/>
        <v>1.0558196936559346E-2</v>
      </c>
      <c r="H91">
        <f t="shared" si="17"/>
        <v>10</v>
      </c>
      <c r="J91" s="2">
        <f t="shared" si="10"/>
        <v>2137.4843848348141</v>
      </c>
    </row>
    <row r="92" spans="1:10" x14ac:dyDescent="0.25">
      <c r="A92">
        <v>82</v>
      </c>
      <c r="B92" s="2">
        <f t="shared" si="11"/>
        <v>18259.904102890585</v>
      </c>
      <c r="C92">
        <f t="shared" si="12"/>
        <v>192.7916635610068</v>
      </c>
      <c r="D92" s="2">
        <f t="shared" si="13"/>
        <v>1944.6927212738069</v>
      </c>
      <c r="E92" s="2">
        <f t="shared" si="14"/>
        <v>2137.4843848348137</v>
      </c>
      <c r="F92" s="2">
        <f t="shared" si="15"/>
        <v>16315.211381616778</v>
      </c>
      <c r="G92">
        <f t="shared" si="16"/>
        <v>1.0558196936559346E-2</v>
      </c>
      <c r="H92">
        <f t="shared" si="17"/>
        <v>9</v>
      </c>
      <c r="J92" s="2">
        <f t="shared" si="10"/>
        <v>2137.4843848348137</v>
      </c>
    </row>
    <row r="93" spans="1:10" x14ac:dyDescent="0.25">
      <c r="A93">
        <v>83</v>
      </c>
      <c r="B93" s="2">
        <f t="shared" si="11"/>
        <v>16315.211381616778</v>
      </c>
      <c r="C93">
        <f t="shared" si="12"/>
        <v>172.25921482870444</v>
      </c>
      <c r="D93" s="2">
        <f t="shared" si="13"/>
        <v>1965.2251700061097</v>
      </c>
      <c r="E93" s="2">
        <f t="shared" si="14"/>
        <v>2137.4843848348141</v>
      </c>
      <c r="F93" s="2">
        <f t="shared" si="15"/>
        <v>14349.986211610669</v>
      </c>
      <c r="G93">
        <f t="shared" si="16"/>
        <v>1.0558196936559346E-2</v>
      </c>
      <c r="H93">
        <f t="shared" si="17"/>
        <v>8</v>
      </c>
      <c r="J93" s="2">
        <f t="shared" si="10"/>
        <v>2137.4843848348141</v>
      </c>
    </row>
    <row r="94" spans="1:10" x14ac:dyDescent="0.25">
      <c r="A94">
        <v>84</v>
      </c>
      <c r="B94" s="2">
        <f t="shared" si="11"/>
        <v>14349.986211610669</v>
      </c>
      <c r="C94">
        <f t="shared" si="12"/>
        <v>151.50998045909662</v>
      </c>
      <c r="D94" s="2">
        <f t="shared" si="13"/>
        <v>1985.9744043757175</v>
      </c>
      <c r="E94" s="2">
        <f t="shared" si="14"/>
        <v>2137.4843848348141</v>
      </c>
      <c r="F94" s="2">
        <f t="shared" si="15"/>
        <v>12364.011807234951</v>
      </c>
      <c r="G94">
        <f t="shared" si="16"/>
        <v>1.0558196936559346E-2</v>
      </c>
      <c r="H94">
        <f t="shared" si="17"/>
        <v>7</v>
      </c>
      <c r="J94" s="2">
        <f t="shared" si="10"/>
        <v>2137.4843848348141</v>
      </c>
    </row>
    <row r="95" spans="1:10" x14ac:dyDescent="0.25">
      <c r="A95">
        <v>85</v>
      </c>
      <c r="B95" s="2">
        <f t="shared" si="11"/>
        <v>12364.011807234951</v>
      </c>
      <c r="C95">
        <f t="shared" si="12"/>
        <v>130.54167158673164</v>
      </c>
      <c r="D95" s="2">
        <f t="shared" si="13"/>
        <v>2006.9427132480821</v>
      </c>
      <c r="E95" s="2">
        <f t="shared" si="14"/>
        <v>2137.4843848348137</v>
      </c>
      <c r="F95" s="2">
        <f t="shared" si="15"/>
        <v>10357.069093986869</v>
      </c>
      <c r="G95">
        <f t="shared" si="16"/>
        <v>1.0558196936559346E-2</v>
      </c>
      <c r="H95">
        <f t="shared" si="17"/>
        <v>6</v>
      </c>
      <c r="J95" s="2">
        <f t="shared" si="10"/>
        <v>2137.4843848348137</v>
      </c>
    </row>
    <row r="96" spans="1:10" x14ac:dyDescent="0.25">
      <c r="A96">
        <v>86</v>
      </c>
      <c r="B96" s="2">
        <f t="shared" si="11"/>
        <v>10357.069093986869</v>
      </c>
      <c r="C96">
        <f t="shared" si="12"/>
        <v>109.35197517986565</v>
      </c>
      <c r="D96" s="2">
        <f t="shared" si="13"/>
        <v>2028.1324096549481</v>
      </c>
      <c r="E96" s="2">
        <f t="shared" si="14"/>
        <v>2137.4843848348137</v>
      </c>
      <c r="F96" s="2">
        <f t="shared" si="15"/>
        <v>8328.9366843319203</v>
      </c>
      <c r="G96">
        <f t="shared" si="16"/>
        <v>1.0558196936559346E-2</v>
      </c>
      <c r="H96">
        <f t="shared" si="17"/>
        <v>5</v>
      </c>
      <c r="J96" s="2">
        <f t="shared" si="10"/>
        <v>2137.4843848348137</v>
      </c>
    </row>
    <row r="97" spans="1:10" x14ac:dyDescent="0.25">
      <c r="A97">
        <v>87</v>
      </c>
      <c r="B97" s="2">
        <f t="shared" si="11"/>
        <v>8328.9366843319203</v>
      </c>
      <c r="C97">
        <f t="shared" si="12"/>
        <v>87.938553785310035</v>
      </c>
      <c r="D97" s="2">
        <f t="shared" si="13"/>
        <v>2049.5458310495042</v>
      </c>
      <c r="E97" s="2">
        <f t="shared" si="14"/>
        <v>2137.4843848348141</v>
      </c>
      <c r="F97" s="2">
        <f t="shared" si="15"/>
        <v>6279.3908532824162</v>
      </c>
      <c r="G97">
        <f t="shared" si="16"/>
        <v>1.0558196936559346E-2</v>
      </c>
      <c r="H97">
        <f t="shared" si="17"/>
        <v>4</v>
      </c>
      <c r="J97" s="2">
        <f t="shared" si="10"/>
        <v>2137.4843848348141</v>
      </c>
    </row>
    <row r="98" spans="1:10" x14ac:dyDescent="0.25">
      <c r="A98">
        <v>88</v>
      </c>
      <c r="B98" s="2">
        <f t="shared" si="11"/>
        <v>6279.3908532824162</v>
      </c>
      <c r="C98">
        <f t="shared" si="12"/>
        <v>66.299045270585182</v>
      </c>
      <c r="D98" s="2">
        <f t="shared" si="13"/>
        <v>2071.1853395642288</v>
      </c>
      <c r="E98" s="2">
        <f t="shared" si="14"/>
        <v>2137.4843848348141</v>
      </c>
      <c r="F98" s="2">
        <f t="shared" si="15"/>
        <v>4208.2055137181869</v>
      </c>
      <c r="G98">
        <f t="shared" si="16"/>
        <v>1.0558196936559346E-2</v>
      </c>
      <c r="H98">
        <f t="shared" si="17"/>
        <v>3</v>
      </c>
      <c r="J98" s="2">
        <f t="shared" si="10"/>
        <v>2137.4843848348141</v>
      </c>
    </row>
    <row r="99" spans="1:10" x14ac:dyDescent="0.25">
      <c r="A99">
        <v>89</v>
      </c>
      <c r="B99" s="2">
        <f t="shared" si="11"/>
        <v>4208.2055137181869</v>
      </c>
      <c r="C99">
        <f t="shared" si="12"/>
        <v>44.43106256335151</v>
      </c>
      <c r="D99" s="2">
        <f t="shared" si="13"/>
        <v>2093.0533222714621</v>
      </c>
      <c r="E99" s="2">
        <f t="shared" si="14"/>
        <v>2137.4843848348137</v>
      </c>
      <c r="F99" s="2">
        <f t="shared" si="15"/>
        <v>2115.1521914467248</v>
      </c>
      <c r="G99">
        <f t="shared" si="16"/>
        <v>1.0558196936559346E-2</v>
      </c>
      <c r="H99">
        <f t="shared" si="17"/>
        <v>2</v>
      </c>
      <c r="J99" s="2">
        <f t="shared" si="10"/>
        <v>2137.4843848348137</v>
      </c>
    </row>
    <row r="100" spans="1:10" x14ac:dyDescent="0.25">
      <c r="A100">
        <v>90</v>
      </c>
      <c r="B100" s="2">
        <f t="shared" si="11"/>
        <v>2115.1521914467248</v>
      </c>
      <c r="C100">
        <f t="shared" si="12"/>
        <v>22.3321933880896</v>
      </c>
      <c r="D100" s="2">
        <f t="shared" si="13"/>
        <v>2115.1521914467244</v>
      </c>
      <c r="E100" s="2">
        <f t="shared" si="14"/>
        <v>2137.4843848348141</v>
      </c>
      <c r="F100" s="2">
        <f t="shared" si="15"/>
        <v>4.5474735088646412E-13</v>
      </c>
      <c r="G100">
        <f t="shared" si="16"/>
        <v>1.0558196936559346E-2</v>
      </c>
      <c r="H100">
        <f t="shared" si="17"/>
        <v>1</v>
      </c>
      <c r="J100" s="2">
        <f>E100+I100+L6</f>
        <v>2337.4843848348141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9420-C440-4E64-B4AB-47EB1B484ECE}">
  <dimension ref="A1:L58"/>
  <sheetViews>
    <sheetView topLeftCell="A10" zoomScale="120" zoomScaleNormal="120" workbookViewId="0"/>
  </sheetViews>
  <sheetFormatPr defaultColWidth="11.42578125" defaultRowHeight="15" x14ac:dyDescent="0.25"/>
  <cols>
    <col min="2" max="2" width="11.28515625" bestFit="1" customWidth="1"/>
    <col min="6" max="6" width="11.28515625" bestFit="1" customWidth="1"/>
  </cols>
  <sheetData>
    <row r="1" spans="1:12" x14ac:dyDescent="0.25">
      <c r="A1" t="s">
        <v>103</v>
      </c>
    </row>
    <row r="2" spans="1:12" x14ac:dyDescent="0.25">
      <c r="A2" t="s">
        <v>104</v>
      </c>
    </row>
    <row r="3" spans="1:12" x14ac:dyDescent="0.25">
      <c r="A3" t="s">
        <v>105</v>
      </c>
    </row>
    <row r="5" spans="1:12" x14ac:dyDescent="0.25">
      <c r="A5" t="s">
        <v>23</v>
      </c>
      <c r="B5">
        <v>120000</v>
      </c>
      <c r="C5" t="s">
        <v>53</v>
      </c>
      <c r="D5">
        <f>D6/B7</f>
        <v>7.4170717777328754E-3</v>
      </c>
      <c r="E5" t="s">
        <v>110</v>
      </c>
      <c r="F5">
        <v>4</v>
      </c>
      <c r="G5" s="16">
        <f>F5*$B$7</f>
        <v>16</v>
      </c>
      <c r="H5" t="s">
        <v>111</v>
      </c>
      <c r="I5">
        <v>5</v>
      </c>
      <c r="J5" s="18">
        <f>I5*$B$7+1</f>
        <v>21</v>
      </c>
      <c r="K5" t="s">
        <v>112</v>
      </c>
      <c r="L5" s="3">
        <v>1.4999999999999999E-2</v>
      </c>
    </row>
    <row r="6" spans="1:12" x14ac:dyDescent="0.25">
      <c r="A6" t="s">
        <v>109</v>
      </c>
      <c r="B6">
        <v>12</v>
      </c>
      <c r="C6" t="s">
        <v>54</v>
      </c>
      <c r="D6">
        <f>NOMINAL(D7,B7)</f>
        <v>2.9668287110931502E-2</v>
      </c>
      <c r="F6">
        <v>8</v>
      </c>
      <c r="G6" s="16">
        <f t="shared" ref="G6:G7" si="0">F6*$B$7</f>
        <v>32</v>
      </c>
      <c r="I6">
        <v>10</v>
      </c>
      <c r="J6" s="18">
        <f>I6*$B$7+1</f>
        <v>41</v>
      </c>
      <c r="K6" t="s">
        <v>113</v>
      </c>
      <c r="L6">
        <v>150</v>
      </c>
    </row>
    <row r="7" spans="1:12" x14ac:dyDescent="0.25">
      <c r="A7" t="s">
        <v>106</v>
      </c>
      <c r="B7">
        <v>4</v>
      </c>
      <c r="C7" t="s">
        <v>55</v>
      </c>
      <c r="D7" s="1">
        <v>0.03</v>
      </c>
      <c r="F7">
        <v>12</v>
      </c>
      <c r="G7">
        <f t="shared" si="0"/>
        <v>48</v>
      </c>
      <c r="K7" t="s">
        <v>96</v>
      </c>
      <c r="L7">
        <f>B5*(1-L5)</f>
        <v>118200</v>
      </c>
    </row>
    <row r="8" spans="1:12" x14ac:dyDescent="0.25">
      <c r="A8" t="s">
        <v>33</v>
      </c>
      <c r="B8">
        <f>B6*B7</f>
        <v>48</v>
      </c>
    </row>
    <row r="9" spans="1:12" x14ac:dyDescent="0.25">
      <c r="J9" t="s">
        <v>100</v>
      </c>
      <c r="K9" t="s">
        <v>97</v>
      </c>
      <c r="L9" s="7">
        <f>RATE(B8,-E11,L7,-L6)</f>
        <v>8.1164622701784886E-3</v>
      </c>
    </row>
    <row r="10" spans="1:12" x14ac:dyDescent="0.25">
      <c r="A10" t="s">
        <v>88</v>
      </c>
      <c r="B10" t="s">
        <v>46</v>
      </c>
      <c r="C10" t="s">
        <v>89</v>
      </c>
      <c r="D10" t="s">
        <v>90</v>
      </c>
      <c r="E10" t="s">
        <v>91</v>
      </c>
      <c r="F10" t="s">
        <v>50</v>
      </c>
      <c r="G10" t="s">
        <v>34</v>
      </c>
      <c r="H10" t="s">
        <v>92</v>
      </c>
      <c r="I10" t="s">
        <v>93</v>
      </c>
      <c r="J10">
        <f>-L7</f>
        <v>-118200</v>
      </c>
      <c r="K10" t="s">
        <v>98</v>
      </c>
      <c r="L10">
        <f>L9*$B$7</f>
        <v>3.2465849080713954E-2</v>
      </c>
    </row>
    <row r="11" spans="1:12" x14ac:dyDescent="0.25">
      <c r="A11">
        <v>1</v>
      </c>
      <c r="B11">
        <f>B5</f>
        <v>120000</v>
      </c>
      <c r="C11">
        <f>B11*G11</f>
        <v>890.04861332794508</v>
      </c>
      <c r="D11" s="2">
        <f>E11-C11</f>
        <v>2090.489382246888</v>
      </c>
      <c r="E11" s="2">
        <f>PMT(G11,H11,-B11)</f>
        <v>2980.5379955748331</v>
      </c>
      <c r="F11" s="2">
        <f>B11-D11-I11</f>
        <v>117909.51061775311</v>
      </c>
      <c r="G11">
        <f>D5</f>
        <v>7.4170717777328754E-3</v>
      </c>
      <c r="H11">
        <f>B8</f>
        <v>48</v>
      </c>
      <c r="J11" s="2">
        <f>E11+I11</f>
        <v>2980.5379955748331</v>
      </c>
      <c r="K11" t="s">
        <v>99</v>
      </c>
      <c r="L11">
        <f>EFFECT(L10,$B$7)</f>
        <v>3.2863253930621728E-2</v>
      </c>
    </row>
    <row r="12" spans="1:12" x14ac:dyDescent="0.25">
      <c r="A12">
        <v>2</v>
      </c>
      <c r="B12" s="2">
        <f>F11</f>
        <v>117909.51061775311</v>
      </c>
      <c r="C12">
        <f>B12*G12</f>
        <v>874.54330352923148</v>
      </c>
      <c r="D12" s="2">
        <f>E12-C12</f>
        <v>2105.9946920456014</v>
      </c>
      <c r="E12" s="2">
        <f>PMT(G12,H12,-B12)</f>
        <v>2980.5379955748331</v>
      </c>
      <c r="F12" s="2">
        <f>B12-D12-I12</f>
        <v>115803.51592570751</v>
      </c>
      <c r="G12">
        <f>G11</f>
        <v>7.4170717777328754E-3</v>
      </c>
      <c r="H12">
        <f>H11-1</f>
        <v>47</v>
      </c>
      <c r="J12" s="2">
        <f t="shared" ref="J12:J57" si="1">E12+I12</f>
        <v>2980.5379955748331</v>
      </c>
    </row>
    <row r="13" spans="1:12" x14ac:dyDescent="0.25">
      <c r="A13">
        <v>3</v>
      </c>
      <c r="B13" s="2">
        <f t="shared" ref="B13:B58" si="2">F12</f>
        <v>115803.51592570751</v>
      </c>
      <c r="C13">
        <f t="shared" ref="C13:C58" si="3">B13*G13</f>
        <v>858.92298973480479</v>
      </c>
      <c r="D13" s="2">
        <f t="shared" ref="D13:D58" si="4">E13-C13</f>
        <v>2121.6150058400281</v>
      </c>
      <c r="E13" s="2">
        <f t="shared" ref="E13:E58" si="5">PMT(G13,H13,-B13)</f>
        <v>2980.5379955748331</v>
      </c>
      <c r="F13" s="2">
        <f t="shared" ref="F13:F57" si="6">B13-D13-I13</f>
        <v>113681.90091986749</v>
      </c>
      <c r="G13">
        <f t="shared" ref="G13:G58" si="7">G12</f>
        <v>7.4170717777328754E-3</v>
      </c>
      <c r="H13">
        <f t="shared" ref="H13:H58" si="8">H12-1</f>
        <v>46</v>
      </c>
      <c r="J13" s="2">
        <f t="shared" si="1"/>
        <v>2980.5379955748331</v>
      </c>
      <c r="K13" t="s">
        <v>102</v>
      </c>
      <c r="L13" s="7">
        <f>IRR(J10:J58)</f>
        <v>9.1399239430134394E-3</v>
      </c>
    </row>
    <row r="14" spans="1:12" x14ac:dyDescent="0.25">
      <c r="A14">
        <v>4</v>
      </c>
      <c r="B14" s="2">
        <f t="shared" si="2"/>
        <v>113681.90091986749</v>
      </c>
      <c r="C14">
        <f t="shared" si="3"/>
        <v>843.18681895177417</v>
      </c>
      <c r="D14" s="2">
        <f t="shared" si="4"/>
        <v>2137.3511766230595</v>
      </c>
      <c r="E14" s="2">
        <f t="shared" si="5"/>
        <v>2980.5379955748335</v>
      </c>
      <c r="F14" s="2">
        <f t="shared" si="6"/>
        <v>111544.54974324442</v>
      </c>
      <c r="G14">
        <f t="shared" si="7"/>
        <v>7.4170717777328754E-3</v>
      </c>
      <c r="H14">
        <f t="shared" si="8"/>
        <v>45</v>
      </c>
      <c r="J14" s="2">
        <f t="shared" si="1"/>
        <v>2980.5379955748335</v>
      </c>
      <c r="K14" t="s">
        <v>101</v>
      </c>
      <c r="L14">
        <f>L13*$B$7</f>
        <v>3.6559695772053757E-2</v>
      </c>
    </row>
    <row r="15" spans="1:12" x14ac:dyDescent="0.25">
      <c r="A15">
        <v>5</v>
      </c>
      <c r="B15" s="2">
        <f t="shared" si="2"/>
        <v>111544.54974324442</v>
      </c>
      <c r="C15">
        <f t="shared" si="3"/>
        <v>827.33393186053911</v>
      </c>
      <c r="D15" s="2">
        <f t="shared" si="4"/>
        <v>2153.2040637142941</v>
      </c>
      <c r="E15" s="2">
        <f t="shared" si="5"/>
        <v>2980.5379955748331</v>
      </c>
      <c r="F15" s="2">
        <f t="shared" si="6"/>
        <v>109391.34567953013</v>
      </c>
      <c r="G15">
        <f t="shared" si="7"/>
        <v>7.4170717777328754E-3</v>
      </c>
      <c r="H15">
        <f t="shared" si="8"/>
        <v>44</v>
      </c>
      <c r="J15" s="2">
        <f t="shared" si="1"/>
        <v>2980.5379955748331</v>
      </c>
      <c r="K15" t="s">
        <v>80</v>
      </c>
      <c r="L15">
        <f>EFFECT(L14,$B$7)</f>
        <v>3.7063986140321914E-2</v>
      </c>
    </row>
    <row r="16" spans="1:12" x14ac:dyDescent="0.25">
      <c r="A16">
        <v>6</v>
      </c>
      <c r="B16" s="2">
        <f t="shared" si="2"/>
        <v>109391.34567953013</v>
      </c>
      <c r="C16">
        <f t="shared" si="3"/>
        <v>811.36346276786401</v>
      </c>
      <c r="D16" s="2">
        <f t="shared" si="4"/>
        <v>2169.1745328069696</v>
      </c>
      <c r="E16" s="2">
        <f t="shared" si="5"/>
        <v>2980.5379955748335</v>
      </c>
      <c r="F16" s="2">
        <f t="shared" si="6"/>
        <v>107222.17114672317</v>
      </c>
      <c r="G16">
        <f t="shared" si="7"/>
        <v>7.4170717777328754E-3</v>
      </c>
      <c r="H16">
        <f t="shared" si="8"/>
        <v>43</v>
      </c>
      <c r="J16" s="2">
        <f t="shared" si="1"/>
        <v>2980.5379955748335</v>
      </c>
    </row>
    <row r="17" spans="1:10" x14ac:dyDescent="0.25">
      <c r="A17">
        <v>7</v>
      </c>
      <c r="B17" s="2">
        <f t="shared" si="2"/>
        <v>107222.17114672317</v>
      </c>
      <c r="C17">
        <f t="shared" si="3"/>
        <v>795.27453955960459</v>
      </c>
      <c r="D17" s="2">
        <f t="shared" si="4"/>
        <v>2185.2634560152283</v>
      </c>
      <c r="E17" s="2">
        <f t="shared" si="5"/>
        <v>2980.5379955748331</v>
      </c>
      <c r="F17" s="2">
        <f t="shared" si="6"/>
        <v>105036.90769070794</v>
      </c>
      <c r="G17">
        <f t="shared" si="7"/>
        <v>7.4170717777328754E-3</v>
      </c>
      <c r="H17">
        <f t="shared" si="8"/>
        <v>42</v>
      </c>
      <c r="J17" s="2">
        <f t="shared" si="1"/>
        <v>2980.5379955748331</v>
      </c>
    </row>
    <row r="18" spans="1:10" x14ac:dyDescent="0.25">
      <c r="A18">
        <v>8</v>
      </c>
      <c r="B18" s="2">
        <f t="shared" si="2"/>
        <v>105036.90769070794</v>
      </c>
      <c r="C18">
        <f t="shared" si="3"/>
        <v>779.06628365308313</v>
      </c>
      <c r="D18" s="2">
        <f t="shared" si="4"/>
        <v>2201.4717119217498</v>
      </c>
      <c r="E18" s="2">
        <f t="shared" si="5"/>
        <v>2980.5379955748331</v>
      </c>
      <c r="F18" s="2">
        <f t="shared" si="6"/>
        <v>102835.43597878619</v>
      </c>
      <c r="G18">
        <f t="shared" si="7"/>
        <v>7.4170717777328754E-3</v>
      </c>
      <c r="H18">
        <f t="shared" si="8"/>
        <v>41</v>
      </c>
      <c r="J18" s="2">
        <f t="shared" si="1"/>
        <v>2980.5379955748331</v>
      </c>
    </row>
    <row r="19" spans="1:10" x14ac:dyDescent="0.25">
      <c r="A19">
        <v>9</v>
      </c>
      <c r="B19" s="2">
        <f t="shared" si="2"/>
        <v>102835.43597878619</v>
      </c>
      <c r="C19">
        <f t="shared" si="3"/>
        <v>762.73780994911101</v>
      </c>
      <c r="D19" s="2">
        <f t="shared" si="4"/>
        <v>2217.8001856257224</v>
      </c>
      <c r="E19" s="2">
        <f t="shared" si="5"/>
        <v>2980.5379955748335</v>
      </c>
      <c r="F19" s="2">
        <f t="shared" si="6"/>
        <v>100617.63579316047</v>
      </c>
      <c r="G19">
        <f t="shared" si="7"/>
        <v>7.4170717777328754E-3</v>
      </c>
      <c r="H19">
        <f t="shared" si="8"/>
        <v>40</v>
      </c>
      <c r="J19" s="2">
        <f t="shared" si="1"/>
        <v>2980.5379955748335</v>
      </c>
    </row>
    <row r="20" spans="1:10" x14ac:dyDescent="0.25">
      <c r="A20">
        <v>10</v>
      </c>
      <c r="B20" s="2">
        <f t="shared" si="2"/>
        <v>100617.63579316047</v>
      </c>
      <c r="C20">
        <f t="shared" si="3"/>
        <v>746.28822678365577</v>
      </c>
      <c r="D20" s="2">
        <f t="shared" si="4"/>
        <v>2234.2497687911782</v>
      </c>
      <c r="E20" s="2">
        <f t="shared" si="5"/>
        <v>2980.537995574834</v>
      </c>
      <c r="F20" s="2">
        <f t="shared" si="6"/>
        <v>98383.386024369291</v>
      </c>
      <c r="G20">
        <f t="shared" si="7"/>
        <v>7.4170717777328754E-3</v>
      </c>
      <c r="H20">
        <f t="shared" si="8"/>
        <v>39</v>
      </c>
      <c r="J20" s="2">
        <f t="shared" si="1"/>
        <v>2980.537995574834</v>
      </c>
    </row>
    <row r="21" spans="1:10" x14ac:dyDescent="0.25">
      <c r="A21">
        <v>11</v>
      </c>
      <c r="B21" s="2">
        <f t="shared" si="2"/>
        <v>98383.386024369291</v>
      </c>
      <c r="C21">
        <f t="shared" si="3"/>
        <v>729.7166358791485</v>
      </c>
      <c r="D21" s="2">
        <f t="shared" si="4"/>
        <v>2250.8213596956857</v>
      </c>
      <c r="E21" s="2">
        <f t="shared" si="5"/>
        <v>2980.537995574834</v>
      </c>
      <c r="F21" s="2">
        <f t="shared" si="6"/>
        <v>96132.564664673599</v>
      </c>
      <c r="G21">
        <f t="shared" si="7"/>
        <v>7.4170717777328754E-3</v>
      </c>
      <c r="H21">
        <f t="shared" si="8"/>
        <v>38</v>
      </c>
      <c r="J21" s="2">
        <f t="shared" si="1"/>
        <v>2980.537995574834</v>
      </c>
    </row>
    <row r="22" spans="1:10" x14ac:dyDescent="0.25">
      <c r="A22">
        <v>12</v>
      </c>
      <c r="B22" s="2">
        <f t="shared" si="2"/>
        <v>96132.564664673599</v>
      </c>
      <c r="C22">
        <f t="shared" si="3"/>
        <v>713.02213229543122</v>
      </c>
      <c r="D22" s="2">
        <f t="shared" si="4"/>
        <v>2267.5158632794019</v>
      </c>
      <c r="E22" s="2">
        <f t="shared" si="5"/>
        <v>2980.5379955748331</v>
      </c>
      <c r="F22" s="2">
        <f t="shared" si="6"/>
        <v>93865.048801394194</v>
      </c>
      <c r="G22">
        <f t="shared" si="7"/>
        <v>7.4170717777328754E-3</v>
      </c>
      <c r="H22">
        <f t="shared" si="8"/>
        <v>37</v>
      </c>
      <c r="J22" s="2">
        <f t="shared" si="1"/>
        <v>2980.5379955748331</v>
      </c>
    </row>
    <row r="23" spans="1:10" x14ac:dyDescent="0.25">
      <c r="A23">
        <v>13</v>
      </c>
      <c r="B23" s="2">
        <f t="shared" si="2"/>
        <v>93865.048801394194</v>
      </c>
      <c r="C23">
        <f t="shared" si="3"/>
        <v>696.20380438033999</v>
      </c>
      <c r="D23" s="2">
        <f t="shared" si="4"/>
        <v>2284.3341911944931</v>
      </c>
      <c r="E23" s="2">
        <f t="shared" si="5"/>
        <v>2980.5379955748331</v>
      </c>
      <c r="F23" s="2">
        <f t="shared" si="6"/>
        <v>91580.714610199706</v>
      </c>
      <c r="G23">
        <f t="shared" si="7"/>
        <v>7.4170717777328754E-3</v>
      </c>
      <c r="H23">
        <f t="shared" si="8"/>
        <v>36</v>
      </c>
      <c r="J23" s="2">
        <f t="shared" si="1"/>
        <v>2980.5379955748331</v>
      </c>
    </row>
    <row r="24" spans="1:10" x14ac:dyDescent="0.25">
      <c r="A24">
        <v>14</v>
      </c>
      <c r="B24" s="2">
        <f t="shared" si="2"/>
        <v>91580.714610199706</v>
      </c>
      <c r="C24">
        <f t="shared" si="3"/>
        <v>679.26073371992106</v>
      </c>
      <c r="D24" s="2">
        <f t="shared" si="4"/>
        <v>2301.2772618549125</v>
      </c>
      <c r="E24" s="2">
        <f t="shared" si="5"/>
        <v>2980.5379955748335</v>
      </c>
      <c r="F24" s="2">
        <f t="shared" si="6"/>
        <v>89279.4373483448</v>
      </c>
      <c r="G24">
        <f t="shared" si="7"/>
        <v>7.4170717777328754E-3</v>
      </c>
      <c r="H24">
        <f t="shared" si="8"/>
        <v>35</v>
      </c>
      <c r="J24" s="2">
        <f t="shared" si="1"/>
        <v>2980.5379955748335</v>
      </c>
    </row>
    <row r="25" spans="1:10" x14ac:dyDescent="0.25">
      <c r="A25">
        <v>15</v>
      </c>
      <c r="B25" s="2">
        <f t="shared" si="2"/>
        <v>89279.4373483448</v>
      </c>
      <c r="C25">
        <f t="shared" si="3"/>
        <v>662.19199508827865</v>
      </c>
      <c r="D25" s="2">
        <f t="shared" si="4"/>
        <v>2318.3460004865547</v>
      </c>
      <c r="E25" s="2">
        <f t="shared" si="5"/>
        <v>2980.5379955748335</v>
      </c>
      <c r="F25" s="2">
        <f t="shared" si="6"/>
        <v>86961.091347858252</v>
      </c>
      <c r="G25">
        <f t="shared" si="7"/>
        <v>7.4170717777328754E-3</v>
      </c>
      <c r="H25">
        <f t="shared" si="8"/>
        <v>34</v>
      </c>
      <c r="J25" s="2">
        <f t="shared" si="1"/>
        <v>2980.5379955748335</v>
      </c>
    </row>
    <row r="26" spans="1:10" x14ac:dyDescent="0.25">
      <c r="A26" s="16">
        <v>16</v>
      </c>
      <c r="B26" s="2">
        <f t="shared" si="2"/>
        <v>86961.091347858252</v>
      </c>
      <c r="C26">
        <f t="shared" si="3"/>
        <v>644.99665639704995</v>
      </c>
      <c r="D26" s="2">
        <f t="shared" si="4"/>
        <v>2335.5413391777838</v>
      </c>
      <c r="E26" s="2">
        <f t="shared" si="5"/>
        <v>2980.537995574834</v>
      </c>
      <c r="F26" s="2">
        <f t="shared" si="6"/>
        <v>80625.550008680468</v>
      </c>
      <c r="G26">
        <f t="shared" si="7"/>
        <v>7.4170717777328754E-3</v>
      </c>
      <c r="H26">
        <f t="shared" si="8"/>
        <v>33</v>
      </c>
      <c r="I26">
        <v>4000</v>
      </c>
      <c r="J26" s="2">
        <f t="shared" si="1"/>
        <v>6980.537995574834</v>
      </c>
    </row>
    <row r="27" spans="1:10" x14ac:dyDescent="0.25">
      <c r="A27">
        <v>17</v>
      </c>
      <c r="B27" s="2">
        <f t="shared" si="2"/>
        <v>80625.550008680468</v>
      </c>
      <c r="C27">
        <f t="shared" si="3"/>
        <v>598.00549153357451</v>
      </c>
      <c r="D27" s="2">
        <f t="shared" si="4"/>
        <v>2241.6512692241572</v>
      </c>
      <c r="E27" s="2">
        <f t="shared" si="5"/>
        <v>2839.6567607577317</v>
      </c>
      <c r="F27" s="2">
        <f t="shared" si="6"/>
        <v>78383.898739456316</v>
      </c>
      <c r="G27">
        <f t="shared" si="7"/>
        <v>7.4170717777328754E-3</v>
      </c>
      <c r="H27">
        <f t="shared" si="8"/>
        <v>32</v>
      </c>
      <c r="J27" s="2">
        <f t="shared" si="1"/>
        <v>2839.6567607577317</v>
      </c>
    </row>
    <row r="28" spans="1:10" x14ac:dyDescent="0.25">
      <c r="A28">
        <v>18</v>
      </c>
      <c r="B28" s="2">
        <f t="shared" si="2"/>
        <v>78383.898739456316</v>
      </c>
      <c r="C28">
        <f t="shared" si="3"/>
        <v>581.37900316909293</v>
      </c>
      <c r="D28" s="2">
        <f t="shared" si="4"/>
        <v>2258.2777575886389</v>
      </c>
      <c r="E28" s="2">
        <f t="shared" si="5"/>
        <v>2839.6567607577317</v>
      </c>
      <c r="F28" s="2">
        <f t="shared" si="6"/>
        <v>76125.620981867673</v>
      </c>
      <c r="G28">
        <f t="shared" si="7"/>
        <v>7.4170717777328754E-3</v>
      </c>
      <c r="H28">
        <f t="shared" si="8"/>
        <v>31</v>
      </c>
      <c r="J28" s="2">
        <f t="shared" si="1"/>
        <v>2839.6567607577317</v>
      </c>
    </row>
    <row r="29" spans="1:10" x14ac:dyDescent="0.25">
      <c r="A29">
        <v>19</v>
      </c>
      <c r="B29" s="2">
        <f t="shared" si="2"/>
        <v>76125.620981867673</v>
      </c>
      <c r="C29">
        <f t="shared" si="3"/>
        <v>564.62919494700031</v>
      </c>
      <c r="D29" s="2">
        <f t="shared" si="4"/>
        <v>2275.0275658107321</v>
      </c>
      <c r="E29" s="2">
        <f t="shared" si="5"/>
        <v>2839.6567607577322</v>
      </c>
      <c r="F29" s="2">
        <f t="shared" si="6"/>
        <v>73850.593416056945</v>
      </c>
      <c r="G29">
        <f t="shared" si="7"/>
        <v>7.4170717777328754E-3</v>
      </c>
      <c r="H29">
        <f t="shared" si="8"/>
        <v>30</v>
      </c>
      <c r="J29" s="2">
        <f t="shared" si="1"/>
        <v>2839.6567607577322</v>
      </c>
    </row>
    <row r="30" spans="1:10" x14ac:dyDescent="0.25">
      <c r="A30">
        <v>20</v>
      </c>
      <c r="B30" s="2">
        <f t="shared" si="2"/>
        <v>73850.593416056945</v>
      </c>
      <c r="C30">
        <f t="shared" si="3"/>
        <v>547.75515219506121</v>
      </c>
      <c r="D30" s="2">
        <f t="shared" si="4"/>
        <v>2291.9016085626708</v>
      </c>
      <c r="E30" s="2">
        <f t="shared" si="5"/>
        <v>2839.6567607577322</v>
      </c>
      <c r="F30" s="2">
        <f t="shared" si="6"/>
        <v>71558.691807494281</v>
      </c>
      <c r="G30">
        <f t="shared" si="7"/>
        <v>7.4170717777328754E-3</v>
      </c>
      <c r="H30">
        <f t="shared" si="8"/>
        <v>29</v>
      </c>
      <c r="J30" s="2">
        <f t="shared" si="1"/>
        <v>2839.6567607577322</v>
      </c>
    </row>
    <row r="31" spans="1:10" x14ac:dyDescent="0.25">
      <c r="A31" s="19">
        <v>21</v>
      </c>
      <c r="B31" s="2">
        <f t="shared" si="2"/>
        <v>71558.691807494281</v>
      </c>
      <c r="C31">
        <f t="shared" si="3"/>
        <v>745.4320288793333</v>
      </c>
      <c r="D31" s="2">
        <f t="shared" si="4"/>
        <v>2214.239722926106</v>
      </c>
      <c r="E31" s="2">
        <f t="shared" si="5"/>
        <v>2959.6717518054393</v>
      </c>
      <c r="F31" s="2">
        <f t="shared" si="6"/>
        <v>69344.452084568169</v>
      </c>
      <c r="G31">
        <f>G30+0.3%</f>
        <v>1.0417071777732875E-2</v>
      </c>
      <c r="H31">
        <f t="shared" si="8"/>
        <v>28</v>
      </c>
      <c r="J31" s="2">
        <f t="shared" si="1"/>
        <v>2959.6717518054393</v>
      </c>
    </row>
    <row r="32" spans="1:10" x14ac:dyDescent="0.25">
      <c r="A32">
        <v>22</v>
      </c>
      <c r="B32" s="2">
        <f t="shared" si="2"/>
        <v>69344.452084568169</v>
      </c>
      <c r="C32">
        <f t="shared" si="3"/>
        <v>722.36613475250465</v>
      </c>
      <c r="D32" s="2">
        <f t="shared" si="4"/>
        <v>2237.3056170529344</v>
      </c>
      <c r="E32" s="2">
        <f t="shared" si="5"/>
        <v>2959.6717518054393</v>
      </c>
      <c r="F32" s="2">
        <f t="shared" si="6"/>
        <v>67107.146467515238</v>
      </c>
      <c r="G32">
        <f t="shared" si="7"/>
        <v>1.0417071777732875E-2</v>
      </c>
      <c r="H32">
        <f t="shared" si="8"/>
        <v>27</v>
      </c>
      <c r="J32" s="2">
        <f t="shared" si="1"/>
        <v>2959.6717518054393</v>
      </c>
    </row>
    <row r="33" spans="1:10" x14ac:dyDescent="0.25">
      <c r="A33">
        <v>23</v>
      </c>
      <c r="B33" s="2">
        <f t="shared" si="2"/>
        <v>67107.146467515238</v>
      </c>
      <c r="C33">
        <f t="shared" si="3"/>
        <v>699.05996155093931</v>
      </c>
      <c r="D33" s="2">
        <f t="shared" si="4"/>
        <v>2260.6117902545011</v>
      </c>
      <c r="E33" s="2">
        <f t="shared" si="5"/>
        <v>2959.6717518054402</v>
      </c>
      <c r="F33" s="2">
        <f t="shared" si="6"/>
        <v>64846.534677260737</v>
      </c>
      <c r="G33">
        <f t="shared" si="7"/>
        <v>1.0417071777732875E-2</v>
      </c>
      <c r="H33">
        <f t="shared" si="8"/>
        <v>26</v>
      </c>
      <c r="J33" s="2">
        <f t="shared" si="1"/>
        <v>2959.6717518054402</v>
      </c>
    </row>
    <row r="34" spans="1:10" x14ac:dyDescent="0.25">
      <c r="A34">
        <v>24</v>
      </c>
      <c r="B34" s="2">
        <f t="shared" si="2"/>
        <v>64846.534677260737</v>
      </c>
      <c r="C34">
        <f t="shared" si="3"/>
        <v>675.51100627026904</v>
      </c>
      <c r="D34" s="2">
        <f t="shared" si="4"/>
        <v>2284.1607455351705</v>
      </c>
      <c r="E34" s="2">
        <f t="shared" si="5"/>
        <v>2959.6717518054393</v>
      </c>
      <c r="F34" s="2">
        <f t="shared" si="6"/>
        <v>62562.373931725568</v>
      </c>
      <c r="G34">
        <f t="shared" si="7"/>
        <v>1.0417071777732875E-2</v>
      </c>
      <c r="H34">
        <f t="shared" si="8"/>
        <v>25</v>
      </c>
      <c r="J34" s="2">
        <f t="shared" si="1"/>
        <v>2959.6717518054393</v>
      </c>
    </row>
    <row r="35" spans="1:10" x14ac:dyDescent="0.25">
      <c r="A35">
        <v>25</v>
      </c>
      <c r="B35" s="2">
        <f t="shared" si="2"/>
        <v>62562.373931725568</v>
      </c>
      <c r="C35">
        <f t="shared" si="3"/>
        <v>651.7167398321493</v>
      </c>
      <c r="D35" s="2">
        <f t="shared" si="4"/>
        <v>2307.9550119732899</v>
      </c>
      <c r="E35" s="2">
        <f t="shared" si="5"/>
        <v>2959.6717518054393</v>
      </c>
      <c r="F35" s="2">
        <f t="shared" si="6"/>
        <v>60254.418919752279</v>
      </c>
      <c r="G35">
        <f t="shared" si="7"/>
        <v>1.0417071777732875E-2</v>
      </c>
      <c r="H35">
        <f t="shared" si="8"/>
        <v>24</v>
      </c>
      <c r="J35" s="2">
        <f t="shared" si="1"/>
        <v>2959.6717518054393</v>
      </c>
    </row>
    <row r="36" spans="1:10" x14ac:dyDescent="0.25">
      <c r="A36">
        <v>26</v>
      </c>
      <c r="B36" s="2">
        <f t="shared" si="2"/>
        <v>60254.418919752279</v>
      </c>
      <c r="C36">
        <f t="shared" si="3"/>
        <v>627.67460681264527</v>
      </c>
      <c r="D36" s="2">
        <f t="shared" si="4"/>
        <v>2331.9971449927948</v>
      </c>
      <c r="E36" s="2">
        <f t="shared" si="5"/>
        <v>2959.6717518054402</v>
      </c>
      <c r="F36" s="2">
        <f t="shared" si="6"/>
        <v>57922.421774759481</v>
      </c>
      <c r="G36">
        <f t="shared" si="7"/>
        <v>1.0417071777732875E-2</v>
      </c>
      <c r="H36">
        <f t="shared" si="8"/>
        <v>23</v>
      </c>
      <c r="J36" s="2">
        <f t="shared" si="1"/>
        <v>2959.6717518054402</v>
      </c>
    </row>
    <row r="37" spans="1:10" x14ac:dyDescent="0.25">
      <c r="A37">
        <v>27</v>
      </c>
      <c r="B37" s="2">
        <f t="shared" si="2"/>
        <v>57922.421774759481</v>
      </c>
      <c r="C37">
        <f t="shared" si="3"/>
        <v>603.38202516778711</v>
      </c>
      <c r="D37" s="2">
        <f t="shared" si="4"/>
        <v>2356.2897266376522</v>
      </c>
      <c r="E37" s="2">
        <f t="shared" si="5"/>
        <v>2959.6717518054393</v>
      </c>
      <c r="F37" s="2">
        <f t="shared" si="6"/>
        <v>55566.132048121828</v>
      </c>
      <c r="G37">
        <f t="shared" si="7"/>
        <v>1.0417071777732875E-2</v>
      </c>
      <c r="H37">
        <f t="shared" si="8"/>
        <v>22</v>
      </c>
      <c r="J37" s="2">
        <f t="shared" si="1"/>
        <v>2959.6717518054393</v>
      </c>
    </row>
    <row r="38" spans="1:10" x14ac:dyDescent="0.25">
      <c r="A38">
        <v>28</v>
      </c>
      <c r="B38" s="2">
        <f t="shared" si="2"/>
        <v>55566.132048121828</v>
      </c>
      <c r="C38">
        <f t="shared" si="3"/>
        <v>578.83638595626815</v>
      </c>
      <c r="D38" s="2">
        <f t="shared" si="4"/>
        <v>2380.835365849171</v>
      </c>
      <c r="E38" s="2">
        <f t="shared" si="5"/>
        <v>2959.6717518054393</v>
      </c>
      <c r="F38" s="2">
        <f t="shared" si="6"/>
        <v>53185.296682272659</v>
      </c>
      <c r="G38">
        <f t="shared" si="7"/>
        <v>1.0417071777732875E-2</v>
      </c>
      <c r="H38">
        <f t="shared" si="8"/>
        <v>21</v>
      </c>
      <c r="J38" s="2">
        <f t="shared" si="1"/>
        <v>2959.6717518054393</v>
      </c>
    </row>
    <row r="39" spans="1:10" x14ac:dyDescent="0.25">
      <c r="A39">
        <v>29</v>
      </c>
      <c r="B39" s="2">
        <f t="shared" si="2"/>
        <v>53185.296682272659</v>
      </c>
      <c r="C39">
        <f t="shared" si="3"/>
        <v>554.03505305925239</v>
      </c>
      <c r="D39" s="2">
        <f t="shared" si="4"/>
        <v>2405.636698746187</v>
      </c>
      <c r="E39" s="2">
        <f t="shared" si="5"/>
        <v>2959.6717518054393</v>
      </c>
      <c r="F39" s="2">
        <f t="shared" si="6"/>
        <v>50779.659983526471</v>
      </c>
      <c r="G39">
        <f t="shared" si="7"/>
        <v>1.0417071777732875E-2</v>
      </c>
      <c r="H39">
        <f t="shared" si="8"/>
        <v>20</v>
      </c>
      <c r="J39" s="2">
        <f t="shared" si="1"/>
        <v>2959.6717518054393</v>
      </c>
    </row>
    <row r="40" spans="1:10" x14ac:dyDescent="0.25">
      <c r="A40">
        <v>30</v>
      </c>
      <c r="B40" s="2">
        <f t="shared" si="2"/>
        <v>50779.659983526471</v>
      </c>
      <c r="C40">
        <f t="shared" si="3"/>
        <v>528.97536289726497</v>
      </c>
      <c r="D40" s="2">
        <f t="shared" si="4"/>
        <v>2430.6963889081744</v>
      </c>
      <c r="E40" s="2">
        <f t="shared" si="5"/>
        <v>2959.6717518054393</v>
      </c>
      <c r="F40" s="2">
        <f t="shared" si="6"/>
        <v>48348.963594618297</v>
      </c>
      <c r="G40">
        <f t="shared" si="7"/>
        <v>1.0417071777732875E-2</v>
      </c>
      <c r="H40">
        <f t="shared" si="8"/>
        <v>19</v>
      </c>
      <c r="J40" s="2">
        <f t="shared" si="1"/>
        <v>2959.6717518054393</v>
      </c>
    </row>
    <row r="41" spans="1:10" x14ac:dyDescent="0.25">
      <c r="A41">
        <v>31</v>
      </c>
      <c r="B41" s="2">
        <f t="shared" si="2"/>
        <v>48348.963594618297</v>
      </c>
      <c r="C41">
        <f t="shared" si="3"/>
        <v>503.65462414413247</v>
      </c>
      <c r="D41" s="2">
        <f t="shared" si="4"/>
        <v>2456.0171276613069</v>
      </c>
      <c r="E41" s="2">
        <f t="shared" si="5"/>
        <v>2959.6717518054393</v>
      </c>
      <c r="F41" s="2">
        <f t="shared" si="6"/>
        <v>45892.946466956993</v>
      </c>
      <c r="G41">
        <f t="shared" si="7"/>
        <v>1.0417071777732875E-2</v>
      </c>
      <c r="H41">
        <f t="shared" si="8"/>
        <v>18</v>
      </c>
      <c r="J41" s="2">
        <f t="shared" si="1"/>
        <v>2959.6717518054393</v>
      </c>
    </row>
    <row r="42" spans="1:10" x14ac:dyDescent="0.25">
      <c r="A42" s="16">
        <v>32</v>
      </c>
      <c r="B42" s="2">
        <f t="shared" si="2"/>
        <v>45892.946466956993</v>
      </c>
      <c r="C42">
        <f t="shared" si="3"/>
        <v>478.07011743794334</v>
      </c>
      <c r="D42" s="2">
        <f t="shared" si="4"/>
        <v>2481.601634367496</v>
      </c>
      <c r="E42" s="2">
        <f t="shared" si="5"/>
        <v>2959.6717518054393</v>
      </c>
      <c r="F42" s="2">
        <f t="shared" si="6"/>
        <v>39411.344832589501</v>
      </c>
      <c r="G42">
        <f t="shared" si="7"/>
        <v>1.0417071777732875E-2</v>
      </c>
      <c r="H42">
        <f t="shared" si="8"/>
        <v>17</v>
      </c>
      <c r="I42">
        <v>4000</v>
      </c>
      <c r="J42" s="2">
        <f t="shared" si="1"/>
        <v>6959.6717518054393</v>
      </c>
    </row>
    <row r="43" spans="1:10" x14ac:dyDescent="0.25">
      <c r="A43">
        <v>33</v>
      </c>
      <c r="B43" s="2">
        <f t="shared" si="2"/>
        <v>39411.344832589501</v>
      </c>
      <c r="C43">
        <f t="shared" si="3"/>
        <v>410.55080797806647</v>
      </c>
      <c r="D43" s="2">
        <f t="shared" si="4"/>
        <v>2276.411423933986</v>
      </c>
      <c r="E43" s="2">
        <f t="shared" si="5"/>
        <v>2686.9622319120526</v>
      </c>
      <c r="F43" s="2">
        <f t="shared" si="6"/>
        <v>37134.933408655517</v>
      </c>
      <c r="G43">
        <f t="shared" si="7"/>
        <v>1.0417071777732875E-2</v>
      </c>
      <c r="H43">
        <f t="shared" si="8"/>
        <v>16</v>
      </c>
      <c r="J43" s="2">
        <f t="shared" si="1"/>
        <v>2686.9622319120526</v>
      </c>
    </row>
    <row r="44" spans="1:10" x14ac:dyDescent="0.25">
      <c r="A44">
        <v>34</v>
      </c>
      <c r="B44" s="2">
        <f t="shared" si="2"/>
        <v>37134.933408655517</v>
      </c>
      <c r="C44">
        <f t="shared" si="3"/>
        <v>386.83726677929502</v>
      </c>
      <c r="D44" s="2">
        <f t="shared" si="4"/>
        <v>2300.1249651327576</v>
      </c>
      <c r="E44" s="2">
        <f t="shared" si="5"/>
        <v>2686.9622319120526</v>
      </c>
      <c r="F44" s="2">
        <f t="shared" si="6"/>
        <v>34834.808443522757</v>
      </c>
      <c r="G44">
        <f t="shared" si="7"/>
        <v>1.0417071777732875E-2</v>
      </c>
      <c r="H44">
        <f t="shared" si="8"/>
        <v>15</v>
      </c>
      <c r="J44" s="2">
        <f t="shared" si="1"/>
        <v>2686.9622319120526</v>
      </c>
    </row>
    <row r="45" spans="1:10" x14ac:dyDescent="0.25">
      <c r="A45">
        <v>35</v>
      </c>
      <c r="B45" s="2">
        <f t="shared" si="2"/>
        <v>34834.808443522757</v>
      </c>
      <c r="C45">
        <f t="shared" si="3"/>
        <v>362.87669991975179</v>
      </c>
      <c r="D45" s="2">
        <f t="shared" si="4"/>
        <v>2324.0855319923003</v>
      </c>
      <c r="E45" s="2">
        <f t="shared" si="5"/>
        <v>2686.9622319120522</v>
      </c>
      <c r="F45" s="2">
        <f t="shared" si="6"/>
        <v>32510.722911530458</v>
      </c>
      <c r="G45">
        <f t="shared" si="7"/>
        <v>1.0417071777732875E-2</v>
      </c>
      <c r="H45">
        <f t="shared" si="8"/>
        <v>14</v>
      </c>
      <c r="J45" s="2">
        <f t="shared" si="1"/>
        <v>2686.9622319120522</v>
      </c>
    </row>
    <row r="46" spans="1:10" x14ac:dyDescent="0.25">
      <c r="A46">
        <v>36</v>
      </c>
      <c r="B46" s="2">
        <f t="shared" si="2"/>
        <v>32510.722911530458</v>
      </c>
      <c r="C46">
        <f t="shared" si="3"/>
        <v>338.6665341153975</v>
      </c>
      <c r="D46" s="2">
        <f t="shared" si="4"/>
        <v>2348.2956977966555</v>
      </c>
      <c r="E46" s="2">
        <f t="shared" si="5"/>
        <v>2686.9622319120531</v>
      </c>
      <c r="F46" s="2">
        <f t="shared" si="6"/>
        <v>30162.427213733801</v>
      </c>
      <c r="G46">
        <f t="shared" si="7"/>
        <v>1.0417071777732875E-2</v>
      </c>
      <c r="H46">
        <f t="shared" si="8"/>
        <v>13</v>
      </c>
      <c r="J46" s="2">
        <f t="shared" si="1"/>
        <v>2686.9622319120531</v>
      </c>
    </row>
    <row r="47" spans="1:10" x14ac:dyDescent="0.25">
      <c r="A47">
        <v>37</v>
      </c>
      <c r="B47" s="2">
        <f t="shared" si="2"/>
        <v>30162.427213733801</v>
      </c>
      <c r="C47">
        <f t="shared" si="3"/>
        <v>314.20416927610842</v>
      </c>
      <c r="D47" s="2">
        <f t="shared" si="4"/>
        <v>2372.758062635944</v>
      </c>
      <c r="E47" s="2">
        <f t="shared" si="5"/>
        <v>2686.9622319120526</v>
      </c>
      <c r="F47" s="2">
        <f t="shared" si="6"/>
        <v>27789.669151097856</v>
      </c>
      <c r="G47">
        <f t="shared" si="7"/>
        <v>1.0417071777732875E-2</v>
      </c>
      <c r="H47">
        <f t="shared" si="8"/>
        <v>12</v>
      </c>
      <c r="J47" s="2">
        <f t="shared" si="1"/>
        <v>2686.9622319120526</v>
      </c>
    </row>
    <row r="48" spans="1:10" x14ac:dyDescent="0.25">
      <c r="A48">
        <v>38</v>
      </c>
      <c r="B48" s="2">
        <f t="shared" si="2"/>
        <v>27789.669151097856</v>
      </c>
      <c r="C48">
        <f t="shared" si="3"/>
        <v>289.48697822643538</v>
      </c>
      <c r="D48" s="2">
        <f t="shared" si="4"/>
        <v>2397.4752536856167</v>
      </c>
      <c r="E48" s="2">
        <f t="shared" si="5"/>
        <v>2686.9622319120522</v>
      </c>
      <c r="F48" s="2">
        <f t="shared" si="6"/>
        <v>25392.193897412239</v>
      </c>
      <c r="G48">
        <f t="shared" si="7"/>
        <v>1.0417071777732875E-2</v>
      </c>
      <c r="H48">
        <f t="shared" si="8"/>
        <v>11</v>
      </c>
      <c r="J48" s="2">
        <f t="shared" si="1"/>
        <v>2686.9622319120522</v>
      </c>
    </row>
    <row r="49" spans="1:10" x14ac:dyDescent="0.25">
      <c r="A49">
        <v>39</v>
      </c>
      <c r="B49" s="2">
        <f t="shared" si="2"/>
        <v>25392.193897412239</v>
      </c>
      <c r="C49">
        <f t="shared" si="3"/>
        <v>264.51230642345394</v>
      </c>
      <c r="D49" s="2">
        <f t="shared" si="4"/>
        <v>2422.4499254885982</v>
      </c>
      <c r="E49" s="2">
        <f t="shared" si="5"/>
        <v>2686.9622319120522</v>
      </c>
      <c r="F49" s="2">
        <f t="shared" si="6"/>
        <v>22969.743971923639</v>
      </c>
      <c r="G49">
        <f t="shared" si="7"/>
        <v>1.0417071777732875E-2</v>
      </c>
      <c r="H49">
        <f t="shared" si="8"/>
        <v>10</v>
      </c>
      <c r="J49" s="2">
        <f t="shared" si="1"/>
        <v>2686.9622319120522</v>
      </c>
    </row>
    <row r="50" spans="1:10" x14ac:dyDescent="0.25">
      <c r="A50">
        <v>40</v>
      </c>
      <c r="B50" s="2">
        <f t="shared" si="2"/>
        <v>22969.743971923639</v>
      </c>
      <c r="C50">
        <f t="shared" si="3"/>
        <v>239.27747167167556</v>
      </c>
      <c r="D50" s="2">
        <f t="shared" si="4"/>
        <v>2447.6847602403773</v>
      </c>
      <c r="E50" s="2">
        <f t="shared" si="5"/>
        <v>2686.9622319120526</v>
      </c>
      <c r="F50" s="2">
        <f t="shared" si="6"/>
        <v>20522.059211683263</v>
      </c>
      <c r="G50">
        <f t="shared" si="7"/>
        <v>1.0417071777732875E-2</v>
      </c>
      <c r="H50">
        <f t="shared" si="8"/>
        <v>9</v>
      </c>
      <c r="J50" s="2">
        <f t="shared" si="1"/>
        <v>2686.9622319120526</v>
      </c>
    </row>
    <row r="51" spans="1:10" x14ac:dyDescent="0.25">
      <c r="A51" s="19">
        <v>41</v>
      </c>
      <c r="B51" s="2">
        <f t="shared" si="2"/>
        <v>20522.059211683263</v>
      </c>
      <c r="C51">
        <f t="shared" si="3"/>
        <v>275.34594147003844</v>
      </c>
      <c r="D51" s="2">
        <f t="shared" si="4"/>
        <v>2447.2013767271701</v>
      </c>
      <c r="E51" s="2">
        <f t="shared" si="5"/>
        <v>2722.5473181972084</v>
      </c>
      <c r="F51" s="2">
        <f t="shared" si="6"/>
        <v>18074.857834956092</v>
      </c>
      <c r="G51">
        <f>G50+0.3%</f>
        <v>1.3417071777732874E-2</v>
      </c>
      <c r="H51">
        <f t="shared" si="8"/>
        <v>8</v>
      </c>
      <c r="J51" s="2">
        <f t="shared" si="1"/>
        <v>2722.5473181972084</v>
      </c>
    </row>
    <row r="52" spans="1:10" x14ac:dyDescent="0.25">
      <c r="A52">
        <v>42</v>
      </c>
      <c r="B52" s="2">
        <f t="shared" si="2"/>
        <v>18074.857834956092</v>
      </c>
      <c r="C52">
        <f t="shared" si="3"/>
        <v>242.51166494392331</v>
      </c>
      <c r="D52" s="2">
        <f t="shared" si="4"/>
        <v>2480.0356532532851</v>
      </c>
      <c r="E52" s="2">
        <f t="shared" si="5"/>
        <v>2722.5473181972084</v>
      </c>
      <c r="F52" s="2">
        <f t="shared" si="6"/>
        <v>15594.822181702806</v>
      </c>
      <c r="G52">
        <f t="shared" si="7"/>
        <v>1.3417071777732874E-2</v>
      </c>
      <c r="H52">
        <f t="shared" si="8"/>
        <v>7</v>
      </c>
      <c r="J52" s="2">
        <f t="shared" si="1"/>
        <v>2722.5473181972084</v>
      </c>
    </row>
    <row r="53" spans="1:10" x14ac:dyDescent="0.25">
      <c r="A53">
        <v>43</v>
      </c>
      <c r="B53" s="2">
        <f t="shared" si="2"/>
        <v>15594.822181702806</v>
      </c>
      <c r="C53">
        <f t="shared" si="3"/>
        <v>209.23684857288731</v>
      </c>
      <c r="D53" s="2">
        <f t="shared" si="4"/>
        <v>2513.3104696243208</v>
      </c>
      <c r="E53" s="2">
        <f t="shared" si="5"/>
        <v>2722.5473181972084</v>
      </c>
      <c r="F53" s="2">
        <f t="shared" si="6"/>
        <v>13081.511712078485</v>
      </c>
      <c r="G53">
        <f t="shared" si="7"/>
        <v>1.3417071777732874E-2</v>
      </c>
      <c r="H53">
        <f t="shared" si="8"/>
        <v>6</v>
      </c>
      <c r="J53" s="2">
        <f t="shared" si="1"/>
        <v>2722.5473181972084</v>
      </c>
    </row>
    <row r="54" spans="1:10" x14ac:dyDescent="0.25">
      <c r="A54">
        <v>44</v>
      </c>
      <c r="B54" s="2">
        <f t="shared" si="2"/>
        <v>13081.511712078485</v>
      </c>
      <c r="C54">
        <f t="shared" si="3"/>
        <v>175.51558160221029</v>
      </c>
      <c r="D54" s="2">
        <f t="shared" si="4"/>
        <v>2547.0317365949982</v>
      </c>
      <c r="E54" s="2">
        <f t="shared" si="5"/>
        <v>2722.5473181972084</v>
      </c>
      <c r="F54" s="2">
        <f t="shared" si="6"/>
        <v>10534.479975483488</v>
      </c>
      <c r="G54">
        <f t="shared" si="7"/>
        <v>1.3417071777732874E-2</v>
      </c>
      <c r="H54">
        <f t="shared" si="8"/>
        <v>5</v>
      </c>
      <c r="J54" s="2">
        <f t="shared" si="1"/>
        <v>2722.5473181972084</v>
      </c>
    </row>
    <row r="55" spans="1:10" x14ac:dyDescent="0.25">
      <c r="A55">
        <v>45</v>
      </c>
      <c r="B55" s="2">
        <f t="shared" si="2"/>
        <v>10534.479975483488</v>
      </c>
      <c r="C55">
        <f t="shared" si="3"/>
        <v>141.3418739721516</v>
      </c>
      <c r="D55" s="2">
        <f t="shared" si="4"/>
        <v>2581.2054442250569</v>
      </c>
      <c r="E55" s="2">
        <f t="shared" si="5"/>
        <v>2722.5473181972084</v>
      </c>
      <c r="F55" s="2">
        <f t="shared" si="6"/>
        <v>7953.2745312584302</v>
      </c>
      <c r="G55">
        <f t="shared" si="7"/>
        <v>1.3417071777732874E-2</v>
      </c>
      <c r="H55">
        <f t="shared" si="8"/>
        <v>4</v>
      </c>
      <c r="J55" s="2">
        <f t="shared" si="1"/>
        <v>2722.5473181972084</v>
      </c>
    </row>
    <row r="56" spans="1:10" x14ac:dyDescent="0.25">
      <c r="A56">
        <v>46</v>
      </c>
      <c r="B56" s="2">
        <f t="shared" si="2"/>
        <v>7953.2745312584302</v>
      </c>
      <c r="C56">
        <f t="shared" si="3"/>
        <v>106.70965525390913</v>
      </c>
      <c r="D56" s="2">
        <f t="shared" si="4"/>
        <v>2615.8376629432992</v>
      </c>
      <c r="E56" s="2">
        <f t="shared" si="5"/>
        <v>2722.5473181972084</v>
      </c>
      <c r="F56" s="2">
        <f t="shared" si="6"/>
        <v>5337.4368683151315</v>
      </c>
      <c r="G56">
        <f t="shared" si="7"/>
        <v>1.3417071777732874E-2</v>
      </c>
      <c r="H56">
        <f t="shared" si="8"/>
        <v>3</v>
      </c>
      <c r="J56" s="2">
        <f t="shared" si="1"/>
        <v>2722.5473181972084</v>
      </c>
    </row>
    <row r="57" spans="1:10" x14ac:dyDescent="0.25">
      <c r="A57">
        <v>47</v>
      </c>
      <c r="B57" s="2">
        <f t="shared" si="2"/>
        <v>5337.4368683151315</v>
      </c>
      <c r="C57">
        <f t="shared" si="3"/>
        <v>71.612773571301886</v>
      </c>
      <c r="D57" s="2">
        <f t="shared" si="4"/>
        <v>2650.9345446259067</v>
      </c>
      <c r="E57" s="2">
        <f t="shared" si="5"/>
        <v>2722.5473181972084</v>
      </c>
      <c r="F57" s="2">
        <f t="shared" si="6"/>
        <v>2686.5023236892248</v>
      </c>
      <c r="G57">
        <f t="shared" si="7"/>
        <v>1.3417071777732874E-2</v>
      </c>
      <c r="H57">
        <f t="shared" si="8"/>
        <v>2</v>
      </c>
      <c r="J57" s="2">
        <f t="shared" si="1"/>
        <v>2722.5473181972084</v>
      </c>
    </row>
    <row r="58" spans="1:10" x14ac:dyDescent="0.25">
      <c r="A58">
        <v>48</v>
      </c>
      <c r="B58" s="2">
        <f t="shared" si="2"/>
        <v>2686.5023236892248</v>
      </c>
      <c r="C58">
        <f t="shared" si="3"/>
        <v>36.044994507984484</v>
      </c>
      <c r="D58" s="2">
        <f t="shared" si="4"/>
        <v>2686.5023236892248</v>
      </c>
      <c r="E58" s="2">
        <f t="shared" si="5"/>
        <v>2722.5473181972093</v>
      </c>
      <c r="F58" s="2">
        <f>B58-D58-I58</f>
        <v>0</v>
      </c>
      <c r="G58">
        <f t="shared" si="7"/>
        <v>1.3417071777732874E-2</v>
      </c>
      <c r="H58">
        <f t="shared" si="8"/>
        <v>1</v>
      </c>
      <c r="J58" s="2">
        <f>E58+I58+L6</f>
        <v>2872.5473181972093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FF4B-60E1-410B-A8A0-670426F7FA09}">
  <dimension ref="A1:J10"/>
  <sheetViews>
    <sheetView topLeftCell="E1" zoomScale="150" zoomScaleNormal="150" workbookViewId="0">
      <selection activeCell="F10" sqref="F10"/>
    </sheetView>
  </sheetViews>
  <sheetFormatPr defaultColWidth="11.42578125" defaultRowHeight="15" x14ac:dyDescent="0.25"/>
  <cols>
    <col min="3" max="3" width="14.140625" bestFit="1" customWidth="1"/>
    <col min="8" max="8" width="13.5703125" customWidth="1"/>
  </cols>
  <sheetData>
    <row r="1" spans="1:10" x14ac:dyDescent="0.25">
      <c r="A1" t="s">
        <v>23</v>
      </c>
      <c r="B1" t="s">
        <v>83</v>
      </c>
      <c r="C1" t="s">
        <v>106</v>
      </c>
      <c r="D1" t="s">
        <v>33</v>
      </c>
      <c r="E1" t="s">
        <v>34</v>
      </c>
      <c r="F1" t="s">
        <v>26</v>
      </c>
      <c r="H1" t="s">
        <v>22</v>
      </c>
      <c r="I1" t="s">
        <v>107</v>
      </c>
      <c r="J1" t="s">
        <v>108</v>
      </c>
    </row>
    <row r="2" spans="1:10" x14ac:dyDescent="0.25">
      <c r="A2" s="4">
        <v>8000</v>
      </c>
      <c r="B2">
        <v>18</v>
      </c>
      <c r="C2">
        <v>2</v>
      </c>
      <c r="D2">
        <f>B2*C2</f>
        <v>36</v>
      </c>
      <c r="E2" s="1">
        <v>0.03</v>
      </c>
      <c r="F2" s="2">
        <f>FV(E2,D2,,-A2)</f>
        <v>23186.226624021343</v>
      </c>
      <c r="H2" t="s">
        <v>114</v>
      </c>
    </row>
    <row r="3" spans="1:10" x14ac:dyDescent="0.25">
      <c r="A3" s="4">
        <v>20000</v>
      </c>
      <c r="B3">
        <v>15</v>
      </c>
      <c r="C3">
        <v>4</v>
      </c>
      <c r="D3">
        <f>B3*C3</f>
        <v>60</v>
      </c>
      <c r="E3">
        <f>6%/C3</f>
        <v>1.4999999999999999E-2</v>
      </c>
      <c r="F3" s="2">
        <f>FV(E3,D3,,-A3)</f>
        <v>48864.395513794443</v>
      </c>
      <c r="H3" t="s">
        <v>115</v>
      </c>
    </row>
    <row r="4" spans="1:10" x14ac:dyDescent="0.25">
      <c r="A4">
        <v>17000</v>
      </c>
      <c r="B4">
        <v>23</v>
      </c>
      <c r="C4">
        <v>12</v>
      </c>
      <c r="D4">
        <f>B4*C4</f>
        <v>276</v>
      </c>
      <c r="E4">
        <f>C6</f>
        <v>3.2737397821989145E-3</v>
      </c>
      <c r="F4" s="2">
        <f>FV(E4,D4,,-A4)</f>
        <v>41900.164233807962</v>
      </c>
      <c r="H4" t="s">
        <v>116</v>
      </c>
    </row>
    <row r="5" spans="1:10" x14ac:dyDescent="0.25">
      <c r="C5" t="s">
        <v>117</v>
      </c>
      <c r="D5" t="s">
        <v>54</v>
      </c>
      <c r="E5" t="s">
        <v>55</v>
      </c>
      <c r="F5" t="s">
        <v>56</v>
      </c>
    </row>
    <row r="6" spans="1:10" x14ac:dyDescent="0.25">
      <c r="C6">
        <f>D6/F6</f>
        <v>3.2737397821989145E-3</v>
      </c>
      <c r="D6">
        <f>NOMINAL(E6,F6)</f>
        <v>3.9284877386386974E-2</v>
      </c>
      <c r="E6" s="1">
        <v>0.04</v>
      </c>
      <c r="F6">
        <f>C4</f>
        <v>12</v>
      </c>
    </row>
    <row r="7" spans="1:10" x14ac:dyDescent="0.25">
      <c r="A7" t="s">
        <v>23</v>
      </c>
      <c r="B7" t="s">
        <v>83</v>
      </c>
      <c r="C7" t="s">
        <v>106</v>
      </c>
      <c r="D7" t="s">
        <v>33</v>
      </c>
      <c r="E7" t="s">
        <v>34</v>
      </c>
      <c r="F7" t="s">
        <v>26</v>
      </c>
    </row>
    <row r="8" spans="1:10" x14ac:dyDescent="0.25">
      <c r="A8">
        <v>17000</v>
      </c>
      <c r="B8">
        <v>23</v>
      </c>
      <c r="C8">
        <v>1</v>
      </c>
      <c r="D8">
        <f>B8*C8</f>
        <v>23</v>
      </c>
      <c r="E8" s="1">
        <v>0.04</v>
      </c>
      <c r="F8" s="2">
        <f>FV(E8,D8,,-A8)</f>
        <v>41900.164233807496</v>
      </c>
    </row>
    <row r="9" spans="1:10" x14ac:dyDescent="0.25">
      <c r="A9" s="2">
        <f>-PV(E9,D9,,F9)</f>
        <v>19199.922239115589</v>
      </c>
      <c r="B9">
        <v>9</v>
      </c>
      <c r="C9">
        <v>3</v>
      </c>
      <c r="D9">
        <f>B9*C9</f>
        <v>27</v>
      </c>
      <c r="E9" s="3">
        <f>5%/C9</f>
        <v>1.6666666666666666E-2</v>
      </c>
      <c r="F9">
        <v>30000</v>
      </c>
      <c r="H9" t="s">
        <v>118</v>
      </c>
    </row>
    <row r="10" spans="1:10" x14ac:dyDescent="0.25">
      <c r="A10">
        <v>15000</v>
      </c>
      <c r="B10">
        <v>11</v>
      </c>
      <c r="C10">
        <v>6</v>
      </c>
      <c r="D10">
        <f>B10*C10</f>
        <v>66</v>
      </c>
      <c r="E10" s="20">
        <f>4%/C10</f>
        <v>6.6666666666666671E-3</v>
      </c>
      <c r="F10" s="2">
        <f>FV(E10,D10,,-A10)</f>
        <v>23256.624601239044</v>
      </c>
      <c r="H1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Hoja1</vt:lpstr>
      <vt:lpstr>Dep1</vt:lpstr>
      <vt:lpstr>Rentas 1</vt:lpstr>
      <vt:lpstr>Préstamos 1</vt:lpstr>
      <vt:lpstr>TIN TAE</vt:lpstr>
      <vt:lpstr>préstamo 2</vt:lpstr>
      <vt:lpstr>prestamo3</vt:lpstr>
      <vt:lpstr>prestamo4</vt:lpstr>
      <vt:lpstr>depositos1</vt:lpstr>
      <vt:lpstr>rentas2</vt:lpstr>
      <vt:lpstr>Rtas dif.</vt:lpstr>
      <vt:lpstr>depositos+rentas</vt:lpstr>
      <vt:lpstr>PR,VAN, TIR</vt:lpstr>
      <vt:lpstr>Fisher</vt:lpstr>
    </vt:vector>
  </TitlesOfParts>
  <Company>FUSP CEU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del Arco Juan</dc:creator>
  <cp:lastModifiedBy>Pablo Corzo Corella</cp:lastModifiedBy>
  <dcterms:created xsi:type="dcterms:W3CDTF">2025-03-18T18:17:38Z</dcterms:created>
  <dcterms:modified xsi:type="dcterms:W3CDTF">2025-04-27T20:32:48Z</dcterms:modified>
</cp:coreProperties>
</file>