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ri\Desktop\Gestion\"/>
    </mc:Choice>
  </mc:AlternateContent>
  <xr:revisionPtr revIDLastSave="0" documentId="13_ncr:1_{435E7D16-846E-409D-8271-CF348D62D07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dpto+rentas" sheetId="2" r:id="rId1"/>
    <sheet name="prestamo" sheetId="3" r:id="rId2"/>
    <sheet name="Fisher" sheetId="4" r:id="rId3"/>
    <sheet name="enunciado" sheetId="1" r:id="rId4"/>
    <sheet name="mas pro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K7" i="5"/>
  <c r="J106" i="3"/>
  <c r="F12" i="3"/>
  <c r="F11" i="3"/>
  <c r="E11" i="3"/>
  <c r="D11" i="3"/>
  <c r="B12" i="3"/>
  <c r="L10" i="3"/>
  <c r="L11" i="3"/>
  <c r="L9" i="3"/>
  <c r="G83" i="3"/>
  <c r="G47" i="3"/>
  <c r="G13" i="3"/>
  <c r="H13" i="3"/>
  <c r="H14" i="3" s="1"/>
  <c r="H15" i="3" s="1"/>
  <c r="G14" i="3"/>
  <c r="G15" i="3"/>
  <c r="H16" i="3"/>
  <c r="H17" i="3" s="1"/>
  <c r="H18" i="3" s="1"/>
  <c r="H19" i="3" s="1"/>
  <c r="H20" i="3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G12" i="3"/>
  <c r="J10" i="3"/>
  <c r="C11" i="3"/>
  <c r="J11" i="3"/>
  <c r="G11" i="3"/>
  <c r="H12" i="3"/>
  <c r="H11" i="3"/>
  <c r="B11" i="3"/>
  <c r="L7" i="3"/>
  <c r="J6" i="3"/>
  <c r="J5" i="3"/>
  <c r="G6" i="3"/>
  <c r="G5" i="3"/>
  <c r="D5" i="3"/>
  <c r="D6" i="3"/>
  <c r="B8" i="3"/>
  <c r="J6" i="4"/>
  <c r="I6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1" i="4"/>
  <c r="J5" i="4"/>
  <c r="J4" i="4"/>
  <c r="J3" i="4"/>
  <c r="I4" i="4"/>
  <c r="I3" i="4"/>
  <c r="C5" i="4"/>
  <c r="D5" i="4"/>
  <c r="E5" i="4"/>
  <c r="F5" i="4"/>
  <c r="B5" i="4"/>
  <c r="D36" i="2"/>
  <c r="E36" i="2"/>
  <c r="E27" i="2" s="1"/>
  <c r="D34" i="2"/>
  <c r="D33" i="2"/>
  <c r="J32" i="2"/>
  <c r="D32" i="2"/>
  <c r="J31" i="2"/>
  <c r="D31" i="2"/>
  <c r="D30" i="2"/>
  <c r="D29" i="2"/>
  <c r="D28" i="2"/>
  <c r="D27" i="2"/>
  <c r="H18" i="2"/>
  <c r="H17" i="2"/>
  <c r="E18" i="2"/>
  <c r="D18" i="2"/>
  <c r="E17" i="2"/>
  <c r="D17" i="2"/>
  <c r="K16" i="2"/>
  <c r="A16" i="2" s="1"/>
  <c r="K15" i="2"/>
  <c r="A15" i="2" s="1"/>
  <c r="E15" i="2"/>
  <c r="A14" i="2"/>
  <c r="A13" i="2"/>
  <c r="A12" i="2"/>
  <c r="A11" i="2"/>
  <c r="E14" i="2"/>
  <c r="E16" i="2"/>
  <c r="E13" i="2"/>
  <c r="E12" i="2"/>
  <c r="E11" i="2"/>
  <c r="C22" i="2"/>
  <c r="C23" i="2"/>
  <c r="C24" i="2"/>
  <c r="C21" i="2"/>
  <c r="D22" i="2"/>
  <c r="D23" i="2"/>
  <c r="D24" i="2"/>
  <c r="D21" i="2"/>
  <c r="E22" i="2"/>
  <c r="E23" i="2" s="1"/>
  <c r="E24" i="2" s="1"/>
  <c r="E21" i="2"/>
  <c r="E20" i="2"/>
  <c r="J16" i="2"/>
  <c r="J15" i="2"/>
  <c r="D12" i="2"/>
  <c r="D13" i="2"/>
  <c r="D14" i="2"/>
  <c r="D15" i="2"/>
  <c r="D16" i="2"/>
  <c r="D11" i="2"/>
  <c r="C8" i="4"/>
  <c r="D8" i="4" s="1"/>
  <c r="E8" i="4" s="1"/>
  <c r="F8" i="4" s="1"/>
  <c r="B8" i="4"/>
  <c r="B7" i="4"/>
  <c r="C7" i="4" s="1"/>
  <c r="D7" i="4" s="1"/>
  <c r="E7" i="4" s="1"/>
  <c r="F7" i="4" s="1"/>
  <c r="E12" i="3" l="1"/>
  <c r="D12" i="3" s="1"/>
  <c r="C12" i="3"/>
  <c r="G16" i="3"/>
  <c r="A27" i="2"/>
  <c r="E28" i="2"/>
  <c r="A28" i="2" s="1"/>
  <c r="E34" i="2"/>
  <c r="E33" i="2"/>
  <c r="E37" i="2"/>
  <c r="A17" i="2"/>
  <c r="A18" i="2" s="1"/>
  <c r="B13" i="3" l="1"/>
  <c r="J12" i="3"/>
  <c r="G17" i="3"/>
  <c r="D37" i="2"/>
  <c r="C37" i="2" s="1"/>
  <c r="E29" i="2" s="1"/>
  <c r="A29" i="2" s="1"/>
  <c r="E38" i="2"/>
  <c r="C13" i="3" l="1"/>
  <c r="E13" i="3"/>
  <c r="D13" i="3" s="1"/>
  <c r="F13" i="3" s="1"/>
  <c r="G18" i="3"/>
  <c r="E39" i="2"/>
  <c r="D38" i="2"/>
  <c r="C38" i="2" s="1"/>
  <c r="E30" i="2" s="1"/>
  <c r="A30" i="2" s="1"/>
  <c r="J13" i="3" l="1"/>
  <c r="B14" i="3"/>
  <c r="G19" i="3"/>
  <c r="E40" i="2"/>
  <c r="D40" i="2" s="1"/>
  <c r="C40" i="2" s="1"/>
  <c r="E32" i="2" s="1"/>
  <c r="D39" i="2"/>
  <c r="C39" i="2" s="1"/>
  <c r="E31" i="2" s="1"/>
  <c r="C14" i="3" l="1"/>
  <c r="E14" i="3"/>
  <c r="G20" i="3"/>
  <c r="K32" i="2"/>
  <c r="A32" i="2" s="1"/>
  <c r="K31" i="2"/>
  <c r="A31" i="2" s="1"/>
  <c r="D14" i="3" l="1"/>
  <c r="F14" i="3" s="1"/>
  <c r="B15" i="3"/>
  <c r="J14" i="3"/>
  <c r="G21" i="3"/>
  <c r="A33" i="2"/>
  <c r="C15" i="3" l="1"/>
  <c r="E15" i="3"/>
  <c r="G22" i="3"/>
  <c r="A34" i="2"/>
  <c r="H34" i="2" s="1"/>
  <c r="H33" i="2"/>
  <c r="D15" i="3" l="1"/>
  <c r="J15" i="3"/>
  <c r="G23" i="3"/>
  <c r="B16" i="3" l="1"/>
  <c r="F15" i="3"/>
  <c r="E16" i="3"/>
  <c r="G24" i="3"/>
  <c r="C16" i="3" l="1"/>
  <c r="D16" i="3" s="1"/>
  <c r="F16" i="3" s="1"/>
  <c r="B17" i="3" s="1"/>
  <c r="J16" i="3"/>
  <c r="G25" i="3"/>
  <c r="C17" i="3" l="1"/>
  <c r="E17" i="3"/>
  <c r="G26" i="3"/>
  <c r="D17" i="3" l="1"/>
  <c r="J17" i="3"/>
  <c r="G27" i="3"/>
  <c r="F17" i="3" l="1"/>
  <c r="B18" i="3" s="1"/>
  <c r="G28" i="3"/>
  <c r="C18" i="3" l="1"/>
  <c r="E18" i="3"/>
  <c r="D18" i="3" s="1"/>
  <c r="F18" i="3" s="1"/>
  <c r="B19" i="3" s="1"/>
  <c r="G29" i="3"/>
  <c r="J18" i="3" l="1"/>
  <c r="E19" i="3"/>
  <c r="C19" i="3"/>
  <c r="G30" i="3"/>
  <c r="D19" i="3" l="1"/>
  <c r="F19" i="3" s="1"/>
  <c r="B20" i="3" s="1"/>
  <c r="J19" i="3"/>
  <c r="G31" i="3"/>
  <c r="C20" i="3" l="1"/>
  <c r="E20" i="3"/>
  <c r="D20" i="3" s="1"/>
  <c r="F20" i="3" s="1"/>
  <c r="G32" i="3"/>
  <c r="B21" i="3" l="1"/>
  <c r="J20" i="3"/>
  <c r="G33" i="3"/>
  <c r="C21" i="3" l="1"/>
  <c r="E21" i="3"/>
  <c r="G34" i="3"/>
  <c r="D21" i="3" l="1"/>
  <c r="F21" i="3" s="1"/>
  <c r="J21" i="3"/>
  <c r="B22" i="3"/>
  <c r="G35" i="3"/>
  <c r="C22" i="3" l="1"/>
  <c r="E22" i="3"/>
  <c r="D22" i="3" s="1"/>
  <c r="F22" i="3" s="1"/>
  <c r="G36" i="3"/>
  <c r="B23" i="3" l="1"/>
  <c r="J22" i="3"/>
  <c r="G37" i="3"/>
  <c r="C23" i="3" l="1"/>
  <c r="E23" i="3"/>
  <c r="G38" i="3"/>
  <c r="D23" i="3" l="1"/>
  <c r="J23" i="3"/>
  <c r="G39" i="3"/>
  <c r="F23" i="3" l="1"/>
  <c r="B24" i="3" s="1"/>
  <c r="G40" i="3"/>
  <c r="C24" i="3" l="1"/>
  <c r="E24" i="3"/>
  <c r="D24" i="3" s="1"/>
  <c r="F24" i="3" s="1"/>
  <c r="B25" i="3" s="1"/>
  <c r="G41" i="3"/>
  <c r="J24" i="3" l="1"/>
  <c r="C25" i="3"/>
  <c r="E25" i="3"/>
  <c r="D25" i="3" s="1"/>
  <c r="F25" i="3" s="1"/>
  <c r="G42" i="3"/>
  <c r="J25" i="3" l="1"/>
  <c r="B26" i="3"/>
  <c r="G43" i="3"/>
  <c r="C26" i="3" l="1"/>
  <c r="E26" i="3"/>
  <c r="G44" i="3"/>
  <c r="D26" i="3" l="1"/>
  <c r="F26" i="3" s="1"/>
  <c r="B27" i="3"/>
  <c r="J26" i="3"/>
  <c r="G45" i="3"/>
  <c r="C27" i="3" l="1"/>
  <c r="E27" i="3"/>
  <c r="G46" i="3"/>
  <c r="D27" i="3" l="1"/>
  <c r="F27" i="3" s="1"/>
  <c r="B28" i="3"/>
  <c r="J27" i="3"/>
  <c r="C28" i="3" l="1"/>
  <c r="E28" i="3"/>
  <c r="G48" i="3"/>
  <c r="D28" i="3" l="1"/>
  <c r="F28" i="3" s="1"/>
  <c r="B29" i="3"/>
  <c r="J28" i="3"/>
  <c r="G49" i="3"/>
  <c r="C29" i="3" l="1"/>
  <c r="E29" i="3"/>
  <c r="G50" i="3"/>
  <c r="D29" i="3" l="1"/>
  <c r="F29" i="3" s="1"/>
  <c r="B30" i="3"/>
  <c r="J29" i="3"/>
  <c r="G51" i="3"/>
  <c r="E30" i="3" l="1"/>
  <c r="C30" i="3"/>
  <c r="G52" i="3"/>
  <c r="D30" i="3" l="1"/>
  <c r="J30" i="3"/>
  <c r="G53" i="3"/>
  <c r="F30" i="3" l="1"/>
  <c r="B31" i="3" s="1"/>
  <c r="G54" i="3"/>
  <c r="E31" i="3" l="1"/>
  <c r="C31" i="3"/>
  <c r="D31" i="3"/>
  <c r="F31" i="3" s="1"/>
  <c r="B32" i="3" s="1"/>
  <c r="J31" i="3"/>
  <c r="G55" i="3"/>
  <c r="C32" i="3" l="1"/>
  <c r="E32" i="3"/>
  <c r="D32" i="3" s="1"/>
  <c r="F32" i="3" s="1"/>
  <c r="G56" i="3"/>
  <c r="B33" i="3" l="1"/>
  <c r="J32" i="3"/>
  <c r="G57" i="3"/>
  <c r="E33" i="3" l="1"/>
  <c r="D33" i="3" s="1"/>
  <c r="F33" i="3" s="1"/>
  <c r="C33" i="3"/>
  <c r="G58" i="3"/>
  <c r="B34" i="3" l="1"/>
  <c r="J33" i="3"/>
  <c r="G59" i="3"/>
  <c r="C34" i="3" l="1"/>
  <c r="E34" i="3"/>
  <c r="D34" i="3" s="1"/>
  <c r="F34" i="3" s="1"/>
  <c r="G60" i="3"/>
  <c r="J34" i="3" l="1"/>
  <c r="B35" i="3"/>
  <c r="G61" i="3"/>
  <c r="C35" i="3" l="1"/>
  <c r="E35" i="3"/>
  <c r="D35" i="3" s="1"/>
  <c r="F35" i="3" s="1"/>
  <c r="G62" i="3"/>
  <c r="B36" i="3" l="1"/>
  <c r="J35" i="3"/>
  <c r="G63" i="3"/>
  <c r="E36" i="3" l="1"/>
  <c r="C36" i="3"/>
  <c r="G64" i="3"/>
  <c r="D36" i="3" l="1"/>
  <c r="F36" i="3" s="1"/>
  <c r="J36" i="3"/>
  <c r="B37" i="3"/>
  <c r="G65" i="3"/>
  <c r="E37" i="3" l="1"/>
  <c r="C37" i="3"/>
  <c r="G66" i="3"/>
  <c r="D37" i="3" l="1"/>
  <c r="F37" i="3" s="1"/>
  <c r="B38" i="3"/>
  <c r="J37" i="3"/>
  <c r="G67" i="3"/>
  <c r="C38" i="3" l="1"/>
  <c r="E38" i="3"/>
  <c r="D38" i="3" s="1"/>
  <c r="F38" i="3" s="1"/>
  <c r="G68" i="3"/>
  <c r="B39" i="3" l="1"/>
  <c r="J38" i="3"/>
  <c r="G69" i="3"/>
  <c r="E39" i="3" l="1"/>
  <c r="C39" i="3"/>
  <c r="G70" i="3"/>
  <c r="D39" i="3" l="1"/>
  <c r="F39" i="3" s="1"/>
  <c r="J39" i="3"/>
  <c r="B40" i="3"/>
  <c r="G71" i="3"/>
  <c r="E40" i="3" l="1"/>
  <c r="C40" i="3"/>
  <c r="G72" i="3"/>
  <c r="D40" i="3" l="1"/>
  <c r="F40" i="3" s="1"/>
  <c r="J40" i="3"/>
  <c r="B41" i="3"/>
  <c r="G73" i="3"/>
  <c r="C41" i="3" l="1"/>
  <c r="E41" i="3"/>
  <c r="D41" i="3" s="1"/>
  <c r="F41" i="3" s="1"/>
  <c r="G74" i="3"/>
  <c r="B42" i="3" l="1"/>
  <c r="J41" i="3"/>
  <c r="G75" i="3"/>
  <c r="E42" i="3" l="1"/>
  <c r="C42" i="3"/>
  <c r="G76" i="3"/>
  <c r="D42" i="3" l="1"/>
  <c r="F42" i="3" s="1"/>
  <c r="J42" i="3"/>
  <c r="B43" i="3"/>
  <c r="G77" i="3"/>
  <c r="C43" i="3" l="1"/>
  <c r="E43" i="3"/>
  <c r="D43" i="3" s="1"/>
  <c r="F43" i="3" s="1"/>
  <c r="G78" i="3"/>
  <c r="B44" i="3" l="1"/>
  <c r="J43" i="3"/>
  <c r="G79" i="3"/>
  <c r="C44" i="3" l="1"/>
  <c r="E44" i="3"/>
  <c r="D44" i="3" s="1"/>
  <c r="F44" i="3" s="1"/>
  <c r="G80" i="3"/>
  <c r="B45" i="3" l="1"/>
  <c r="J44" i="3"/>
  <c r="G81" i="3"/>
  <c r="C45" i="3" l="1"/>
  <c r="E45" i="3"/>
  <c r="D45" i="3" s="1"/>
  <c r="F45" i="3" s="1"/>
  <c r="G82" i="3"/>
  <c r="B46" i="3" l="1"/>
  <c r="J45" i="3"/>
  <c r="C46" i="3" l="1"/>
  <c r="E46" i="3"/>
  <c r="D46" i="3" s="1"/>
  <c r="F46" i="3" s="1"/>
  <c r="G84" i="3"/>
  <c r="B47" i="3" l="1"/>
  <c r="J46" i="3"/>
  <c r="G85" i="3"/>
  <c r="C47" i="3" l="1"/>
  <c r="E47" i="3"/>
  <c r="D47" i="3" s="1"/>
  <c r="F47" i="3" s="1"/>
  <c r="G86" i="3"/>
  <c r="B48" i="3" l="1"/>
  <c r="J47" i="3"/>
  <c r="G87" i="3"/>
  <c r="C48" i="3" l="1"/>
  <c r="E48" i="3"/>
  <c r="D48" i="3" s="1"/>
  <c r="F48" i="3" s="1"/>
  <c r="G88" i="3"/>
  <c r="J48" i="3" l="1"/>
  <c r="B49" i="3"/>
  <c r="G89" i="3"/>
  <c r="E49" i="3" l="1"/>
  <c r="C49" i="3"/>
  <c r="G90" i="3"/>
  <c r="D49" i="3" l="1"/>
  <c r="F49" i="3" s="1"/>
  <c r="J49" i="3"/>
  <c r="B50" i="3"/>
  <c r="G91" i="3"/>
  <c r="E50" i="3" l="1"/>
  <c r="C50" i="3"/>
  <c r="G92" i="3"/>
  <c r="D50" i="3" l="1"/>
  <c r="F50" i="3" s="1"/>
  <c r="J50" i="3"/>
  <c r="B51" i="3"/>
  <c r="G93" i="3"/>
  <c r="C51" i="3" l="1"/>
  <c r="E51" i="3"/>
  <c r="D51" i="3" s="1"/>
  <c r="F51" i="3" s="1"/>
  <c r="G94" i="3"/>
  <c r="B52" i="3" l="1"/>
  <c r="J51" i="3"/>
  <c r="G95" i="3"/>
  <c r="E52" i="3" l="1"/>
  <c r="C52" i="3"/>
  <c r="G96" i="3"/>
  <c r="D52" i="3" l="1"/>
  <c r="F52" i="3" s="1"/>
  <c r="B53" i="3"/>
  <c r="J52" i="3"/>
  <c r="G97" i="3"/>
  <c r="E53" i="3" l="1"/>
  <c r="D53" i="3" s="1"/>
  <c r="F53" i="3" s="1"/>
  <c r="C53" i="3"/>
  <c r="G98" i="3"/>
  <c r="B54" i="3" l="1"/>
  <c r="J53" i="3"/>
  <c r="G99" i="3"/>
  <c r="C54" i="3" l="1"/>
  <c r="E54" i="3"/>
  <c r="D54" i="3" s="1"/>
  <c r="F54" i="3" s="1"/>
  <c r="G100" i="3"/>
  <c r="B55" i="3" l="1"/>
  <c r="J54" i="3"/>
  <c r="G101" i="3"/>
  <c r="E55" i="3" l="1"/>
  <c r="D55" i="3" s="1"/>
  <c r="F55" i="3" s="1"/>
  <c r="C55" i="3"/>
  <c r="G102" i="3"/>
  <c r="B56" i="3" l="1"/>
  <c r="J55" i="3"/>
  <c r="G103" i="3"/>
  <c r="E56" i="3" l="1"/>
  <c r="C56" i="3"/>
  <c r="G104" i="3"/>
  <c r="D56" i="3" l="1"/>
  <c r="F56" i="3" s="1"/>
  <c r="B57" i="3"/>
  <c r="J56" i="3"/>
  <c r="G105" i="3"/>
  <c r="E57" i="3" l="1"/>
  <c r="C57" i="3"/>
  <c r="G106" i="3"/>
  <c r="D57" i="3" l="1"/>
  <c r="F57" i="3" s="1"/>
  <c r="B58" i="3"/>
  <c r="J57" i="3"/>
  <c r="C58" i="3" l="1"/>
  <c r="E58" i="3"/>
  <c r="D58" i="3" s="1"/>
  <c r="F58" i="3" s="1"/>
  <c r="B59" i="3" l="1"/>
  <c r="J58" i="3"/>
  <c r="C59" i="3" l="1"/>
  <c r="E59" i="3"/>
  <c r="D59" i="3" s="1"/>
  <c r="F59" i="3" s="1"/>
  <c r="J59" i="3" l="1"/>
  <c r="B60" i="3"/>
  <c r="C60" i="3" l="1"/>
  <c r="E60" i="3"/>
  <c r="D60" i="3" s="1"/>
  <c r="F60" i="3" s="1"/>
  <c r="J60" i="3" l="1"/>
  <c r="B61" i="3"/>
  <c r="C61" i="3" l="1"/>
  <c r="E61" i="3"/>
  <c r="D61" i="3" s="1"/>
  <c r="F61" i="3" s="1"/>
  <c r="B62" i="3" l="1"/>
  <c r="J61" i="3"/>
  <c r="E62" i="3" l="1"/>
  <c r="C62" i="3"/>
  <c r="D62" i="3" l="1"/>
  <c r="F62" i="3" s="1"/>
  <c r="B63" i="3" s="1"/>
  <c r="J62" i="3"/>
  <c r="C63" i="3" l="1"/>
  <c r="E63" i="3"/>
  <c r="D63" i="3" s="1"/>
  <c r="F63" i="3" s="1"/>
  <c r="B64" i="3" l="1"/>
  <c r="J63" i="3"/>
  <c r="E64" i="3" l="1"/>
  <c r="C64" i="3"/>
  <c r="D64" i="3" l="1"/>
  <c r="F64" i="3" s="1"/>
  <c r="B65" i="3"/>
  <c r="J64" i="3"/>
  <c r="C65" i="3" l="1"/>
  <c r="E65" i="3"/>
  <c r="D65" i="3" s="1"/>
  <c r="F65" i="3" s="1"/>
  <c r="J65" i="3" l="1"/>
  <c r="B66" i="3"/>
  <c r="C66" i="3" l="1"/>
  <c r="E66" i="3"/>
  <c r="D66" i="3" s="1"/>
  <c r="F66" i="3" s="1"/>
  <c r="B67" i="3" l="1"/>
  <c r="J66" i="3"/>
  <c r="C67" i="3" l="1"/>
  <c r="E67" i="3"/>
  <c r="D67" i="3" s="1"/>
  <c r="F67" i="3" s="1"/>
  <c r="B68" i="3" l="1"/>
  <c r="J67" i="3"/>
  <c r="C68" i="3" l="1"/>
  <c r="E68" i="3"/>
  <c r="D68" i="3" s="1"/>
  <c r="F68" i="3" s="1"/>
  <c r="J68" i="3" l="1"/>
  <c r="B69" i="3"/>
  <c r="C69" i="3" l="1"/>
  <c r="E69" i="3"/>
  <c r="D69" i="3" s="1"/>
  <c r="F69" i="3" s="1"/>
  <c r="B70" i="3" l="1"/>
  <c r="J69" i="3"/>
  <c r="C70" i="3" l="1"/>
  <c r="E70" i="3"/>
  <c r="D70" i="3" s="1"/>
  <c r="F70" i="3" s="1"/>
  <c r="B71" i="3" l="1"/>
  <c r="J70" i="3"/>
  <c r="C71" i="3" l="1"/>
  <c r="E71" i="3"/>
  <c r="D71" i="3" s="1"/>
  <c r="F71" i="3" s="1"/>
  <c r="B72" i="3" l="1"/>
  <c r="J71" i="3"/>
  <c r="C72" i="3" l="1"/>
  <c r="E72" i="3"/>
  <c r="D72" i="3" s="1"/>
  <c r="F72" i="3" s="1"/>
  <c r="B73" i="3" l="1"/>
  <c r="J72" i="3"/>
  <c r="C73" i="3" l="1"/>
  <c r="E73" i="3"/>
  <c r="D73" i="3" s="1"/>
  <c r="F73" i="3" s="1"/>
  <c r="J73" i="3" l="1"/>
  <c r="B74" i="3"/>
  <c r="E74" i="3" l="1"/>
  <c r="C74" i="3"/>
  <c r="D74" i="3" l="1"/>
  <c r="F74" i="3" s="1"/>
  <c r="J74" i="3"/>
  <c r="B75" i="3"/>
  <c r="C75" i="3" l="1"/>
  <c r="E75" i="3"/>
  <c r="D75" i="3" s="1"/>
  <c r="F75" i="3" s="1"/>
  <c r="B76" i="3" l="1"/>
  <c r="J75" i="3"/>
  <c r="C76" i="3" l="1"/>
  <c r="E76" i="3"/>
  <c r="D76" i="3" s="1"/>
  <c r="F76" i="3" s="1"/>
  <c r="B77" i="3" l="1"/>
  <c r="J76" i="3"/>
  <c r="E77" i="3" l="1"/>
  <c r="C77" i="3"/>
  <c r="D77" i="3" l="1"/>
  <c r="F77" i="3" s="1"/>
  <c r="B78" i="3"/>
  <c r="J77" i="3"/>
  <c r="C78" i="3" l="1"/>
  <c r="E78" i="3"/>
  <c r="D78" i="3" s="1"/>
  <c r="F78" i="3" s="1"/>
  <c r="B79" i="3" l="1"/>
  <c r="J78" i="3"/>
  <c r="C79" i="3" l="1"/>
  <c r="E79" i="3"/>
  <c r="D79" i="3" s="1"/>
  <c r="F79" i="3" s="1"/>
  <c r="B80" i="3" l="1"/>
  <c r="J79" i="3"/>
  <c r="C80" i="3" l="1"/>
  <c r="E80" i="3"/>
  <c r="D80" i="3" s="1"/>
  <c r="F80" i="3" s="1"/>
  <c r="J80" i="3" l="1"/>
  <c r="B81" i="3"/>
  <c r="C81" i="3" l="1"/>
  <c r="E81" i="3"/>
  <c r="D81" i="3" s="1"/>
  <c r="F81" i="3" s="1"/>
  <c r="J81" i="3" l="1"/>
  <c r="B82" i="3"/>
  <c r="E82" i="3" l="1"/>
  <c r="C82" i="3"/>
  <c r="D82" i="3" l="1"/>
  <c r="F82" i="3" s="1"/>
  <c r="J82" i="3"/>
  <c r="B83" i="3"/>
  <c r="E83" i="3" l="1"/>
  <c r="C83" i="3"/>
  <c r="D83" i="3" l="1"/>
  <c r="F83" i="3" s="1"/>
  <c r="J83" i="3"/>
  <c r="B84" i="3"/>
  <c r="C84" i="3" l="1"/>
  <c r="E84" i="3"/>
  <c r="D84" i="3" s="1"/>
  <c r="F84" i="3" s="1"/>
  <c r="J84" i="3" l="1"/>
  <c r="B85" i="3"/>
  <c r="C85" i="3" l="1"/>
  <c r="E85" i="3"/>
  <c r="D85" i="3" s="1"/>
  <c r="F85" i="3" s="1"/>
  <c r="J85" i="3" l="1"/>
  <c r="B86" i="3"/>
  <c r="C86" i="3" l="1"/>
  <c r="E86" i="3"/>
  <c r="D86" i="3" s="1"/>
  <c r="F86" i="3" s="1"/>
  <c r="J86" i="3" l="1"/>
  <c r="B87" i="3"/>
  <c r="E87" i="3" l="1"/>
  <c r="D87" i="3" s="1"/>
  <c r="F87" i="3" s="1"/>
  <c r="C87" i="3"/>
  <c r="J87" i="3" l="1"/>
  <c r="B88" i="3"/>
  <c r="C88" i="3" l="1"/>
  <c r="E88" i="3"/>
  <c r="D88" i="3" s="1"/>
  <c r="F88" i="3" s="1"/>
  <c r="J88" i="3" l="1"/>
  <c r="B89" i="3"/>
  <c r="E89" i="3" l="1"/>
  <c r="C89" i="3"/>
  <c r="D89" i="3" l="1"/>
  <c r="F89" i="3" s="1"/>
  <c r="J89" i="3"/>
  <c r="B90" i="3"/>
  <c r="E90" i="3" l="1"/>
  <c r="C90" i="3"/>
  <c r="D90" i="3" l="1"/>
  <c r="F90" i="3" s="1"/>
  <c r="J90" i="3"/>
  <c r="B91" i="3"/>
  <c r="C91" i="3" l="1"/>
  <c r="E91" i="3"/>
  <c r="D91" i="3" s="1"/>
  <c r="F91" i="3" s="1"/>
  <c r="J91" i="3" l="1"/>
  <c r="B92" i="3"/>
  <c r="C92" i="3" l="1"/>
  <c r="E92" i="3"/>
  <c r="D92" i="3" s="1"/>
  <c r="F92" i="3" s="1"/>
  <c r="J92" i="3" l="1"/>
  <c r="B93" i="3"/>
  <c r="C93" i="3" l="1"/>
  <c r="E93" i="3"/>
  <c r="D93" i="3" s="1"/>
  <c r="F93" i="3" s="1"/>
  <c r="J93" i="3" l="1"/>
  <c r="B94" i="3"/>
  <c r="E94" i="3" l="1"/>
  <c r="C94" i="3"/>
  <c r="D94" i="3" l="1"/>
  <c r="F94" i="3" s="1"/>
  <c r="J94" i="3"/>
  <c r="B95" i="3"/>
  <c r="C95" i="3" l="1"/>
  <c r="E95" i="3"/>
  <c r="D95" i="3" s="1"/>
  <c r="F95" i="3" s="1"/>
  <c r="J95" i="3" l="1"/>
  <c r="B96" i="3"/>
  <c r="E96" i="3" l="1"/>
  <c r="C96" i="3"/>
  <c r="D96" i="3" l="1"/>
  <c r="F96" i="3" s="1"/>
  <c r="J96" i="3"/>
  <c r="B97" i="3"/>
  <c r="C97" i="3" l="1"/>
  <c r="E97" i="3"/>
  <c r="D97" i="3" s="1"/>
  <c r="F97" i="3" s="1"/>
  <c r="J97" i="3" l="1"/>
  <c r="B98" i="3"/>
  <c r="E98" i="3" l="1"/>
  <c r="C98" i="3"/>
  <c r="D98" i="3" l="1"/>
  <c r="F98" i="3" s="1"/>
  <c r="B99" i="3" s="1"/>
  <c r="J98" i="3"/>
  <c r="C99" i="3" l="1"/>
  <c r="E99" i="3"/>
  <c r="D99" i="3" s="1"/>
  <c r="F99" i="3" s="1"/>
  <c r="J99" i="3" l="1"/>
  <c r="B100" i="3"/>
  <c r="E100" i="3" l="1"/>
  <c r="C100" i="3"/>
  <c r="D100" i="3" l="1"/>
  <c r="F100" i="3" s="1"/>
  <c r="J100" i="3"/>
  <c r="B101" i="3"/>
  <c r="F101" i="3" l="1"/>
  <c r="C101" i="3"/>
  <c r="E101" i="3"/>
  <c r="D101" i="3" s="1"/>
  <c r="J101" i="3" l="1"/>
  <c r="B102" i="3"/>
  <c r="E102" i="3" l="1"/>
  <c r="C102" i="3"/>
  <c r="D102" i="3" l="1"/>
  <c r="F102" i="3" s="1"/>
  <c r="J102" i="3"/>
  <c r="B103" i="3"/>
  <c r="C103" i="3" l="1"/>
  <c r="E103" i="3"/>
  <c r="D103" i="3" s="1"/>
  <c r="F103" i="3" s="1"/>
  <c r="J103" i="3" l="1"/>
  <c r="B104" i="3"/>
  <c r="C104" i="3" l="1"/>
  <c r="E104" i="3"/>
  <c r="D104" i="3" s="1"/>
  <c r="F104" i="3" s="1"/>
  <c r="J104" i="3" l="1"/>
  <c r="B105" i="3"/>
  <c r="C105" i="3" l="1"/>
  <c r="E105" i="3"/>
  <c r="D105" i="3" s="1"/>
  <c r="F105" i="3" s="1"/>
  <c r="J105" i="3" l="1"/>
  <c r="B106" i="3"/>
  <c r="C106" i="3" l="1"/>
  <c r="E106" i="3"/>
  <c r="D106" i="3" s="1"/>
  <c r="F106" i="3" s="1"/>
  <c r="L13" i="3" l="1"/>
  <c r="L14" i="3" s="1"/>
  <c r="L15" i="3" s="1"/>
</calcChain>
</file>

<file path=xl/sharedStrings.xml><?xml version="1.0" encoding="utf-8"?>
<sst xmlns="http://schemas.openxmlformats.org/spreadsheetml/2006/main" count="170" uniqueCount="109">
  <si>
    <t>4.000 dentro 4 años y 7.000€ hace 3 años</t>
  </si>
  <si>
    <t>2000€/semestre empezando hoy durante 7 años</t>
  </si>
  <si>
    <t>1000€/cuatrimestre empezando al final del período durante 5 años</t>
  </si>
  <si>
    <t>800€/trimestre empezando hace 4 años al principio del período durante 9 años</t>
  </si>
  <si>
    <t>400€/bimestre empezando dentro de 3 años al final del período durante 8 años</t>
  </si>
  <si>
    <t>Va0? VF14 y 9 meses= V hace 3 años?</t>
  </si>
  <si>
    <t>6% Nominal Anual Capitalizado Bimensualmente</t>
  </si>
  <si>
    <t>0,8% mensual</t>
  </si>
  <si>
    <t>Una empresa en marcha y con sólidos beneficios se plantea un proyecto de inversión a 3 años. La inversión inicial ascenderá a 200M€, con un valor residual de 50M€, aunque se espera vender por 70 M.</t>
  </si>
  <si>
    <t>Los ingresos y gastos esperados se recogen en la siguientes tabla:</t>
  </si>
  <si>
    <t>Año 1</t>
  </si>
  <si>
    <t>Año 2</t>
  </si>
  <si>
    <t>Año 3</t>
  </si>
  <si>
    <t>Ingresos</t>
  </si>
  <si>
    <t>COGS</t>
  </si>
  <si>
    <t>OPEX</t>
  </si>
  <si>
    <t>SG&amp;A</t>
  </si>
  <si>
    <t>Período de cobro a clientes</t>
  </si>
  <si>
    <t>días</t>
  </si>
  <si>
    <t>Período de pago a proveedores</t>
  </si>
  <si>
    <t>Tipo impositivo</t>
  </si>
  <si>
    <t>Coste de la financiación</t>
  </si>
  <si>
    <t>Se pide:</t>
  </si>
  <si>
    <t>Determinar la viabilidad del proyecto (E. Más Probable)</t>
  </si>
  <si>
    <t>Determinar el efecto que tendría sobre el proyecto que el proyecto fuese acometido por una empresa de nueva creación</t>
  </si>
  <si>
    <t>Realizar un análisis de escenarios sobre los ingresos y los OPEX:</t>
  </si>
  <si>
    <t>MÁS PROBABLE</t>
  </si>
  <si>
    <t>PESIMISTA</t>
  </si>
  <si>
    <t>OPTIMISTA</t>
  </si>
  <si>
    <t>Hasta que valor de los COGS en el año 1 se puede llegar siendo el proyecto efectuable</t>
  </si>
  <si>
    <t>Qué valor deben alcanzar los ingresos del año 1 para tener un payback de 3,2</t>
  </si>
  <si>
    <t>Realizar un análisis de sensibilidad sobre los ingresos del año 2 con valores entre 100 y 200 con incrementos de 20 y sobre los OPEX del año 2 con valores entre 10 y 50 con incrementos de 10</t>
  </si>
  <si>
    <t>Determinar la preferencia en función del  plazo de recuperación, VAN y TIR de las siguiente inversiones, si se desconocen las fuentes financieras implicadas en las inversiones</t>
  </si>
  <si>
    <t>Año 0</t>
  </si>
  <si>
    <t>Año 4</t>
  </si>
  <si>
    <t>Inversión A</t>
  </si>
  <si>
    <t>Inversión B</t>
  </si>
  <si>
    <t>FC acomulado A</t>
  </si>
  <si>
    <t>FC acomulado B</t>
  </si>
  <si>
    <t>VA</t>
  </si>
  <si>
    <t>N años</t>
  </si>
  <si>
    <t>Nº años emp</t>
  </si>
  <si>
    <t>pdo /año</t>
  </si>
  <si>
    <t>Nper</t>
  </si>
  <si>
    <t>Tasa</t>
  </si>
  <si>
    <t>Pago</t>
  </si>
  <si>
    <t>Tipo</t>
  </si>
  <si>
    <t>VF</t>
  </si>
  <si>
    <t>Nº años' dura</t>
  </si>
  <si>
    <t>Nper'</t>
  </si>
  <si>
    <t>VA' // VF'</t>
  </si>
  <si>
    <t>im</t>
  </si>
  <si>
    <t>jm</t>
  </si>
  <si>
    <t>i</t>
  </si>
  <si>
    <t>m</t>
  </si>
  <si>
    <t>plazo de recuperacion</t>
  </si>
  <si>
    <t>TIR</t>
  </si>
  <si>
    <t>FISHER</t>
  </si>
  <si>
    <t>Tasa de recuperacion</t>
  </si>
  <si>
    <t>VAN A</t>
  </si>
  <si>
    <t>VAN B</t>
  </si>
  <si>
    <t>Preferencia</t>
  </si>
  <si>
    <t xml:space="preserve">Se cruzan en el segundo cuadrante </t>
  </si>
  <si>
    <t xml:space="preserve">Un prestamo de 40.000 a 8 años pagadero mensualmente al 7% efectivo </t>
  </si>
  <si>
    <t>amortizaciones anticipadas en los años 4 y 7 de 2.000€. Revisiones de TI cada 3 años con un incremento del 0,03% sobre el tipo mensual</t>
  </si>
  <si>
    <t>Comision inicial 2% comision de cancelacion 100€ cuadro de amortizaciones, TAE y CER?</t>
  </si>
  <si>
    <t>pdo año</t>
  </si>
  <si>
    <t xml:space="preserve">Amort Ant </t>
  </si>
  <si>
    <t>Rev TI</t>
  </si>
  <si>
    <t>Com inicial</t>
  </si>
  <si>
    <t>Com cancel</t>
  </si>
  <si>
    <t>Importe neto</t>
  </si>
  <si>
    <t>Tasa(im)</t>
  </si>
  <si>
    <t>Tasa(jm)</t>
  </si>
  <si>
    <t>TAE(i)</t>
  </si>
  <si>
    <t>CER(im)</t>
  </si>
  <si>
    <t>CER(jm)</t>
  </si>
  <si>
    <t>CER(i)</t>
  </si>
  <si>
    <t>PDO</t>
  </si>
  <si>
    <t>CPIP</t>
  </si>
  <si>
    <t>Intereses</t>
  </si>
  <si>
    <t>Cuota</t>
  </si>
  <si>
    <t>Cap Amort</t>
  </si>
  <si>
    <t>CPFP</t>
  </si>
  <si>
    <t>PDO Rest</t>
  </si>
  <si>
    <t>Amort Ant</t>
  </si>
  <si>
    <t>Ent y salidas</t>
  </si>
  <si>
    <t>año 2</t>
  </si>
  <si>
    <t>año 3</t>
  </si>
  <si>
    <t>año 1</t>
  </si>
  <si>
    <t>Duracion</t>
  </si>
  <si>
    <t>años</t>
  </si>
  <si>
    <t>Inversion inicial</t>
  </si>
  <si>
    <t>M€</t>
  </si>
  <si>
    <t xml:space="preserve">Conepto año </t>
  </si>
  <si>
    <t>ingresos</t>
  </si>
  <si>
    <t>cogs</t>
  </si>
  <si>
    <t>opex</t>
  </si>
  <si>
    <t>sgya</t>
  </si>
  <si>
    <t>EBITDA</t>
  </si>
  <si>
    <t>amortizacion</t>
  </si>
  <si>
    <t>BAII</t>
  </si>
  <si>
    <t>Imp/benef</t>
  </si>
  <si>
    <t xml:space="preserve">NOPLAT </t>
  </si>
  <si>
    <t>FC Operativo</t>
  </si>
  <si>
    <t>Variacion FM</t>
  </si>
  <si>
    <t>Inversion</t>
  </si>
  <si>
    <t>FC Libre</t>
  </si>
  <si>
    <t>FC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</si>
</sst>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9" fontId="0" fillId="2" borderId="0" xfId="0" applyNumberFormat="1" applyFill="1"/>
    <xf numFmtId="8" fontId="0" fillId="0" borderId="0" xfId="0" applyNumberFormat="1"/>
    <xf numFmtId="10" fontId="0" fillId="2" borderId="0" xfId="0" applyNumberFormat="1" applyFill="1"/>
    <xf numFmtId="9" fontId="0" fillId="0" borderId="0" xfId="0" applyNumberFormat="1" applyFill="1"/>
    <xf numFmtId="8" fontId="0" fillId="3" borderId="0" xfId="0" applyNumberFormat="1" applyFill="1"/>
    <xf numFmtId="0" fontId="0" fillId="4" borderId="0" xfId="0" applyFill="1"/>
    <xf numFmtId="165" fontId="0" fillId="0" borderId="0" xfId="0" applyNumberFormat="1"/>
    <xf numFmtId="0" fontId="0" fillId="3" borderId="0" xfId="0" applyFill="1"/>
    <xf numFmtId="6" fontId="0" fillId="0" borderId="0" xfId="0" applyNumberFormat="1"/>
    <xf numFmtId="0" fontId="0" fillId="5" borderId="0" xfId="0" applyFill="1"/>
    <xf numFmtId="8" fontId="0" fillId="5" borderId="0" xfId="0" applyNumberFormat="1" applyFill="1"/>
    <xf numFmtId="6" fontId="0" fillId="5" borderId="0" xfId="0" applyNumberFormat="1" applyFill="1"/>
    <xf numFmtId="0" fontId="0" fillId="6" borderId="0" xfId="0" applyFill="1"/>
    <xf numFmtId="8" fontId="0" fillId="6" borderId="0" xfId="0" applyNumberFormat="1" applyFill="1"/>
    <xf numFmtId="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Fisher!$B$10</c:f>
              <c:strCache>
                <c:ptCount val="1"/>
                <c:pt idx="0">
                  <c:v>VAN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Fisher!$A$11:$A$46</c:f>
              <c:numCache>
                <c:formatCode>General</c:formatCode>
                <c:ptCount val="36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-0.05</c:v>
                </c:pt>
                <c:pt idx="6">
                  <c:v>-3.9999999999999897E-2</c:v>
                </c:pt>
                <c:pt idx="7">
                  <c:v>-2.9999999999999898E-2</c:v>
                </c:pt>
                <c:pt idx="8">
                  <c:v>-1.99999999999999E-2</c:v>
                </c:pt>
                <c:pt idx="9">
                  <c:v>-9.99999999999991E-3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</c:v>
                </c:pt>
                <c:pt idx="35">
                  <c:v>0.25</c:v>
                </c:pt>
              </c:numCache>
            </c:numRef>
          </c:cat>
          <c:val>
            <c:numRef>
              <c:f>Fisher!$B$11:$B$46</c:f>
              <c:numCache>
                <c:formatCode>"€"#,##0.00_);[Red]\("€"#,##0.00\)</c:formatCode>
                <c:ptCount val="36"/>
                <c:pt idx="0">
                  <c:v>124.19158664837676</c:v>
                </c:pt>
                <c:pt idx="1">
                  <c:v>116.1176806356477</c:v>
                </c:pt>
                <c:pt idx="2">
                  <c:v>108.41951679703831</c:v>
                </c:pt>
                <c:pt idx="3">
                  <c:v>101.07495147295981</c:v>
                </c:pt>
                <c:pt idx="4">
                  <c:v>94.063390824113327</c:v>
                </c:pt>
                <c:pt idx="5">
                  <c:v>87.3656663162499</c:v>
                </c:pt>
                <c:pt idx="6">
                  <c:v>80.963921440972143</c:v>
                </c:pt>
                <c:pt idx="7">
                  <c:v>74.841508551278025</c:v>
                </c:pt>
                <c:pt idx="8">
                  <c:v>68.982894812847775</c:v>
                </c:pt>
                <c:pt idx="9">
                  <c:v>63.373576379939323</c:v>
                </c:pt>
                <c:pt idx="10">
                  <c:v>58</c:v>
                </c:pt>
                <c:pt idx="11">
                  <c:v>52.849491335325524</c:v>
                </c:pt>
                <c:pt idx="12">
                  <c:v>47.910189364661903</c:v>
                </c:pt>
                <c:pt idx="13">
                  <c:v>43.170986293745671</c:v>
                </c:pt>
                <c:pt idx="14">
                  <c:v>38.621472462448793</c:v>
                </c:pt>
                <c:pt idx="15">
                  <c:v>34.251885788328906</c:v>
                </c:pt>
                <c:pt idx="16">
                  <c:v>30.053065332772462</c:v>
                </c:pt>
                <c:pt idx="17">
                  <c:v>26.016408617234021</c:v>
                </c:pt>
                <c:pt idx="18">
                  <c:v>22.133832353920752</c:v>
                </c:pt>
                <c:pt idx="19">
                  <c:v>18.397736288162577</c:v>
                </c:pt>
                <c:pt idx="20">
                  <c:v>14.800969879106589</c:v>
                </c:pt>
                <c:pt idx="21">
                  <c:v>11.336801571674101</c:v>
                </c:pt>
                <c:pt idx="22">
                  <c:v>7.9988904362765254</c:v>
                </c:pt>
                <c:pt idx="23">
                  <c:v>4.7812599739041843</c:v>
                </c:pt>
                <c:pt idx="24">
                  <c:v>1.6782739031570202</c:v>
                </c:pt>
                <c:pt idx="25">
                  <c:v>-1.3153862371846685</c:v>
                </c:pt>
                <c:pt idx="26">
                  <c:v>-4.2047418211431875</c:v>
                </c:pt>
                <c:pt idx="27">
                  <c:v>-6.9945363413841619</c:v>
                </c:pt>
                <c:pt idx="28">
                  <c:v>-9.6892532128076141</c:v>
                </c:pt>
                <c:pt idx="29">
                  <c:v>-12.293132287579411</c:v>
                </c:pt>
                <c:pt idx="30">
                  <c:v>-14.810185185185162</c:v>
                </c:pt>
                <c:pt idx="31">
                  <c:v>-17.24420953195775</c:v>
                </c:pt>
                <c:pt idx="32">
                  <c:v>-19.598802196269631</c:v>
                </c:pt>
                <c:pt idx="33">
                  <c:v>-21.877371598109107</c:v>
                </c:pt>
                <c:pt idx="34">
                  <c:v>-24.083149164989209</c:v>
                </c:pt>
                <c:pt idx="35">
                  <c:v>-26.219200000000001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3-4953-9E86-C592B8A4637D}"/>
            </c:ext>
          </c:extLst>
        </c:ser>
        <c:ser>
          <c:idx val="1"/>
          <c:order val="1"/>
          <c:tx>
            <c:strRef>
              <c:f>Fisher!$C$10</c:f>
              <c:strCache>
                <c:ptCount val="1"/>
                <c:pt idx="0">
                  <c:v>VAN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Fisher!$A$11:$A$46</c:f>
              <c:numCache>
                <c:formatCode>General</c:formatCode>
                <c:ptCount val="36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-0.05</c:v>
                </c:pt>
                <c:pt idx="6">
                  <c:v>-3.9999999999999897E-2</c:v>
                </c:pt>
                <c:pt idx="7">
                  <c:v>-2.9999999999999898E-2</c:v>
                </c:pt>
                <c:pt idx="8">
                  <c:v>-1.99999999999999E-2</c:v>
                </c:pt>
                <c:pt idx="9">
                  <c:v>-9.99999999999991E-3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</c:v>
                </c:pt>
                <c:pt idx="35">
                  <c:v>0.25</c:v>
                </c:pt>
              </c:numCache>
            </c:numRef>
          </c:cat>
          <c:val>
            <c:numRef>
              <c:f>Fisher!$C$11:$C$46</c:f>
              <c:numCache>
                <c:formatCode>"€"#,##0.00_);[Red]\("€"#,##0.00\)</c:formatCode>
                <c:ptCount val="36"/>
                <c:pt idx="0">
                  <c:v>117.40283493369913</c:v>
                </c:pt>
                <c:pt idx="1">
                  <c:v>110.88433108988571</c:v>
                </c:pt>
                <c:pt idx="2">
                  <c:v>104.64140351127961</c:v>
                </c:pt>
                <c:pt idx="3">
                  <c:v>98.658967308970972</c:v>
                </c:pt>
                <c:pt idx="4">
                  <c:v>92.92293492136065</c:v>
                </c:pt>
                <c:pt idx="5">
                  <c:v>87.420139501692006</c:v>
                </c:pt>
                <c:pt idx="6">
                  <c:v>82.138264973958286</c:v>
                </c:pt>
                <c:pt idx="7">
                  <c:v>77.065782111118637</c:v>
                </c:pt>
                <c:pt idx="8">
                  <c:v>72.191890058303784</c:v>
                </c:pt>
                <c:pt idx="9">
                  <c:v>67.506462784495596</c:v>
                </c:pt>
                <c:pt idx="10">
                  <c:v>63</c:v>
                </c:pt>
                <c:pt idx="11">
                  <c:v>58.663582124770016</c:v>
                </c:pt>
                <c:pt idx="12">
                  <c:v>54.48882893501613</c:v>
                </c:pt>
                <c:pt idx="13">
                  <c:v>50.467861553211634</c:v>
                </c:pt>
                <c:pt idx="14">
                  <c:v>46.593267480130237</c:v>
                </c:pt>
                <c:pt idx="15">
                  <c:v>42.85806839742699</c:v>
                </c:pt>
                <c:pt idx="16">
                  <c:v>39.255690495927922</c:v>
                </c:pt>
                <c:pt idx="17">
                  <c:v>35.779937108597068</c:v>
                </c:pt>
                <c:pt idx="18">
                  <c:v>32.424963448435449</c:v>
                </c:pt>
                <c:pt idx="19">
                  <c:v>29.185253270620279</c:v>
                </c:pt>
                <c:pt idx="20">
                  <c:v>26.055597295266693</c:v>
                </c:pt>
                <c:pt idx="21">
                  <c:v>23.031073242511809</c:v>
                </c:pt>
                <c:pt idx="22">
                  <c:v>20.107027345376878</c:v>
                </c:pt>
                <c:pt idx="23">
                  <c:v>17.279057218227564</c:v>
                </c:pt>
                <c:pt idx="24">
                  <c:v>14.542995969780549</c:v>
                </c:pt>
                <c:pt idx="25">
                  <c:v>11.894897459628908</c:v>
                </c:pt>
                <c:pt idx="26">
                  <c:v>9.3310226062908441</c:v>
                </c:pt>
                <c:pt idx="27">
                  <c:v>6.8478266629505669</c:v>
                </c:pt>
                <c:pt idx="28">
                  <c:v>4.4419473844181283</c:v>
                </c:pt>
                <c:pt idx="29">
                  <c:v>2.1101940155052574</c:v>
                </c:pt>
                <c:pt idx="30">
                  <c:v>-0.1504629629629477</c:v>
                </c:pt>
                <c:pt idx="31">
                  <c:v>-2.3429013888162586</c:v>
                </c:pt>
                <c:pt idx="32">
                  <c:v>-4.4698563272537797</c:v>
                </c:pt>
                <c:pt idx="33">
                  <c:v>-6.5339283824782086</c:v>
                </c:pt>
                <c:pt idx="34">
                  <c:v>-8.5375914570432059</c:v>
                </c:pt>
                <c:pt idx="35">
                  <c:v>-10.483199999999982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3-4953-9E86-C592B8A4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20495"/>
        <c:axId val="1302827568"/>
      </c:lineChart>
      <c:catAx>
        <c:axId val="19572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827568"/>
        <c:crosses val="autoZero"/>
        <c:auto val="1"/>
        <c:lblAlgn val="ctr"/>
        <c:lblOffset val="100"/>
        <c:noMultiLvlLbl val="0"/>
      </c:catAx>
      <c:valAx>
        <c:axId val="1302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22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10</xdr:row>
      <xdr:rowOff>50800</xdr:rowOff>
    </xdr:from>
    <xdr:to>
      <xdr:col>13</xdr:col>
      <xdr:colOff>723899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F327B3-23F4-5477-55F9-A564CAEC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BB0F-8A4D-4B47-8BE5-B32E220CE4C0}">
  <dimension ref="A1:K40"/>
  <sheetViews>
    <sheetView topLeftCell="A7" workbookViewId="0">
      <selection activeCell="H17" activeCellId="3" sqref="H33:H34 A33 A17 H17:H18"/>
    </sheetView>
  </sheetViews>
  <sheetFormatPr baseColWidth="10" defaultRowHeight="14.5" x14ac:dyDescent="0.35"/>
  <cols>
    <col min="1" max="1" width="12" customWidth="1"/>
    <col min="8" max="8" width="11.90625" bestFit="1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A3" t="s">
        <v>2</v>
      </c>
    </row>
    <row r="4" spans="1:11" x14ac:dyDescent="0.35">
      <c r="A4" t="s">
        <v>3</v>
      </c>
    </row>
    <row r="5" spans="1:11" x14ac:dyDescent="0.35">
      <c r="A5" t="s">
        <v>4</v>
      </c>
    </row>
    <row r="6" spans="1:11" x14ac:dyDescent="0.35">
      <c r="A6" t="s">
        <v>5</v>
      </c>
    </row>
    <row r="7" spans="1:11" x14ac:dyDescent="0.35">
      <c r="A7" t="s">
        <v>6</v>
      </c>
    </row>
    <row r="8" spans="1:11" x14ac:dyDescent="0.35">
      <c r="A8" t="s">
        <v>7</v>
      </c>
    </row>
    <row r="10" spans="1:11" x14ac:dyDescent="0.35">
      <c r="A10" s="4" t="s">
        <v>39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45</v>
      </c>
      <c r="G10" s="5" t="s">
        <v>46</v>
      </c>
      <c r="H10" s="5" t="s">
        <v>47</v>
      </c>
      <c r="I10" s="5" t="s">
        <v>48</v>
      </c>
      <c r="J10" s="5" t="s">
        <v>49</v>
      </c>
      <c r="K10" s="6" t="s">
        <v>50</v>
      </c>
    </row>
    <row r="11" spans="1:11" x14ac:dyDescent="0.35">
      <c r="A11" s="9">
        <f>-PV(E11,D11,,H11)</f>
        <v>3147.4539685241571</v>
      </c>
      <c r="B11" s="7">
        <v>4</v>
      </c>
      <c r="C11" s="7">
        <v>1</v>
      </c>
      <c r="D11">
        <f>B11*C11</f>
        <v>4</v>
      </c>
      <c r="E11">
        <f>E20</f>
        <v>6.17570442619777E-2</v>
      </c>
      <c r="H11" s="7">
        <v>4000</v>
      </c>
    </row>
    <row r="12" spans="1:11" x14ac:dyDescent="0.35">
      <c r="A12" s="9">
        <f>-PV(E12,D12,,H12)</f>
        <v>8378.6392727314342</v>
      </c>
      <c r="B12" s="7">
        <v>-3</v>
      </c>
      <c r="C12" s="7">
        <v>1</v>
      </c>
      <c r="D12">
        <f t="shared" ref="D12:D18" si="0">B12*C12</f>
        <v>-3</v>
      </c>
      <c r="E12">
        <f>E11</f>
        <v>6.17570442619777E-2</v>
      </c>
      <c r="H12" s="7">
        <v>7000</v>
      </c>
    </row>
    <row r="13" spans="1:11" x14ac:dyDescent="0.35">
      <c r="A13" s="9">
        <f>-PV(E13,D13,F13,,G13)</f>
        <v>23213.439384680983</v>
      </c>
      <c r="B13" s="7">
        <v>7</v>
      </c>
      <c r="C13" s="7">
        <v>2</v>
      </c>
      <c r="D13">
        <f t="shared" si="0"/>
        <v>14</v>
      </c>
      <c r="E13">
        <f>C21</f>
        <v>3.0415956913506736E-2</v>
      </c>
      <c r="F13" s="7">
        <v>2000</v>
      </c>
      <c r="G13" s="7">
        <v>1</v>
      </c>
    </row>
    <row r="14" spans="1:11" x14ac:dyDescent="0.35">
      <c r="A14" s="9">
        <f>-PV(E14,D14,F14,,G14)</f>
        <v>12832.372700049818</v>
      </c>
      <c r="B14" s="7">
        <v>5</v>
      </c>
      <c r="C14" s="7">
        <v>3</v>
      </c>
      <c r="D14">
        <f t="shared" si="0"/>
        <v>15</v>
      </c>
      <c r="E14">
        <f t="shared" ref="E14:E16" si="1">C22</f>
        <v>2.017587773985019E-2</v>
      </c>
      <c r="F14" s="7">
        <v>1000</v>
      </c>
      <c r="G14" s="7">
        <v>0</v>
      </c>
    </row>
    <row r="15" spans="1:11" x14ac:dyDescent="0.35">
      <c r="A15" s="9">
        <f>PV(E15,D15,,K15)</f>
        <v>28502.293727694927</v>
      </c>
      <c r="B15" s="7">
        <v>-4</v>
      </c>
      <c r="C15" s="7">
        <v>4</v>
      </c>
      <c r="D15">
        <f t="shared" si="0"/>
        <v>-16</v>
      </c>
      <c r="E15">
        <f>C23</f>
        <v>1.5094063086523279E-2</v>
      </c>
      <c r="F15" s="7">
        <v>800</v>
      </c>
      <c r="G15" s="7">
        <v>1</v>
      </c>
      <c r="I15" s="7">
        <v>9</v>
      </c>
      <c r="J15">
        <f>I15*C15</f>
        <v>36</v>
      </c>
      <c r="K15" s="9">
        <f>PV(E15,J15,F15,,G15)</f>
        <v>-22427.41437631868</v>
      </c>
    </row>
    <row r="16" spans="1:11" x14ac:dyDescent="0.35">
      <c r="A16" s="9">
        <f>PV(E16,D16,,K16)</f>
        <v>12679.598320734183</v>
      </c>
      <c r="B16" s="7">
        <v>3</v>
      </c>
      <c r="C16" s="7">
        <v>6</v>
      </c>
      <c r="D16">
        <f t="shared" si="0"/>
        <v>18</v>
      </c>
      <c r="E16">
        <f t="shared" si="1"/>
        <v>1.0037562539062295E-2</v>
      </c>
      <c r="F16" s="7">
        <v>400</v>
      </c>
      <c r="G16" s="7">
        <v>0</v>
      </c>
      <c r="I16" s="7">
        <v>8</v>
      </c>
      <c r="J16">
        <f>I16*C16</f>
        <v>48</v>
      </c>
      <c r="K16" s="9">
        <f>PV(E16,J16,F16,,G16)</f>
        <v>-15176.825778937571</v>
      </c>
    </row>
    <row r="17" spans="1:11" x14ac:dyDescent="0.35">
      <c r="A17" s="12">
        <f>SUM(A11:A16)</f>
        <v>88753.797374415502</v>
      </c>
      <c r="B17" s="7">
        <v>14.75</v>
      </c>
      <c r="C17" s="7">
        <v>1</v>
      </c>
      <c r="D17">
        <f t="shared" si="0"/>
        <v>14.75</v>
      </c>
      <c r="E17">
        <f>E20</f>
        <v>6.17570442619777E-2</v>
      </c>
      <c r="H17" s="12">
        <f>-FV(E17,D17,,A17)</f>
        <v>214811.69455072712</v>
      </c>
    </row>
    <row r="18" spans="1:11" x14ac:dyDescent="0.35">
      <c r="A18" s="9">
        <f>A17</f>
        <v>88753.797374415502</v>
      </c>
      <c r="B18" s="7">
        <v>-3</v>
      </c>
      <c r="C18" s="7">
        <v>1</v>
      </c>
      <c r="D18">
        <f t="shared" si="0"/>
        <v>-3</v>
      </c>
      <c r="E18">
        <f>E20</f>
        <v>6.17570442619777E-2</v>
      </c>
      <c r="H18" s="12">
        <f>-FV(E18,D18,,A18)</f>
        <v>74150.057234576772</v>
      </c>
    </row>
    <row r="19" spans="1:11" x14ac:dyDescent="0.35">
      <c r="C19" s="4" t="s">
        <v>51</v>
      </c>
      <c r="D19" s="5" t="s">
        <v>52</v>
      </c>
      <c r="E19" s="5" t="s">
        <v>53</v>
      </c>
      <c r="F19" s="6" t="s">
        <v>54</v>
      </c>
    </row>
    <row r="20" spans="1:11" x14ac:dyDescent="0.35">
      <c r="D20" s="8">
        <v>0.06</v>
      </c>
      <c r="E20">
        <f>EFFECT(D20,F20)</f>
        <v>6.17570442619777E-2</v>
      </c>
      <c r="F20" s="7">
        <v>24</v>
      </c>
    </row>
    <row r="21" spans="1:11" x14ac:dyDescent="0.35">
      <c r="C21">
        <f>D21/F21</f>
        <v>3.0415956913506736E-2</v>
      </c>
      <c r="D21">
        <f>NOMINAL(E21,F21)</f>
        <v>6.0831913827013473E-2</v>
      </c>
      <c r="E21">
        <f>E20</f>
        <v>6.17570442619777E-2</v>
      </c>
      <c r="F21">
        <v>2</v>
      </c>
    </row>
    <row r="22" spans="1:11" x14ac:dyDescent="0.35">
      <c r="C22">
        <f t="shared" ref="C22:C24" si="2">D22/F22</f>
        <v>2.017587773985019E-2</v>
      </c>
      <c r="D22">
        <f t="shared" ref="D22:D24" si="3">NOMINAL(E22,F22)</f>
        <v>6.052763321955057E-2</v>
      </c>
      <c r="E22">
        <f t="shared" ref="E22:E24" si="4">E21</f>
        <v>6.17570442619777E-2</v>
      </c>
      <c r="F22">
        <v>3</v>
      </c>
    </row>
    <row r="23" spans="1:11" x14ac:dyDescent="0.35">
      <c r="C23">
        <f t="shared" si="2"/>
        <v>1.5094063086523279E-2</v>
      </c>
      <c r="D23">
        <f t="shared" si="3"/>
        <v>6.0376252346093118E-2</v>
      </c>
      <c r="E23">
        <f t="shared" si="4"/>
        <v>6.17570442619777E-2</v>
      </c>
      <c r="F23">
        <v>4</v>
      </c>
    </row>
    <row r="24" spans="1:11" x14ac:dyDescent="0.35">
      <c r="C24">
        <f t="shared" si="2"/>
        <v>1.0037562539062295E-2</v>
      </c>
      <c r="D24">
        <f t="shared" si="3"/>
        <v>6.0225375234373768E-2</v>
      </c>
      <c r="E24">
        <f t="shared" si="4"/>
        <v>6.17570442619777E-2</v>
      </c>
      <c r="F24">
        <v>6</v>
      </c>
    </row>
    <row r="26" spans="1:11" x14ac:dyDescent="0.35">
      <c r="A26" s="4" t="s">
        <v>39</v>
      </c>
      <c r="B26" s="5" t="s">
        <v>41</v>
      </c>
      <c r="C26" s="5" t="s">
        <v>42</v>
      </c>
      <c r="D26" s="5" t="s">
        <v>43</v>
      </c>
      <c r="E26" s="5" t="s">
        <v>44</v>
      </c>
      <c r="F26" s="5" t="s">
        <v>45</v>
      </c>
      <c r="G26" s="5" t="s">
        <v>46</v>
      </c>
      <c r="H26" s="5" t="s">
        <v>47</v>
      </c>
      <c r="I26" s="5" t="s">
        <v>48</v>
      </c>
      <c r="J26" s="5" t="s">
        <v>49</v>
      </c>
      <c r="K26" s="6" t="s">
        <v>50</v>
      </c>
    </row>
    <row r="27" spans="1:11" x14ac:dyDescent="0.35">
      <c r="A27" s="9">
        <f>-PV(E27,D27,,H27)</f>
        <v>2728.6915755703681</v>
      </c>
      <c r="B27" s="7">
        <v>4</v>
      </c>
      <c r="C27" s="7">
        <v>1</v>
      </c>
      <c r="D27">
        <f>B27*C27</f>
        <v>4</v>
      </c>
      <c r="E27">
        <f>E36</f>
        <v>0.10033869371614701</v>
      </c>
      <c r="H27" s="7">
        <v>4000</v>
      </c>
    </row>
    <row r="28" spans="1:11" x14ac:dyDescent="0.35">
      <c r="A28" s="9">
        <f>-PV(E28,D28,,H28)</f>
        <v>9325.6088574795758</v>
      </c>
      <c r="B28" s="7">
        <v>-3</v>
      </c>
      <c r="C28" s="7">
        <v>1</v>
      </c>
      <c r="D28">
        <f t="shared" ref="D28:D34" si="5">B28*C28</f>
        <v>-3</v>
      </c>
      <c r="E28">
        <f>E27</f>
        <v>0.10033869371614701</v>
      </c>
      <c r="H28" s="7">
        <v>7000</v>
      </c>
    </row>
    <row r="29" spans="1:11" x14ac:dyDescent="0.35">
      <c r="A29" s="9">
        <f>-PV(E29,D29,F29,,G29)</f>
        <v>20904.15680242185</v>
      </c>
      <c r="B29" s="7">
        <v>7</v>
      </c>
      <c r="C29" s="7">
        <v>2</v>
      </c>
      <c r="D29">
        <f t="shared" si="5"/>
        <v>14</v>
      </c>
      <c r="E29">
        <f>C37</f>
        <v>4.897030163687055E-2</v>
      </c>
      <c r="F29" s="7">
        <v>2000</v>
      </c>
      <c r="G29" s="7">
        <v>1</v>
      </c>
    </row>
    <row r="30" spans="1:11" x14ac:dyDescent="0.35">
      <c r="A30" s="9">
        <f>-PV(E30,D30,F30,,G30)</f>
        <v>11734.487189780491</v>
      </c>
      <c r="B30" s="7">
        <v>5</v>
      </c>
      <c r="C30" s="7">
        <v>3</v>
      </c>
      <c r="D30">
        <f t="shared" si="5"/>
        <v>15</v>
      </c>
      <c r="E30">
        <f t="shared" ref="E30" si="6">C38</f>
        <v>3.2386052096000206E-2</v>
      </c>
      <c r="F30" s="7">
        <v>1000</v>
      </c>
      <c r="G30" s="7">
        <v>0</v>
      </c>
    </row>
    <row r="31" spans="1:11" x14ac:dyDescent="0.35">
      <c r="A31" s="9">
        <f>PV(E31,D31,,K31)</f>
        <v>28650.290172251767</v>
      </c>
      <c r="B31" s="7">
        <v>-4</v>
      </c>
      <c r="C31" s="7">
        <v>4</v>
      </c>
      <c r="D31">
        <f t="shared" si="5"/>
        <v>-16</v>
      </c>
      <c r="E31">
        <f>C39</f>
        <v>2.4192512000000166E-2</v>
      </c>
      <c r="F31" s="7">
        <v>800</v>
      </c>
      <c r="G31" s="7">
        <v>1</v>
      </c>
      <c r="I31" s="7">
        <v>9</v>
      </c>
      <c r="J31">
        <f>I31*C31</f>
        <v>36</v>
      </c>
      <c r="K31" s="9">
        <f>PV(E31,J31,F31,,G31)</f>
        <v>-19544.451357667462</v>
      </c>
    </row>
    <row r="32" spans="1:11" x14ac:dyDescent="0.35">
      <c r="A32" s="9">
        <f>PV(E32,D32,,K32)</f>
        <v>9992.8347145123444</v>
      </c>
      <c r="B32" s="7">
        <v>3</v>
      </c>
      <c r="C32" s="7">
        <v>6</v>
      </c>
      <c r="D32">
        <f t="shared" si="5"/>
        <v>18</v>
      </c>
      <c r="E32">
        <f t="shared" ref="E32" si="7">C40</f>
        <v>1.6064000000000078E-2</v>
      </c>
      <c r="F32" s="7">
        <v>400</v>
      </c>
      <c r="G32" s="7">
        <v>0</v>
      </c>
      <c r="I32" s="7">
        <v>8</v>
      </c>
      <c r="J32">
        <f>I32*C32</f>
        <v>48</v>
      </c>
      <c r="K32" s="9">
        <f>PV(E32,J32,F32,,G32)</f>
        <v>-13312.752560712239</v>
      </c>
    </row>
    <row r="33" spans="1:8" x14ac:dyDescent="0.35">
      <c r="A33" s="12">
        <f>SUM(A27:A32)</f>
        <v>83336.069312016392</v>
      </c>
      <c r="B33" s="7">
        <v>14.75</v>
      </c>
      <c r="C33" s="7">
        <v>1</v>
      </c>
      <c r="D33">
        <f t="shared" si="5"/>
        <v>14.75</v>
      </c>
      <c r="E33">
        <f>E36</f>
        <v>0.10033869371614701</v>
      </c>
      <c r="H33" s="12">
        <f>-FV(E33,D33,,A33)</f>
        <v>341465.78658747149</v>
      </c>
    </row>
    <row r="34" spans="1:8" x14ac:dyDescent="0.35">
      <c r="A34" s="9">
        <f>A33</f>
        <v>83336.069312016392</v>
      </c>
      <c r="B34" s="7">
        <v>-3</v>
      </c>
      <c r="C34" s="7">
        <v>1</v>
      </c>
      <c r="D34">
        <f t="shared" si="5"/>
        <v>-3</v>
      </c>
      <c r="E34">
        <f>E36</f>
        <v>0.10033869371614701</v>
      </c>
      <c r="H34" s="12">
        <f>-FV(E34,D34,,A34)</f>
        <v>62553.822929881811</v>
      </c>
    </row>
    <row r="35" spans="1:8" x14ac:dyDescent="0.35">
      <c r="C35" s="4" t="s">
        <v>51</v>
      </c>
      <c r="D35" s="5" t="s">
        <v>52</v>
      </c>
      <c r="E35" s="5" t="s">
        <v>53</v>
      </c>
      <c r="F35" s="6" t="s">
        <v>54</v>
      </c>
    </row>
    <row r="36" spans="1:8" x14ac:dyDescent="0.35">
      <c r="C36" s="10">
        <v>8.0000000000000002E-3</v>
      </c>
      <c r="D36" s="11">
        <f>C36*F36</f>
        <v>9.6000000000000002E-2</v>
      </c>
      <c r="E36">
        <f>EFFECT(D36,F36)</f>
        <v>0.10033869371614701</v>
      </c>
      <c r="F36" s="7">
        <v>12</v>
      </c>
    </row>
    <row r="37" spans="1:8" x14ac:dyDescent="0.35">
      <c r="C37">
        <f>D37/F37</f>
        <v>4.897030163687055E-2</v>
      </c>
      <c r="D37">
        <f>NOMINAL(E37,F37)</f>
        <v>9.79406032737411E-2</v>
      </c>
      <c r="E37">
        <f>E36</f>
        <v>0.10033869371614701</v>
      </c>
      <c r="F37">
        <v>2</v>
      </c>
    </row>
    <row r="38" spans="1:8" x14ac:dyDescent="0.35">
      <c r="C38">
        <f t="shared" ref="C38:C40" si="8">D38/F38</f>
        <v>3.2386052096000206E-2</v>
      </c>
      <c r="D38">
        <f t="shared" ref="D38:D40" si="9">NOMINAL(E38,F38)</f>
        <v>9.7158156288000619E-2</v>
      </c>
      <c r="E38">
        <f t="shared" ref="E38:E40" si="10">E37</f>
        <v>0.10033869371614701</v>
      </c>
      <c r="F38">
        <v>3</v>
      </c>
    </row>
    <row r="39" spans="1:8" x14ac:dyDescent="0.35">
      <c r="C39">
        <f t="shared" si="8"/>
        <v>2.4192512000000166E-2</v>
      </c>
      <c r="D39">
        <f t="shared" si="9"/>
        <v>9.6770048000000664E-2</v>
      </c>
      <c r="E39">
        <f t="shared" si="10"/>
        <v>0.10033869371614701</v>
      </c>
      <c r="F39">
        <v>4</v>
      </c>
    </row>
    <row r="40" spans="1:8" x14ac:dyDescent="0.35">
      <c r="C40">
        <f t="shared" si="8"/>
        <v>1.6064000000000078E-2</v>
      </c>
      <c r="D40">
        <f t="shared" si="9"/>
        <v>9.6384000000000469E-2</v>
      </c>
      <c r="E40">
        <f t="shared" si="10"/>
        <v>0.10033869371614701</v>
      </c>
      <c r="F4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CF87-A43B-4AAE-B521-D6C9A0C25767}">
  <dimension ref="A1:L106"/>
  <sheetViews>
    <sheetView workbookViewId="0">
      <selection activeCell="J11" sqref="J11"/>
    </sheetView>
  </sheetViews>
  <sheetFormatPr baseColWidth="10" defaultRowHeight="14.5" x14ac:dyDescent="0.35"/>
  <cols>
    <col min="1" max="1" width="10.81640625" customWidth="1"/>
  </cols>
  <sheetData>
    <row r="1" spans="1:12" x14ac:dyDescent="0.35">
      <c r="A1" t="s">
        <v>63</v>
      </c>
    </row>
    <row r="2" spans="1:12" x14ac:dyDescent="0.35">
      <c r="A2" t="s">
        <v>64</v>
      </c>
    </row>
    <row r="3" spans="1:12" x14ac:dyDescent="0.35">
      <c r="A3" t="s">
        <v>65</v>
      </c>
    </row>
    <row r="5" spans="1:12" x14ac:dyDescent="0.35">
      <c r="A5" t="s">
        <v>39</v>
      </c>
      <c r="B5" s="16">
        <v>40000</v>
      </c>
      <c r="C5" t="s">
        <v>51</v>
      </c>
      <c r="D5">
        <f>D6/B7</f>
        <v>5.6541453874052738E-3</v>
      </c>
      <c r="E5" s="17" t="s">
        <v>67</v>
      </c>
      <c r="F5" s="17">
        <v>4</v>
      </c>
      <c r="G5" s="17">
        <f>F5*$B$7</f>
        <v>48</v>
      </c>
      <c r="H5" s="20" t="s">
        <v>68</v>
      </c>
      <c r="I5" s="20">
        <v>3</v>
      </c>
      <c r="J5" s="20">
        <f>I5*$B$7+1</f>
        <v>37</v>
      </c>
      <c r="K5" t="s">
        <v>69</v>
      </c>
      <c r="L5" s="2">
        <v>0.02</v>
      </c>
    </row>
    <row r="6" spans="1:12" x14ac:dyDescent="0.35">
      <c r="A6" t="s">
        <v>40</v>
      </c>
      <c r="B6">
        <v>8</v>
      </c>
      <c r="C6" t="s">
        <v>52</v>
      </c>
      <c r="D6">
        <f>NOMINAL(D7,B7)</f>
        <v>6.7849744648863286E-2</v>
      </c>
      <c r="F6" s="17">
        <v>7</v>
      </c>
      <c r="G6" s="17">
        <f t="shared" ref="G6:G8" si="0">F6*$B$7</f>
        <v>84</v>
      </c>
      <c r="I6" s="20">
        <v>6</v>
      </c>
      <c r="J6" s="20">
        <f>I6*$B$7+1</f>
        <v>73</v>
      </c>
      <c r="K6" t="s">
        <v>70</v>
      </c>
      <c r="L6" s="16">
        <v>100</v>
      </c>
    </row>
    <row r="7" spans="1:12" x14ac:dyDescent="0.35">
      <c r="A7" t="s">
        <v>66</v>
      </c>
      <c r="B7">
        <v>12</v>
      </c>
      <c r="C7" t="s">
        <v>53</v>
      </c>
      <c r="D7" s="2">
        <v>7.0000000000000007E-2</v>
      </c>
      <c r="K7" t="s">
        <v>71</v>
      </c>
      <c r="L7" s="16">
        <f>B5*(1-L5)</f>
        <v>39200</v>
      </c>
    </row>
    <row r="8" spans="1:12" x14ac:dyDescent="0.35">
      <c r="A8" t="s">
        <v>43</v>
      </c>
      <c r="B8">
        <f>B6*B7</f>
        <v>96</v>
      </c>
    </row>
    <row r="9" spans="1:12" x14ac:dyDescent="0.35">
      <c r="J9" t="s">
        <v>86</v>
      </c>
      <c r="K9" t="s">
        <v>72</v>
      </c>
      <c r="L9" s="14">
        <f>RATE(B8,-E11,L7,-L6)</f>
        <v>6.1483467826491606E-3</v>
      </c>
    </row>
    <row r="10" spans="1:12" x14ac:dyDescent="0.35">
      <c r="A10" t="s">
        <v>78</v>
      </c>
      <c r="B10" t="s">
        <v>79</v>
      </c>
      <c r="C10" t="s">
        <v>80</v>
      </c>
      <c r="D10" t="s">
        <v>82</v>
      </c>
      <c r="E10" t="s">
        <v>81</v>
      </c>
      <c r="F10" t="s">
        <v>83</v>
      </c>
      <c r="G10" t="s">
        <v>44</v>
      </c>
      <c r="H10" t="s">
        <v>84</v>
      </c>
      <c r="I10" t="s">
        <v>85</v>
      </c>
      <c r="J10" s="16">
        <f>-L7</f>
        <v>-39200</v>
      </c>
      <c r="K10" t="s">
        <v>73</v>
      </c>
      <c r="L10">
        <f>L9*B7</f>
        <v>7.3780161391789931E-2</v>
      </c>
    </row>
    <row r="11" spans="1:12" x14ac:dyDescent="0.35">
      <c r="A11">
        <v>1</v>
      </c>
      <c r="B11" s="16">
        <f>B5</f>
        <v>40000</v>
      </c>
      <c r="C11" s="16">
        <f>B11*G11</f>
        <v>226.16581549621094</v>
      </c>
      <c r="D11" s="9">
        <f>E11-C11+I11</f>
        <v>314.91251411875066</v>
      </c>
      <c r="E11" s="9">
        <f>PMT(G11,H11,-B11)</f>
        <v>541.0783296149616</v>
      </c>
      <c r="F11" s="9">
        <f>B11-D11-I11</f>
        <v>39685.087485881246</v>
      </c>
      <c r="G11">
        <f>D5</f>
        <v>5.6541453874052738E-3</v>
      </c>
      <c r="H11">
        <f>B8</f>
        <v>96</v>
      </c>
      <c r="J11" s="9">
        <f>E11+I11</f>
        <v>541.0783296149616</v>
      </c>
      <c r="K11" s="15" t="s">
        <v>74</v>
      </c>
      <c r="L11" s="15">
        <f>EFFECT(L10,B7)</f>
        <v>7.6326951440544466E-2</v>
      </c>
    </row>
    <row r="12" spans="1:12" x14ac:dyDescent="0.35">
      <c r="A12">
        <v>2</v>
      </c>
      <c r="B12" s="9">
        <f>F11</f>
        <v>39685.087485881246</v>
      </c>
      <c r="C12" s="16">
        <f>B12*G12</f>
        <v>224.38525435707021</v>
      </c>
      <c r="D12" s="9">
        <f>E12-C12</f>
        <v>316.69307525789128</v>
      </c>
      <c r="E12" s="9">
        <f>PMT(G12,H12,-B12)</f>
        <v>541.07832961496149</v>
      </c>
      <c r="F12" s="9">
        <f t="shared" ref="F12:F75" si="1">B12-D12-I12</f>
        <v>39368.394410623354</v>
      </c>
      <c r="G12">
        <f>G11</f>
        <v>5.6541453874052738E-3</v>
      </c>
      <c r="H12">
        <f>H11-1</f>
        <v>95</v>
      </c>
      <c r="J12" s="9">
        <f t="shared" ref="J12:J75" si="2">E12+I12</f>
        <v>541.07832961496149</v>
      </c>
    </row>
    <row r="13" spans="1:12" x14ac:dyDescent="0.35">
      <c r="A13">
        <v>3</v>
      </c>
      <c r="B13" s="9">
        <f t="shared" ref="B13:B76" si="3">F12</f>
        <v>39368.394410623354</v>
      </c>
      <c r="C13" s="16">
        <f t="shared" ref="C13:C76" si="4">B13*G13</f>
        <v>222.5946256663776</v>
      </c>
      <c r="D13" s="9">
        <f t="shared" ref="D13:D76" si="5">E13-C13</f>
        <v>318.48370394858375</v>
      </c>
      <c r="E13" s="9">
        <f t="shared" ref="E13:E76" si="6">PMT(G13,H13,-B13)</f>
        <v>541.07832961496138</v>
      </c>
      <c r="F13" s="9">
        <f t="shared" si="1"/>
        <v>39049.910706674767</v>
      </c>
      <c r="G13">
        <f t="shared" ref="G13:G76" si="7">G12</f>
        <v>5.6541453874052738E-3</v>
      </c>
      <c r="H13">
        <f t="shared" ref="H13:H76" si="8">H12-1</f>
        <v>94</v>
      </c>
      <c r="J13" s="9">
        <f t="shared" si="2"/>
        <v>541.07832961496138</v>
      </c>
      <c r="K13" t="s">
        <v>75</v>
      </c>
      <c r="L13" s="14">
        <f>IRR(J10:J106)</f>
        <v>6.2790331052355874E-3</v>
      </c>
    </row>
    <row r="14" spans="1:12" x14ac:dyDescent="0.35">
      <c r="A14">
        <v>4</v>
      </c>
      <c r="B14" s="9">
        <f t="shared" si="3"/>
        <v>39049.910706674767</v>
      </c>
      <c r="C14" s="16">
        <f t="shared" si="4"/>
        <v>220.79387250073296</v>
      </c>
      <c r="D14" s="9">
        <f t="shared" si="5"/>
        <v>320.28445711422864</v>
      </c>
      <c r="E14" s="9">
        <f t="shared" si="6"/>
        <v>541.0783296149616</v>
      </c>
      <c r="F14" s="9">
        <f t="shared" si="1"/>
        <v>38729.626249560541</v>
      </c>
      <c r="G14">
        <f t="shared" si="7"/>
        <v>5.6541453874052738E-3</v>
      </c>
      <c r="H14">
        <f t="shared" si="8"/>
        <v>93</v>
      </c>
      <c r="J14" s="9">
        <f t="shared" si="2"/>
        <v>541.0783296149616</v>
      </c>
      <c r="K14" t="s">
        <v>76</v>
      </c>
      <c r="L14">
        <f>L13*B7</f>
        <v>7.5348397262827049E-2</v>
      </c>
    </row>
    <row r="15" spans="1:12" x14ac:dyDescent="0.35">
      <c r="A15">
        <v>5</v>
      </c>
      <c r="B15" s="9">
        <f t="shared" si="3"/>
        <v>38729.626249560541</v>
      </c>
      <c r="C15" s="16">
        <f t="shared" si="4"/>
        <v>218.98293761488296</v>
      </c>
      <c r="D15" s="9">
        <f t="shared" si="5"/>
        <v>322.0953920000785</v>
      </c>
      <c r="E15" s="9">
        <f t="shared" si="6"/>
        <v>541.07832961496149</v>
      </c>
      <c r="F15" s="9">
        <f t="shared" si="1"/>
        <v>38407.530857560465</v>
      </c>
      <c r="G15">
        <f t="shared" si="7"/>
        <v>5.6541453874052738E-3</v>
      </c>
      <c r="H15">
        <f t="shared" si="8"/>
        <v>92</v>
      </c>
      <c r="J15" s="9">
        <f t="shared" si="2"/>
        <v>541.07832961496149</v>
      </c>
      <c r="K15" s="15" t="s">
        <v>77</v>
      </c>
      <c r="L15" s="15">
        <f>EFFECT(L14,B7)</f>
        <v>7.8005770366939231E-2</v>
      </c>
    </row>
    <row r="16" spans="1:12" x14ac:dyDescent="0.35">
      <c r="A16">
        <v>6</v>
      </c>
      <c r="B16" s="9">
        <f t="shared" si="3"/>
        <v>38407.530857560465</v>
      </c>
      <c r="C16" s="16">
        <f t="shared" si="4"/>
        <v>217.16176343990122</v>
      </c>
      <c r="D16" s="9">
        <f t="shared" si="5"/>
        <v>323.91656617506015</v>
      </c>
      <c r="E16" s="9">
        <f t="shared" si="6"/>
        <v>541.07832961496138</v>
      </c>
      <c r="F16" s="9">
        <f t="shared" si="1"/>
        <v>38083.614291385406</v>
      </c>
      <c r="G16">
        <f t="shared" si="7"/>
        <v>5.6541453874052738E-3</v>
      </c>
      <c r="H16">
        <f t="shared" si="8"/>
        <v>91</v>
      </c>
      <c r="J16" s="9">
        <f t="shared" si="2"/>
        <v>541.07832961496138</v>
      </c>
    </row>
    <row r="17" spans="1:10" x14ac:dyDescent="0.35">
      <c r="A17">
        <v>7</v>
      </c>
      <c r="B17" s="9">
        <f t="shared" si="3"/>
        <v>38083.614291385406</v>
      </c>
      <c r="C17" s="16">
        <f t="shared" si="4"/>
        <v>215.33029208135835</v>
      </c>
      <c r="D17" s="9">
        <f t="shared" si="5"/>
        <v>325.74803753360322</v>
      </c>
      <c r="E17" s="9">
        <f t="shared" si="6"/>
        <v>541.0783296149616</v>
      </c>
      <c r="F17" s="9">
        <f t="shared" si="1"/>
        <v>37757.866253851804</v>
      </c>
      <c r="G17">
        <f t="shared" si="7"/>
        <v>5.6541453874052738E-3</v>
      </c>
      <c r="H17">
        <f t="shared" si="8"/>
        <v>90</v>
      </c>
      <c r="J17" s="9">
        <f t="shared" si="2"/>
        <v>541.0783296149616</v>
      </c>
    </row>
    <row r="18" spans="1:10" x14ac:dyDescent="0.35">
      <c r="A18">
        <v>8</v>
      </c>
      <c r="B18" s="9">
        <f t="shared" si="3"/>
        <v>37757.866253851804</v>
      </c>
      <c r="C18" s="16">
        <f t="shared" si="4"/>
        <v>213.48846531748143</v>
      </c>
      <c r="D18" s="9">
        <f t="shared" si="5"/>
        <v>327.58986429748006</v>
      </c>
      <c r="E18" s="9">
        <f t="shared" si="6"/>
        <v>541.07832961496149</v>
      </c>
      <c r="F18" s="9">
        <f t="shared" si="1"/>
        <v>37430.276389554325</v>
      </c>
      <c r="G18">
        <f t="shared" si="7"/>
        <v>5.6541453874052738E-3</v>
      </c>
      <c r="H18">
        <f t="shared" si="8"/>
        <v>89</v>
      </c>
      <c r="J18" s="9">
        <f t="shared" si="2"/>
        <v>541.07832961496149</v>
      </c>
    </row>
    <row r="19" spans="1:10" x14ac:dyDescent="0.35">
      <c r="A19">
        <v>9</v>
      </c>
      <c r="B19" s="9">
        <f t="shared" si="3"/>
        <v>37430.276389554325</v>
      </c>
      <c r="C19" s="16">
        <f t="shared" si="4"/>
        <v>211.63622459730311</v>
      </c>
      <c r="D19" s="9">
        <f t="shared" si="5"/>
        <v>329.44210501765838</v>
      </c>
      <c r="E19" s="9">
        <f t="shared" si="6"/>
        <v>541.07832961496149</v>
      </c>
      <c r="F19" s="9">
        <f t="shared" si="1"/>
        <v>37100.834284536664</v>
      </c>
      <c r="G19">
        <f t="shared" si="7"/>
        <v>5.6541453874052738E-3</v>
      </c>
      <c r="H19">
        <f t="shared" si="8"/>
        <v>88</v>
      </c>
      <c r="J19" s="9">
        <f t="shared" si="2"/>
        <v>541.07832961496149</v>
      </c>
    </row>
    <row r="20" spans="1:10" x14ac:dyDescent="0.35">
      <c r="A20">
        <v>10</v>
      </c>
      <c r="B20" s="9">
        <f t="shared" si="3"/>
        <v>37100.834284536664</v>
      </c>
      <c r="C20" s="16">
        <f t="shared" si="4"/>
        <v>209.77351103880042</v>
      </c>
      <c r="D20" s="9">
        <f t="shared" si="5"/>
        <v>331.3048185761611</v>
      </c>
      <c r="E20" s="9">
        <f t="shared" si="6"/>
        <v>541.07832961496149</v>
      </c>
      <c r="F20" s="9">
        <f t="shared" si="1"/>
        <v>36769.529465960506</v>
      </c>
      <c r="G20">
        <f t="shared" si="7"/>
        <v>5.6541453874052738E-3</v>
      </c>
      <c r="H20">
        <f t="shared" si="8"/>
        <v>87</v>
      </c>
      <c r="J20" s="9">
        <f t="shared" si="2"/>
        <v>541.07832961496149</v>
      </c>
    </row>
    <row r="21" spans="1:10" x14ac:dyDescent="0.35">
      <c r="A21">
        <v>11</v>
      </c>
      <c r="B21" s="9">
        <f t="shared" si="3"/>
        <v>36769.529465960506</v>
      </c>
      <c r="C21" s="16">
        <f t="shared" si="4"/>
        <v>207.9002654270229</v>
      </c>
      <c r="D21" s="9">
        <f t="shared" si="5"/>
        <v>333.17806418793873</v>
      </c>
      <c r="E21" s="9">
        <f t="shared" si="6"/>
        <v>541.0783296149616</v>
      </c>
      <c r="F21" s="9">
        <f t="shared" si="1"/>
        <v>36436.351401772568</v>
      </c>
      <c r="G21">
        <f t="shared" si="7"/>
        <v>5.6541453874052738E-3</v>
      </c>
      <c r="H21">
        <f t="shared" si="8"/>
        <v>86</v>
      </c>
      <c r="J21" s="9">
        <f t="shared" si="2"/>
        <v>541.0783296149616</v>
      </c>
    </row>
    <row r="22" spans="1:10" x14ac:dyDescent="0.35">
      <c r="A22">
        <v>12</v>
      </c>
      <c r="B22" s="9">
        <f t="shared" si="3"/>
        <v>36436.351401772568</v>
      </c>
      <c r="C22" s="16">
        <f t="shared" si="4"/>
        <v>206.01642821221006</v>
      </c>
      <c r="D22" s="9">
        <f t="shared" si="5"/>
        <v>335.06190140275157</v>
      </c>
      <c r="E22" s="9">
        <f t="shared" si="6"/>
        <v>541.0783296149616</v>
      </c>
      <c r="F22" s="9">
        <f t="shared" si="1"/>
        <v>36101.289500369814</v>
      </c>
      <c r="G22">
        <f t="shared" si="7"/>
        <v>5.6541453874052738E-3</v>
      </c>
      <c r="H22">
        <f t="shared" si="8"/>
        <v>85</v>
      </c>
      <c r="J22" s="9">
        <f t="shared" si="2"/>
        <v>541.0783296149616</v>
      </c>
    </row>
    <row r="23" spans="1:10" x14ac:dyDescent="0.35">
      <c r="A23">
        <v>13</v>
      </c>
      <c r="B23" s="9">
        <f t="shared" si="3"/>
        <v>36101.289500369814</v>
      </c>
      <c r="C23" s="16">
        <f t="shared" si="4"/>
        <v>204.12193950789842</v>
      </c>
      <c r="D23" s="9">
        <f t="shared" si="5"/>
        <v>336.95639010706316</v>
      </c>
      <c r="E23" s="9">
        <f t="shared" si="6"/>
        <v>541.0783296149616</v>
      </c>
      <c r="F23" s="9">
        <f t="shared" si="1"/>
        <v>35764.333110262749</v>
      </c>
      <c r="G23">
        <f t="shared" si="7"/>
        <v>5.6541453874052738E-3</v>
      </c>
      <c r="H23">
        <f t="shared" si="8"/>
        <v>84</v>
      </c>
      <c r="J23" s="9">
        <f t="shared" si="2"/>
        <v>541.0783296149616</v>
      </c>
    </row>
    <row r="24" spans="1:10" x14ac:dyDescent="0.35">
      <c r="A24">
        <v>14</v>
      </c>
      <c r="B24" s="9">
        <f t="shared" si="3"/>
        <v>35764.333110262749</v>
      </c>
      <c r="C24" s="16">
        <f t="shared" si="4"/>
        <v>202.21673908901784</v>
      </c>
      <c r="D24" s="9">
        <f t="shared" si="5"/>
        <v>338.86159052594365</v>
      </c>
      <c r="E24" s="9">
        <f t="shared" si="6"/>
        <v>541.07832961496149</v>
      </c>
      <c r="F24" s="9">
        <f t="shared" si="1"/>
        <v>35425.471519736806</v>
      </c>
      <c r="G24">
        <f t="shared" si="7"/>
        <v>5.6541453874052738E-3</v>
      </c>
      <c r="H24">
        <f t="shared" si="8"/>
        <v>83</v>
      </c>
      <c r="J24" s="9">
        <f t="shared" si="2"/>
        <v>541.07832961496149</v>
      </c>
    </row>
    <row r="25" spans="1:10" x14ac:dyDescent="0.35">
      <c r="A25">
        <v>15</v>
      </c>
      <c r="B25" s="9">
        <f t="shared" si="3"/>
        <v>35425.471519736806</v>
      </c>
      <c r="C25" s="16">
        <f t="shared" si="4"/>
        <v>200.30076638997676</v>
      </c>
      <c r="D25" s="9">
        <f t="shared" si="5"/>
        <v>340.77756322498476</v>
      </c>
      <c r="E25" s="9">
        <f t="shared" si="6"/>
        <v>541.07832961496149</v>
      </c>
      <c r="F25" s="9">
        <f t="shared" si="1"/>
        <v>35084.693956511823</v>
      </c>
      <c r="G25">
        <f t="shared" si="7"/>
        <v>5.6541453874052738E-3</v>
      </c>
      <c r="H25">
        <f t="shared" si="8"/>
        <v>82</v>
      </c>
      <c r="J25" s="9">
        <f t="shared" si="2"/>
        <v>541.07832961496149</v>
      </c>
    </row>
    <row r="26" spans="1:10" x14ac:dyDescent="0.35">
      <c r="A26">
        <v>16</v>
      </c>
      <c r="B26" s="9">
        <f t="shared" si="3"/>
        <v>35084.693956511823</v>
      </c>
      <c r="C26" s="16">
        <f t="shared" si="4"/>
        <v>198.37396050273702</v>
      </c>
      <c r="D26" s="9">
        <f t="shared" si="5"/>
        <v>342.70436911222447</v>
      </c>
      <c r="E26" s="9">
        <f t="shared" si="6"/>
        <v>541.07832961496149</v>
      </c>
      <c r="F26" s="9">
        <f t="shared" si="1"/>
        <v>34741.989587399599</v>
      </c>
      <c r="G26">
        <f t="shared" si="7"/>
        <v>5.6541453874052738E-3</v>
      </c>
      <c r="H26">
        <f t="shared" si="8"/>
        <v>81</v>
      </c>
      <c r="J26" s="9">
        <f t="shared" si="2"/>
        <v>541.07832961496149</v>
      </c>
    </row>
    <row r="27" spans="1:10" x14ac:dyDescent="0.35">
      <c r="A27">
        <v>17</v>
      </c>
      <c r="B27" s="9">
        <f t="shared" si="3"/>
        <v>34741.989587399599</v>
      </c>
      <c r="C27" s="16">
        <f t="shared" si="4"/>
        <v>196.4362601748775</v>
      </c>
      <c r="D27" s="9">
        <f t="shared" si="5"/>
        <v>344.64206944008413</v>
      </c>
      <c r="E27" s="9">
        <f t="shared" si="6"/>
        <v>541.0783296149616</v>
      </c>
      <c r="F27" s="9">
        <f t="shared" si="1"/>
        <v>34397.347517959512</v>
      </c>
      <c r="G27">
        <f t="shared" si="7"/>
        <v>5.6541453874052738E-3</v>
      </c>
      <c r="H27">
        <f t="shared" si="8"/>
        <v>80</v>
      </c>
      <c r="J27" s="9">
        <f t="shared" si="2"/>
        <v>541.0783296149616</v>
      </c>
    </row>
    <row r="28" spans="1:10" x14ac:dyDescent="0.35">
      <c r="A28">
        <v>18</v>
      </c>
      <c r="B28" s="9">
        <f t="shared" si="3"/>
        <v>34397.347517959512</v>
      </c>
      <c r="C28" s="16">
        <f t="shared" si="4"/>
        <v>194.48760380764702</v>
      </c>
      <c r="D28" s="9">
        <f t="shared" si="5"/>
        <v>346.59072580731447</v>
      </c>
      <c r="E28" s="9">
        <f t="shared" si="6"/>
        <v>541.07832961496149</v>
      </c>
      <c r="F28" s="9">
        <f t="shared" si="1"/>
        <v>34050.756792152199</v>
      </c>
      <c r="G28">
        <f t="shared" si="7"/>
        <v>5.6541453874052738E-3</v>
      </c>
      <c r="H28">
        <f t="shared" si="8"/>
        <v>79</v>
      </c>
      <c r="J28" s="9">
        <f t="shared" si="2"/>
        <v>541.07832961496149</v>
      </c>
    </row>
    <row r="29" spans="1:10" x14ac:dyDescent="0.35">
      <c r="A29">
        <v>19</v>
      </c>
      <c r="B29" s="9">
        <f t="shared" si="3"/>
        <v>34050.756792152199</v>
      </c>
      <c r="C29" s="16">
        <f t="shared" si="4"/>
        <v>192.52792945400614</v>
      </c>
      <c r="D29" s="9">
        <f t="shared" si="5"/>
        <v>348.55040016095535</v>
      </c>
      <c r="E29" s="9">
        <f t="shared" si="6"/>
        <v>541.07832961496149</v>
      </c>
      <c r="F29" s="9">
        <f t="shared" si="1"/>
        <v>33702.20639199124</v>
      </c>
      <c r="G29">
        <f t="shared" si="7"/>
        <v>5.6541453874052738E-3</v>
      </c>
      <c r="H29">
        <f t="shared" si="8"/>
        <v>78</v>
      </c>
      <c r="J29" s="9">
        <f t="shared" si="2"/>
        <v>541.07832961496149</v>
      </c>
    </row>
    <row r="30" spans="1:10" x14ac:dyDescent="0.35">
      <c r="A30">
        <v>20</v>
      </c>
      <c r="B30" s="9">
        <f t="shared" si="3"/>
        <v>33702.20639199124</v>
      </c>
      <c r="C30" s="16">
        <f t="shared" si="4"/>
        <v>190.55717481665781</v>
      </c>
      <c r="D30" s="9">
        <f t="shared" si="5"/>
        <v>350.52115479830377</v>
      </c>
      <c r="E30" s="9">
        <f t="shared" si="6"/>
        <v>541.0783296149616</v>
      </c>
      <c r="F30" s="9">
        <f t="shared" si="1"/>
        <v>33351.685237192934</v>
      </c>
      <c r="G30">
        <f t="shared" si="7"/>
        <v>5.6541453874052738E-3</v>
      </c>
      <c r="H30">
        <f t="shared" si="8"/>
        <v>77</v>
      </c>
      <c r="J30" s="9">
        <f t="shared" si="2"/>
        <v>541.0783296149616</v>
      </c>
    </row>
    <row r="31" spans="1:10" x14ac:dyDescent="0.35">
      <c r="A31">
        <v>21</v>
      </c>
      <c r="B31" s="9">
        <f t="shared" si="3"/>
        <v>33351.685237192934</v>
      </c>
      <c r="C31" s="16">
        <f t="shared" si="4"/>
        <v>188.575277246067</v>
      </c>
      <c r="D31" s="9">
        <f t="shared" si="5"/>
        <v>352.50305236889449</v>
      </c>
      <c r="E31" s="9">
        <f t="shared" si="6"/>
        <v>541.07832961496149</v>
      </c>
      <c r="F31" s="9">
        <f t="shared" si="1"/>
        <v>32999.182184824043</v>
      </c>
      <c r="G31">
        <f t="shared" si="7"/>
        <v>5.6541453874052738E-3</v>
      </c>
      <c r="H31">
        <f t="shared" si="8"/>
        <v>76</v>
      </c>
      <c r="J31" s="9">
        <f t="shared" si="2"/>
        <v>541.07832961496149</v>
      </c>
    </row>
    <row r="32" spans="1:10" x14ac:dyDescent="0.35">
      <c r="A32">
        <v>22</v>
      </c>
      <c r="B32" s="9">
        <f t="shared" si="3"/>
        <v>32999.182184824043</v>
      </c>
      <c r="C32" s="16">
        <f t="shared" si="4"/>
        <v>186.58217373846915</v>
      </c>
      <c r="D32" s="9">
        <f t="shared" si="5"/>
        <v>354.49615587649237</v>
      </c>
      <c r="E32" s="9">
        <f t="shared" si="6"/>
        <v>541.07832961496149</v>
      </c>
      <c r="F32" s="9">
        <f t="shared" si="1"/>
        <v>32644.686028947552</v>
      </c>
      <c r="G32">
        <f t="shared" si="7"/>
        <v>5.6541453874052738E-3</v>
      </c>
      <c r="H32">
        <f t="shared" si="8"/>
        <v>75</v>
      </c>
      <c r="J32" s="9">
        <f t="shared" si="2"/>
        <v>541.07832961496149</v>
      </c>
    </row>
    <row r="33" spans="1:11" x14ac:dyDescent="0.35">
      <c r="A33">
        <v>23</v>
      </c>
      <c r="B33" s="9">
        <f t="shared" si="3"/>
        <v>32644.686028947552</v>
      </c>
      <c r="C33" s="16">
        <f t="shared" si="4"/>
        <v>184.57780093386719</v>
      </c>
      <c r="D33" s="9">
        <f t="shared" si="5"/>
        <v>356.50052868109441</v>
      </c>
      <c r="E33" s="9">
        <f t="shared" si="6"/>
        <v>541.0783296149616</v>
      </c>
      <c r="F33" s="9">
        <f t="shared" si="1"/>
        <v>32288.185500266456</v>
      </c>
      <c r="G33">
        <f t="shared" si="7"/>
        <v>5.6541453874052738E-3</v>
      </c>
      <c r="H33">
        <f t="shared" si="8"/>
        <v>74</v>
      </c>
      <c r="J33" s="9">
        <f t="shared" si="2"/>
        <v>541.0783296149616</v>
      </c>
    </row>
    <row r="34" spans="1:11" x14ac:dyDescent="0.35">
      <c r="A34">
        <v>24</v>
      </c>
      <c r="B34" s="9">
        <f t="shared" si="3"/>
        <v>32288.185500266456</v>
      </c>
      <c r="C34" s="16">
        <f t="shared" si="4"/>
        <v>182.56209511401744</v>
      </c>
      <c r="D34" s="9">
        <f t="shared" si="5"/>
        <v>358.51623450094405</v>
      </c>
      <c r="E34" s="9">
        <f t="shared" si="6"/>
        <v>541.07832961496149</v>
      </c>
      <c r="F34" s="9">
        <f t="shared" si="1"/>
        <v>31929.669265765511</v>
      </c>
      <c r="G34">
        <f t="shared" si="7"/>
        <v>5.6541453874052738E-3</v>
      </c>
      <c r="H34">
        <f t="shared" si="8"/>
        <v>73</v>
      </c>
      <c r="J34" s="9">
        <f t="shared" si="2"/>
        <v>541.07832961496149</v>
      </c>
    </row>
    <row r="35" spans="1:11" x14ac:dyDescent="0.35">
      <c r="A35">
        <v>25</v>
      </c>
      <c r="B35" s="9">
        <f t="shared" si="3"/>
        <v>31929.669265765511</v>
      </c>
      <c r="C35" s="16">
        <f t="shared" si="4"/>
        <v>180.53499220040399</v>
      </c>
      <c r="D35" s="9">
        <f t="shared" si="5"/>
        <v>360.54333741455741</v>
      </c>
      <c r="E35" s="9">
        <f t="shared" si="6"/>
        <v>541.07832961496138</v>
      </c>
      <c r="F35" s="9">
        <f t="shared" si="1"/>
        <v>31569.125928350953</v>
      </c>
      <c r="G35">
        <f t="shared" si="7"/>
        <v>5.6541453874052738E-3</v>
      </c>
      <c r="H35">
        <f t="shared" si="8"/>
        <v>72</v>
      </c>
      <c r="J35" s="9">
        <f t="shared" si="2"/>
        <v>541.07832961496138</v>
      </c>
    </row>
    <row r="36" spans="1:11" x14ac:dyDescent="0.35">
      <c r="A36">
        <v>26</v>
      </c>
      <c r="B36" s="9">
        <f t="shared" si="3"/>
        <v>31569.125928350953</v>
      </c>
      <c r="C36" s="16">
        <f t="shared" si="4"/>
        <v>178.49642775220178</v>
      </c>
      <c r="D36" s="9">
        <f t="shared" si="5"/>
        <v>362.58190186275971</v>
      </c>
      <c r="E36" s="9">
        <f t="shared" si="6"/>
        <v>541.07832961496149</v>
      </c>
      <c r="F36" s="9">
        <f t="shared" si="1"/>
        <v>31206.544026488195</v>
      </c>
      <c r="G36">
        <f t="shared" si="7"/>
        <v>5.6541453874052738E-3</v>
      </c>
      <c r="H36">
        <f t="shared" si="8"/>
        <v>71</v>
      </c>
      <c r="J36" s="9">
        <f t="shared" si="2"/>
        <v>541.07832961496149</v>
      </c>
    </row>
    <row r="37" spans="1:11" x14ac:dyDescent="0.35">
      <c r="A37">
        <v>27</v>
      </c>
      <c r="B37" s="9">
        <f t="shared" si="3"/>
        <v>31206.544026488195</v>
      </c>
      <c r="C37" s="16">
        <f t="shared" si="4"/>
        <v>176.44633696422784</v>
      </c>
      <c r="D37" s="9">
        <f t="shared" si="5"/>
        <v>364.63199265073365</v>
      </c>
      <c r="E37" s="9">
        <f t="shared" si="6"/>
        <v>541.07832961496149</v>
      </c>
      <c r="F37" s="9">
        <f t="shared" si="1"/>
        <v>30841.91203383746</v>
      </c>
      <c r="G37">
        <f t="shared" si="7"/>
        <v>5.6541453874052738E-3</v>
      </c>
      <c r="H37">
        <f t="shared" si="8"/>
        <v>70</v>
      </c>
      <c r="J37" s="9">
        <f t="shared" si="2"/>
        <v>541.07832961496149</v>
      </c>
    </row>
    <row r="38" spans="1:11" x14ac:dyDescent="0.35">
      <c r="A38">
        <v>28</v>
      </c>
      <c r="B38" s="9">
        <f t="shared" si="3"/>
        <v>30841.91203383746</v>
      </c>
      <c r="C38" s="16">
        <f t="shared" si="4"/>
        <v>174.38465466488128</v>
      </c>
      <c r="D38" s="9">
        <f t="shared" si="5"/>
        <v>366.69367495008021</v>
      </c>
      <c r="E38" s="9">
        <f t="shared" si="6"/>
        <v>541.07832961496149</v>
      </c>
      <c r="F38" s="9">
        <f t="shared" si="1"/>
        <v>30475.218358887378</v>
      </c>
      <c r="G38">
        <f t="shared" si="7"/>
        <v>5.6541453874052738E-3</v>
      </c>
      <c r="H38">
        <f t="shared" si="8"/>
        <v>69</v>
      </c>
      <c r="J38" s="9">
        <f t="shared" si="2"/>
        <v>541.07832961496149</v>
      </c>
    </row>
    <row r="39" spans="1:11" x14ac:dyDescent="0.35">
      <c r="A39">
        <v>29</v>
      </c>
      <c r="B39" s="9">
        <f t="shared" si="3"/>
        <v>30475.218358887378</v>
      </c>
      <c r="C39" s="16">
        <f t="shared" si="4"/>
        <v>172.31131531407158</v>
      </c>
      <c r="D39" s="9">
        <f t="shared" si="5"/>
        <v>368.7670143008898</v>
      </c>
      <c r="E39" s="9">
        <f t="shared" si="6"/>
        <v>541.07832961496138</v>
      </c>
      <c r="F39" s="9">
        <f t="shared" si="1"/>
        <v>30106.451344586487</v>
      </c>
      <c r="G39">
        <f t="shared" si="7"/>
        <v>5.6541453874052738E-3</v>
      </c>
      <c r="H39">
        <f t="shared" si="8"/>
        <v>68</v>
      </c>
      <c r="J39" s="9">
        <f t="shared" si="2"/>
        <v>541.07832961496138</v>
      </c>
    </row>
    <row r="40" spans="1:11" x14ac:dyDescent="0.35">
      <c r="A40">
        <v>30</v>
      </c>
      <c r="B40" s="9">
        <f t="shared" si="3"/>
        <v>30106.451344586487</v>
      </c>
      <c r="C40" s="16">
        <f t="shared" si="4"/>
        <v>170.22625300113498</v>
      </c>
      <c r="D40" s="9">
        <f t="shared" si="5"/>
        <v>370.8520766138264</v>
      </c>
      <c r="E40" s="9">
        <f t="shared" si="6"/>
        <v>541.07832961496138</v>
      </c>
      <c r="F40" s="9">
        <f t="shared" si="1"/>
        <v>29735.599267972659</v>
      </c>
      <c r="G40">
        <f t="shared" si="7"/>
        <v>5.6541453874052738E-3</v>
      </c>
      <c r="H40">
        <f t="shared" si="8"/>
        <v>67</v>
      </c>
      <c r="J40" s="9">
        <f t="shared" si="2"/>
        <v>541.07832961496138</v>
      </c>
    </row>
    <row r="41" spans="1:11" x14ac:dyDescent="0.35">
      <c r="A41">
        <v>31</v>
      </c>
      <c r="B41" s="9">
        <f t="shared" si="3"/>
        <v>29735.599267972659</v>
      </c>
      <c r="C41" s="16">
        <f t="shared" si="4"/>
        <v>168.12940144273924</v>
      </c>
      <c r="D41" s="9">
        <f t="shared" si="5"/>
        <v>372.94892817222217</v>
      </c>
      <c r="E41" s="9">
        <f t="shared" si="6"/>
        <v>541.07832961496138</v>
      </c>
      <c r="F41" s="9">
        <f t="shared" si="1"/>
        <v>29362.650339800435</v>
      </c>
      <c r="G41">
        <f t="shared" si="7"/>
        <v>5.6541453874052738E-3</v>
      </c>
      <c r="H41">
        <f t="shared" si="8"/>
        <v>66</v>
      </c>
      <c r="J41" s="9">
        <f t="shared" si="2"/>
        <v>541.07832961496138</v>
      </c>
    </row>
    <row r="42" spans="1:11" x14ac:dyDescent="0.35">
      <c r="A42">
        <v>32</v>
      </c>
      <c r="B42" s="9">
        <f t="shared" si="3"/>
        <v>29362.650339800435</v>
      </c>
      <c r="C42" s="16">
        <f t="shared" si="4"/>
        <v>166.02069398077651</v>
      </c>
      <c r="D42" s="9">
        <f t="shared" si="5"/>
        <v>375.05763563418486</v>
      </c>
      <c r="E42" s="9">
        <f t="shared" si="6"/>
        <v>541.07832961496138</v>
      </c>
      <c r="F42" s="9">
        <f t="shared" si="1"/>
        <v>28987.592704166251</v>
      </c>
      <c r="G42">
        <f t="shared" si="7"/>
        <v>5.6541453874052738E-3</v>
      </c>
      <c r="H42">
        <f t="shared" si="8"/>
        <v>65</v>
      </c>
      <c r="J42" s="9">
        <f t="shared" si="2"/>
        <v>541.07832961496138</v>
      </c>
    </row>
    <row r="43" spans="1:11" x14ac:dyDescent="0.35">
      <c r="A43">
        <v>33</v>
      </c>
      <c r="B43" s="9">
        <f t="shared" si="3"/>
        <v>28987.592704166251</v>
      </c>
      <c r="C43" s="16">
        <f t="shared" si="4"/>
        <v>163.90006358024436</v>
      </c>
      <c r="D43" s="9">
        <f t="shared" si="5"/>
        <v>377.17826603471701</v>
      </c>
      <c r="E43" s="9">
        <f t="shared" si="6"/>
        <v>541.07832961496138</v>
      </c>
      <c r="F43" s="9">
        <f t="shared" si="1"/>
        <v>28610.414438131535</v>
      </c>
      <c r="G43">
        <f t="shared" si="7"/>
        <v>5.6541453874052738E-3</v>
      </c>
      <c r="H43">
        <f t="shared" si="8"/>
        <v>64</v>
      </c>
      <c r="J43" s="9">
        <f t="shared" si="2"/>
        <v>541.07832961496138</v>
      </c>
    </row>
    <row r="44" spans="1:11" x14ac:dyDescent="0.35">
      <c r="A44">
        <v>34</v>
      </c>
      <c r="B44" s="9">
        <f t="shared" si="3"/>
        <v>28610.414438131535</v>
      </c>
      <c r="C44" s="16">
        <f t="shared" si="4"/>
        <v>161.76744282711468</v>
      </c>
      <c r="D44" s="9">
        <f t="shared" si="5"/>
        <v>379.3108867878467</v>
      </c>
      <c r="E44" s="9">
        <f t="shared" si="6"/>
        <v>541.07832961496138</v>
      </c>
      <c r="F44" s="9">
        <f t="shared" si="1"/>
        <v>28231.103551343687</v>
      </c>
      <c r="G44">
        <f t="shared" si="7"/>
        <v>5.6541453874052738E-3</v>
      </c>
      <c r="H44">
        <f t="shared" si="8"/>
        <v>63</v>
      </c>
      <c r="J44" s="9">
        <f t="shared" si="2"/>
        <v>541.07832961496138</v>
      </c>
    </row>
    <row r="45" spans="1:11" x14ac:dyDescent="0.35">
      <c r="A45">
        <v>35</v>
      </c>
      <c r="B45" s="9">
        <f t="shared" si="3"/>
        <v>28231.103551343687</v>
      </c>
      <c r="C45" s="16">
        <f t="shared" si="4"/>
        <v>159.62276392619054</v>
      </c>
      <c r="D45" s="9">
        <f t="shared" si="5"/>
        <v>381.45556568877083</v>
      </c>
      <c r="E45" s="9">
        <f t="shared" si="6"/>
        <v>541.07832961496138</v>
      </c>
      <c r="F45" s="9">
        <f t="shared" si="1"/>
        <v>27849.647985654916</v>
      </c>
      <c r="G45">
        <f t="shared" si="7"/>
        <v>5.6541453874052738E-3</v>
      </c>
      <c r="H45">
        <f t="shared" si="8"/>
        <v>62</v>
      </c>
      <c r="J45" s="9">
        <f t="shared" si="2"/>
        <v>541.07832961496138</v>
      </c>
    </row>
    <row r="46" spans="1:11" x14ac:dyDescent="0.35">
      <c r="A46">
        <v>36</v>
      </c>
      <c r="B46" s="9">
        <f t="shared" si="3"/>
        <v>27849.647985654916</v>
      </c>
      <c r="C46" s="16">
        <f t="shared" si="4"/>
        <v>157.46595869895131</v>
      </c>
      <c r="D46" s="9">
        <f t="shared" si="5"/>
        <v>383.61237091601004</v>
      </c>
      <c r="E46" s="9">
        <f t="shared" si="6"/>
        <v>541.07832961496138</v>
      </c>
      <c r="F46" s="9">
        <f t="shared" si="1"/>
        <v>27466.035614738907</v>
      </c>
      <c r="G46">
        <f t="shared" si="7"/>
        <v>5.6541453874052738E-3</v>
      </c>
      <c r="H46">
        <f t="shared" si="8"/>
        <v>61</v>
      </c>
      <c r="J46" s="9">
        <f t="shared" si="2"/>
        <v>541.07832961496138</v>
      </c>
    </row>
    <row r="47" spans="1:11" x14ac:dyDescent="0.35">
      <c r="A47" s="20">
        <v>37</v>
      </c>
      <c r="B47" s="21">
        <f t="shared" si="3"/>
        <v>27466.035614738907</v>
      </c>
      <c r="C47" s="22">
        <f t="shared" si="4"/>
        <v>163.53676926580664</v>
      </c>
      <c r="D47" s="21">
        <f t="shared" si="5"/>
        <v>382.20427191308949</v>
      </c>
      <c r="E47" s="21">
        <f t="shared" si="6"/>
        <v>545.74104117889613</v>
      </c>
      <c r="F47" s="9">
        <f t="shared" si="1"/>
        <v>27083.831342825819</v>
      </c>
      <c r="G47" s="20">
        <f>G46+0.03%</f>
        <v>5.9541453874052738E-3</v>
      </c>
      <c r="H47" s="20">
        <f t="shared" si="8"/>
        <v>60</v>
      </c>
      <c r="I47" s="20"/>
      <c r="J47" s="21">
        <f t="shared" si="2"/>
        <v>545.74104117889613</v>
      </c>
      <c r="K47" s="20"/>
    </row>
    <row r="48" spans="1:11" x14ac:dyDescent="0.35">
      <c r="A48">
        <v>38</v>
      </c>
      <c r="B48" s="9">
        <f t="shared" si="3"/>
        <v>27083.831342825819</v>
      </c>
      <c r="C48" s="16">
        <f t="shared" si="4"/>
        <v>161.26106946314874</v>
      </c>
      <c r="D48" s="9">
        <f t="shared" si="5"/>
        <v>384.47997171574741</v>
      </c>
      <c r="E48" s="9">
        <f t="shared" si="6"/>
        <v>545.74104117889613</v>
      </c>
      <c r="F48" s="9">
        <f t="shared" si="1"/>
        <v>26699.351371110071</v>
      </c>
      <c r="G48">
        <f t="shared" si="7"/>
        <v>5.9541453874052738E-3</v>
      </c>
      <c r="H48">
        <f t="shared" si="8"/>
        <v>59</v>
      </c>
      <c r="J48" s="9">
        <f t="shared" si="2"/>
        <v>545.74104117889613</v>
      </c>
    </row>
    <row r="49" spans="1:11" x14ac:dyDescent="0.35">
      <c r="A49">
        <v>39</v>
      </c>
      <c r="B49" s="9">
        <f t="shared" si="3"/>
        <v>26699.351371110071</v>
      </c>
      <c r="C49" s="16">
        <f t="shared" si="4"/>
        <v>158.9718198130077</v>
      </c>
      <c r="D49" s="9">
        <f t="shared" si="5"/>
        <v>386.76922136588843</v>
      </c>
      <c r="E49" s="9">
        <f t="shared" si="6"/>
        <v>545.74104117889613</v>
      </c>
      <c r="F49" s="9">
        <f t="shared" si="1"/>
        <v>26312.582149744183</v>
      </c>
      <c r="G49">
        <f t="shared" si="7"/>
        <v>5.9541453874052738E-3</v>
      </c>
      <c r="H49">
        <f t="shared" si="8"/>
        <v>58</v>
      </c>
      <c r="J49" s="9">
        <f t="shared" si="2"/>
        <v>545.74104117889613</v>
      </c>
    </row>
    <row r="50" spans="1:11" x14ac:dyDescent="0.35">
      <c r="A50">
        <v>40</v>
      </c>
      <c r="B50" s="9">
        <f t="shared" si="3"/>
        <v>26312.582149744183</v>
      </c>
      <c r="C50" s="16">
        <f t="shared" si="4"/>
        <v>156.66893963762166</v>
      </c>
      <c r="D50" s="9">
        <f t="shared" si="5"/>
        <v>389.07210154127449</v>
      </c>
      <c r="E50" s="9">
        <f t="shared" si="6"/>
        <v>545.74104117889613</v>
      </c>
      <c r="F50" s="9">
        <f t="shared" si="1"/>
        <v>25923.510048202908</v>
      </c>
      <c r="G50">
        <f t="shared" si="7"/>
        <v>5.9541453874052738E-3</v>
      </c>
      <c r="H50">
        <f t="shared" si="8"/>
        <v>57</v>
      </c>
      <c r="J50" s="9">
        <f t="shared" si="2"/>
        <v>545.74104117889613</v>
      </c>
    </row>
    <row r="51" spans="1:11" x14ac:dyDescent="0.35">
      <c r="A51">
        <v>41</v>
      </c>
      <c r="B51" s="9">
        <f t="shared" si="3"/>
        <v>25923.510048202908</v>
      </c>
      <c r="C51" s="16">
        <f t="shared" si="4"/>
        <v>154.3523477788616</v>
      </c>
      <c r="D51" s="9">
        <f t="shared" si="5"/>
        <v>391.38869340003453</v>
      </c>
      <c r="E51" s="9">
        <f t="shared" si="6"/>
        <v>545.74104117889613</v>
      </c>
      <c r="F51" s="9">
        <f t="shared" si="1"/>
        <v>25532.121354802875</v>
      </c>
      <c r="G51">
        <f t="shared" si="7"/>
        <v>5.9541453874052738E-3</v>
      </c>
      <c r="H51">
        <f t="shared" si="8"/>
        <v>56</v>
      </c>
      <c r="J51" s="9">
        <f t="shared" si="2"/>
        <v>545.74104117889613</v>
      </c>
    </row>
    <row r="52" spans="1:11" x14ac:dyDescent="0.35">
      <c r="A52">
        <v>42</v>
      </c>
      <c r="B52" s="9">
        <f t="shared" si="3"/>
        <v>25532.121354802875</v>
      </c>
      <c r="C52" s="16">
        <f t="shared" si="4"/>
        <v>152.02196259537124</v>
      </c>
      <c r="D52" s="9">
        <f t="shared" si="5"/>
        <v>393.71907858352489</v>
      </c>
      <c r="E52" s="9">
        <f t="shared" si="6"/>
        <v>545.74104117889613</v>
      </c>
      <c r="F52" s="9">
        <f t="shared" si="1"/>
        <v>25138.402276219349</v>
      </c>
      <c r="G52">
        <f t="shared" si="7"/>
        <v>5.9541453874052738E-3</v>
      </c>
      <c r="H52">
        <f t="shared" si="8"/>
        <v>55</v>
      </c>
      <c r="J52" s="9">
        <f t="shared" si="2"/>
        <v>545.74104117889613</v>
      </c>
    </row>
    <row r="53" spans="1:11" x14ac:dyDescent="0.35">
      <c r="A53">
        <v>43</v>
      </c>
      <c r="B53" s="9">
        <f t="shared" si="3"/>
        <v>25138.402276219349</v>
      </c>
      <c r="C53" s="16">
        <f t="shared" si="4"/>
        <v>149.67770195968967</v>
      </c>
      <c r="D53" s="9">
        <f t="shared" si="5"/>
        <v>396.06333921920645</v>
      </c>
      <c r="E53" s="9">
        <f t="shared" si="6"/>
        <v>545.74104117889613</v>
      </c>
      <c r="F53" s="9">
        <f t="shared" si="1"/>
        <v>24742.338937000142</v>
      </c>
      <c r="G53">
        <f t="shared" si="7"/>
        <v>5.9541453874052738E-3</v>
      </c>
      <c r="H53">
        <f t="shared" si="8"/>
        <v>54</v>
      </c>
      <c r="J53" s="9">
        <f t="shared" si="2"/>
        <v>545.74104117889613</v>
      </c>
    </row>
    <row r="54" spans="1:11" x14ac:dyDescent="0.35">
      <c r="A54">
        <v>44</v>
      </c>
      <c r="B54" s="9">
        <f t="shared" si="3"/>
        <v>24742.338937000142</v>
      </c>
      <c r="C54" s="16">
        <f t="shared" si="4"/>
        <v>147.31948325535731</v>
      </c>
      <c r="D54" s="9">
        <f t="shared" si="5"/>
        <v>398.42155792353878</v>
      </c>
      <c r="E54" s="9">
        <f t="shared" si="6"/>
        <v>545.74104117889613</v>
      </c>
      <c r="F54" s="9">
        <f t="shared" si="1"/>
        <v>24343.917379076604</v>
      </c>
      <c r="G54">
        <f t="shared" si="7"/>
        <v>5.9541453874052738E-3</v>
      </c>
      <c r="H54">
        <f t="shared" si="8"/>
        <v>53</v>
      </c>
      <c r="J54" s="9">
        <f t="shared" si="2"/>
        <v>545.74104117889613</v>
      </c>
    </row>
    <row r="55" spans="1:11" x14ac:dyDescent="0.35">
      <c r="A55">
        <v>45</v>
      </c>
      <c r="B55" s="9">
        <f t="shared" si="3"/>
        <v>24343.917379076604</v>
      </c>
      <c r="C55" s="16">
        <f t="shared" si="4"/>
        <v>144.94722337400404</v>
      </c>
      <c r="D55" s="9">
        <f t="shared" si="5"/>
        <v>400.79381780489211</v>
      </c>
      <c r="E55" s="9">
        <f t="shared" si="6"/>
        <v>545.74104117889613</v>
      </c>
      <c r="F55" s="9">
        <f t="shared" si="1"/>
        <v>23943.12356127171</v>
      </c>
      <c r="G55">
        <f t="shared" si="7"/>
        <v>5.9541453874052738E-3</v>
      </c>
      <c r="H55">
        <f t="shared" si="8"/>
        <v>52</v>
      </c>
      <c r="J55" s="9">
        <f t="shared" si="2"/>
        <v>545.74104117889613</v>
      </c>
    </row>
    <row r="56" spans="1:11" x14ac:dyDescent="0.35">
      <c r="A56">
        <v>46</v>
      </c>
      <c r="B56" s="9">
        <f t="shared" si="3"/>
        <v>23943.12356127171</v>
      </c>
      <c r="C56" s="16">
        <f t="shared" si="4"/>
        <v>142.56083871242049</v>
      </c>
      <c r="D56" s="9">
        <f t="shared" si="5"/>
        <v>403.18020246647563</v>
      </c>
      <c r="E56" s="9">
        <f t="shared" si="6"/>
        <v>545.74104117889613</v>
      </c>
      <c r="F56" s="9">
        <f t="shared" si="1"/>
        <v>23539.943358805234</v>
      </c>
      <c r="G56">
        <f t="shared" si="7"/>
        <v>5.9541453874052738E-3</v>
      </c>
      <c r="H56">
        <f t="shared" si="8"/>
        <v>51</v>
      </c>
      <c r="J56" s="9">
        <f t="shared" si="2"/>
        <v>545.74104117889613</v>
      </c>
    </row>
    <row r="57" spans="1:11" x14ac:dyDescent="0.35">
      <c r="A57">
        <v>47</v>
      </c>
      <c r="B57" s="9">
        <f t="shared" si="3"/>
        <v>23539.943358805234</v>
      </c>
      <c r="C57" s="16">
        <f t="shared" si="4"/>
        <v>140.16024516961158</v>
      </c>
      <c r="D57" s="9">
        <f t="shared" si="5"/>
        <v>405.58079600928454</v>
      </c>
      <c r="E57" s="9">
        <f t="shared" si="6"/>
        <v>545.74104117889613</v>
      </c>
      <c r="F57" s="9">
        <f t="shared" si="1"/>
        <v>23134.362562795948</v>
      </c>
      <c r="G57">
        <f t="shared" si="7"/>
        <v>5.9541453874052738E-3</v>
      </c>
      <c r="H57">
        <f t="shared" si="8"/>
        <v>50</v>
      </c>
      <c r="J57" s="9">
        <f t="shared" si="2"/>
        <v>545.74104117889613</v>
      </c>
    </row>
    <row r="58" spans="1:11" x14ac:dyDescent="0.35">
      <c r="A58" s="17">
        <v>48</v>
      </c>
      <c r="B58" s="18">
        <f t="shared" si="3"/>
        <v>23134.362562795948</v>
      </c>
      <c r="C58" s="19">
        <f t="shared" si="4"/>
        <v>137.74535814383273</v>
      </c>
      <c r="D58" s="18">
        <f t="shared" si="5"/>
        <v>407.99568303506328</v>
      </c>
      <c r="E58" s="18">
        <f t="shared" si="6"/>
        <v>545.74104117889601</v>
      </c>
      <c r="F58" s="9">
        <f t="shared" si="1"/>
        <v>20726.366879760884</v>
      </c>
      <c r="G58" s="17">
        <f t="shared" si="7"/>
        <v>5.9541453874052738E-3</v>
      </c>
      <c r="H58" s="17">
        <f t="shared" si="8"/>
        <v>49</v>
      </c>
      <c r="I58" s="17">
        <v>2000</v>
      </c>
      <c r="J58" s="18">
        <f t="shared" si="2"/>
        <v>2545.741041178896</v>
      </c>
      <c r="K58" s="17"/>
    </row>
    <row r="59" spans="1:11" x14ac:dyDescent="0.35">
      <c r="A59">
        <v>49</v>
      </c>
      <c r="B59" s="9">
        <f t="shared" si="3"/>
        <v>20726.366879760884</v>
      </c>
      <c r="C59" s="16">
        <f t="shared" si="4"/>
        <v>123.4078017547977</v>
      </c>
      <c r="D59" s="9">
        <f t="shared" si="5"/>
        <v>374.30611356924737</v>
      </c>
      <c r="E59" s="9">
        <f t="shared" si="6"/>
        <v>497.71391532404505</v>
      </c>
      <c r="F59" s="9">
        <f t="shared" si="1"/>
        <v>20352.060766191637</v>
      </c>
      <c r="G59">
        <f t="shared" si="7"/>
        <v>5.9541453874052738E-3</v>
      </c>
      <c r="H59">
        <f t="shared" si="8"/>
        <v>48</v>
      </c>
      <c r="J59" s="9">
        <f t="shared" si="2"/>
        <v>497.71391532404505</v>
      </c>
    </row>
    <row r="60" spans="1:11" x14ac:dyDescent="0.35">
      <c r="A60">
        <v>50</v>
      </c>
      <c r="B60" s="9">
        <f t="shared" si="3"/>
        <v>20352.060766191637</v>
      </c>
      <c r="C60" s="16">
        <f t="shared" si="4"/>
        <v>121.17912873521178</v>
      </c>
      <c r="D60" s="9">
        <f t="shared" si="5"/>
        <v>376.5347865888333</v>
      </c>
      <c r="E60" s="9">
        <f t="shared" si="6"/>
        <v>497.71391532404505</v>
      </c>
      <c r="F60" s="9">
        <f t="shared" si="1"/>
        <v>19975.525979602804</v>
      </c>
      <c r="G60">
        <f t="shared" si="7"/>
        <v>5.9541453874052738E-3</v>
      </c>
      <c r="H60">
        <f t="shared" si="8"/>
        <v>47</v>
      </c>
      <c r="J60" s="9">
        <f t="shared" si="2"/>
        <v>497.71391532404505</v>
      </c>
    </row>
    <row r="61" spans="1:11" x14ac:dyDescent="0.35">
      <c r="A61">
        <v>51</v>
      </c>
      <c r="B61" s="9">
        <f t="shared" si="3"/>
        <v>19975.525979602804</v>
      </c>
      <c r="C61" s="16">
        <f t="shared" si="4"/>
        <v>118.93718587244625</v>
      </c>
      <c r="D61" s="9">
        <f t="shared" si="5"/>
        <v>378.7767294515989</v>
      </c>
      <c r="E61" s="9">
        <f t="shared" si="6"/>
        <v>497.71391532404516</v>
      </c>
      <c r="F61" s="9">
        <f t="shared" si="1"/>
        <v>19596.749250151206</v>
      </c>
      <c r="G61">
        <f t="shared" si="7"/>
        <v>5.9541453874052738E-3</v>
      </c>
      <c r="H61">
        <f t="shared" si="8"/>
        <v>46</v>
      </c>
      <c r="J61" s="9">
        <f t="shared" si="2"/>
        <v>497.71391532404516</v>
      </c>
    </row>
    <row r="62" spans="1:11" x14ac:dyDescent="0.35">
      <c r="A62">
        <v>52</v>
      </c>
      <c r="B62" s="9">
        <f t="shared" si="3"/>
        <v>19596.749250151206</v>
      </c>
      <c r="C62" s="16">
        <f t="shared" si="4"/>
        <v>116.68189415592556</v>
      </c>
      <c r="D62" s="9">
        <f t="shared" si="5"/>
        <v>381.03202116811963</v>
      </c>
      <c r="E62" s="9">
        <f t="shared" si="6"/>
        <v>497.71391532404516</v>
      </c>
      <c r="F62" s="9">
        <f t="shared" si="1"/>
        <v>19215.717228983085</v>
      </c>
      <c r="G62">
        <f t="shared" si="7"/>
        <v>5.9541453874052738E-3</v>
      </c>
      <c r="H62">
        <f t="shared" si="8"/>
        <v>45</v>
      </c>
      <c r="J62" s="9">
        <f t="shared" si="2"/>
        <v>497.71391532404516</v>
      </c>
    </row>
    <row r="63" spans="1:11" x14ac:dyDescent="0.35">
      <c r="A63">
        <v>53</v>
      </c>
      <c r="B63" s="9">
        <f t="shared" si="3"/>
        <v>19215.717228983085</v>
      </c>
      <c r="C63" s="16">
        <f t="shared" si="4"/>
        <v>114.41317410463368</v>
      </c>
      <c r="D63" s="9">
        <f t="shared" si="5"/>
        <v>383.30074121941135</v>
      </c>
      <c r="E63" s="9">
        <f t="shared" si="6"/>
        <v>497.71391532404505</v>
      </c>
      <c r="F63" s="9">
        <f t="shared" si="1"/>
        <v>18832.416487763672</v>
      </c>
      <c r="G63">
        <f t="shared" si="7"/>
        <v>5.9541453874052738E-3</v>
      </c>
      <c r="H63">
        <f t="shared" si="8"/>
        <v>44</v>
      </c>
      <c r="J63" s="9">
        <f t="shared" si="2"/>
        <v>497.71391532404505</v>
      </c>
    </row>
    <row r="64" spans="1:11" x14ac:dyDescent="0.35">
      <c r="A64">
        <v>54</v>
      </c>
      <c r="B64" s="9">
        <f t="shared" si="3"/>
        <v>18832.416487763672</v>
      </c>
      <c r="C64" s="16">
        <f t="shared" si="4"/>
        <v>112.1309457643131</v>
      </c>
      <c r="D64" s="9">
        <f t="shared" si="5"/>
        <v>385.58296955973196</v>
      </c>
      <c r="E64" s="9">
        <f t="shared" si="6"/>
        <v>497.71391532404505</v>
      </c>
      <c r="F64" s="9">
        <f t="shared" si="1"/>
        <v>18446.833518203941</v>
      </c>
      <c r="G64">
        <f t="shared" si="7"/>
        <v>5.9541453874052738E-3</v>
      </c>
      <c r="H64">
        <f t="shared" si="8"/>
        <v>43</v>
      </c>
      <c r="J64" s="9">
        <f t="shared" si="2"/>
        <v>497.71391532404505</v>
      </c>
    </row>
    <row r="65" spans="1:10" x14ac:dyDescent="0.35">
      <c r="A65">
        <v>55</v>
      </c>
      <c r="B65" s="9">
        <f t="shared" si="3"/>
        <v>18446.833518203941</v>
      </c>
      <c r="C65" s="16">
        <f t="shared" si="4"/>
        <v>109.83512870464699</v>
      </c>
      <c r="D65" s="9">
        <f t="shared" si="5"/>
        <v>387.87878661939806</v>
      </c>
      <c r="E65" s="9">
        <f t="shared" si="6"/>
        <v>497.71391532404505</v>
      </c>
      <c r="F65" s="9">
        <f t="shared" si="1"/>
        <v>18058.954731584541</v>
      </c>
      <c r="G65">
        <f t="shared" si="7"/>
        <v>5.9541453874052738E-3</v>
      </c>
      <c r="H65">
        <f t="shared" si="8"/>
        <v>42</v>
      </c>
      <c r="J65" s="9">
        <f t="shared" si="2"/>
        <v>497.71391532404505</v>
      </c>
    </row>
    <row r="66" spans="1:10" x14ac:dyDescent="0.35">
      <c r="A66">
        <v>56</v>
      </c>
      <c r="B66" s="9">
        <f t="shared" si="3"/>
        <v>18058.954731584541</v>
      </c>
      <c r="C66" s="16">
        <f t="shared" si="4"/>
        <v>107.52564201642474</v>
      </c>
      <c r="D66" s="9">
        <f t="shared" si="5"/>
        <v>390.18827330762025</v>
      </c>
      <c r="E66" s="9">
        <f t="shared" si="6"/>
        <v>497.71391532404499</v>
      </c>
      <c r="F66" s="9">
        <f t="shared" si="1"/>
        <v>17668.766458276921</v>
      </c>
      <c r="G66">
        <f t="shared" si="7"/>
        <v>5.9541453874052738E-3</v>
      </c>
      <c r="H66">
        <f t="shared" si="8"/>
        <v>41</v>
      </c>
      <c r="J66" s="9">
        <f t="shared" si="2"/>
        <v>497.71391532404499</v>
      </c>
    </row>
    <row r="67" spans="1:10" x14ac:dyDescent="0.35">
      <c r="A67">
        <v>57</v>
      </c>
      <c r="B67" s="9">
        <f t="shared" si="3"/>
        <v>17668.766458276921</v>
      </c>
      <c r="C67" s="16">
        <f t="shared" si="4"/>
        <v>105.20240430869055</v>
      </c>
      <c r="D67" s="9">
        <f t="shared" si="5"/>
        <v>392.51151101535447</v>
      </c>
      <c r="E67" s="9">
        <f t="shared" si="6"/>
        <v>497.71391532404499</v>
      </c>
      <c r="F67" s="9">
        <f t="shared" si="1"/>
        <v>17276.254947261568</v>
      </c>
      <c r="G67">
        <f t="shared" si="7"/>
        <v>5.9541453874052738E-3</v>
      </c>
      <c r="H67">
        <f t="shared" si="8"/>
        <v>40</v>
      </c>
      <c r="J67" s="9">
        <f t="shared" si="2"/>
        <v>497.71391532404499</v>
      </c>
    </row>
    <row r="68" spans="1:10" x14ac:dyDescent="0.35">
      <c r="A68">
        <v>58</v>
      </c>
      <c r="B68" s="9">
        <f t="shared" si="3"/>
        <v>17276.254947261568</v>
      </c>
      <c r="C68" s="16">
        <f t="shared" si="4"/>
        <v>102.865333705875</v>
      </c>
      <c r="D68" s="9">
        <f t="shared" si="5"/>
        <v>394.84858161817004</v>
      </c>
      <c r="E68" s="9">
        <f t="shared" si="6"/>
        <v>497.71391532404505</v>
      </c>
      <c r="F68" s="9">
        <f t="shared" si="1"/>
        <v>16881.406365643397</v>
      </c>
      <c r="G68">
        <f t="shared" si="7"/>
        <v>5.9541453874052738E-3</v>
      </c>
      <c r="H68">
        <f t="shared" si="8"/>
        <v>39</v>
      </c>
      <c r="J68" s="9">
        <f t="shared" si="2"/>
        <v>497.71391532404505</v>
      </c>
    </row>
    <row r="69" spans="1:10" x14ac:dyDescent="0.35">
      <c r="A69">
        <v>59</v>
      </c>
      <c r="B69" s="9">
        <f t="shared" si="3"/>
        <v>16881.406365643397</v>
      </c>
      <c r="C69" s="16">
        <f t="shared" si="4"/>
        <v>100.51434784490966</v>
      </c>
      <c r="D69" s="9">
        <f t="shared" si="5"/>
        <v>397.1995674791354</v>
      </c>
      <c r="E69" s="9">
        <f t="shared" si="6"/>
        <v>497.71391532404505</v>
      </c>
      <c r="F69" s="9">
        <f t="shared" si="1"/>
        <v>16484.206798164261</v>
      </c>
      <c r="G69">
        <f t="shared" si="7"/>
        <v>5.9541453874052738E-3</v>
      </c>
      <c r="H69">
        <f t="shared" si="8"/>
        <v>38</v>
      </c>
      <c r="J69" s="9">
        <f t="shared" si="2"/>
        <v>497.71391532404505</v>
      </c>
    </row>
    <row r="70" spans="1:10" x14ac:dyDescent="0.35">
      <c r="A70">
        <v>60</v>
      </c>
      <c r="B70" s="9">
        <f t="shared" si="3"/>
        <v>16484.206798164261</v>
      </c>
      <c r="C70" s="16">
        <f t="shared" si="4"/>
        <v>98.149363872324386</v>
      </c>
      <c r="D70" s="9">
        <f t="shared" si="5"/>
        <v>399.5645514517206</v>
      </c>
      <c r="E70" s="9">
        <f t="shared" si="6"/>
        <v>497.71391532404499</v>
      </c>
      <c r="F70" s="9">
        <f t="shared" si="1"/>
        <v>16084.642246712541</v>
      </c>
      <c r="G70">
        <f t="shared" si="7"/>
        <v>5.9541453874052738E-3</v>
      </c>
      <c r="H70">
        <f t="shared" si="8"/>
        <v>37</v>
      </c>
      <c r="J70" s="9">
        <f t="shared" si="2"/>
        <v>497.71391532404499</v>
      </c>
    </row>
    <row r="71" spans="1:10" x14ac:dyDescent="0.35">
      <c r="A71">
        <v>61</v>
      </c>
      <c r="B71" s="9">
        <f t="shared" si="3"/>
        <v>16084.642246712541</v>
      </c>
      <c r="C71" s="16">
        <f t="shared" si="4"/>
        <v>95.770298441327483</v>
      </c>
      <c r="D71" s="9">
        <f t="shared" si="5"/>
        <v>401.94361688271755</v>
      </c>
      <c r="E71" s="9">
        <f t="shared" si="6"/>
        <v>497.71391532404505</v>
      </c>
      <c r="F71" s="9">
        <f t="shared" si="1"/>
        <v>15682.698629829823</v>
      </c>
      <c r="G71">
        <f t="shared" si="7"/>
        <v>5.9541453874052738E-3</v>
      </c>
      <c r="H71">
        <f t="shared" si="8"/>
        <v>36</v>
      </c>
      <c r="J71" s="9">
        <f t="shared" si="2"/>
        <v>497.71391532404505</v>
      </c>
    </row>
    <row r="72" spans="1:10" x14ac:dyDescent="0.35">
      <c r="A72">
        <v>62</v>
      </c>
      <c r="B72" s="9">
        <f t="shared" si="3"/>
        <v>15682.698629829823</v>
      </c>
      <c r="C72" s="16">
        <f t="shared" si="4"/>
        <v>93.377067708868253</v>
      </c>
      <c r="D72" s="9">
        <f t="shared" si="5"/>
        <v>404.33684761517674</v>
      </c>
      <c r="E72" s="9">
        <f t="shared" si="6"/>
        <v>497.71391532404499</v>
      </c>
      <c r="F72" s="9">
        <f t="shared" si="1"/>
        <v>15278.361782214646</v>
      </c>
      <c r="G72">
        <f t="shared" si="7"/>
        <v>5.9541453874052738E-3</v>
      </c>
      <c r="H72">
        <f t="shared" si="8"/>
        <v>35</v>
      </c>
      <c r="J72" s="9">
        <f t="shared" si="2"/>
        <v>497.71391532404499</v>
      </c>
    </row>
    <row r="73" spans="1:10" x14ac:dyDescent="0.35">
      <c r="A73">
        <v>63</v>
      </c>
      <c r="B73" s="9">
        <f t="shared" si="3"/>
        <v>15278.361782214646</v>
      </c>
      <c r="C73" s="16">
        <f t="shared" si="4"/>
        <v>90.969587332682352</v>
      </c>
      <c r="D73" s="9">
        <f t="shared" si="5"/>
        <v>406.74432799136252</v>
      </c>
      <c r="E73" s="9">
        <f t="shared" si="6"/>
        <v>497.71391532404488</v>
      </c>
      <c r="F73" s="9">
        <f t="shared" si="1"/>
        <v>14871.617454223284</v>
      </c>
      <c r="G73">
        <f t="shared" si="7"/>
        <v>5.9541453874052738E-3</v>
      </c>
      <c r="H73">
        <f t="shared" si="8"/>
        <v>34</v>
      </c>
      <c r="J73" s="9">
        <f t="shared" si="2"/>
        <v>497.71391532404488</v>
      </c>
    </row>
    <row r="74" spans="1:10" x14ac:dyDescent="0.35">
      <c r="A74">
        <v>64</v>
      </c>
      <c r="B74" s="9">
        <f t="shared" si="3"/>
        <v>14871.617454223284</v>
      </c>
      <c r="C74" s="16">
        <f t="shared" si="4"/>
        <v>88.547772468319323</v>
      </c>
      <c r="D74" s="9">
        <f t="shared" si="5"/>
        <v>409.16614285572575</v>
      </c>
      <c r="E74" s="9">
        <f t="shared" si="6"/>
        <v>497.71391532404505</v>
      </c>
      <c r="F74" s="9">
        <f t="shared" si="1"/>
        <v>14462.451311367558</v>
      </c>
      <c r="G74">
        <f t="shared" si="7"/>
        <v>5.9541453874052738E-3</v>
      </c>
      <c r="H74">
        <f t="shared" si="8"/>
        <v>33</v>
      </c>
      <c r="J74" s="9">
        <f t="shared" si="2"/>
        <v>497.71391532404505</v>
      </c>
    </row>
    <row r="75" spans="1:10" x14ac:dyDescent="0.35">
      <c r="A75">
        <v>65</v>
      </c>
      <c r="B75" s="9">
        <f t="shared" si="3"/>
        <v>14462.451311367558</v>
      </c>
      <c r="C75" s="16">
        <f t="shared" si="4"/>
        <v>86.111537766152495</v>
      </c>
      <c r="D75" s="9">
        <f t="shared" si="5"/>
        <v>411.60237755789251</v>
      </c>
      <c r="E75" s="9">
        <f t="shared" si="6"/>
        <v>497.71391532404499</v>
      </c>
      <c r="F75" s="9">
        <f t="shared" si="1"/>
        <v>14050.848933809666</v>
      </c>
      <c r="G75">
        <f t="shared" si="7"/>
        <v>5.9541453874052738E-3</v>
      </c>
      <c r="H75">
        <f t="shared" si="8"/>
        <v>32</v>
      </c>
      <c r="J75" s="9">
        <f t="shared" si="2"/>
        <v>497.71391532404499</v>
      </c>
    </row>
    <row r="76" spans="1:10" x14ac:dyDescent="0.35">
      <c r="A76">
        <v>66</v>
      </c>
      <c r="B76" s="9">
        <f t="shared" si="3"/>
        <v>14050.848933809666</v>
      </c>
      <c r="C76" s="16">
        <f t="shared" si="4"/>
        <v>83.660797368371135</v>
      </c>
      <c r="D76" s="9">
        <f t="shared" si="5"/>
        <v>414.05311795567388</v>
      </c>
      <c r="E76" s="9">
        <f t="shared" si="6"/>
        <v>497.71391532404505</v>
      </c>
      <c r="F76" s="9">
        <f t="shared" ref="F76:F106" si="9">B76-D76-I76</f>
        <v>13636.795815853991</v>
      </c>
      <c r="G76">
        <f t="shared" si="7"/>
        <v>5.9541453874052738E-3</v>
      </c>
      <c r="H76">
        <f t="shared" si="8"/>
        <v>31</v>
      </c>
      <c r="J76" s="9">
        <f t="shared" ref="J76:J106" si="10">E76+I76</f>
        <v>497.71391532404505</v>
      </c>
    </row>
    <row r="77" spans="1:10" x14ac:dyDescent="0.35">
      <c r="A77">
        <v>67</v>
      </c>
      <c r="B77" s="9">
        <f t="shared" ref="B77:B106" si="11">F76</f>
        <v>13636.795815853991</v>
      </c>
      <c r="C77" s="16">
        <f t="shared" ref="C77:C106" si="12">B77*G77</f>
        <v>81.19546490595458</v>
      </c>
      <c r="D77" s="9">
        <f t="shared" ref="D77:D106" si="13">E77-C77</f>
        <v>416.51845041809042</v>
      </c>
      <c r="E77" s="9">
        <f t="shared" ref="E77:E106" si="14">PMT(G77,H77,-B77)</f>
        <v>497.71391532404499</v>
      </c>
      <c r="F77" s="9">
        <f t="shared" si="9"/>
        <v>13220.277365435901</v>
      </c>
      <c r="G77">
        <f t="shared" ref="G77:G106" si="15">G76</f>
        <v>5.9541453874052738E-3</v>
      </c>
      <c r="H77">
        <f t="shared" ref="H77:H106" si="16">H76-1</f>
        <v>30</v>
      </c>
      <c r="J77" s="9">
        <f t="shared" si="10"/>
        <v>497.71391532404499</v>
      </c>
    </row>
    <row r="78" spans="1:10" x14ac:dyDescent="0.35">
      <c r="A78">
        <v>68</v>
      </c>
      <c r="B78" s="9">
        <f t="shared" si="11"/>
        <v>13220.277365435901</v>
      </c>
      <c r="C78" s="16">
        <f t="shared" si="12"/>
        <v>78.715453495628509</v>
      </c>
      <c r="D78" s="9">
        <f t="shared" si="13"/>
        <v>418.99846182841657</v>
      </c>
      <c r="E78" s="9">
        <f t="shared" si="14"/>
        <v>497.71391532404505</v>
      </c>
      <c r="F78" s="9">
        <f t="shared" si="9"/>
        <v>12801.278903607485</v>
      </c>
      <c r="G78">
        <f t="shared" si="15"/>
        <v>5.9541453874052738E-3</v>
      </c>
      <c r="H78">
        <f t="shared" si="16"/>
        <v>29</v>
      </c>
      <c r="J78" s="9">
        <f t="shared" si="10"/>
        <v>497.71391532404505</v>
      </c>
    </row>
    <row r="79" spans="1:10" x14ac:dyDescent="0.35">
      <c r="A79">
        <v>69</v>
      </c>
      <c r="B79" s="9">
        <f t="shared" si="11"/>
        <v>12801.278903607485</v>
      </c>
      <c r="C79" s="16">
        <f t="shared" si="12"/>
        <v>76.220675736802946</v>
      </c>
      <c r="D79" s="9">
        <f t="shared" si="13"/>
        <v>421.49323958724204</v>
      </c>
      <c r="E79" s="9">
        <f t="shared" si="14"/>
        <v>497.71391532404499</v>
      </c>
      <c r="F79" s="9">
        <f t="shared" si="9"/>
        <v>12379.785664020243</v>
      </c>
      <c r="G79">
        <f t="shared" si="15"/>
        <v>5.9541453874052738E-3</v>
      </c>
      <c r="H79">
        <f t="shared" si="16"/>
        <v>28</v>
      </c>
      <c r="J79" s="9">
        <f t="shared" si="10"/>
        <v>497.71391532404499</v>
      </c>
    </row>
    <row r="80" spans="1:10" x14ac:dyDescent="0.35">
      <c r="A80">
        <v>70</v>
      </c>
      <c r="B80" s="9">
        <f t="shared" si="11"/>
        <v>12379.785664020243</v>
      </c>
      <c r="C80" s="16">
        <f t="shared" si="12"/>
        <v>73.711043708492056</v>
      </c>
      <c r="D80" s="9">
        <f t="shared" si="13"/>
        <v>424.00287161555298</v>
      </c>
      <c r="E80" s="9">
        <f t="shared" si="14"/>
        <v>497.71391532404505</v>
      </c>
      <c r="F80" s="9">
        <f t="shared" si="9"/>
        <v>11955.782792404691</v>
      </c>
      <c r="G80">
        <f t="shared" si="15"/>
        <v>5.9541453874052738E-3</v>
      </c>
      <c r="H80">
        <f t="shared" si="16"/>
        <v>27</v>
      </c>
      <c r="J80" s="9">
        <f>E80+I80</f>
        <v>497.71391532404505</v>
      </c>
    </row>
    <row r="81" spans="1:11" x14ac:dyDescent="0.35">
      <c r="A81">
        <v>71</v>
      </c>
      <c r="B81" s="9">
        <f t="shared" si="11"/>
        <v>11955.782792404691</v>
      </c>
      <c r="C81" s="16">
        <f t="shared" si="12"/>
        <v>71.186468966215728</v>
      </c>
      <c r="D81" s="9">
        <f t="shared" si="13"/>
        <v>426.52744635782926</v>
      </c>
      <c r="E81" s="9">
        <f t="shared" si="14"/>
        <v>497.71391532404499</v>
      </c>
      <c r="F81" s="9">
        <f t="shared" si="9"/>
        <v>11529.255346046861</v>
      </c>
      <c r="G81">
        <f t="shared" si="15"/>
        <v>5.9541453874052738E-3</v>
      </c>
      <c r="H81">
        <f t="shared" si="16"/>
        <v>26</v>
      </c>
      <c r="J81" s="9">
        <f t="shared" si="10"/>
        <v>497.71391532404499</v>
      </c>
    </row>
    <row r="82" spans="1:11" x14ac:dyDescent="0.35">
      <c r="A82">
        <v>72</v>
      </c>
      <c r="B82" s="9">
        <f t="shared" si="11"/>
        <v>11529.255346046861</v>
      </c>
      <c r="C82" s="16">
        <f t="shared" si="12"/>
        <v>68.646862538882516</v>
      </c>
      <c r="D82" s="9">
        <f t="shared" si="13"/>
        <v>429.06705278516256</v>
      </c>
      <c r="E82" s="9">
        <f t="shared" si="14"/>
        <v>497.71391532404505</v>
      </c>
      <c r="F82" s="9">
        <f t="shared" si="9"/>
        <v>11100.188293261697</v>
      </c>
      <c r="G82">
        <f t="shared" si="15"/>
        <v>5.9541453874052738E-3</v>
      </c>
      <c r="H82">
        <f t="shared" si="16"/>
        <v>25</v>
      </c>
      <c r="J82" s="9">
        <f t="shared" si="10"/>
        <v>497.71391532404505</v>
      </c>
    </row>
    <row r="83" spans="1:11" x14ac:dyDescent="0.35">
      <c r="A83" s="20">
        <v>73</v>
      </c>
      <c r="B83" s="21">
        <f t="shared" si="11"/>
        <v>11100.188293261697</v>
      </c>
      <c r="C83" s="22">
        <f t="shared" si="12"/>
        <v>69.42219141363266</v>
      </c>
      <c r="D83" s="21">
        <f t="shared" si="13"/>
        <v>430.10686860544553</v>
      </c>
      <c r="E83" s="21">
        <f t="shared" si="14"/>
        <v>499.5290600190782</v>
      </c>
      <c r="F83" s="9">
        <f t="shared" si="9"/>
        <v>10670.081424656251</v>
      </c>
      <c r="G83" s="20">
        <f>G82+0.03%</f>
        <v>6.2541453874052737E-3</v>
      </c>
      <c r="H83" s="20">
        <f t="shared" si="16"/>
        <v>24</v>
      </c>
      <c r="I83" s="20"/>
      <c r="J83" s="9">
        <f t="shared" si="10"/>
        <v>499.5290600190782</v>
      </c>
      <c r="K83" s="20"/>
    </row>
    <row r="84" spans="1:11" x14ac:dyDescent="0.35">
      <c r="A84">
        <v>74</v>
      </c>
      <c r="B84" s="9">
        <f t="shared" si="11"/>
        <v>10670.081424656251</v>
      </c>
      <c r="C84" s="16">
        <f t="shared" si="12"/>
        <v>66.732240525252593</v>
      </c>
      <c r="D84" s="9">
        <f t="shared" si="13"/>
        <v>432.79681949382564</v>
      </c>
      <c r="E84" s="9">
        <f t="shared" si="14"/>
        <v>499.5290600190782</v>
      </c>
      <c r="F84" s="9">
        <f t="shared" si="9"/>
        <v>10237.284605162426</v>
      </c>
      <c r="G84">
        <f t="shared" si="15"/>
        <v>6.2541453874052737E-3</v>
      </c>
      <c r="H84">
        <f t="shared" si="16"/>
        <v>23</v>
      </c>
      <c r="J84" s="9">
        <f t="shared" si="10"/>
        <v>499.5290600190782</v>
      </c>
    </row>
    <row r="85" spans="1:11" x14ac:dyDescent="0.35">
      <c r="A85">
        <v>75</v>
      </c>
      <c r="B85" s="9">
        <f t="shared" si="11"/>
        <v>10237.284605162426</v>
      </c>
      <c r="C85" s="16">
        <f t="shared" si="12"/>
        <v>64.025466292931597</v>
      </c>
      <c r="D85" s="9">
        <f t="shared" si="13"/>
        <v>435.50359372614651</v>
      </c>
      <c r="E85" s="9">
        <f t="shared" si="14"/>
        <v>499.52906001907809</v>
      </c>
      <c r="F85" s="9">
        <f t="shared" si="9"/>
        <v>9801.7810114362783</v>
      </c>
      <c r="G85">
        <f t="shared" si="15"/>
        <v>6.2541453874052737E-3</v>
      </c>
      <c r="H85">
        <f t="shared" si="16"/>
        <v>22</v>
      </c>
      <c r="J85" s="9">
        <f t="shared" si="10"/>
        <v>499.52906001907809</v>
      </c>
    </row>
    <row r="86" spans="1:11" x14ac:dyDescent="0.35">
      <c r="A86">
        <v>76</v>
      </c>
      <c r="B86" s="9">
        <f t="shared" si="11"/>
        <v>9801.7810114362783</v>
      </c>
      <c r="C86" s="16">
        <f t="shared" si="12"/>
        <v>61.301763501030798</v>
      </c>
      <c r="D86" s="9">
        <f t="shared" si="13"/>
        <v>438.2272965180473</v>
      </c>
      <c r="E86" s="9">
        <f t="shared" si="14"/>
        <v>499.52906001907809</v>
      </c>
      <c r="F86" s="9">
        <f t="shared" si="9"/>
        <v>9363.553714918231</v>
      </c>
      <c r="G86">
        <f t="shared" si="15"/>
        <v>6.2541453874052737E-3</v>
      </c>
      <c r="H86">
        <f t="shared" si="16"/>
        <v>21</v>
      </c>
      <c r="J86" s="9">
        <f t="shared" si="10"/>
        <v>499.52906001907809</v>
      </c>
    </row>
    <row r="87" spans="1:11" x14ac:dyDescent="0.35">
      <c r="A87">
        <v>77</v>
      </c>
      <c r="B87" s="9">
        <f t="shared" si="11"/>
        <v>9363.553714918231</v>
      </c>
      <c r="C87" s="16">
        <f t="shared" si="12"/>
        <v>58.561026275877367</v>
      </c>
      <c r="D87" s="9">
        <f t="shared" si="13"/>
        <v>440.96803374320075</v>
      </c>
      <c r="E87" s="9">
        <f t="shared" si="14"/>
        <v>499.52906001907809</v>
      </c>
      <c r="F87" s="9">
        <f t="shared" si="9"/>
        <v>8922.5856811750309</v>
      </c>
      <c r="G87">
        <f t="shared" si="15"/>
        <v>6.2541453874052737E-3</v>
      </c>
      <c r="H87">
        <f t="shared" si="16"/>
        <v>20</v>
      </c>
      <c r="J87" s="9">
        <f t="shared" si="10"/>
        <v>499.52906001907809</v>
      </c>
    </row>
    <row r="88" spans="1:11" x14ac:dyDescent="0.35">
      <c r="A88">
        <v>78</v>
      </c>
      <c r="B88" s="9">
        <f t="shared" si="11"/>
        <v>8922.5856811750309</v>
      </c>
      <c r="C88" s="16">
        <f t="shared" si="12"/>
        <v>55.803148081649162</v>
      </c>
      <c r="D88" s="9">
        <f t="shared" si="13"/>
        <v>443.72591193742892</v>
      </c>
      <c r="E88" s="9">
        <f t="shared" si="14"/>
        <v>499.52906001907809</v>
      </c>
      <c r="F88" s="9">
        <f t="shared" si="9"/>
        <v>8478.8597692376024</v>
      </c>
      <c r="G88">
        <f t="shared" si="15"/>
        <v>6.2541453874052737E-3</v>
      </c>
      <c r="H88">
        <f t="shared" si="16"/>
        <v>19</v>
      </c>
      <c r="J88" s="9">
        <f t="shared" si="10"/>
        <v>499.52906001907809</v>
      </c>
    </row>
    <row r="89" spans="1:11" x14ac:dyDescent="0.35">
      <c r="A89">
        <v>79</v>
      </c>
      <c r="B89" s="9">
        <f t="shared" si="11"/>
        <v>8478.8597692376024</v>
      </c>
      <c r="C89" s="16">
        <f t="shared" si="12"/>
        <v>53.028021716233496</v>
      </c>
      <c r="D89" s="9">
        <f t="shared" si="13"/>
        <v>446.50103830284456</v>
      </c>
      <c r="E89" s="9">
        <f t="shared" si="14"/>
        <v>499.52906001907809</v>
      </c>
      <c r="F89" s="9">
        <f t="shared" si="9"/>
        <v>8032.3587309347577</v>
      </c>
      <c r="G89">
        <f t="shared" si="15"/>
        <v>6.2541453874052737E-3</v>
      </c>
      <c r="H89">
        <f t="shared" si="16"/>
        <v>18</v>
      </c>
      <c r="J89" s="9">
        <f t="shared" si="10"/>
        <v>499.52906001907809</v>
      </c>
    </row>
    <row r="90" spans="1:11" x14ac:dyDescent="0.35">
      <c r="A90">
        <v>80</v>
      </c>
      <c r="B90" s="9">
        <f t="shared" si="11"/>
        <v>8032.3587309347577</v>
      </c>
      <c r="C90" s="16">
        <f t="shared" si="12"/>
        <v>50.235539307060094</v>
      </c>
      <c r="D90" s="9">
        <f t="shared" si="13"/>
        <v>449.29352071201811</v>
      </c>
      <c r="E90" s="9">
        <f t="shared" si="14"/>
        <v>499.5290600190782</v>
      </c>
      <c r="F90" s="9">
        <f t="shared" si="9"/>
        <v>7583.0652102227396</v>
      </c>
      <c r="G90">
        <f t="shared" si="15"/>
        <v>6.2541453874052737E-3</v>
      </c>
      <c r="H90">
        <f t="shared" si="16"/>
        <v>17</v>
      </c>
      <c r="J90" s="9">
        <f t="shared" si="10"/>
        <v>499.5290600190782</v>
      </c>
    </row>
    <row r="91" spans="1:11" x14ac:dyDescent="0.35">
      <c r="A91">
        <v>81</v>
      </c>
      <c r="B91" s="9">
        <f t="shared" si="11"/>
        <v>7583.0652102227396</v>
      </c>
      <c r="C91" s="16">
        <f t="shared" si="12"/>
        <v>47.425592306907951</v>
      </c>
      <c r="D91" s="9">
        <f t="shared" si="13"/>
        <v>452.10346771217013</v>
      </c>
      <c r="E91" s="9">
        <f t="shared" si="14"/>
        <v>499.52906001907809</v>
      </c>
      <c r="F91" s="9">
        <f t="shared" si="9"/>
        <v>7130.9617425105698</v>
      </c>
      <c r="G91">
        <f t="shared" si="15"/>
        <v>6.2541453874052737E-3</v>
      </c>
      <c r="H91">
        <f t="shared" si="16"/>
        <v>16</v>
      </c>
      <c r="J91" s="9">
        <f t="shared" si="10"/>
        <v>499.52906001907809</v>
      </c>
    </row>
    <row r="92" spans="1:11" x14ac:dyDescent="0.35">
      <c r="A92">
        <v>82</v>
      </c>
      <c r="B92" s="9">
        <f t="shared" si="11"/>
        <v>7130.9617425105698</v>
      </c>
      <c r="C92" s="16">
        <f t="shared" si="12"/>
        <v>44.59807148968595</v>
      </c>
      <c r="D92" s="9">
        <f t="shared" si="13"/>
        <v>454.9309885293921</v>
      </c>
      <c r="E92" s="9">
        <f t="shared" si="14"/>
        <v>499.52906001907803</v>
      </c>
      <c r="F92" s="9">
        <f t="shared" si="9"/>
        <v>6676.0307539811774</v>
      </c>
      <c r="G92">
        <f t="shared" si="15"/>
        <v>6.2541453874052737E-3</v>
      </c>
      <c r="H92">
        <f t="shared" si="16"/>
        <v>15</v>
      </c>
      <c r="J92" s="9">
        <f t="shared" si="10"/>
        <v>499.52906001907803</v>
      </c>
    </row>
    <row r="93" spans="1:11" x14ac:dyDescent="0.35">
      <c r="A93">
        <v>83</v>
      </c>
      <c r="B93" s="9">
        <f t="shared" si="11"/>
        <v>6676.0307539811774</v>
      </c>
      <c r="C93" s="16">
        <f t="shared" si="12"/>
        <v>41.752866946187133</v>
      </c>
      <c r="D93" s="9">
        <f t="shared" si="13"/>
        <v>457.77619307289098</v>
      </c>
      <c r="E93" s="9">
        <f t="shared" si="14"/>
        <v>499.52906001907809</v>
      </c>
      <c r="F93" s="9">
        <f t="shared" si="9"/>
        <v>6218.2545609082863</v>
      </c>
      <c r="G93">
        <f t="shared" si="15"/>
        <v>6.2541453874052737E-3</v>
      </c>
      <c r="H93">
        <f t="shared" si="16"/>
        <v>14</v>
      </c>
      <c r="J93" s="9">
        <f t="shared" si="10"/>
        <v>499.52906001907809</v>
      </c>
    </row>
    <row r="94" spans="1:11" x14ac:dyDescent="0.35">
      <c r="A94" s="17">
        <v>84</v>
      </c>
      <c r="B94" s="18">
        <f t="shared" si="11"/>
        <v>6218.2545609082863</v>
      </c>
      <c r="C94" s="19">
        <f t="shared" si="12"/>
        <v>38.889868079816367</v>
      </c>
      <c r="D94" s="18">
        <f t="shared" si="13"/>
        <v>460.63919193926171</v>
      </c>
      <c r="E94" s="18">
        <f t="shared" si="14"/>
        <v>499.52906001907809</v>
      </c>
      <c r="F94" s="9">
        <f t="shared" si="9"/>
        <v>3757.6153689690245</v>
      </c>
      <c r="G94" s="17">
        <f t="shared" si="15"/>
        <v>6.2541453874052737E-3</v>
      </c>
      <c r="H94" s="17">
        <f t="shared" si="16"/>
        <v>13</v>
      </c>
      <c r="I94" s="17">
        <v>2000</v>
      </c>
      <c r="J94" s="9">
        <f t="shared" si="10"/>
        <v>2499.5290600190783</v>
      </c>
      <c r="K94" s="17"/>
    </row>
    <row r="95" spans="1:11" x14ac:dyDescent="0.35">
      <c r="A95">
        <v>85</v>
      </c>
      <c r="B95" s="9">
        <f t="shared" si="11"/>
        <v>3757.6153689690245</v>
      </c>
      <c r="C95" s="16">
        <f t="shared" si="12"/>
        <v>23.500672827480791</v>
      </c>
      <c r="D95" s="9">
        <f t="shared" si="13"/>
        <v>302.50896013458453</v>
      </c>
      <c r="E95" s="9">
        <f t="shared" si="14"/>
        <v>326.00963296206533</v>
      </c>
      <c r="F95" s="9">
        <f t="shared" si="9"/>
        <v>3455.1064088344401</v>
      </c>
      <c r="G95">
        <f t="shared" si="15"/>
        <v>6.2541453874052737E-3</v>
      </c>
      <c r="H95">
        <f t="shared" si="16"/>
        <v>12</v>
      </c>
      <c r="J95" s="9">
        <f t="shared" si="10"/>
        <v>326.00963296206533</v>
      </c>
    </row>
    <row r="96" spans="1:11" x14ac:dyDescent="0.35">
      <c r="A96">
        <v>86</v>
      </c>
      <c r="B96" s="9">
        <f t="shared" si="11"/>
        <v>3455.1064088344401</v>
      </c>
      <c r="C96" s="16">
        <f t="shared" si="12"/>
        <v>21.608737809806314</v>
      </c>
      <c r="D96" s="9">
        <f t="shared" si="13"/>
        <v>304.40089515225901</v>
      </c>
      <c r="E96" s="9">
        <f t="shared" si="14"/>
        <v>326.00963296206533</v>
      </c>
      <c r="F96" s="9">
        <f t="shared" si="9"/>
        <v>3150.7055136821809</v>
      </c>
      <c r="G96">
        <f t="shared" si="15"/>
        <v>6.2541453874052737E-3</v>
      </c>
      <c r="H96">
        <f t="shared" si="16"/>
        <v>11</v>
      </c>
      <c r="J96" s="9">
        <f t="shared" si="10"/>
        <v>326.00963296206533</v>
      </c>
    </row>
    <row r="97" spans="1:10" x14ac:dyDescent="0.35">
      <c r="A97">
        <v>87</v>
      </c>
      <c r="B97" s="9">
        <f t="shared" si="11"/>
        <v>3150.7055136821809</v>
      </c>
      <c r="C97" s="16">
        <f t="shared" si="12"/>
        <v>19.704970355467776</v>
      </c>
      <c r="D97" s="9">
        <f t="shared" si="13"/>
        <v>306.30466260659762</v>
      </c>
      <c r="E97" s="9">
        <f t="shared" si="14"/>
        <v>326.00963296206538</v>
      </c>
      <c r="F97" s="9">
        <f t="shared" si="9"/>
        <v>2844.4008510755834</v>
      </c>
      <c r="G97">
        <f t="shared" si="15"/>
        <v>6.2541453874052737E-3</v>
      </c>
      <c r="H97">
        <f t="shared" si="16"/>
        <v>10</v>
      </c>
      <c r="J97" s="9">
        <f t="shared" si="10"/>
        <v>326.00963296206538</v>
      </c>
    </row>
    <row r="98" spans="1:10" x14ac:dyDescent="0.35">
      <c r="A98">
        <v>88</v>
      </c>
      <c r="B98" s="9">
        <f t="shared" si="11"/>
        <v>2844.4008510755834</v>
      </c>
      <c r="C98" s="16">
        <f t="shared" si="12"/>
        <v>17.789296462685996</v>
      </c>
      <c r="D98" s="9">
        <f t="shared" si="13"/>
        <v>308.2203364993793</v>
      </c>
      <c r="E98" s="9">
        <f t="shared" si="14"/>
        <v>326.00963296206533</v>
      </c>
      <c r="F98" s="9">
        <f t="shared" si="9"/>
        <v>2536.1805145762041</v>
      </c>
      <c r="G98">
        <f t="shared" si="15"/>
        <v>6.2541453874052737E-3</v>
      </c>
      <c r="H98">
        <f t="shared" si="16"/>
        <v>9</v>
      </c>
      <c r="J98" s="9">
        <f t="shared" si="10"/>
        <v>326.00963296206533</v>
      </c>
    </row>
    <row r="99" spans="1:10" x14ac:dyDescent="0.35">
      <c r="A99">
        <v>89</v>
      </c>
      <c r="B99" s="9">
        <f t="shared" si="11"/>
        <v>2536.1805145762041</v>
      </c>
      <c r="C99" s="16">
        <f t="shared" si="12"/>
        <v>15.8616416668639</v>
      </c>
      <c r="D99" s="9">
        <f t="shared" si="13"/>
        <v>310.14799129520145</v>
      </c>
      <c r="E99" s="9">
        <f t="shared" si="14"/>
        <v>326.00963296206533</v>
      </c>
      <c r="F99" s="9">
        <f t="shared" si="9"/>
        <v>2226.0325232810028</v>
      </c>
      <c r="G99">
        <f t="shared" si="15"/>
        <v>6.2541453874052737E-3</v>
      </c>
      <c r="H99">
        <f t="shared" si="16"/>
        <v>8</v>
      </c>
      <c r="J99" s="9">
        <f t="shared" si="10"/>
        <v>326.00963296206533</v>
      </c>
    </row>
    <row r="100" spans="1:10" x14ac:dyDescent="0.35">
      <c r="A100">
        <v>90</v>
      </c>
      <c r="B100" s="9">
        <f t="shared" si="11"/>
        <v>2226.0325232810028</v>
      </c>
      <c r="C100" s="16">
        <f t="shared" si="12"/>
        <v>13.921931037692007</v>
      </c>
      <c r="D100" s="9">
        <f t="shared" si="13"/>
        <v>312.08770192437339</v>
      </c>
      <c r="E100" s="9">
        <f t="shared" si="14"/>
        <v>326.00963296206538</v>
      </c>
      <c r="F100" s="9">
        <f t="shared" si="9"/>
        <v>1913.9448213566293</v>
      </c>
      <c r="G100">
        <f t="shared" si="15"/>
        <v>6.2541453874052737E-3</v>
      </c>
      <c r="H100">
        <f t="shared" si="16"/>
        <v>7</v>
      </c>
      <c r="J100" s="9">
        <f t="shared" si="10"/>
        <v>326.00963296206538</v>
      </c>
    </row>
    <row r="101" spans="1:10" x14ac:dyDescent="0.35">
      <c r="A101">
        <v>91</v>
      </c>
      <c r="B101" s="9">
        <f t="shared" si="11"/>
        <v>1913.9448213566293</v>
      </c>
      <c r="C101" s="16">
        <f t="shared" si="12"/>
        <v>11.970089176235774</v>
      </c>
      <c r="D101" s="9">
        <f t="shared" si="13"/>
        <v>314.03954378582955</v>
      </c>
      <c r="E101" s="9">
        <f t="shared" si="14"/>
        <v>326.00963296206533</v>
      </c>
      <c r="F101" s="9">
        <f t="shared" si="9"/>
        <v>1599.9052775707996</v>
      </c>
      <c r="G101">
        <f t="shared" si="15"/>
        <v>6.2541453874052737E-3</v>
      </c>
      <c r="H101">
        <f t="shared" si="16"/>
        <v>6</v>
      </c>
      <c r="J101" s="9">
        <f t="shared" si="10"/>
        <v>326.00963296206533</v>
      </c>
    </row>
    <row r="102" spans="1:10" x14ac:dyDescent="0.35">
      <c r="A102">
        <v>92</v>
      </c>
      <c r="B102" s="9">
        <f t="shared" si="11"/>
        <v>1599.9052775707996</v>
      </c>
      <c r="C102" s="16">
        <f t="shared" si="12"/>
        <v>10.00604021200477</v>
      </c>
      <c r="D102" s="9">
        <f t="shared" si="13"/>
        <v>316.00359275006053</v>
      </c>
      <c r="E102" s="9">
        <f t="shared" si="14"/>
        <v>326.00963296206533</v>
      </c>
      <c r="F102" s="9">
        <f t="shared" si="9"/>
        <v>1283.9016848207391</v>
      </c>
      <c r="G102">
        <f t="shared" si="15"/>
        <v>6.2541453874052737E-3</v>
      </c>
      <c r="H102">
        <f t="shared" si="16"/>
        <v>5</v>
      </c>
      <c r="J102" s="9">
        <f t="shared" si="10"/>
        <v>326.00963296206533</v>
      </c>
    </row>
    <row r="103" spans="1:10" x14ac:dyDescent="0.35">
      <c r="A103">
        <v>93</v>
      </c>
      <c r="B103" s="9">
        <f t="shared" si="11"/>
        <v>1283.9016848207391</v>
      </c>
      <c r="C103" s="16">
        <f t="shared" si="12"/>
        <v>8.0297078000034841</v>
      </c>
      <c r="D103" s="9">
        <f t="shared" si="13"/>
        <v>317.97992516206182</v>
      </c>
      <c r="E103" s="9">
        <f t="shared" si="14"/>
        <v>326.00963296206533</v>
      </c>
      <c r="F103" s="9">
        <f t="shared" si="9"/>
        <v>965.92175965867727</v>
      </c>
      <c r="G103">
        <f t="shared" si="15"/>
        <v>6.2541453874052737E-3</v>
      </c>
      <c r="H103">
        <f t="shared" si="16"/>
        <v>4</v>
      </c>
      <c r="J103" s="9">
        <f t="shared" si="10"/>
        <v>326.00963296206533</v>
      </c>
    </row>
    <row r="104" spans="1:10" x14ac:dyDescent="0.35">
      <c r="A104">
        <v>94</v>
      </c>
      <c r="B104" s="9">
        <f t="shared" si="11"/>
        <v>965.92175965867727</v>
      </c>
      <c r="C104" s="16">
        <f t="shared" si="12"/>
        <v>6.0410151177637017</v>
      </c>
      <c r="D104" s="9">
        <f t="shared" si="13"/>
        <v>319.96861784430155</v>
      </c>
      <c r="E104" s="9">
        <f t="shared" si="14"/>
        <v>326.00963296206527</v>
      </c>
      <c r="F104" s="9">
        <f t="shared" si="9"/>
        <v>645.95314181437573</v>
      </c>
      <c r="G104">
        <f t="shared" si="15"/>
        <v>6.2541453874052737E-3</v>
      </c>
      <c r="H104">
        <f t="shared" si="16"/>
        <v>3</v>
      </c>
      <c r="J104" s="9">
        <f t="shared" si="10"/>
        <v>326.00963296206527</v>
      </c>
    </row>
    <row r="105" spans="1:10" x14ac:dyDescent="0.35">
      <c r="A105">
        <v>95</v>
      </c>
      <c r="B105" s="9">
        <f t="shared" si="11"/>
        <v>645.95314181437573</v>
      </c>
      <c r="C105" s="16">
        <f t="shared" si="12"/>
        <v>4.0398848623583223</v>
      </c>
      <c r="D105" s="9">
        <f t="shared" si="13"/>
        <v>321.96974809970692</v>
      </c>
      <c r="E105" s="9">
        <f t="shared" si="14"/>
        <v>326.00963296206527</v>
      </c>
      <c r="F105" s="9">
        <f t="shared" si="9"/>
        <v>323.98339371466881</v>
      </c>
      <c r="G105">
        <f t="shared" si="15"/>
        <v>6.2541453874052737E-3</v>
      </c>
      <c r="H105">
        <f t="shared" si="16"/>
        <v>2</v>
      </c>
      <c r="J105" s="9">
        <f t="shared" si="10"/>
        <v>326.00963296206527</v>
      </c>
    </row>
    <row r="106" spans="1:10" x14ac:dyDescent="0.35">
      <c r="A106">
        <v>96</v>
      </c>
      <c r="B106" s="9">
        <f t="shared" si="11"/>
        <v>323.98339371466881</v>
      </c>
      <c r="C106" s="16">
        <f t="shared" si="12"/>
        <v>2.0262392473965027</v>
      </c>
      <c r="D106" s="9">
        <f t="shared" si="13"/>
        <v>323.98339371466881</v>
      </c>
      <c r="E106" s="9">
        <f t="shared" si="14"/>
        <v>326.00963296206533</v>
      </c>
      <c r="F106" s="9">
        <f t="shared" si="9"/>
        <v>0</v>
      </c>
      <c r="G106">
        <f t="shared" si="15"/>
        <v>6.2541453874052737E-3</v>
      </c>
      <c r="H106">
        <f t="shared" si="16"/>
        <v>1</v>
      </c>
      <c r="J106" s="9">
        <f>E106+I106+L6</f>
        <v>426.00963296206533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A8A-D27E-44D9-88C1-A4BDFA8910AE}">
  <dimension ref="A1:K46"/>
  <sheetViews>
    <sheetView tabSelected="1" workbookViewId="0">
      <selection activeCell="D15" sqref="A15:D16"/>
    </sheetView>
  </sheetViews>
  <sheetFormatPr baseColWidth="10" defaultRowHeight="14.5" x14ac:dyDescent="0.35"/>
  <cols>
    <col min="1" max="1" width="19.1796875" customWidth="1"/>
    <col min="9" max="9" width="19.26953125" bestFit="1" customWidth="1"/>
  </cols>
  <sheetData>
    <row r="1" spans="1:11" x14ac:dyDescent="0.35">
      <c r="A1" t="s">
        <v>32</v>
      </c>
    </row>
    <row r="2" spans="1:11" x14ac:dyDescent="0.35">
      <c r="B2" t="s">
        <v>33</v>
      </c>
      <c r="C2" t="s">
        <v>10</v>
      </c>
      <c r="D2" t="s">
        <v>11</v>
      </c>
      <c r="E2" t="s">
        <v>12</v>
      </c>
      <c r="F2" t="s">
        <v>34</v>
      </c>
      <c r="I2" t="s">
        <v>55</v>
      </c>
      <c r="J2" t="s">
        <v>56</v>
      </c>
    </row>
    <row r="3" spans="1:11" x14ac:dyDescent="0.35">
      <c r="A3" t="s">
        <v>35</v>
      </c>
      <c r="B3">
        <v>-139</v>
      </c>
      <c r="C3">
        <v>50</v>
      </c>
      <c r="D3">
        <v>43</v>
      </c>
      <c r="E3">
        <v>26</v>
      </c>
      <c r="F3" s="13">
        <v>78</v>
      </c>
      <c r="I3">
        <f>3+(-E7/F3)</f>
        <v>3.2564102564102564</v>
      </c>
      <c r="J3" s="14">
        <f>IRR(B3:F3)</f>
        <v>0.14556211767093186</v>
      </c>
    </row>
    <row r="4" spans="1:11" x14ac:dyDescent="0.35">
      <c r="A4" t="s">
        <v>36</v>
      </c>
      <c r="B4">
        <v>-120</v>
      </c>
      <c r="C4">
        <v>40</v>
      </c>
      <c r="D4">
        <v>60</v>
      </c>
      <c r="E4" s="13">
        <v>50</v>
      </c>
      <c r="F4">
        <v>33</v>
      </c>
      <c r="I4">
        <f>2+(-D8/E4)</f>
        <v>2.4</v>
      </c>
      <c r="J4" s="14">
        <f>IRR(B4:F4)</f>
        <v>0.19932478921722652</v>
      </c>
    </row>
    <row r="5" spans="1:11" x14ac:dyDescent="0.35">
      <c r="B5">
        <f>B3-B4</f>
        <v>-19</v>
      </c>
      <c r="C5">
        <f t="shared" ref="C5:F5" si="0">C3-C4</f>
        <v>10</v>
      </c>
      <c r="D5">
        <f t="shared" si="0"/>
        <v>-17</v>
      </c>
      <c r="E5">
        <f t="shared" si="0"/>
        <v>-24</v>
      </c>
      <c r="F5">
        <f t="shared" si="0"/>
        <v>45</v>
      </c>
      <c r="I5" t="s">
        <v>57</v>
      </c>
      <c r="J5" s="14">
        <f>IRR(B5:F5)</f>
        <v>-5.0470294226974133E-2</v>
      </c>
      <c r="K5" t="s">
        <v>62</v>
      </c>
    </row>
    <row r="6" spans="1:11" x14ac:dyDescent="0.35">
      <c r="H6" t="s">
        <v>61</v>
      </c>
      <c r="I6" t="str">
        <f>IF(I3&gt;I4,"Inversion B","Inversion A")</f>
        <v>Inversion B</v>
      </c>
      <c r="J6" t="str">
        <f>IF(J3&lt;J4,"Inversion B","Inversion A")</f>
        <v>Inversion B</v>
      </c>
    </row>
    <row r="7" spans="1:11" x14ac:dyDescent="0.35">
      <c r="A7" t="s">
        <v>37</v>
      </c>
      <c r="B7">
        <f>B3</f>
        <v>-139</v>
      </c>
      <c r="C7">
        <f>B7+C3</f>
        <v>-89</v>
      </c>
      <c r="D7">
        <f t="shared" ref="D7:F8" si="1">C7+D3</f>
        <v>-46</v>
      </c>
      <c r="E7" s="13">
        <f t="shared" si="1"/>
        <v>-20</v>
      </c>
      <c r="F7">
        <f t="shared" si="1"/>
        <v>58</v>
      </c>
    </row>
    <row r="8" spans="1:11" x14ac:dyDescent="0.35">
      <c r="A8" t="s">
        <v>38</v>
      </c>
      <c r="B8">
        <f>B4</f>
        <v>-120</v>
      </c>
      <c r="C8">
        <f>B8+C4</f>
        <v>-80</v>
      </c>
      <c r="D8" s="13">
        <f t="shared" si="1"/>
        <v>-20</v>
      </c>
      <c r="E8">
        <f t="shared" si="1"/>
        <v>30</v>
      </c>
      <c r="F8">
        <f t="shared" si="1"/>
        <v>63</v>
      </c>
    </row>
    <row r="10" spans="1:11" x14ac:dyDescent="0.35">
      <c r="A10" t="s">
        <v>58</v>
      </c>
      <c r="B10" t="s">
        <v>59</v>
      </c>
      <c r="C10" t="s">
        <v>60</v>
      </c>
      <c r="D10" t="s">
        <v>61</v>
      </c>
    </row>
    <row r="11" spans="1:11" x14ac:dyDescent="0.35">
      <c r="A11">
        <v>-0.1</v>
      </c>
      <c r="B11" s="9">
        <f>NPV(A11,$C$3:$F$3)+$B$3</f>
        <v>124.19158664837676</v>
      </c>
      <c r="C11" s="9">
        <f>NPV(A11,$C$4:$F$4)+$B$4</f>
        <v>117.40283493369913</v>
      </c>
      <c r="D11" t="str">
        <f>IF(B11&gt;C11,"A","B")</f>
        <v>A</v>
      </c>
    </row>
    <row r="12" spans="1:11" x14ac:dyDescent="0.35">
      <c r="A12">
        <v>-0.09</v>
      </c>
      <c r="B12" s="9">
        <f t="shared" ref="B12:B46" si="2">NPV(A12,$C$3:$F$3)+$B$3</f>
        <v>116.1176806356477</v>
      </c>
      <c r="C12" s="9">
        <f t="shared" ref="C12:C46" si="3">NPV(A12,$C$4:$F$4)+$B$4</f>
        <v>110.88433108988571</v>
      </c>
      <c r="D12" t="str">
        <f t="shared" ref="D12:D46" si="4">IF(B12&gt;C12,"A","B")</f>
        <v>A</v>
      </c>
    </row>
    <row r="13" spans="1:11" x14ac:dyDescent="0.35">
      <c r="A13">
        <v>-0.08</v>
      </c>
      <c r="B13" s="9">
        <f t="shared" si="2"/>
        <v>108.41951679703831</v>
      </c>
      <c r="C13" s="9">
        <f t="shared" si="3"/>
        <v>104.64140351127961</v>
      </c>
      <c r="D13" t="str">
        <f t="shared" si="4"/>
        <v>A</v>
      </c>
    </row>
    <row r="14" spans="1:11" x14ac:dyDescent="0.35">
      <c r="A14">
        <v>-7.0000000000000007E-2</v>
      </c>
      <c r="B14" s="9">
        <f t="shared" si="2"/>
        <v>101.07495147295981</v>
      </c>
      <c r="C14" s="9">
        <f t="shared" si="3"/>
        <v>98.658967308970972</v>
      </c>
      <c r="D14" t="str">
        <f t="shared" si="4"/>
        <v>A</v>
      </c>
    </row>
    <row r="15" spans="1:11" x14ac:dyDescent="0.35">
      <c r="A15" s="15">
        <v>-0.06</v>
      </c>
      <c r="B15" s="12">
        <f t="shared" si="2"/>
        <v>94.063390824113327</v>
      </c>
      <c r="C15" s="12">
        <f t="shared" si="3"/>
        <v>92.92293492136065</v>
      </c>
      <c r="D15" s="15" t="str">
        <f t="shared" si="4"/>
        <v>A</v>
      </c>
    </row>
    <row r="16" spans="1:11" x14ac:dyDescent="0.35">
      <c r="A16" s="15">
        <v>-0.05</v>
      </c>
      <c r="B16" s="12">
        <f t="shared" si="2"/>
        <v>87.3656663162499</v>
      </c>
      <c r="C16" s="12">
        <f t="shared" si="3"/>
        <v>87.420139501692006</v>
      </c>
      <c r="D16" s="15" t="str">
        <f t="shared" si="4"/>
        <v>B</v>
      </c>
    </row>
    <row r="17" spans="1:4" x14ac:dyDescent="0.35">
      <c r="A17">
        <v>-3.9999999999999897E-2</v>
      </c>
      <c r="B17" s="9">
        <f t="shared" si="2"/>
        <v>80.963921440972143</v>
      </c>
      <c r="C17" s="9">
        <f t="shared" si="3"/>
        <v>82.138264973958286</v>
      </c>
      <c r="D17" t="str">
        <f t="shared" si="4"/>
        <v>B</v>
      </c>
    </row>
    <row r="18" spans="1:4" x14ac:dyDescent="0.35">
      <c r="A18">
        <v>-2.9999999999999898E-2</v>
      </c>
      <c r="B18" s="9">
        <f t="shared" si="2"/>
        <v>74.841508551278025</v>
      </c>
      <c r="C18" s="9">
        <f t="shared" si="3"/>
        <v>77.065782111118637</v>
      </c>
      <c r="D18" t="str">
        <f t="shared" si="4"/>
        <v>B</v>
      </c>
    </row>
    <row r="19" spans="1:4" x14ac:dyDescent="0.35">
      <c r="A19">
        <v>-1.99999999999999E-2</v>
      </c>
      <c r="B19" s="9">
        <f t="shared" si="2"/>
        <v>68.982894812847775</v>
      </c>
      <c r="C19" s="9">
        <f t="shared" si="3"/>
        <v>72.191890058303784</v>
      </c>
      <c r="D19" t="str">
        <f t="shared" si="4"/>
        <v>B</v>
      </c>
    </row>
    <row r="20" spans="1:4" x14ac:dyDescent="0.35">
      <c r="A20">
        <v>-9.99999999999991E-3</v>
      </c>
      <c r="B20" s="9">
        <f t="shared" si="2"/>
        <v>63.373576379939323</v>
      </c>
      <c r="C20" s="9">
        <f t="shared" si="3"/>
        <v>67.506462784495596</v>
      </c>
      <c r="D20" t="str">
        <f t="shared" si="4"/>
        <v>B</v>
      </c>
    </row>
    <row r="21" spans="1:4" x14ac:dyDescent="0.35">
      <c r="A21">
        <v>0</v>
      </c>
      <c r="B21" s="9">
        <f t="shared" si="2"/>
        <v>58</v>
      </c>
      <c r="C21" s="9">
        <f t="shared" si="3"/>
        <v>63</v>
      </c>
      <c r="D21" t="str">
        <f t="shared" si="4"/>
        <v>B</v>
      </c>
    </row>
    <row r="22" spans="1:4" x14ac:dyDescent="0.35">
      <c r="A22">
        <v>0.01</v>
      </c>
      <c r="B22" s="9">
        <f t="shared" si="2"/>
        <v>52.849491335325524</v>
      </c>
      <c r="C22" s="9">
        <f t="shared" si="3"/>
        <v>58.663582124770016</v>
      </c>
      <c r="D22" t="str">
        <f t="shared" si="4"/>
        <v>B</v>
      </c>
    </row>
    <row r="23" spans="1:4" x14ac:dyDescent="0.35">
      <c r="A23">
        <v>0.02</v>
      </c>
      <c r="B23" s="9">
        <f t="shared" si="2"/>
        <v>47.910189364661903</v>
      </c>
      <c r="C23" s="9">
        <f t="shared" si="3"/>
        <v>54.48882893501613</v>
      </c>
      <c r="D23" t="str">
        <f t="shared" si="4"/>
        <v>B</v>
      </c>
    </row>
    <row r="24" spans="1:4" x14ac:dyDescent="0.35">
      <c r="A24">
        <v>0.03</v>
      </c>
      <c r="B24" s="9">
        <f t="shared" si="2"/>
        <v>43.170986293745671</v>
      </c>
      <c r="C24" s="9">
        <f t="shared" si="3"/>
        <v>50.467861553211634</v>
      </c>
      <c r="D24" t="str">
        <f t="shared" si="4"/>
        <v>B</v>
      </c>
    </row>
    <row r="25" spans="1:4" x14ac:dyDescent="0.35">
      <c r="A25">
        <v>0.04</v>
      </c>
      <c r="B25" s="9">
        <f t="shared" si="2"/>
        <v>38.621472462448793</v>
      </c>
      <c r="C25" s="9">
        <f t="shared" si="3"/>
        <v>46.593267480130237</v>
      </c>
      <c r="D25" t="str">
        <f t="shared" si="4"/>
        <v>B</v>
      </c>
    </row>
    <row r="26" spans="1:4" x14ac:dyDescent="0.35">
      <c r="A26">
        <v>0.05</v>
      </c>
      <c r="B26" s="9">
        <f t="shared" si="2"/>
        <v>34.251885788328906</v>
      </c>
      <c r="C26" s="9">
        <f t="shared" si="3"/>
        <v>42.85806839742699</v>
      </c>
      <c r="D26" t="str">
        <f t="shared" si="4"/>
        <v>B</v>
      </c>
    </row>
    <row r="27" spans="1:4" x14ac:dyDescent="0.35">
      <c r="A27">
        <v>0.06</v>
      </c>
      <c r="B27" s="9">
        <f t="shared" si="2"/>
        <v>30.053065332772462</v>
      </c>
      <c r="C27" s="9">
        <f t="shared" si="3"/>
        <v>39.255690495927922</v>
      </c>
      <c r="D27" t="str">
        <f t="shared" si="4"/>
        <v>B</v>
      </c>
    </row>
    <row r="28" spans="1:4" x14ac:dyDescent="0.35">
      <c r="A28">
        <v>7.0000000000000007E-2</v>
      </c>
      <c r="B28" s="9">
        <f t="shared" si="2"/>
        <v>26.016408617234021</v>
      </c>
      <c r="C28" s="9">
        <f t="shared" si="3"/>
        <v>35.779937108597068</v>
      </c>
      <c r="D28" t="str">
        <f t="shared" si="4"/>
        <v>B</v>
      </c>
    </row>
    <row r="29" spans="1:4" x14ac:dyDescent="0.35">
      <c r="A29">
        <v>0.08</v>
      </c>
      <c r="B29" s="9">
        <f t="shared" si="2"/>
        <v>22.133832353920752</v>
      </c>
      <c r="C29" s="9">
        <f t="shared" si="3"/>
        <v>32.424963448435449</v>
      </c>
      <c r="D29" t="str">
        <f t="shared" si="4"/>
        <v>B</v>
      </c>
    </row>
    <row r="30" spans="1:4" x14ac:dyDescent="0.35">
      <c r="A30">
        <v>0.09</v>
      </c>
      <c r="B30" s="9">
        <f t="shared" si="2"/>
        <v>18.397736288162577</v>
      </c>
      <c r="C30" s="9">
        <f t="shared" si="3"/>
        <v>29.185253270620279</v>
      </c>
      <c r="D30" t="str">
        <f t="shared" si="4"/>
        <v>B</v>
      </c>
    </row>
    <row r="31" spans="1:4" x14ac:dyDescent="0.35">
      <c r="A31">
        <v>0.1</v>
      </c>
      <c r="B31" s="9">
        <f t="shared" si="2"/>
        <v>14.800969879106589</v>
      </c>
      <c r="C31" s="9">
        <f t="shared" si="3"/>
        <v>26.055597295266693</v>
      </c>
      <c r="D31" t="str">
        <f t="shared" si="4"/>
        <v>B</v>
      </c>
    </row>
    <row r="32" spans="1:4" x14ac:dyDescent="0.35">
      <c r="A32">
        <v>0.11</v>
      </c>
      <c r="B32" s="9">
        <f t="shared" si="2"/>
        <v>11.336801571674101</v>
      </c>
      <c r="C32" s="9">
        <f t="shared" si="3"/>
        <v>23.031073242511809</v>
      </c>
      <c r="D32" t="str">
        <f t="shared" si="4"/>
        <v>B</v>
      </c>
    </row>
    <row r="33" spans="1:4" x14ac:dyDescent="0.35">
      <c r="A33">
        <v>0.12</v>
      </c>
      <c r="B33" s="9">
        <f t="shared" si="2"/>
        <v>7.9988904362765254</v>
      </c>
      <c r="C33" s="9">
        <f t="shared" si="3"/>
        <v>20.107027345376878</v>
      </c>
      <c r="D33" t="str">
        <f t="shared" si="4"/>
        <v>B</v>
      </c>
    </row>
    <row r="34" spans="1:4" x14ac:dyDescent="0.35">
      <c r="A34">
        <v>0.13</v>
      </c>
      <c r="B34" s="9">
        <f t="shared" si="2"/>
        <v>4.7812599739041843</v>
      </c>
      <c r="C34" s="9">
        <f t="shared" si="3"/>
        <v>17.279057218227564</v>
      </c>
      <c r="D34" t="str">
        <f t="shared" si="4"/>
        <v>B</v>
      </c>
    </row>
    <row r="35" spans="1:4" x14ac:dyDescent="0.35">
      <c r="A35">
        <v>0.14000000000000001</v>
      </c>
      <c r="B35" s="9">
        <f t="shared" si="2"/>
        <v>1.6782739031570202</v>
      </c>
      <c r="C35" s="9">
        <f t="shared" si="3"/>
        <v>14.542995969780549</v>
      </c>
      <c r="D35" t="str">
        <f t="shared" si="4"/>
        <v>B</v>
      </c>
    </row>
    <row r="36" spans="1:4" x14ac:dyDescent="0.35">
      <c r="A36">
        <v>0.15</v>
      </c>
      <c r="B36" s="9">
        <f t="shared" si="2"/>
        <v>-1.3153862371846685</v>
      </c>
      <c r="C36" s="9">
        <f t="shared" si="3"/>
        <v>11.894897459628908</v>
      </c>
      <c r="D36" t="str">
        <f t="shared" si="4"/>
        <v>B</v>
      </c>
    </row>
    <row r="37" spans="1:4" x14ac:dyDescent="0.35">
      <c r="A37">
        <v>0.16</v>
      </c>
      <c r="B37" s="9">
        <f t="shared" si="2"/>
        <v>-4.2047418211431875</v>
      </c>
      <c r="C37" s="9">
        <f t="shared" si="3"/>
        <v>9.3310226062908441</v>
      </c>
      <c r="D37" t="str">
        <f t="shared" si="4"/>
        <v>B</v>
      </c>
    </row>
    <row r="38" spans="1:4" x14ac:dyDescent="0.35">
      <c r="A38">
        <v>0.17</v>
      </c>
      <c r="B38" s="9">
        <f t="shared" si="2"/>
        <v>-6.9945363413841619</v>
      </c>
      <c r="C38" s="9">
        <f t="shared" si="3"/>
        <v>6.8478266629505669</v>
      </c>
      <c r="D38" t="str">
        <f t="shared" si="4"/>
        <v>B</v>
      </c>
    </row>
    <row r="39" spans="1:4" x14ac:dyDescent="0.35">
      <c r="A39">
        <v>0.18</v>
      </c>
      <c r="B39" s="9">
        <f t="shared" si="2"/>
        <v>-9.6892532128076141</v>
      </c>
      <c r="C39" s="9">
        <f t="shared" si="3"/>
        <v>4.4419473844181283</v>
      </c>
      <c r="D39" t="str">
        <f t="shared" si="4"/>
        <v>B</v>
      </c>
    </row>
    <row r="40" spans="1:4" x14ac:dyDescent="0.35">
      <c r="A40">
        <v>0.19</v>
      </c>
      <c r="B40" s="9">
        <f t="shared" si="2"/>
        <v>-12.293132287579411</v>
      </c>
      <c r="C40" s="9">
        <f t="shared" si="3"/>
        <v>2.1101940155052574</v>
      </c>
      <c r="D40" t="str">
        <f t="shared" si="4"/>
        <v>B</v>
      </c>
    </row>
    <row r="41" spans="1:4" x14ac:dyDescent="0.35">
      <c r="A41">
        <v>0.2</v>
      </c>
      <c r="B41" s="9">
        <f t="shared" si="2"/>
        <v>-14.810185185185162</v>
      </c>
      <c r="C41" s="9">
        <f t="shared" si="3"/>
        <v>-0.1504629629629477</v>
      </c>
      <c r="D41" t="str">
        <f t="shared" si="4"/>
        <v>B</v>
      </c>
    </row>
    <row r="42" spans="1:4" x14ac:dyDescent="0.35">
      <c r="A42">
        <v>0.21</v>
      </c>
      <c r="B42" s="9">
        <f t="shared" si="2"/>
        <v>-17.24420953195775</v>
      </c>
      <c r="C42" s="9">
        <f t="shared" si="3"/>
        <v>-2.3429013888162586</v>
      </c>
      <c r="D42" t="str">
        <f t="shared" si="4"/>
        <v>B</v>
      </c>
    </row>
    <row r="43" spans="1:4" x14ac:dyDescent="0.35">
      <c r="A43">
        <v>0.22</v>
      </c>
      <c r="B43" s="9">
        <f t="shared" si="2"/>
        <v>-19.598802196269631</v>
      </c>
      <c r="C43" s="9">
        <f t="shared" si="3"/>
        <v>-4.4698563272537797</v>
      </c>
      <c r="D43" t="str">
        <f t="shared" si="4"/>
        <v>B</v>
      </c>
    </row>
    <row r="44" spans="1:4" x14ac:dyDescent="0.35">
      <c r="A44">
        <v>0.23</v>
      </c>
      <c r="B44" s="9">
        <f t="shared" si="2"/>
        <v>-21.877371598109107</v>
      </c>
      <c r="C44" s="9">
        <f t="shared" si="3"/>
        <v>-6.5339283824782086</v>
      </c>
      <c r="D44" t="str">
        <f t="shared" si="4"/>
        <v>B</v>
      </c>
    </row>
    <row r="45" spans="1:4" x14ac:dyDescent="0.35">
      <c r="A45">
        <v>0.24</v>
      </c>
      <c r="B45" s="9">
        <f t="shared" si="2"/>
        <v>-24.083149164989209</v>
      </c>
      <c r="C45" s="9">
        <f t="shared" si="3"/>
        <v>-8.5375914570432059</v>
      </c>
      <c r="D45" t="str">
        <f t="shared" si="4"/>
        <v>B</v>
      </c>
    </row>
    <row r="46" spans="1:4" x14ac:dyDescent="0.35">
      <c r="A46">
        <v>0.25</v>
      </c>
      <c r="B46" s="9">
        <f t="shared" si="2"/>
        <v>-26.219200000000001</v>
      </c>
      <c r="C46" s="9">
        <f t="shared" si="3"/>
        <v>-10.483199999999982</v>
      </c>
      <c r="D46" t="str">
        <f t="shared" si="4"/>
        <v>B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sqref="A1:D11"/>
    </sheetView>
  </sheetViews>
  <sheetFormatPr baseColWidth="10" defaultColWidth="8.90625" defaultRowHeight="14.5" x14ac:dyDescent="0.35"/>
  <sheetData>
    <row r="1" spans="1:6" x14ac:dyDescent="0.35">
      <c r="A1" t="s">
        <v>8</v>
      </c>
    </row>
    <row r="2" spans="1:6" x14ac:dyDescent="0.35">
      <c r="A2" t="s">
        <v>9</v>
      </c>
    </row>
    <row r="3" spans="1:6" x14ac:dyDescent="0.35">
      <c r="B3" s="1" t="s">
        <v>10</v>
      </c>
      <c r="C3" s="1" t="s">
        <v>11</v>
      </c>
      <c r="D3" s="1" t="s">
        <v>12</v>
      </c>
    </row>
    <row r="4" spans="1:6" x14ac:dyDescent="0.35">
      <c r="A4" s="1" t="s">
        <v>13</v>
      </c>
      <c r="B4" s="1">
        <v>120</v>
      </c>
      <c r="C4" s="1">
        <v>180</v>
      </c>
      <c r="D4" s="1">
        <v>360</v>
      </c>
    </row>
    <row r="5" spans="1:6" x14ac:dyDescent="0.35">
      <c r="A5" s="1" t="s">
        <v>14</v>
      </c>
      <c r="B5" s="1">
        <v>60</v>
      </c>
      <c r="C5" s="1">
        <v>90</v>
      </c>
      <c r="D5" s="1">
        <v>120</v>
      </c>
    </row>
    <row r="6" spans="1:6" x14ac:dyDescent="0.35">
      <c r="A6" s="1" t="s">
        <v>15</v>
      </c>
      <c r="B6" s="1">
        <v>20</v>
      </c>
      <c r="C6" s="1">
        <v>40</v>
      </c>
      <c r="D6" s="1">
        <v>40</v>
      </c>
    </row>
    <row r="7" spans="1:6" x14ac:dyDescent="0.35">
      <c r="A7" s="1" t="s">
        <v>16</v>
      </c>
      <c r="B7" s="1">
        <v>10</v>
      </c>
      <c r="C7" s="1">
        <v>12</v>
      </c>
      <c r="D7" s="1">
        <v>14</v>
      </c>
    </row>
    <row r="8" spans="1:6" x14ac:dyDescent="0.35">
      <c r="A8" t="s">
        <v>17</v>
      </c>
      <c r="B8">
        <v>90</v>
      </c>
      <c r="C8" t="s">
        <v>18</v>
      </c>
    </row>
    <row r="9" spans="1:6" x14ac:dyDescent="0.35">
      <c r="A9" t="s">
        <v>19</v>
      </c>
      <c r="B9">
        <v>60</v>
      </c>
      <c r="C9" t="s">
        <v>18</v>
      </c>
    </row>
    <row r="10" spans="1:6" x14ac:dyDescent="0.35">
      <c r="A10" t="s">
        <v>20</v>
      </c>
      <c r="B10" s="2">
        <v>0.25</v>
      </c>
    </row>
    <row r="11" spans="1:6" x14ac:dyDescent="0.35">
      <c r="A11" t="s">
        <v>21</v>
      </c>
      <c r="B11" s="2">
        <v>0.11</v>
      </c>
    </row>
    <row r="13" spans="1:6" x14ac:dyDescent="0.35">
      <c r="A13" t="s">
        <v>22</v>
      </c>
    </row>
    <row r="14" spans="1:6" x14ac:dyDescent="0.35">
      <c r="A14" t="s">
        <v>23</v>
      </c>
    </row>
    <row r="15" spans="1:6" x14ac:dyDescent="0.35">
      <c r="A15" t="s">
        <v>24</v>
      </c>
      <c r="E15" s="3"/>
      <c r="F15" s="3"/>
    </row>
    <row r="16" spans="1:6" x14ac:dyDescent="0.35">
      <c r="A16" t="s">
        <v>25</v>
      </c>
      <c r="E16" s="1"/>
      <c r="F16" s="1"/>
    </row>
    <row r="17" spans="1:12" x14ac:dyDescent="0.35">
      <c r="A17" s="1" t="s">
        <v>26</v>
      </c>
      <c r="B17" s="1" t="s">
        <v>10</v>
      </c>
      <c r="C17" s="1" t="s">
        <v>11</v>
      </c>
      <c r="D17" s="1" t="s">
        <v>12</v>
      </c>
      <c r="E17" s="1" t="s">
        <v>27</v>
      </c>
      <c r="F17" s="1" t="s">
        <v>10</v>
      </c>
      <c r="G17" s="1" t="s">
        <v>11</v>
      </c>
      <c r="H17" s="1" t="s">
        <v>12</v>
      </c>
      <c r="I17" s="1" t="s">
        <v>28</v>
      </c>
      <c r="J17" s="1" t="s">
        <v>10</v>
      </c>
      <c r="K17" s="1" t="s">
        <v>11</v>
      </c>
      <c r="L17" s="1" t="s">
        <v>12</v>
      </c>
    </row>
    <row r="18" spans="1:12" x14ac:dyDescent="0.35">
      <c r="A18" s="1" t="s">
        <v>13</v>
      </c>
      <c r="B18" s="1">
        <v>120</v>
      </c>
      <c r="C18" s="1">
        <v>180</v>
      </c>
      <c r="D18" s="1">
        <v>360</v>
      </c>
      <c r="E18" s="1" t="s">
        <v>13</v>
      </c>
      <c r="F18" s="1">
        <v>100</v>
      </c>
      <c r="G18" s="1">
        <v>150</v>
      </c>
      <c r="H18" s="1">
        <v>300</v>
      </c>
      <c r="I18" s="1" t="s">
        <v>13</v>
      </c>
      <c r="J18" s="1">
        <v>150</v>
      </c>
      <c r="K18" s="1">
        <v>200</v>
      </c>
      <c r="L18" s="1">
        <v>400</v>
      </c>
    </row>
    <row r="19" spans="1:12" x14ac:dyDescent="0.35">
      <c r="A19" s="1" t="s">
        <v>15</v>
      </c>
      <c r="B19" s="1">
        <v>20</v>
      </c>
      <c r="C19" s="1">
        <v>40</v>
      </c>
      <c r="D19" s="1">
        <v>40</v>
      </c>
      <c r="E19" s="1" t="s">
        <v>15</v>
      </c>
      <c r="F19" s="1">
        <v>30</v>
      </c>
      <c r="G19" s="1">
        <v>60</v>
      </c>
      <c r="H19" s="1">
        <v>50</v>
      </c>
      <c r="I19" s="1" t="s">
        <v>15</v>
      </c>
      <c r="J19" s="1">
        <v>25</v>
      </c>
      <c r="K19" s="1">
        <v>45</v>
      </c>
      <c r="L19" s="1">
        <v>50</v>
      </c>
    </row>
    <row r="20" spans="1:12" x14ac:dyDescent="0.35">
      <c r="A20" t="s">
        <v>29</v>
      </c>
    </row>
    <row r="21" spans="1:12" x14ac:dyDescent="0.35">
      <c r="A21" t="s">
        <v>30</v>
      </c>
    </row>
    <row r="22" spans="1:12" x14ac:dyDescent="0.35">
      <c r="A22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C371-5A5D-44A2-A940-2C572EC1BE07}">
  <dimension ref="A1:K33"/>
  <sheetViews>
    <sheetView workbookViewId="0">
      <selection activeCell="B11" sqref="B11"/>
    </sheetView>
  </sheetViews>
  <sheetFormatPr baseColWidth="10" defaultRowHeight="14.5" x14ac:dyDescent="0.35"/>
  <sheetData>
    <row r="1" spans="1:11" x14ac:dyDescent="0.35">
      <c r="B1" t="s">
        <v>89</v>
      </c>
      <c r="C1" t="s">
        <v>87</v>
      </c>
      <c r="D1" t="s">
        <v>88</v>
      </c>
      <c r="I1" t="s">
        <v>94</v>
      </c>
    </row>
    <row r="2" spans="1:11" x14ac:dyDescent="0.35">
      <c r="A2" t="s">
        <v>13</v>
      </c>
      <c r="B2">
        <v>120</v>
      </c>
      <c r="C2">
        <v>180</v>
      </c>
      <c r="D2">
        <v>360</v>
      </c>
      <c r="I2" t="s">
        <v>95</v>
      </c>
    </row>
    <row r="3" spans="1:11" x14ac:dyDescent="0.35">
      <c r="A3" t="s">
        <v>14</v>
      </c>
      <c r="B3">
        <v>60</v>
      </c>
      <c r="C3">
        <v>90</v>
      </c>
      <c r="D3">
        <v>120</v>
      </c>
      <c r="I3" t="s">
        <v>96</v>
      </c>
    </row>
    <row r="4" spans="1:11" x14ac:dyDescent="0.35">
      <c r="A4" t="s">
        <v>15</v>
      </c>
      <c r="B4">
        <v>20</v>
      </c>
      <c r="C4">
        <v>40</v>
      </c>
      <c r="D4">
        <v>40</v>
      </c>
      <c r="I4" t="s">
        <v>97</v>
      </c>
    </row>
    <row r="5" spans="1:11" x14ac:dyDescent="0.35">
      <c r="A5" t="s">
        <v>16</v>
      </c>
      <c r="B5">
        <v>10</v>
      </c>
      <c r="C5">
        <v>12</v>
      </c>
      <c r="D5">
        <v>14</v>
      </c>
      <c r="I5" t="s">
        <v>98</v>
      </c>
    </row>
    <row r="6" spans="1:11" x14ac:dyDescent="0.35">
      <c r="I6" t="s">
        <v>99</v>
      </c>
    </row>
    <row r="7" spans="1:11" x14ac:dyDescent="0.35">
      <c r="A7" t="s">
        <v>90</v>
      </c>
      <c r="B7">
        <v>3</v>
      </c>
      <c r="C7" t="s">
        <v>91</v>
      </c>
      <c r="I7" t="s">
        <v>100</v>
      </c>
      <c r="K7">
        <f>(B8-B9)/B7</f>
        <v>50</v>
      </c>
    </row>
    <row r="8" spans="1:11" x14ac:dyDescent="0.35">
      <c r="A8" t="s">
        <v>92</v>
      </c>
      <c r="B8">
        <v>200</v>
      </c>
      <c r="C8" t="s">
        <v>93</v>
      </c>
      <c r="I8" t="s">
        <v>101</v>
      </c>
    </row>
    <row r="9" spans="1:11" x14ac:dyDescent="0.35">
      <c r="B9">
        <v>50</v>
      </c>
      <c r="I9" t="s">
        <v>102</v>
      </c>
    </row>
    <row r="10" spans="1:11" x14ac:dyDescent="0.35">
      <c r="B10">
        <v>70</v>
      </c>
      <c r="I10" t="s">
        <v>103</v>
      </c>
    </row>
    <row r="11" spans="1:11" x14ac:dyDescent="0.35">
      <c r="B11" s="2">
        <v>0.25</v>
      </c>
      <c r="I11" t="s">
        <v>100</v>
      </c>
    </row>
    <row r="12" spans="1:11" x14ac:dyDescent="0.35">
      <c r="I12" t="s">
        <v>104</v>
      </c>
    </row>
    <row r="13" spans="1:11" x14ac:dyDescent="0.35">
      <c r="I13" t="s">
        <v>105</v>
      </c>
    </row>
    <row r="14" spans="1:11" x14ac:dyDescent="0.35">
      <c r="I14" t="s">
        <v>106</v>
      </c>
      <c r="K14">
        <f>B10-B11*(B10-B9)</f>
        <v>65</v>
      </c>
    </row>
    <row r="15" spans="1:11" x14ac:dyDescent="0.35">
      <c r="I15" t="s">
        <v>107</v>
      </c>
    </row>
    <row r="17" spans="1:9" x14ac:dyDescent="0.35">
      <c r="I17" t="s">
        <v>108</v>
      </c>
    </row>
    <row r="23" spans="1:9" x14ac:dyDescent="0.35">
      <c r="A23" t="s">
        <v>8</v>
      </c>
    </row>
    <row r="24" spans="1:9" x14ac:dyDescent="0.35">
      <c r="A24" t="s">
        <v>9</v>
      </c>
    </row>
    <row r="25" spans="1:9" x14ac:dyDescent="0.35">
      <c r="B25" s="1" t="s">
        <v>10</v>
      </c>
      <c r="C25" s="1" t="s">
        <v>11</v>
      </c>
      <c r="D25" s="1" t="s">
        <v>12</v>
      </c>
    </row>
    <row r="26" spans="1:9" x14ac:dyDescent="0.35">
      <c r="A26" s="1" t="s">
        <v>13</v>
      </c>
      <c r="B26" s="1">
        <v>120</v>
      </c>
      <c r="C26" s="1">
        <v>180</v>
      </c>
      <c r="D26" s="1">
        <v>360</v>
      </c>
    </row>
    <row r="27" spans="1:9" x14ac:dyDescent="0.35">
      <c r="A27" s="1" t="s">
        <v>14</v>
      </c>
      <c r="B27" s="1">
        <v>60</v>
      </c>
      <c r="C27" s="1">
        <v>90</v>
      </c>
      <c r="D27" s="1">
        <v>120</v>
      </c>
    </row>
    <row r="28" spans="1:9" x14ac:dyDescent="0.35">
      <c r="A28" s="1" t="s">
        <v>15</v>
      </c>
      <c r="B28" s="1">
        <v>20</v>
      </c>
      <c r="C28" s="1">
        <v>40</v>
      </c>
      <c r="D28" s="1">
        <v>40</v>
      </c>
    </row>
    <row r="29" spans="1:9" x14ac:dyDescent="0.35">
      <c r="A29" s="1" t="s">
        <v>16</v>
      </c>
      <c r="B29" s="1">
        <v>10</v>
      </c>
      <c r="C29" s="1">
        <v>12</v>
      </c>
      <c r="D29" s="1">
        <v>14</v>
      </c>
    </row>
    <row r="30" spans="1:9" x14ac:dyDescent="0.35">
      <c r="A30" t="s">
        <v>17</v>
      </c>
      <c r="B30">
        <v>90</v>
      </c>
      <c r="C30" t="s">
        <v>18</v>
      </c>
    </row>
    <row r="31" spans="1:9" x14ac:dyDescent="0.35">
      <c r="A31" t="s">
        <v>19</v>
      </c>
      <c r="B31">
        <v>60</v>
      </c>
      <c r="C31" t="s">
        <v>18</v>
      </c>
    </row>
    <row r="32" spans="1:9" x14ac:dyDescent="0.35">
      <c r="A32" t="s">
        <v>20</v>
      </c>
      <c r="B32" s="2">
        <v>0.25</v>
      </c>
    </row>
    <row r="33" spans="1:2" x14ac:dyDescent="0.35">
      <c r="A33" t="s">
        <v>21</v>
      </c>
      <c r="B33" s="2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dpto+rentas</vt:lpstr>
      <vt:lpstr>prestamo</vt:lpstr>
      <vt:lpstr>Fisher</vt:lpstr>
      <vt:lpstr>enunciado</vt:lpstr>
      <vt:lpstr>mas 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García</dc:creator>
  <cp:lastModifiedBy>Inés del Río</cp:lastModifiedBy>
  <dcterms:created xsi:type="dcterms:W3CDTF">2015-06-05T18:17:20Z</dcterms:created>
  <dcterms:modified xsi:type="dcterms:W3CDTF">2023-05-10T14:36:10Z</dcterms:modified>
</cp:coreProperties>
</file>