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segundo\gestion\"/>
    </mc:Choice>
  </mc:AlternateContent>
  <xr:revisionPtr revIDLastSave="0" documentId="13_ncr:1_{789598D8-312E-4FE0-A1DC-F1B64AC06B47}" xr6:coauthVersionLast="47" xr6:coauthVersionMax="47" xr10:uidLastSave="{00000000-0000-0000-0000-000000000000}"/>
  <bookViews>
    <workbookView xWindow="-108" yWindow="-108" windowWidth="23256" windowHeight="13176" xr2:uid="{340967FD-790C-4F51-B108-6173DBD85FBC}"/>
  </bookViews>
  <sheets>
    <sheet name="Enunciado" sheetId="1" r:id="rId1"/>
    <sheet name="Más probable" sheetId="2" r:id="rId2"/>
    <sheet name="Scenario Summary" sheetId="8" r:id="rId3"/>
    <sheet name="Nueva creación" sheetId="3" r:id="rId4"/>
    <sheet name="AS1" sheetId="4" r:id="rId5"/>
    <sheet name="AS2" sheetId="5" r:id="rId6"/>
    <sheet name="Más probable (5)" sheetId="6" r:id="rId7"/>
    <sheet name="Más probable (6)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3" l="1"/>
  <c r="G17" i="7"/>
  <c r="Q14" i="7"/>
  <c r="K14" i="7"/>
  <c r="K15" i="7" s="1"/>
  <c r="L11" i="7"/>
  <c r="L7" i="7"/>
  <c r="M7" i="7" s="1"/>
  <c r="O6" i="7"/>
  <c r="N6" i="7"/>
  <c r="M6" i="7"/>
  <c r="L6" i="7"/>
  <c r="L8" i="7" s="1"/>
  <c r="P5" i="7"/>
  <c r="O5" i="7"/>
  <c r="N5" i="7"/>
  <c r="M5" i="7"/>
  <c r="L5" i="7"/>
  <c r="J5" i="7"/>
  <c r="P4" i="7"/>
  <c r="O4" i="7"/>
  <c r="F17" i="7" s="1"/>
  <c r="N4" i="7"/>
  <c r="E17" i="7" s="1"/>
  <c r="M4" i="7"/>
  <c r="D17" i="7" s="1"/>
  <c r="L4" i="7"/>
  <c r="C17" i="7" s="1"/>
  <c r="J4" i="7"/>
  <c r="P3" i="7"/>
  <c r="P6" i="7" s="1"/>
  <c r="O3" i="7"/>
  <c r="N3" i="7"/>
  <c r="M3" i="7"/>
  <c r="L3" i="7"/>
  <c r="J3" i="7"/>
  <c r="P2" i="7"/>
  <c r="G16" i="7" s="1"/>
  <c r="G18" i="7" s="1"/>
  <c r="O2" i="7"/>
  <c r="F16" i="7" s="1"/>
  <c r="N2" i="7"/>
  <c r="E16" i="7" s="1"/>
  <c r="E18" i="7" s="1"/>
  <c r="M2" i="7"/>
  <c r="D16" i="7" s="1"/>
  <c r="D18" i="7" s="1"/>
  <c r="L2" i="7"/>
  <c r="C16" i="7" s="1"/>
  <c r="J2" i="7"/>
  <c r="G17" i="6"/>
  <c r="Q14" i="6"/>
  <c r="K14" i="6"/>
  <c r="K15" i="6" s="1"/>
  <c r="L11" i="6"/>
  <c r="L7" i="6"/>
  <c r="M7" i="6" s="1"/>
  <c r="N6" i="6"/>
  <c r="M6" i="6"/>
  <c r="L6" i="6"/>
  <c r="L8" i="6" s="1"/>
  <c r="P5" i="6"/>
  <c r="O5" i="6"/>
  <c r="N5" i="6"/>
  <c r="M5" i="6"/>
  <c r="L5" i="6"/>
  <c r="J5" i="6"/>
  <c r="P4" i="6"/>
  <c r="O4" i="6"/>
  <c r="F17" i="6" s="1"/>
  <c r="N4" i="6"/>
  <c r="E17" i="6" s="1"/>
  <c r="M4" i="6"/>
  <c r="D17" i="6" s="1"/>
  <c r="L4" i="6"/>
  <c r="C17" i="6" s="1"/>
  <c r="J4" i="6"/>
  <c r="P3" i="6"/>
  <c r="P6" i="6" s="1"/>
  <c r="O3" i="6"/>
  <c r="N3" i="6"/>
  <c r="M3" i="6"/>
  <c r="L3" i="6"/>
  <c r="J3" i="6"/>
  <c r="P2" i="6"/>
  <c r="G16" i="6" s="1"/>
  <c r="G18" i="6" s="1"/>
  <c r="O2" i="6"/>
  <c r="F16" i="6" s="1"/>
  <c r="F18" i="6" s="1"/>
  <c r="N2" i="6"/>
  <c r="E16" i="6" s="1"/>
  <c r="E18" i="6" s="1"/>
  <c r="M2" i="6"/>
  <c r="D16" i="6" s="1"/>
  <c r="L2" i="6"/>
  <c r="C16" i="6" s="1"/>
  <c r="C18" i="6" s="1"/>
  <c r="C19" i="6" s="1"/>
  <c r="L13" i="6" s="1"/>
  <c r="J2" i="6"/>
  <c r="G17" i="5"/>
  <c r="Q14" i="5"/>
  <c r="K14" i="5"/>
  <c r="K15" i="5" s="1"/>
  <c r="L11" i="5"/>
  <c r="L7" i="5"/>
  <c r="M7" i="5" s="1"/>
  <c r="O6" i="5"/>
  <c r="N6" i="5"/>
  <c r="L6" i="5"/>
  <c r="L8" i="5" s="1"/>
  <c r="P5" i="5"/>
  <c r="O5" i="5"/>
  <c r="N5" i="5"/>
  <c r="M5" i="5"/>
  <c r="L5" i="5"/>
  <c r="J5" i="5"/>
  <c r="P4" i="5"/>
  <c r="O4" i="5"/>
  <c r="F17" i="5" s="1"/>
  <c r="N4" i="5"/>
  <c r="E17" i="5" s="1"/>
  <c r="M4" i="5"/>
  <c r="D17" i="5" s="1"/>
  <c r="L4" i="5"/>
  <c r="C17" i="5" s="1"/>
  <c r="J4" i="5"/>
  <c r="P3" i="5"/>
  <c r="P6" i="5" s="1"/>
  <c r="O3" i="5"/>
  <c r="N3" i="5"/>
  <c r="M3" i="5"/>
  <c r="M6" i="5" s="1"/>
  <c r="L3" i="5"/>
  <c r="J3" i="5"/>
  <c r="P2" i="5"/>
  <c r="G16" i="5" s="1"/>
  <c r="G18" i="5" s="1"/>
  <c r="O2" i="5"/>
  <c r="F16" i="5" s="1"/>
  <c r="N2" i="5"/>
  <c r="E16" i="5" s="1"/>
  <c r="E18" i="5" s="1"/>
  <c r="M2" i="5"/>
  <c r="D16" i="5" s="1"/>
  <c r="D18" i="5" s="1"/>
  <c r="L2" i="5"/>
  <c r="C16" i="5" s="1"/>
  <c r="C18" i="5" s="1"/>
  <c r="C19" i="5" s="1"/>
  <c r="L13" i="5" s="1"/>
  <c r="J2" i="5"/>
  <c r="G17" i="4"/>
  <c r="F17" i="4"/>
  <c r="E17" i="4"/>
  <c r="Q14" i="4"/>
  <c r="K14" i="4"/>
  <c r="K15" i="4" s="1"/>
  <c r="L11" i="4"/>
  <c r="L8" i="4"/>
  <c r="L7" i="4"/>
  <c r="M7" i="4" s="1"/>
  <c r="M6" i="4"/>
  <c r="L6" i="4"/>
  <c r="P5" i="4"/>
  <c r="O5" i="4"/>
  <c r="N5" i="4"/>
  <c r="M5" i="4"/>
  <c r="L5" i="4"/>
  <c r="J5" i="4"/>
  <c r="P4" i="4"/>
  <c r="O4" i="4"/>
  <c r="N4" i="4"/>
  <c r="M4" i="4"/>
  <c r="D17" i="4" s="1"/>
  <c r="L4" i="4"/>
  <c r="C17" i="4" s="1"/>
  <c r="J4" i="4"/>
  <c r="P3" i="4"/>
  <c r="P6" i="4" s="1"/>
  <c r="O3" i="4"/>
  <c r="O6" i="4" s="1"/>
  <c r="N3" i="4"/>
  <c r="M3" i="4"/>
  <c r="L3" i="4"/>
  <c r="J3" i="4"/>
  <c r="P2" i="4"/>
  <c r="G16" i="4" s="1"/>
  <c r="G18" i="4" s="1"/>
  <c r="O2" i="4"/>
  <c r="F16" i="4" s="1"/>
  <c r="F18" i="4" s="1"/>
  <c r="N2" i="4"/>
  <c r="E16" i="4" s="1"/>
  <c r="E18" i="4" s="1"/>
  <c r="M2" i="4"/>
  <c r="D16" i="4" s="1"/>
  <c r="D18" i="4" s="1"/>
  <c r="L2" i="4"/>
  <c r="C16" i="4" s="1"/>
  <c r="J2" i="4"/>
  <c r="G17" i="3"/>
  <c r="Q14" i="3"/>
  <c r="K14" i="3"/>
  <c r="K15" i="3" s="1"/>
  <c r="L11" i="3"/>
  <c r="L7" i="3"/>
  <c r="M7" i="3" s="1"/>
  <c r="O6" i="3"/>
  <c r="N6" i="3"/>
  <c r="M6" i="3"/>
  <c r="L6" i="3"/>
  <c r="L8" i="3" s="1"/>
  <c r="P5" i="3"/>
  <c r="O5" i="3"/>
  <c r="N5" i="3"/>
  <c r="M5" i="3"/>
  <c r="L5" i="3"/>
  <c r="J5" i="3"/>
  <c r="P4" i="3"/>
  <c r="O4" i="3"/>
  <c r="F17" i="3" s="1"/>
  <c r="N4" i="3"/>
  <c r="E17" i="3" s="1"/>
  <c r="M4" i="3"/>
  <c r="D17" i="3" s="1"/>
  <c r="L4" i="3"/>
  <c r="C17" i="3" s="1"/>
  <c r="J4" i="3"/>
  <c r="P3" i="3"/>
  <c r="P6" i="3" s="1"/>
  <c r="O3" i="3"/>
  <c r="N3" i="3"/>
  <c r="M3" i="3"/>
  <c r="L3" i="3"/>
  <c r="J3" i="3"/>
  <c r="P2" i="3"/>
  <c r="G16" i="3" s="1"/>
  <c r="G18" i="3" s="1"/>
  <c r="O2" i="3"/>
  <c r="F16" i="3" s="1"/>
  <c r="F18" i="3" s="1"/>
  <c r="N2" i="3"/>
  <c r="E16" i="3" s="1"/>
  <c r="E18" i="3" s="1"/>
  <c r="M2" i="3"/>
  <c r="D16" i="3" s="1"/>
  <c r="D18" i="3" s="1"/>
  <c r="L2" i="3"/>
  <c r="C16" i="3" s="1"/>
  <c r="J2" i="3"/>
  <c r="K17" i="2"/>
  <c r="K15" i="2"/>
  <c r="Q14" i="2"/>
  <c r="K14" i="2"/>
  <c r="G17" i="2"/>
  <c r="F17" i="2"/>
  <c r="E17" i="2"/>
  <c r="D17" i="2"/>
  <c r="C17" i="2"/>
  <c r="P11" i="2"/>
  <c r="O11" i="2"/>
  <c r="N11" i="2"/>
  <c r="M11" i="2"/>
  <c r="L11" i="2"/>
  <c r="P7" i="2"/>
  <c r="O7" i="2"/>
  <c r="N7" i="2"/>
  <c r="M7" i="2"/>
  <c r="L7" i="2"/>
  <c r="J3" i="2"/>
  <c r="J4" i="2"/>
  <c r="J5" i="2"/>
  <c r="L3" i="2"/>
  <c r="M3" i="2"/>
  <c r="N3" i="2"/>
  <c r="O3" i="2"/>
  <c r="P3" i="2"/>
  <c r="L4" i="2"/>
  <c r="M4" i="2"/>
  <c r="N4" i="2"/>
  <c r="O4" i="2"/>
  <c r="P4" i="2"/>
  <c r="L5" i="2"/>
  <c r="M5" i="2"/>
  <c r="N5" i="2"/>
  <c r="O5" i="2"/>
  <c r="P5" i="2"/>
  <c r="M2" i="2"/>
  <c r="D16" i="2" s="1"/>
  <c r="D18" i="2" s="1"/>
  <c r="N2" i="2"/>
  <c r="E16" i="2" s="1"/>
  <c r="E18" i="2" s="1"/>
  <c r="O2" i="2"/>
  <c r="O6" i="2" s="1"/>
  <c r="O8" i="2" s="1"/>
  <c r="P2" i="2"/>
  <c r="P6" i="2" s="1"/>
  <c r="P8" i="2" s="1"/>
  <c r="L2" i="2"/>
  <c r="C16" i="2" s="1"/>
  <c r="C18" i="2" s="1"/>
  <c r="C19" i="2" s="1"/>
  <c r="L13" i="2" s="1"/>
  <c r="J2" i="2"/>
  <c r="N6" i="4" l="1"/>
  <c r="N8" i="4" s="1"/>
  <c r="N6" i="2"/>
  <c r="N8" i="2" s="1"/>
  <c r="N9" i="2" s="1"/>
  <c r="M6" i="2"/>
  <c r="M8" i="2" s="1"/>
  <c r="M9" i="2" s="1"/>
  <c r="M10" i="2" s="1"/>
  <c r="M12" i="2" s="1"/>
  <c r="L6" i="2"/>
  <c r="L8" i="2" s="1"/>
  <c r="L9" i="2" s="1"/>
  <c r="L10" i="2" s="1"/>
  <c r="L12" i="2" s="1"/>
  <c r="L15" i="2" s="1"/>
  <c r="L17" i="2" s="1"/>
  <c r="F16" i="2"/>
  <c r="F18" i="2" s="1"/>
  <c r="F19" i="2" s="1"/>
  <c r="O13" i="2" s="1"/>
  <c r="E19" i="2"/>
  <c r="N13" i="2" s="1"/>
  <c r="D19" i="2"/>
  <c r="M13" i="2" s="1"/>
  <c r="O9" i="2"/>
  <c r="O10" i="2" s="1"/>
  <c r="O12" i="2" s="1"/>
  <c r="P9" i="2"/>
  <c r="P10" i="2" s="1"/>
  <c r="P12" i="2" s="1"/>
  <c r="G16" i="2"/>
  <c r="G18" i="2" s="1"/>
  <c r="F18" i="7"/>
  <c r="F19" i="7" s="1"/>
  <c r="O13" i="7" s="1"/>
  <c r="M8" i="7"/>
  <c r="N7" i="7"/>
  <c r="M11" i="7"/>
  <c r="H19" i="7"/>
  <c r="Q13" i="7" s="1"/>
  <c r="Q15" i="7" s="1"/>
  <c r="G19" i="7"/>
  <c r="P13" i="7" s="1"/>
  <c r="L9" i="7"/>
  <c r="L10" i="7" s="1"/>
  <c r="L12" i="7" s="1"/>
  <c r="L15" i="7" s="1"/>
  <c r="C18" i="7"/>
  <c r="C19" i="7" s="1"/>
  <c r="L13" i="7" s="1"/>
  <c r="D19" i="7"/>
  <c r="M13" i="7" s="1"/>
  <c r="E19" i="7"/>
  <c r="N13" i="7" s="1"/>
  <c r="K17" i="7"/>
  <c r="D18" i="6"/>
  <c r="D19" i="6" s="1"/>
  <c r="M13" i="6" s="1"/>
  <c r="F19" i="6"/>
  <c r="O13" i="6" s="1"/>
  <c r="L9" i="6"/>
  <c r="L10" i="6" s="1"/>
  <c r="L12" i="6" s="1"/>
  <c r="L15" i="6" s="1"/>
  <c r="K17" i="6"/>
  <c r="M11" i="6"/>
  <c r="N7" i="6"/>
  <c r="M8" i="6"/>
  <c r="H19" i="6"/>
  <c r="Q13" i="6" s="1"/>
  <c r="Q15" i="6" s="1"/>
  <c r="G19" i="6"/>
  <c r="P13" i="6" s="1"/>
  <c r="O6" i="6"/>
  <c r="D19" i="5"/>
  <c r="M13" i="5" s="1"/>
  <c r="M8" i="5"/>
  <c r="N7" i="5"/>
  <c r="M11" i="5"/>
  <c r="H19" i="5"/>
  <c r="Q13" i="5" s="1"/>
  <c r="Q15" i="5" s="1"/>
  <c r="E19" i="5"/>
  <c r="N13" i="5" s="1"/>
  <c r="L9" i="5"/>
  <c r="L10" i="5" s="1"/>
  <c r="L12" i="5" s="1"/>
  <c r="L15" i="5" s="1"/>
  <c r="F18" i="5"/>
  <c r="F19" i="5" s="1"/>
  <c r="O13" i="5" s="1"/>
  <c r="K17" i="5"/>
  <c r="M8" i="4"/>
  <c r="N7" i="4"/>
  <c r="M11" i="4"/>
  <c r="E19" i="4"/>
  <c r="N13" i="4" s="1"/>
  <c r="F19" i="4"/>
  <c r="O13" i="4" s="1"/>
  <c r="H19" i="4"/>
  <c r="Q13" i="4" s="1"/>
  <c r="Q15" i="4" s="1"/>
  <c r="G19" i="4"/>
  <c r="P13" i="4" s="1"/>
  <c r="C18" i="4"/>
  <c r="C19" i="4" s="1"/>
  <c r="L13" i="4" s="1"/>
  <c r="K17" i="4"/>
  <c r="L9" i="4"/>
  <c r="L10" i="4" s="1"/>
  <c r="L12" i="4" s="1"/>
  <c r="L15" i="4" s="1"/>
  <c r="L10" i="3"/>
  <c r="L12" i="3" s="1"/>
  <c r="L15" i="3" s="1"/>
  <c r="H19" i="3"/>
  <c r="Q13" i="3" s="1"/>
  <c r="Q15" i="3" s="1"/>
  <c r="G19" i="3"/>
  <c r="P13" i="3" s="1"/>
  <c r="C18" i="3"/>
  <c r="C19" i="3" s="1"/>
  <c r="L13" i="3" s="1"/>
  <c r="D19" i="3"/>
  <c r="M13" i="3" s="1"/>
  <c r="E19" i="3"/>
  <c r="N13" i="3" s="1"/>
  <c r="F19" i="3"/>
  <c r="O13" i="3" s="1"/>
  <c r="M8" i="3"/>
  <c r="N7" i="3"/>
  <c r="M11" i="3"/>
  <c r="K17" i="3"/>
  <c r="N10" i="2" l="1"/>
  <c r="N12" i="2" s="1"/>
  <c r="N15" i="2" s="1"/>
  <c r="M15" i="2"/>
  <c r="M17" i="2" s="1"/>
  <c r="O15" i="2"/>
  <c r="H19" i="2"/>
  <c r="Q13" i="2" s="1"/>
  <c r="Q15" i="2" s="1"/>
  <c r="G19" i="2"/>
  <c r="P13" i="2" s="1"/>
  <c r="P15" i="2" s="1"/>
  <c r="L17" i="7"/>
  <c r="O7" i="7"/>
  <c r="N11" i="7"/>
  <c r="N8" i="7"/>
  <c r="M9" i="7"/>
  <c r="M10" i="7" s="1"/>
  <c r="M12" i="7" s="1"/>
  <c r="M15" i="7" s="1"/>
  <c r="M9" i="6"/>
  <c r="M10" i="6" s="1"/>
  <c r="M12" i="6" s="1"/>
  <c r="M15" i="6" s="1"/>
  <c r="E19" i="6"/>
  <c r="N13" i="6" s="1"/>
  <c r="N8" i="6"/>
  <c r="O7" i="6"/>
  <c r="N11" i="6"/>
  <c r="L17" i="6"/>
  <c r="G19" i="5"/>
  <c r="P13" i="5" s="1"/>
  <c r="M9" i="5"/>
  <c r="M10" i="5" s="1"/>
  <c r="M12" i="5" s="1"/>
  <c r="M15" i="5" s="1"/>
  <c r="N11" i="5"/>
  <c r="N8" i="5"/>
  <c r="O7" i="5"/>
  <c r="L17" i="5"/>
  <c r="N9" i="4"/>
  <c r="N10" i="4" s="1"/>
  <c r="M9" i="4"/>
  <c r="M10" i="4"/>
  <c r="M12" i="4" s="1"/>
  <c r="O7" i="4"/>
  <c r="N11" i="4"/>
  <c r="L17" i="4"/>
  <c r="D19" i="4"/>
  <c r="M13" i="4" s="1"/>
  <c r="M10" i="3"/>
  <c r="M12" i="3" s="1"/>
  <c r="M15" i="3" s="1"/>
  <c r="N11" i="3"/>
  <c r="N8" i="3"/>
  <c r="O7" i="3"/>
  <c r="L17" i="3"/>
  <c r="M17" i="5" l="1"/>
  <c r="N17" i="2"/>
  <c r="O17" i="2" s="1"/>
  <c r="P17" i="2" s="1"/>
  <c r="Q17" i="2" s="1"/>
  <c r="K21" i="2"/>
  <c r="L21" i="2" s="1"/>
  <c r="K20" i="2"/>
  <c r="L20" i="2" s="1"/>
  <c r="N9" i="7"/>
  <c r="N10" i="7" s="1"/>
  <c r="N12" i="7" s="1"/>
  <c r="N15" i="7" s="1"/>
  <c r="O11" i="7"/>
  <c r="P7" i="7"/>
  <c r="O8" i="7"/>
  <c r="M17" i="7"/>
  <c r="M17" i="6"/>
  <c r="O11" i="6"/>
  <c r="P7" i="6"/>
  <c r="N9" i="6"/>
  <c r="N10" i="6" s="1"/>
  <c r="N12" i="6" s="1"/>
  <c r="N15" i="6" s="1"/>
  <c r="O8" i="6"/>
  <c r="P7" i="5"/>
  <c r="O8" i="5"/>
  <c r="O11" i="5"/>
  <c r="N9" i="5"/>
  <c r="N10" i="5" s="1"/>
  <c r="N12" i="5" s="1"/>
  <c r="N15" i="5" s="1"/>
  <c r="O11" i="4"/>
  <c r="P7" i="4"/>
  <c r="O8" i="4"/>
  <c r="M15" i="4"/>
  <c r="N12" i="4"/>
  <c r="N15" i="4" s="1"/>
  <c r="M17" i="3"/>
  <c r="P7" i="3"/>
  <c r="O11" i="3"/>
  <c r="O8" i="3"/>
  <c r="N10" i="3"/>
  <c r="N12" i="3" s="1"/>
  <c r="N15" i="3" s="1"/>
  <c r="K19" i="2" l="1"/>
  <c r="N17" i="7"/>
  <c r="O9" i="7"/>
  <c r="O10" i="7" s="1"/>
  <c r="O12" i="7" s="1"/>
  <c r="O15" i="7" s="1"/>
  <c r="P11" i="7"/>
  <c r="P8" i="7"/>
  <c r="O9" i="6"/>
  <c r="O10" i="6"/>
  <c r="O12" i="6" s="1"/>
  <c r="O15" i="6" s="1"/>
  <c r="N17" i="6"/>
  <c r="O17" i="6" s="1"/>
  <c r="P11" i="6"/>
  <c r="P8" i="6"/>
  <c r="N17" i="5"/>
  <c r="O9" i="5"/>
  <c r="O10" i="5"/>
  <c r="O12" i="5" s="1"/>
  <c r="O15" i="5" s="1"/>
  <c r="P11" i="5"/>
  <c r="P8" i="5"/>
  <c r="M17" i="4"/>
  <c r="N17" i="4" s="1"/>
  <c r="O9" i="4"/>
  <c r="O10" i="4" s="1"/>
  <c r="O12" i="4" s="1"/>
  <c r="O15" i="4" s="1"/>
  <c r="P11" i="4"/>
  <c r="P8" i="4"/>
  <c r="N17" i="3"/>
  <c r="O9" i="3"/>
  <c r="O10" i="3"/>
  <c r="O12" i="3" s="1"/>
  <c r="O15" i="3" s="1"/>
  <c r="P11" i="3"/>
  <c r="P8" i="3"/>
  <c r="O17" i="7" l="1"/>
  <c r="P9" i="7"/>
  <c r="P10" i="7" s="1"/>
  <c r="P12" i="7" s="1"/>
  <c r="P15" i="7" s="1"/>
  <c r="P9" i="6"/>
  <c r="P10" i="6"/>
  <c r="P12" i="6" s="1"/>
  <c r="P15" i="6" s="1"/>
  <c r="O17" i="5"/>
  <c r="P9" i="5"/>
  <c r="P10" i="5"/>
  <c r="P12" i="5" s="1"/>
  <c r="P15" i="5" s="1"/>
  <c r="K21" i="5" s="1"/>
  <c r="L21" i="5" s="1"/>
  <c r="P9" i="4"/>
  <c r="P10" i="4" s="1"/>
  <c r="P12" i="4" s="1"/>
  <c r="P15" i="4" s="1"/>
  <c r="O17" i="4"/>
  <c r="P9" i="3"/>
  <c r="P10" i="3" s="1"/>
  <c r="P12" i="3" s="1"/>
  <c r="P15" i="3" s="1"/>
  <c r="O17" i="3"/>
  <c r="K21" i="7" l="1"/>
  <c r="L21" i="7" s="1"/>
  <c r="K20" i="7"/>
  <c r="L20" i="7" s="1"/>
  <c r="K19" i="7"/>
  <c r="P17" i="7"/>
  <c r="Q17" i="7" s="1"/>
  <c r="K20" i="6"/>
  <c r="L20" i="6" s="1"/>
  <c r="K21" i="6"/>
  <c r="L21" i="6" s="1"/>
  <c r="K19" i="6"/>
  <c r="P17" i="6"/>
  <c r="Q17" i="6" s="1"/>
  <c r="K19" i="5"/>
  <c r="P17" i="5"/>
  <c r="Q17" i="5" s="1"/>
  <c r="K20" i="5"/>
  <c r="L20" i="5" s="1"/>
  <c r="K20" i="4"/>
  <c r="L20" i="4" s="1"/>
  <c r="K21" i="4"/>
  <c r="L21" i="4" s="1"/>
  <c r="P17" i="4"/>
  <c r="Q17" i="4" s="1"/>
  <c r="K19" i="4"/>
  <c r="K20" i="3"/>
  <c r="L20" i="3" s="1"/>
  <c r="K21" i="3"/>
  <c r="L21" i="3" s="1"/>
  <c r="P17" i="3"/>
  <c r="Q17" i="3" s="1"/>
  <c r="K19" i="3"/>
</calcChain>
</file>

<file path=xl/sharedStrings.xml><?xml version="1.0" encoding="utf-8"?>
<sst xmlns="http://schemas.openxmlformats.org/spreadsheetml/2006/main" count="504" uniqueCount="78">
  <si>
    <t>Año 1</t>
  </si>
  <si>
    <t>Año 2</t>
  </si>
  <si>
    <t>Año 3</t>
  </si>
  <si>
    <t>Año 4</t>
  </si>
  <si>
    <t>Año 5</t>
  </si>
  <si>
    <t>(+) INGRESOS</t>
  </si>
  <si>
    <t>(-) MANO DE OBRA</t>
  </si>
  <si>
    <t>(-) MATERIALES</t>
  </si>
  <si>
    <t>(-) ALQUILER</t>
  </si>
  <si>
    <t>La inversión inicial ascenderá a 540M€. con una vida útil de 5 años (en este caso la misma que la inversión) y un valor residual igual a 140M€. No obstante, se estima que pueda venderse al finalizar el proyecto por 220 M€.</t>
  </si>
  <si>
    <t xml:space="preserve">Paga a sus proveedores a 60 días y cobra a sus clientes a 90 días. </t>
  </si>
  <si>
    <t>Tipo impositivo: 25%</t>
  </si>
  <si>
    <t>Coste Financiación: 9%</t>
  </si>
  <si>
    <t>Determinar:</t>
  </si>
  <si>
    <t>1.      La viabilidad del proyecto (Plazo de Recuperación, VAN y TIR) (Escenario más Probable)</t>
  </si>
  <si>
    <t>2.      Realizar un análisis de escenarios sobre los ingresos:</t>
  </si>
  <si>
    <t>MÁS PROBABLE</t>
  </si>
  <si>
    <t>Ingresos</t>
  </si>
  <si>
    <t>PESIMISTA</t>
  </si>
  <si>
    <t>OPTIMISTA</t>
  </si>
  <si>
    <t>4.      Realizar un análisis de sensibilidad sobre la mano de obra el año 2 para ver cuando el plazo de recuperación sea igual a 4,3</t>
  </si>
  <si>
    <t xml:space="preserve">5.      Realizar un análisis de sensibilidad sobre los ingresos del año 1 (desde 40 a 90M con crecimientos de 5M€) y sobre la mano de obra (desde 20 a 140M con incrementos de 20M€) </t>
  </si>
  <si>
    <t>Una empresa en marcha y con sólidos beneficios se plantea un proyecto de inversión a 5 años presenta los siguientes datos (en Millones de €):</t>
  </si>
  <si>
    <t>Duración</t>
  </si>
  <si>
    <t>Inversión inicial</t>
  </si>
  <si>
    <t>M€</t>
  </si>
  <si>
    <t>Valor residual</t>
  </si>
  <si>
    <t>Valor venta inversión</t>
  </si>
  <si>
    <t>Mano de obra</t>
  </si>
  <si>
    <t>Materiales</t>
  </si>
  <si>
    <t>Alquiler</t>
  </si>
  <si>
    <t>Período pago proveedores</t>
  </si>
  <si>
    <t>días</t>
  </si>
  <si>
    <t>Período cobro clientes</t>
  </si>
  <si>
    <t xml:space="preserve">Tipo impositivo </t>
  </si>
  <si>
    <t>Coste financiación(k)</t>
  </si>
  <si>
    <t>Concepto/año</t>
  </si>
  <si>
    <t>Año 0</t>
  </si>
  <si>
    <t>Año 6</t>
  </si>
  <si>
    <t>+</t>
  </si>
  <si>
    <t>-</t>
  </si>
  <si>
    <t>=</t>
  </si>
  <si>
    <t>EBITDA</t>
  </si>
  <si>
    <t>Amortización</t>
  </si>
  <si>
    <t>años</t>
  </si>
  <si>
    <t>BAII</t>
  </si>
  <si>
    <t>Impuesto sobre beneficio</t>
  </si>
  <si>
    <t>NOPLAT</t>
  </si>
  <si>
    <t>FCO (F.C. Operativo)</t>
  </si>
  <si>
    <t>Clientes</t>
  </si>
  <si>
    <t>Proveedores</t>
  </si>
  <si>
    <t>Necesidades Fondo Maniobra</t>
  </si>
  <si>
    <t>Variación Fondo Maniobra</t>
  </si>
  <si>
    <t>V Fondo Maniobra (NOF)</t>
  </si>
  <si>
    <t>Inversión/CAPEX</t>
  </si>
  <si>
    <t>FCL</t>
  </si>
  <si>
    <t>FC Acumulado</t>
  </si>
  <si>
    <t>Plazo de Recuperación</t>
  </si>
  <si>
    <t>VAR</t>
  </si>
  <si>
    <t>TIR</t>
  </si>
  <si>
    <t>1.1 La viabilidad del proyecto si fuese acometido por una empresa de nueva creación</t>
  </si>
  <si>
    <t>VAN</t>
  </si>
  <si>
    <t>Más probable</t>
  </si>
  <si>
    <t>Created by s d on 5/8/2025</t>
  </si>
  <si>
    <t>Efectuable</t>
  </si>
  <si>
    <t>Pesimista</t>
  </si>
  <si>
    <t>No efectuable</t>
  </si>
  <si>
    <t>Optimista</t>
  </si>
  <si>
    <t>Scenario Summary</t>
  </si>
  <si>
    <t>Changing Cells:</t>
  </si>
  <si>
    <t>Result Cells:</t>
  </si>
  <si>
    <t>Inresos año 1</t>
  </si>
  <si>
    <t>Inresos año 2</t>
  </si>
  <si>
    <t>Inresos año 3</t>
  </si>
  <si>
    <t>Inresos año 4</t>
  </si>
  <si>
    <t>Inresos año 5</t>
  </si>
  <si>
    <t>Efectuabilidad</t>
  </si>
  <si>
    <t>3.      Realizar un análisis de sensibilidad sobre las ventas del año 3 viendo hasta que nivel pueden llegar para que el proyecto siga siendo efectuable.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</si>
</sst>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9" fontId="0" fillId="0" borderId="0" xfId="0" applyNumberFormat="1"/>
    <xf numFmtId="0" fontId="0" fillId="0" borderId="0" xfId="0" applyFont="1"/>
    <xf numFmtId="0" fontId="0" fillId="2" borderId="0" xfId="0" applyFont="1" applyFill="1"/>
    <xf numFmtId="0" fontId="0" fillId="2" borderId="0" xfId="0" applyFill="1"/>
    <xf numFmtId="0" fontId="0" fillId="3" borderId="0" xfId="0" applyFill="1"/>
    <xf numFmtId="8" fontId="0" fillId="0" borderId="0" xfId="0" applyNumberFormat="1"/>
    <xf numFmtId="10" fontId="0" fillId="0" borderId="0" xfId="0" applyNumberFormat="1"/>
    <xf numFmtId="0" fontId="0" fillId="0" borderId="0" xfId="0" applyFill="1" applyBorder="1" applyAlignment="1"/>
    <xf numFmtId="8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3" xfId="0" applyFill="1" applyBorder="1" applyAlignment="1"/>
    <xf numFmtId="0" fontId="2" fillId="4" borderId="4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3" fillId="5" borderId="0" xfId="0" applyFont="1" applyFill="1" applyBorder="1" applyAlignment="1">
      <alignment horizontal="left"/>
    </xf>
    <xf numFmtId="0" fontId="4" fillId="5" borderId="5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0" fontId="0" fillId="6" borderId="0" xfId="0" applyFill="1" applyBorder="1" applyAlignment="1"/>
    <xf numFmtId="0" fontId="6" fillId="0" borderId="0" xfId="0" applyFont="1" applyFill="1" applyBorder="1" applyAlignment="1">
      <alignment vertical="top" wrapText="1"/>
    </xf>
    <xf numFmtId="0" fontId="0" fillId="7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4F44-0EF5-4BFF-8E00-9F1497ADBDAC}">
  <dimension ref="A1:F23"/>
  <sheetViews>
    <sheetView tabSelected="1" workbookViewId="0">
      <selection activeCell="A22" sqref="A22"/>
    </sheetView>
  </sheetViews>
  <sheetFormatPr defaultColWidth="11.5546875" defaultRowHeight="14.4" x14ac:dyDescent="0.3"/>
  <cols>
    <col min="1" max="1" width="17.6640625" customWidth="1"/>
  </cols>
  <sheetData>
    <row r="1" spans="1:6" x14ac:dyDescent="0.3">
      <c r="A1" t="s">
        <v>22</v>
      </c>
    </row>
    <row r="2" spans="1:6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3">
      <c r="A3" t="s">
        <v>5</v>
      </c>
      <c r="B3">
        <v>60</v>
      </c>
      <c r="C3">
        <v>240</v>
      </c>
      <c r="D3">
        <v>420</v>
      </c>
      <c r="E3">
        <v>460</v>
      </c>
      <c r="F3">
        <v>420</v>
      </c>
    </row>
    <row r="4" spans="1:6" x14ac:dyDescent="0.3">
      <c r="A4" t="s">
        <v>6</v>
      </c>
      <c r="B4">
        <v>60</v>
      </c>
      <c r="C4">
        <v>70</v>
      </c>
      <c r="D4">
        <v>84</v>
      </c>
      <c r="E4">
        <v>88</v>
      </c>
      <c r="F4">
        <v>88</v>
      </c>
    </row>
    <row r="5" spans="1:6" x14ac:dyDescent="0.3">
      <c r="A5" t="s">
        <v>7</v>
      </c>
      <c r="B5">
        <v>30</v>
      </c>
      <c r="C5">
        <v>60</v>
      </c>
      <c r="D5">
        <v>72</v>
      </c>
      <c r="E5">
        <v>78</v>
      </c>
      <c r="F5">
        <v>72</v>
      </c>
    </row>
    <row r="6" spans="1:6" x14ac:dyDescent="0.3">
      <c r="A6" t="s">
        <v>8</v>
      </c>
      <c r="B6">
        <v>10</v>
      </c>
      <c r="C6">
        <v>10</v>
      </c>
      <c r="D6">
        <v>10</v>
      </c>
      <c r="E6">
        <v>10</v>
      </c>
      <c r="F6">
        <v>10</v>
      </c>
    </row>
    <row r="7" spans="1:6" x14ac:dyDescent="0.3">
      <c r="A7" t="s">
        <v>9</v>
      </c>
    </row>
    <row r="8" spans="1:6" x14ac:dyDescent="0.3">
      <c r="A8" t="s">
        <v>10</v>
      </c>
    </row>
    <row r="9" spans="1:6" x14ac:dyDescent="0.3">
      <c r="A9" t="s">
        <v>11</v>
      </c>
    </row>
    <row r="10" spans="1:6" x14ac:dyDescent="0.3">
      <c r="A10" t="s">
        <v>12</v>
      </c>
    </row>
    <row r="11" spans="1:6" x14ac:dyDescent="0.3">
      <c r="A11" t="s">
        <v>13</v>
      </c>
    </row>
    <row r="12" spans="1:6" x14ac:dyDescent="0.3">
      <c r="A12" t="s">
        <v>14</v>
      </c>
    </row>
    <row r="13" spans="1:6" x14ac:dyDescent="0.3">
      <c r="A13" t="s">
        <v>60</v>
      </c>
    </row>
    <row r="14" spans="1:6" x14ac:dyDescent="0.3">
      <c r="A14" t="s">
        <v>15</v>
      </c>
    </row>
    <row r="15" spans="1:6" x14ac:dyDescent="0.3">
      <c r="A15" s="1" t="s">
        <v>16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</row>
    <row r="16" spans="1:6" x14ac:dyDescent="0.3">
      <c r="A16" s="1" t="s">
        <v>17</v>
      </c>
      <c r="B16" s="1">
        <v>60</v>
      </c>
      <c r="C16" s="1">
        <v>240</v>
      </c>
      <c r="D16" s="1">
        <v>420</v>
      </c>
      <c r="E16" s="1">
        <v>460</v>
      </c>
      <c r="F16" s="1">
        <v>420</v>
      </c>
    </row>
    <row r="17" spans="1:6" x14ac:dyDescent="0.3">
      <c r="A17" s="1" t="s">
        <v>18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</row>
    <row r="18" spans="1:6" x14ac:dyDescent="0.3">
      <c r="A18" s="1" t="s">
        <v>17</v>
      </c>
      <c r="B18" s="1">
        <v>30</v>
      </c>
      <c r="C18" s="1">
        <v>200</v>
      </c>
      <c r="D18" s="1">
        <v>300</v>
      </c>
      <c r="E18" s="1">
        <v>320</v>
      </c>
      <c r="F18" s="1">
        <v>350</v>
      </c>
    </row>
    <row r="19" spans="1:6" x14ac:dyDescent="0.3">
      <c r="A19" s="1" t="s">
        <v>19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</row>
    <row r="20" spans="1:6" x14ac:dyDescent="0.3">
      <c r="A20" s="1" t="s">
        <v>17</v>
      </c>
      <c r="B20" s="1">
        <v>80</v>
      </c>
      <c r="C20" s="1">
        <v>300</v>
      </c>
      <c r="D20" s="1">
        <v>450</v>
      </c>
      <c r="E20" s="1">
        <v>500</v>
      </c>
      <c r="F20" s="1">
        <v>600</v>
      </c>
    </row>
    <row r="21" spans="1:6" x14ac:dyDescent="0.3">
      <c r="A21" t="s">
        <v>77</v>
      </c>
    </row>
    <row r="22" spans="1:6" x14ac:dyDescent="0.3">
      <c r="A22" t="s">
        <v>20</v>
      </c>
    </row>
    <row r="23" spans="1:6" x14ac:dyDescent="0.3">
      <c r="A2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B2FCE-C457-4EA2-AA7C-CDD56D02A968}">
  <dimension ref="A1:Q28"/>
  <sheetViews>
    <sheetView topLeftCell="B1" workbookViewId="0">
      <selection activeCell="N17" sqref="N17"/>
    </sheetView>
  </sheetViews>
  <sheetFormatPr defaultRowHeight="14.4" x14ac:dyDescent="0.3"/>
  <cols>
    <col min="1" max="1" width="25.6640625" customWidth="1"/>
    <col min="10" max="10" width="22.21875" customWidth="1"/>
  </cols>
  <sheetData>
    <row r="1" spans="1:17" x14ac:dyDescent="0.3">
      <c r="A1" t="s">
        <v>23</v>
      </c>
      <c r="B1">
        <v>5</v>
      </c>
      <c r="C1" t="s">
        <v>44</v>
      </c>
      <c r="J1" t="s">
        <v>36</v>
      </c>
      <c r="K1" t="s">
        <v>37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38</v>
      </c>
    </row>
    <row r="2" spans="1:1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39</v>
      </c>
      <c r="J2" t="str">
        <f>A3</f>
        <v>Ingresos</v>
      </c>
      <c r="L2">
        <f>B3</f>
        <v>60</v>
      </c>
      <c r="M2">
        <f t="shared" ref="M2:P2" si="0">C3</f>
        <v>240</v>
      </c>
      <c r="N2">
        <f t="shared" si="0"/>
        <v>420</v>
      </c>
      <c r="O2">
        <f t="shared" si="0"/>
        <v>460</v>
      </c>
      <c r="P2">
        <f t="shared" si="0"/>
        <v>420</v>
      </c>
    </row>
    <row r="3" spans="1:17" x14ac:dyDescent="0.3">
      <c r="A3" t="s">
        <v>17</v>
      </c>
      <c r="B3">
        <v>60</v>
      </c>
      <c r="C3">
        <v>240</v>
      </c>
      <c r="D3">
        <v>420</v>
      </c>
      <c r="E3">
        <v>460</v>
      </c>
      <c r="F3">
        <v>420</v>
      </c>
      <c r="I3" t="s">
        <v>40</v>
      </c>
      <c r="J3" t="str">
        <f t="shared" ref="J3:J5" si="1">A4</f>
        <v>Mano de obra</v>
      </c>
      <c r="L3">
        <f t="shared" ref="L3:L5" si="2">B4</f>
        <v>60</v>
      </c>
      <c r="M3">
        <f t="shared" ref="M3:M5" si="3">C4</f>
        <v>70</v>
      </c>
      <c r="N3">
        <f t="shared" ref="N3:N5" si="4">D4</f>
        <v>84</v>
      </c>
      <c r="O3">
        <f t="shared" ref="O3:O5" si="5">E4</f>
        <v>88</v>
      </c>
      <c r="P3">
        <f t="shared" ref="P3:P5" si="6">F4</f>
        <v>88</v>
      </c>
    </row>
    <row r="4" spans="1:17" x14ac:dyDescent="0.3">
      <c r="A4" t="s">
        <v>28</v>
      </c>
      <c r="B4">
        <v>60</v>
      </c>
      <c r="C4">
        <v>70</v>
      </c>
      <c r="D4">
        <v>84</v>
      </c>
      <c r="E4">
        <v>88</v>
      </c>
      <c r="F4">
        <v>88</v>
      </c>
      <c r="I4" t="s">
        <v>40</v>
      </c>
      <c r="J4" t="str">
        <f t="shared" si="1"/>
        <v>Materiales</v>
      </c>
      <c r="L4">
        <f t="shared" si="2"/>
        <v>30</v>
      </c>
      <c r="M4">
        <f t="shared" si="3"/>
        <v>60</v>
      </c>
      <c r="N4">
        <f t="shared" si="4"/>
        <v>72</v>
      </c>
      <c r="O4">
        <f t="shared" si="5"/>
        <v>78</v>
      </c>
      <c r="P4">
        <f t="shared" si="6"/>
        <v>72</v>
      </c>
    </row>
    <row r="5" spans="1:17" x14ac:dyDescent="0.3">
      <c r="A5" t="s">
        <v>29</v>
      </c>
      <c r="B5">
        <v>30</v>
      </c>
      <c r="C5">
        <v>60</v>
      </c>
      <c r="D5">
        <v>72</v>
      </c>
      <c r="E5">
        <v>78</v>
      </c>
      <c r="F5">
        <v>72</v>
      </c>
      <c r="I5" t="s">
        <v>40</v>
      </c>
      <c r="J5" t="str">
        <f t="shared" si="1"/>
        <v>Alquiler</v>
      </c>
      <c r="L5">
        <f t="shared" si="2"/>
        <v>10</v>
      </c>
      <c r="M5">
        <f t="shared" si="3"/>
        <v>10</v>
      </c>
      <c r="N5">
        <f t="shared" si="4"/>
        <v>10</v>
      </c>
      <c r="O5">
        <f t="shared" si="5"/>
        <v>10</v>
      </c>
      <c r="P5">
        <f t="shared" si="6"/>
        <v>10</v>
      </c>
    </row>
    <row r="6" spans="1:17" x14ac:dyDescent="0.3">
      <c r="A6" t="s">
        <v>30</v>
      </c>
      <c r="B6">
        <v>10</v>
      </c>
      <c r="C6">
        <v>10</v>
      </c>
      <c r="D6">
        <v>10</v>
      </c>
      <c r="E6">
        <v>10</v>
      </c>
      <c r="F6">
        <v>10</v>
      </c>
      <c r="I6" t="s">
        <v>41</v>
      </c>
      <c r="J6" t="s">
        <v>42</v>
      </c>
      <c r="L6">
        <f>L2-L3-L4-L5</f>
        <v>-40</v>
      </c>
      <c r="M6">
        <f>M2-M3-M4-M5</f>
        <v>100</v>
      </c>
      <c r="N6">
        <f>N2-N3-N4-N5</f>
        <v>254</v>
      </c>
      <c r="O6">
        <f>O2-O3-O4-O5</f>
        <v>284</v>
      </c>
      <c r="P6">
        <f>P2-P3-P4-P5</f>
        <v>250</v>
      </c>
    </row>
    <row r="7" spans="1:17" x14ac:dyDescent="0.3">
      <c r="A7" t="s">
        <v>24</v>
      </c>
      <c r="B7">
        <v>540</v>
      </c>
      <c r="C7" t="s">
        <v>25</v>
      </c>
      <c r="I7" t="s">
        <v>40</v>
      </c>
      <c r="J7" t="s">
        <v>43</v>
      </c>
      <c r="L7">
        <f>(B7-B8)/B1</f>
        <v>80</v>
      </c>
      <c r="M7">
        <f>L7</f>
        <v>80</v>
      </c>
      <c r="N7">
        <f>M7</f>
        <v>80</v>
      </c>
      <c r="O7">
        <f>N7</f>
        <v>80</v>
      </c>
      <c r="P7">
        <f>O7</f>
        <v>80</v>
      </c>
    </row>
    <row r="8" spans="1:17" x14ac:dyDescent="0.3">
      <c r="A8" t="s">
        <v>26</v>
      </c>
      <c r="B8">
        <v>140</v>
      </c>
      <c r="C8" t="s">
        <v>25</v>
      </c>
      <c r="I8" t="s">
        <v>41</v>
      </c>
      <c r="J8" t="s">
        <v>45</v>
      </c>
      <c r="L8">
        <f>L6-L7</f>
        <v>-120</v>
      </c>
      <c r="M8">
        <f>M6-M7</f>
        <v>20</v>
      </c>
      <c r="N8">
        <f>N6-N7</f>
        <v>174</v>
      </c>
      <c r="O8">
        <f>O6-O7</f>
        <v>204</v>
      </c>
      <c r="P8">
        <f>P6-P7</f>
        <v>170</v>
      </c>
    </row>
    <row r="9" spans="1:17" x14ac:dyDescent="0.3">
      <c r="A9" t="s">
        <v>27</v>
      </c>
      <c r="B9">
        <v>220</v>
      </c>
      <c r="C9" t="s">
        <v>25</v>
      </c>
      <c r="I9" t="s">
        <v>40</v>
      </c>
      <c r="J9" t="s">
        <v>46</v>
      </c>
      <c r="L9">
        <f>25%*L8</f>
        <v>-30</v>
      </c>
      <c r="M9">
        <f>25%*M8</f>
        <v>5</v>
      </c>
      <c r="N9">
        <f>25%*N8</f>
        <v>43.5</v>
      </c>
      <c r="O9">
        <f>25%*O8</f>
        <v>51</v>
      </c>
      <c r="P9">
        <f>25%*P8</f>
        <v>42.5</v>
      </c>
    </row>
    <row r="10" spans="1:17" x14ac:dyDescent="0.3">
      <c r="A10" t="s">
        <v>31</v>
      </c>
      <c r="B10">
        <v>60</v>
      </c>
      <c r="C10" t="s">
        <v>32</v>
      </c>
      <c r="I10" t="s">
        <v>41</v>
      </c>
      <c r="J10" t="s">
        <v>47</v>
      </c>
      <c r="L10">
        <f>L8-L9</f>
        <v>-90</v>
      </c>
      <c r="M10">
        <f>M8-M9</f>
        <v>15</v>
      </c>
      <c r="N10">
        <f>N8-N9</f>
        <v>130.5</v>
      </c>
      <c r="O10">
        <f>O8-O9</f>
        <v>153</v>
      </c>
      <c r="P10">
        <f>P8-P9</f>
        <v>127.5</v>
      </c>
    </row>
    <row r="11" spans="1:17" x14ac:dyDescent="0.3">
      <c r="A11" t="s">
        <v>33</v>
      </c>
      <c r="B11">
        <v>90</v>
      </c>
      <c r="C11" t="s">
        <v>32</v>
      </c>
      <c r="I11" t="s">
        <v>39</v>
      </c>
      <c r="J11" t="s">
        <v>43</v>
      </c>
      <c r="L11">
        <f>L7</f>
        <v>80</v>
      </c>
      <c r="M11">
        <f>M7</f>
        <v>80</v>
      </c>
      <c r="N11">
        <f>N7</f>
        <v>80</v>
      </c>
      <c r="O11">
        <f>O7</f>
        <v>80</v>
      </c>
      <c r="P11">
        <f>P7</f>
        <v>80</v>
      </c>
    </row>
    <row r="12" spans="1:17" x14ac:dyDescent="0.3">
      <c r="A12" t="s">
        <v>34</v>
      </c>
      <c r="B12" s="2">
        <v>0.25</v>
      </c>
      <c r="I12" t="s">
        <v>41</v>
      </c>
      <c r="J12" s="3" t="s">
        <v>48</v>
      </c>
      <c r="L12">
        <f>L10+L11</f>
        <v>-10</v>
      </c>
      <c r="M12">
        <f>M10+M11</f>
        <v>95</v>
      </c>
      <c r="N12">
        <f>N10+N11</f>
        <v>210.5</v>
      </c>
      <c r="O12">
        <f>O10+O11</f>
        <v>233</v>
      </c>
      <c r="P12">
        <f>P10+P11</f>
        <v>207.5</v>
      </c>
    </row>
    <row r="13" spans="1:17" x14ac:dyDescent="0.3">
      <c r="A13" t="s">
        <v>35</v>
      </c>
      <c r="B13" s="2">
        <v>0.09</v>
      </c>
      <c r="I13" t="s">
        <v>40</v>
      </c>
      <c r="J13" s="3" t="s">
        <v>53</v>
      </c>
      <c r="L13">
        <f>C19</f>
        <v>10</v>
      </c>
      <c r="M13">
        <f>D19</f>
        <v>40</v>
      </c>
      <c r="N13">
        <f>E19</f>
        <v>43</v>
      </c>
      <c r="O13">
        <f>F19</f>
        <v>9</v>
      </c>
      <c r="P13">
        <f>G19</f>
        <v>-9</v>
      </c>
      <c r="Q13">
        <f>H19</f>
        <v>-93</v>
      </c>
    </row>
    <row r="14" spans="1:17" x14ac:dyDescent="0.3">
      <c r="I14" t="s">
        <v>39</v>
      </c>
      <c r="J14" s="3" t="s">
        <v>54</v>
      </c>
      <c r="K14">
        <f>-B7</f>
        <v>-540</v>
      </c>
      <c r="Q14">
        <f>B9-B12*(B9-B8)</f>
        <v>200</v>
      </c>
    </row>
    <row r="15" spans="1:17" x14ac:dyDescent="0.3">
      <c r="B15" t="s">
        <v>37</v>
      </c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38</v>
      </c>
      <c r="I15" t="s">
        <v>41</v>
      </c>
      <c r="J15" s="4" t="s">
        <v>55</v>
      </c>
      <c r="K15" s="5">
        <f>K12-K13+K14</f>
        <v>-540</v>
      </c>
      <c r="L15" s="5">
        <f>L12-L13+L14</f>
        <v>-20</v>
      </c>
      <c r="M15" s="5">
        <f>M12-M13+M14</f>
        <v>55</v>
      </c>
      <c r="N15" s="5">
        <f>N12-N13+N14</f>
        <v>167.5</v>
      </c>
      <c r="O15" s="5">
        <f>O12-O13+O14</f>
        <v>224</v>
      </c>
      <c r="P15" s="5">
        <f>P12-P13+P14</f>
        <v>216.5</v>
      </c>
      <c r="Q15" s="5">
        <f>Q12-Q13+Q14</f>
        <v>293</v>
      </c>
    </row>
    <row r="16" spans="1:17" x14ac:dyDescent="0.3">
      <c r="A16" t="s">
        <v>49</v>
      </c>
      <c r="C16">
        <f>L2*$B$11/360</f>
        <v>15</v>
      </c>
      <c r="D16">
        <f>M2*$B$11/360</f>
        <v>60</v>
      </c>
      <c r="E16">
        <f>N2*$B$11/360</f>
        <v>105</v>
      </c>
      <c r="F16">
        <f>O2*$B$11/360</f>
        <v>115</v>
      </c>
      <c r="G16">
        <f>P2*$B$11/360</f>
        <v>105</v>
      </c>
    </row>
    <row r="17" spans="1:17" x14ac:dyDescent="0.3">
      <c r="A17" t="s">
        <v>50</v>
      </c>
      <c r="C17">
        <f>L4*$B$10/360</f>
        <v>5</v>
      </c>
      <c r="D17">
        <f>M4*$B$10/360</f>
        <v>10</v>
      </c>
      <c r="E17">
        <f>N4*$B$10/360</f>
        <v>12</v>
      </c>
      <c r="F17">
        <f>O4*$B$10/360</f>
        <v>13</v>
      </c>
      <c r="G17">
        <f>P4*$B$10/360</f>
        <v>12</v>
      </c>
      <c r="J17" t="s">
        <v>56</v>
      </c>
      <c r="K17">
        <f>K15</f>
        <v>-540</v>
      </c>
      <c r="L17">
        <f>K17+L15</f>
        <v>-560</v>
      </c>
      <c r="M17">
        <f t="shared" ref="M17:Q17" si="7">L17+M15</f>
        <v>-505</v>
      </c>
      <c r="N17">
        <f t="shared" si="7"/>
        <v>-337.5</v>
      </c>
      <c r="O17" s="6">
        <f t="shared" si="7"/>
        <v>-113.5</v>
      </c>
      <c r="P17">
        <f t="shared" si="7"/>
        <v>103</v>
      </c>
      <c r="Q17">
        <f t="shared" si="7"/>
        <v>396</v>
      </c>
    </row>
    <row r="18" spans="1:17" x14ac:dyDescent="0.3">
      <c r="A18" t="s">
        <v>51</v>
      </c>
      <c r="C18">
        <f>C16-C17</f>
        <v>10</v>
      </c>
      <c r="D18">
        <f>D16-D17</f>
        <v>50</v>
      </c>
      <c r="E18">
        <f>E16-E17</f>
        <v>93</v>
      </c>
      <c r="F18">
        <f>F16-F17</f>
        <v>102</v>
      </c>
      <c r="G18">
        <f>G16-G17</f>
        <v>93</v>
      </c>
    </row>
    <row r="19" spans="1:17" x14ac:dyDescent="0.3">
      <c r="A19" t="s">
        <v>52</v>
      </c>
      <c r="C19">
        <f>C18-B18</f>
        <v>10</v>
      </c>
      <c r="D19">
        <f>D18-C18</f>
        <v>40</v>
      </c>
      <c r="E19">
        <f>E18-D18</f>
        <v>43</v>
      </c>
      <c r="F19">
        <f>F18-E18</f>
        <v>9</v>
      </c>
      <c r="G19">
        <f>G18-F18</f>
        <v>-9</v>
      </c>
      <c r="H19">
        <f>H18-G18</f>
        <v>-93</v>
      </c>
      <c r="J19" t="s">
        <v>57</v>
      </c>
      <c r="K19">
        <f>4+(-O17/P15)</f>
        <v>4.5242494226327947</v>
      </c>
    </row>
    <row r="20" spans="1:17" x14ac:dyDescent="0.3">
      <c r="J20" t="s">
        <v>61</v>
      </c>
      <c r="K20" s="7">
        <f>NPV(B13,L15:Q15)+K15</f>
        <v>91.38822787448396</v>
      </c>
      <c r="L20" t="str">
        <f>IF(K20&gt;0,"Efectuable","No efectuable")</f>
        <v>Efectuable</v>
      </c>
    </row>
    <row r="21" spans="1:17" x14ac:dyDescent="0.3">
      <c r="J21" t="s">
        <v>59</v>
      </c>
      <c r="K21" s="8">
        <f>IRR(K15:Q15)</f>
        <v>0.12863084137941239</v>
      </c>
      <c r="L21" t="str">
        <f>IF(K21&gt;0,"Efectuable","No efectuable")</f>
        <v>Efectuable</v>
      </c>
    </row>
    <row r="23" spans="1:17" x14ac:dyDescent="0.3">
      <c r="J23" s="1" t="s">
        <v>16</v>
      </c>
      <c r="K23" s="1" t="s">
        <v>0</v>
      </c>
      <c r="L23" s="1" t="s">
        <v>1</v>
      </c>
      <c r="M23" s="1" t="s">
        <v>2</v>
      </c>
      <c r="N23" s="1" t="s">
        <v>3</v>
      </c>
      <c r="O23" s="1" t="s">
        <v>4</v>
      </c>
    </row>
    <row r="24" spans="1:17" x14ac:dyDescent="0.3">
      <c r="J24" s="1" t="s">
        <v>17</v>
      </c>
      <c r="K24" s="1">
        <v>60</v>
      </c>
      <c r="L24" s="1">
        <v>240</v>
      </c>
      <c r="M24" s="1">
        <v>420</v>
      </c>
      <c r="N24" s="1">
        <v>460</v>
      </c>
      <c r="O24" s="1">
        <v>420</v>
      </c>
    </row>
    <row r="25" spans="1:17" x14ac:dyDescent="0.3">
      <c r="J25" s="1" t="s">
        <v>18</v>
      </c>
      <c r="K25" s="1" t="s">
        <v>0</v>
      </c>
      <c r="L25" s="1" t="s">
        <v>1</v>
      </c>
      <c r="M25" s="1" t="s">
        <v>2</v>
      </c>
      <c r="N25" s="1" t="s">
        <v>3</v>
      </c>
      <c r="O25" s="1" t="s">
        <v>4</v>
      </c>
    </row>
    <row r="26" spans="1:17" x14ac:dyDescent="0.3">
      <c r="J26" s="1" t="s">
        <v>17</v>
      </c>
      <c r="K26" s="1">
        <v>30</v>
      </c>
      <c r="L26" s="1">
        <v>200</v>
      </c>
      <c r="M26" s="1">
        <v>300</v>
      </c>
      <c r="N26" s="1">
        <v>320</v>
      </c>
      <c r="O26" s="1">
        <v>350</v>
      </c>
    </row>
    <row r="27" spans="1:17" x14ac:dyDescent="0.3">
      <c r="J27" s="1" t="s">
        <v>19</v>
      </c>
      <c r="K27" s="1" t="s">
        <v>0</v>
      </c>
      <c r="L27" s="1" t="s">
        <v>1</v>
      </c>
      <c r="M27" s="1" t="s">
        <v>2</v>
      </c>
      <c r="N27" s="1" t="s">
        <v>3</v>
      </c>
      <c r="O27" s="1" t="s">
        <v>4</v>
      </c>
    </row>
    <row r="28" spans="1:17" x14ac:dyDescent="0.3">
      <c r="J28" s="1" t="s">
        <v>17</v>
      </c>
      <c r="K28" s="1">
        <v>80</v>
      </c>
      <c r="L28" s="1">
        <v>300</v>
      </c>
      <c r="M28" s="1">
        <v>450</v>
      </c>
      <c r="N28" s="1">
        <v>500</v>
      </c>
      <c r="O28" s="1">
        <v>600</v>
      </c>
    </row>
  </sheetData>
  <scenarios current="0" show="0" sqref="K19:K21 L20">
    <scenario name="Más probable" locked="1" count="5" user="s d" comment="Created by s d on 5/8/2025">
      <inputCells r="B3" val="60"/>
      <inputCells r="C3" val="240"/>
      <inputCells r="D3" val="420"/>
      <inputCells r="E3" val="460"/>
      <inputCells r="F3" val="420"/>
    </scenario>
    <scenario name="Pesimista" locked="1" count="5" user="s d" comment="Created by s d on 5/8/2025">
      <inputCells r="B3" val="30"/>
      <inputCells r="C3" val="200"/>
      <inputCells r="D3" val="300"/>
      <inputCells r="E3" val="320"/>
      <inputCells r="F3" val="350"/>
    </scenario>
    <scenario name="Optimista" locked="1" count="5" user="s d" comment="Created by s d on 5/8/2025">
      <inputCells r="B3" val="80"/>
      <inputCells r="C3" val="300"/>
      <inputCells r="D3" val="450"/>
      <inputCells r="E3" val="500"/>
      <inputCells r="F3" val="600"/>
    </scenario>
  </scenario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8880-8862-4C06-96D4-C9A2F2991CA7}">
  <sheetPr>
    <outlinePr summaryBelow="0"/>
  </sheetPr>
  <dimension ref="B1:F15"/>
  <sheetViews>
    <sheetView showGridLines="0" workbookViewId="0">
      <selection activeCell="D14" sqref="D14"/>
    </sheetView>
  </sheetViews>
  <sheetFormatPr defaultRowHeight="14.4" outlineLevelRow="1" outlineLevelCol="1" x14ac:dyDescent="0.3"/>
  <cols>
    <col min="2" max="2" width="8.88671875" customWidth="1"/>
    <col min="3" max="3" width="19.88671875" customWidth="1"/>
    <col min="4" max="6" width="13.109375" bestFit="1" customWidth="1" outlineLevel="1"/>
  </cols>
  <sheetData>
    <row r="1" spans="2:6" ht="15" thickBot="1" x14ac:dyDescent="0.35"/>
    <row r="2" spans="2:6" ht="15.6" x14ac:dyDescent="0.3">
      <c r="B2" s="14" t="s">
        <v>68</v>
      </c>
      <c r="C2" s="14"/>
      <c r="D2" s="19"/>
      <c r="E2" s="19"/>
      <c r="F2" s="19"/>
    </row>
    <row r="3" spans="2:6" ht="15.6" collapsed="1" x14ac:dyDescent="0.3">
      <c r="B3" s="13"/>
      <c r="C3" s="13"/>
      <c r="D3" s="20" t="s">
        <v>62</v>
      </c>
      <c r="E3" s="20" t="s">
        <v>65</v>
      </c>
      <c r="F3" s="20" t="s">
        <v>67</v>
      </c>
    </row>
    <row r="4" spans="2:6" ht="20.399999999999999" hidden="1" outlineLevel="1" x14ac:dyDescent="0.3">
      <c r="B4" s="16"/>
      <c r="C4" s="16"/>
      <c r="D4" s="22" t="s">
        <v>63</v>
      </c>
      <c r="E4" s="22" t="s">
        <v>63</v>
      </c>
      <c r="F4" s="22" t="s">
        <v>63</v>
      </c>
    </row>
    <row r="5" spans="2:6" x14ac:dyDescent="0.3">
      <c r="B5" s="17" t="s">
        <v>69</v>
      </c>
      <c r="C5" s="17"/>
      <c r="D5" s="15"/>
      <c r="E5" s="15"/>
      <c r="F5" s="15"/>
    </row>
    <row r="6" spans="2:6" outlineLevel="1" x14ac:dyDescent="0.3">
      <c r="B6" s="16"/>
      <c r="C6" s="16" t="s">
        <v>71</v>
      </c>
      <c r="D6" s="21">
        <v>60</v>
      </c>
      <c r="E6" s="21">
        <v>30</v>
      </c>
      <c r="F6" s="21">
        <v>80</v>
      </c>
    </row>
    <row r="7" spans="2:6" outlineLevel="1" x14ac:dyDescent="0.3">
      <c r="B7" s="16"/>
      <c r="C7" s="16" t="s">
        <v>72</v>
      </c>
      <c r="D7" s="21">
        <v>240</v>
      </c>
      <c r="E7" s="21">
        <v>200</v>
      </c>
      <c r="F7" s="21">
        <v>300</v>
      </c>
    </row>
    <row r="8" spans="2:6" outlineLevel="1" x14ac:dyDescent="0.3">
      <c r="B8" s="16"/>
      <c r="C8" s="16" t="s">
        <v>73</v>
      </c>
      <c r="D8" s="21">
        <v>420</v>
      </c>
      <c r="E8" s="21">
        <v>300</v>
      </c>
      <c r="F8" s="21">
        <v>450</v>
      </c>
    </row>
    <row r="9" spans="2:6" outlineLevel="1" x14ac:dyDescent="0.3">
      <c r="B9" s="16"/>
      <c r="C9" s="16" t="s">
        <v>74</v>
      </c>
      <c r="D9" s="21">
        <v>460</v>
      </c>
      <c r="E9" s="21">
        <v>320</v>
      </c>
      <c r="F9" s="21">
        <v>500</v>
      </c>
    </row>
    <row r="10" spans="2:6" outlineLevel="1" x14ac:dyDescent="0.3">
      <c r="B10" s="16"/>
      <c r="C10" s="16" t="s">
        <v>75</v>
      </c>
      <c r="D10" s="21">
        <v>420</v>
      </c>
      <c r="E10" s="21">
        <v>350</v>
      </c>
      <c r="F10" s="21">
        <v>600</v>
      </c>
    </row>
    <row r="11" spans="2:6" x14ac:dyDescent="0.3">
      <c r="B11" s="17" t="s">
        <v>70</v>
      </c>
      <c r="C11" s="17"/>
      <c r="D11" s="15"/>
      <c r="E11" s="15"/>
      <c r="F11" s="15"/>
    </row>
    <row r="12" spans="2:6" outlineLevel="1" x14ac:dyDescent="0.3">
      <c r="B12" s="16"/>
      <c r="C12" s="16" t="s">
        <v>57</v>
      </c>
      <c r="D12" s="9">
        <v>4.5242494226327903</v>
      </c>
      <c r="E12" s="9">
        <v>6.2252559726962504</v>
      </c>
      <c r="F12" s="9">
        <v>4.0347551342812</v>
      </c>
    </row>
    <row r="13" spans="2:6" outlineLevel="1" x14ac:dyDescent="0.3">
      <c r="B13" s="16"/>
      <c r="C13" s="16" t="s">
        <v>61</v>
      </c>
      <c r="D13" s="10">
        <v>91.388227874484002</v>
      </c>
      <c r="E13" s="10">
        <v>-126.34467980231901</v>
      </c>
      <c r="F13" s="10">
        <v>264.49370561094298</v>
      </c>
    </row>
    <row r="14" spans="2:6" outlineLevel="1" x14ac:dyDescent="0.3">
      <c r="B14" s="16"/>
      <c r="C14" s="16" t="s">
        <v>59</v>
      </c>
      <c r="D14" s="11">
        <v>0.128630841379412</v>
      </c>
      <c r="E14" s="11">
        <v>3.3199634256567197E-2</v>
      </c>
      <c r="F14" s="11">
        <v>0.194826109015174</v>
      </c>
    </row>
    <row r="15" spans="2:6" ht="15" outlineLevel="1" thickBot="1" x14ac:dyDescent="0.35">
      <c r="B15" s="18"/>
      <c r="C15" s="18" t="s">
        <v>76</v>
      </c>
      <c r="D15" s="12" t="s">
        <v>64</v>
      </c>
      <c r="E15" s="12" t="s">
        <v>66</v>
      </c>
      <c r="F15" s="12" t="s">
        <v>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249D-9BC2-495C-93A6-9F9989350076}">
  <dimension ref="A1:Q21"/>
  <sheetViews>
    <sheetView topLeftCell="B1" workbookViewId="0">
      <selection activeCell="J21" sqref="J21"/>
    </sheetView>
  </sheetViews>
  <sheetFormatPr defaultRowHeight="14.4" x14ac:dyDescent="0.3"/>
  <cols>
    <col min="1" max="1" width="25.6640625" customWidth="1"/>
    <col min="10" max="10" width="22.21875" customWidth="1"/>
  </cols>
  <sheetData>
    <row r="1" spans="1:17" x14ac:dyDescent="0.3">
      <c r="A1" t="s">
        <v>23</v>
      </c>
      <c r="B1">
        <v>5</v>
      </c>
      <c r="C1" t="s">
        <v>44</v>
      </c>
      <c r="J1" t="s">
        <v>36</v>
      </c>
      <c r="K1" t="s">
        <v>37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38</v>
      </c>
    </row>
    <row r="2" spans="1:1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39</v>
      </c>
      <c r="J2" t="str">
        <f>A3</f>
        <v>Ingresos</v>
      </c>
      <c r="L2">
        <f>B3</f>
        <v>60</v>
      </c>
      <c r="M2">
        <f t="shared" ref="M2:P5" si="0">C3</f>
        <v>240</v>
      </c>
      <c r="N2">
        <f t="shared" si="0"/>
        <v>420</v>
      </c>
      <c r="O2">
        <f t="shared" si="0"/>
        <v>460</v>
      </c>
      <c r="P2">
        <f t="shared" si="0"/>
        <v>420</v>
      </c>
    </row>
    <row r="3" spans="1:17" x14ac:dyDescent="0.3">
      <c r="A3" t="s">
        <v>17</v>
      </c>
      <c r="B3">
        <v>60</v>
      </c>
      <c r="C3">
        <v>240</v>
      </c>
      <c r="D3">
        <v>420</v>
      </c>
      <c r="E3">
        <v>460</v>
      </c>
      <c r="F3">
        <v>420</v>
      </c>
      <c r="I3" t="s">
        <v>40</v>
      </c>
      <c r="J3" t="str">
        <f t="shared" ref="J3:J5" si="1">A4</f>
        <v>Mano de obra</v>
      </c>
      <c r="L3">
        <f t="shared" ref="L3:L5" si="2">B4</f>
        <v>60</v>
      </c>
      <c r="M3">
        <f t="shared" si="0"/>
        <v>70</v>
      </c>
      <c r="N3">
        <f t="shared" si="0"/>
        <v>84</v>
      </c>
      <c r="O3">
        <f t="shared" si="0"/>
        <v>88</v>
      </c>
      <c r="P3">
        <f t="shared" si="0"/>
        <v>88</v>
      </c>
    </row>
    <row r="4" spans="1:17" x14ac:dyDescent="0.3">
      <c r="A4" t="s">
        <v>28</v>
      </c>
      <c r="B4">
        <v>60</v>
      </c>
      <c r="C4">
        <v>70</v>
      </c>
      <c r="D4">
        <v>84</v>
      </c>
      <c r="E4">
        <v>88</v>
      </c>
      <c r="F4">
        <v>88</v>
      </c>
      <c r="I4" t="s">
        <v>40</v>
      </c>
      <c r="J4" t="str">
        <f t="shared" si="1"/>
        <v>Materiales</v>
      </c>
      <c r="L4">
        <f t="shared" si="2"/>
        <v>30</v>
      </c>
      <c r="M4">
        <f t="shared" si="0"/>
        <v>60</v>
      </c>
      <c r="N4">
        <f t="shared" si="0"/>
        <v>72</v>
      </c>
      <c r="O4">
        <f t="shared" si="0"/>
        <v>78</v>
      </c>
      <c r="P4">
        <f t="shared" si="0"/>
        <v>72</v>
      </c>
    </row>
    <row r="5" spans="1:17" x14ac:dyDescent="0.3">
      <c r="A5" t="s">
        <v>29</v>
      </c>
      <c r="B5">
        <v>30</v>
      </c>
      <c r="C5">
        <v>60</v>
      </c>
      <c r="D5">
        <v>72</v>
      </c>
      <c r="E5">
        <v>78</v>
      </c>
      <c r="F5">
        <v>72</v>
      </c>
      <c r="I5" t="s">
        <v>40</v>
      </c>
      <c r="J5" t="str">
        <f t="shared" si="1"/>
        <v>Alquiler</v>
      </c>
      <c r="L5">
        <f t="shared" si="2"/>
        <v>10</v>
      </c>
      <c r="M5">
        <f t="shared" si="0"/>
        <v>10</v>
      </c>
      <c r="N5">
        <f t="shared" si="0"/>
        <v>10</v>
      </c>
      <c r="O5">
        <f t="shared" si="0"/>
        <v>10</v>
      </c>
      <c r="P5">
        <f t="shared" si="0"/>
        <v>10</v>
      </c>
    </row>
    <row r="6" spans="1:17" x14ac:dyDescent="0.3">
      <c r="A6" t="s">
        <v>30</v>
      </c>
      <c r="B6">
        <v>10</v>
      </c>
      <c r="C6">
        <v>10</v>
      </c>
      <c r="D6">
        <v>10</v>
      </c>
      <c r="E6">
        <v>10</v>
      </c>
      <c r="F6">
        <v>10</v>
      </c>
      <c r="I6" t="s">
        <v>41</v>
      </c>
      <c r="J6" t="s">
        <v>42</v>
      </c>
      <c r="L6">
        <f>L2-L3-L4-L5</f>
        <v>-40</v>
      </c>
      <c r="M6">
        <f>M2-M3-M4-M5</f>
        <v>100</v>
      </c>
      <c r="N6">
        <f>N2-N3-N4-N5</f>
        <v>254</v>
      </c>
      <c r="O6">
        <f>O2-O3-O4-O5</f>
        <v>284</v>
      </c>
      <c r="P6">
        <f>P2-P3-P4-P5</f>
        <v>250</v>
      </c>
    </row>
    <row r="7" spans="1:17" x14ac:dyDescent="0.3">
      <c r="A7" t="s">
        <v>24</v>
      </c>
      <c r="B7">
        <v>540</v>
      </c>
      <c r="C7" t="s">
        <v>25</v>
      </c>
      <c r="I7" t="s">
        <v>40</v>
      </c>
      <c r="J7" t="s">
        <v>43</v>
      </c>
      <c r="L7">
        <f>(B7-B8)/B1</f>
        <v>80</v>
      </c>
      <c r="M7">
        <f>L7</f>
        <v>80</v>
      </c>
      <c r="N7">
        <f>M7</f>
        <v>80</v>
      </c>
      <c r="O7">
        <f>N7</f>
        <v>80</v>
      </c>
      <c r="P7">
        <f>O7</f>
        <v>80</v>
      </c>
    </row>
    <row r="8" spans="1:17" x14ac:dyDescent="0.3">
      <c r="A8" t="s">
        <v>26</v>
      </c>
      <c r="B8">
        <v>140</v>
      </c>
      <c r="C8" t="s">
        <v>25</v>
      </c>
      <c r="I8" t="s">
        <v>41</v>
      </c>
      <c r="J8" t="s">
        <v>45</v>
      </c>
      <c r="L8">
        <f>L6-L7</f>
        <v>-120</v>
      </c>
      <c r="M8">
        <f>M6-M7</f>
        <v>20</v>
      </c>
      <c r="N8">
        <f>N6-N7</f>
        <v>174</v>
      </c>
      <c r="O8">
        <f>O6-O7</f>
        <v>204</v>
      </c>
      <c r="P8">
        <f>P6-P7</f>
        <v>170</v>
      </c>
    </row>
    <row r="9" spans="1:17" x14ac:dyDescent="0.3">
      <c r="A9" t="s">
        <v>27</v>
      </c>
      <c r="B9">
        <v>220</v>
      </c>
      <c r="C9" t="s">
        <v>25</v>
      </c>
      <c r="I9" t="s">
        <v>40</v>
      </c>
      <c r="J9" t="s">
        <v>46</v>
      </c>
      <c r="L9">
        <v>0</v>
      </c>
      <c r="M9">
        <v>0</v>
      </c>
      <c r="N9">
        <f>(N8+L8+M8)*B12</f>
        <v>18.5</v>
      </c>
      <c r="O9">
        <f>25%*O8</f>
        <v>51</v>
      </c>
      <c r="P9">
        <f>25%*P8</f>
        <v>42.5</v>
      </c>
    </row>
    <row r="10" spans="1:17" x14ac:dyDescent="0.3">
      <c r="A10" t="s">
        <v>31</v>
      </c>
      <c r="B10">
        <v>60</v>
      </c>
      <c r="C10" t="s">
        <v>32</v>
      </c>
      <c r="I10" t="s">
        <v>41</v>
      </c>
      <c r="J10" t="s">
        <v>47</v>
      </c>
      <c r="L10">
        <f>L8-L9</f>
        <v>-120</v>
      </c>
      <c r="M10">
        <f>M8-M9</f>
        <v>20</v>
      </c>
      <c r="N10">
        <f>N8-N9</f>
        <v>155.5</v>
      </c>
      <c r="O10">
        <f>O8-O9</f>
        <v>153</v>
      </c>
      <c r="P10">
        <f>P8-P9</f>
        <v>127.5</v>
      </c>
    </row>
    <row r="11" spans="1:17" x14ac:dyDescent="0.3">
      <c r="A11" t="s">
        <v>33</v>
      </c>
      <c r="B11">
        <v>90</v>
      </c>
      <c r="C11" t="s">
        <v>32</v>
      </c>
      <c r="I11" t="s">
        <v>39</v>
      </c>
      <c r="J11" t="s">
        <v>43</v>
      </c>
      <c r="L11">
        <f>L7</f>
        <v>80</v>
      </c>
      <c r="M11">
        <f>M7</f>
        <v>80</v>
      </c>
      <c r="N11">
        <f>N7</f>
        <v>80</v>
      </c>
      <c r="O11">
        <f>O7</f>
        <v>80</v>
      </c>
      <c r="P11">
        <f>P7</f>
        <v>80</v>
      </c>
    </row>
    <row r="12" spans="1:17" x14ac:dyDescent="0.3">
      <c r="A12" t="s">
        <v>34</v>
      </c>
      <c r="B12" s="2">
        <v>0.25</v>
      </c>
      <c r="I12" t="s">
        <v>41</v>
      </c>
      <c r="J12" s="3" t="s">
        <v>48</v>
      </c>
      <c r="L12">
        <f>L10+L11</f>
        <v>-40</v>
      </c>
      <c r="M12">
        <f>M10+M11</f>
        <v>100</v>
      </c>
      <c r="N12">
        <f>N10+N11</f>
        <v>235.5</v>
      </c>
      <c r="O12">
        <f>O10+O11</f>
        <v>233</v>
      </c>
      <c r="P12">
        <f>P10+P11</f>
        <v>207.5</v>
      </c>
    </row>
    <row r="13" spans="1:17" x14ac:dyDescent="0.3">
      <c r="A13" t="s">
        <v>35</v>
      </c>
      <c r="B13" s="2">
        <v>0.09</v>
      </c>
      <c r="I13" t="s">
        <v>40</v>
      </c>
      <c r="J13" s="3" t="s">
        <v>53</v>
      </c>
      <c r="L13">
        <f>C19</f>
        <v>10</v>
      </c>
      <c r="M13">
        <f>D19</f>
        <v>40</v>
      </c>
      <c r="N13">
        <f>E19</f>
        <v>43</v>
      </c>
      <c r="O13">
        <f>F19</f>
        <v>9</v>
      </c>
      <c r="P13">
        <f>G19</f>
        <v>-9</v>
      </c>
      <c r="Q13">
        <f>H19</f>
        <v>-93</v>
      </c>
    </row>
    <row r="14" spans="1:17" x14ac:dyDescent="0.3">
      <c r="I14" t="s">
        <v>39</v>
      </c>
      <c r="J14" s="3" t="s">
        <v>54</v>
      </c>
      <c r="K14">
        <f>-B7</f>
        <v>-540</v>
      </c>
      <c r="Q14">
        <f>B9-B12*(B9-B8)</f>
        <v>200</v>
      </c>
    </row>
    <row r="15" spans="1:17" x14ac:dyDescent="0.3">
      <c r="B15" t="s">
        <v>37</v>
      </c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38</v>
      </c>
      <c r="I15" t="s">
        <v>41</v>
      </c>
      <c r="J15" s="4" t="s">
        <v>55</v>
      </c>
      <c r="K15" s="5">
        <f>K12-K13+K14</f>
        <v>-540</v>
      </c>
      <c r="L15" s="5">
        <f>L12-L13+L14</f>
        <v>-50</v>
      </c>
      <c r="M15" s="5">
        <f>M12-M13+M14</f>
        <v>60</v>
      </c>
      <c r="N15" s="5">
        <f>N12-N13+N14</f>
        <v>192.5</v>
      </c>
      <c r="O15" s="5">
        <f>O12-O13+O14</f>
        <v>224</v>
      </c>
      <c r="P15" s="5">
        <f>P12-P13+P14</f>
        <v>216.5</v>
      </c>
      <c r="Q15" s="5">
        <f>Q12-Q13+Q14</f>
        <v>293</v>
      </c>
    </row>
    <row r="16" spans="1:17" x14ac:dyDescent="0.3">
      <c r="A16" t="s">
        <v>49</v>
      </c>
      <c r="C16">
        <f>L2*$B$11/360</f>
        <v>15</v>
      </c>
      <c r="D16">
        <f>M2*$B$11/360</f>
        <v>60</v>
      </c>
      <c r="E16">
        <f>N2*$B$11/360</f>
        <v>105</v>
      </c>
      <c r="F16">
        <f>O2*$B$11/360</f>
        <v>115</v>
      </c>
      <c r="G16">
        <f>P2*$B$11/360</f>
        <v>105</v>
      </c>
    </row>
    <row r="17" spans="1:17" x14ac:dyDescent="0.3">
      <c r="A17" t="s">
        <v>50</v>
      </c>
      <c r="C17">
        <f>L4*$B$10/360</f>
        <v>5</v>
      </c>
      <c r="D17">
        <f>M4*$B$10/360</f>
        <v>10</v>
      </c>
      <c r="E17">
        <f>N4*$B$10/360</f>
        <v>12</v>
      </c>
      <c r="F17">
        <f>O4*$B$10/360</f>
        <v>13</v>
      </c>
      <c r="G17">
        <f>P4*$B$10/360</f>
        <v>12</v>
      </c>
      <c r="J17" t="s">
        <v>56</v>
      </c>
      <c r="K17">
        <f>K15</f>
        <v>-540</v>
      </c>
      <c r="L17">
        <f>K17+L15</f>
        <v>-590</v>
      </c>
      <c r="M17">
        <f t="shared" ref="M17:Q17" si="3">L17+M15</f>
        <v>-530</v>
      </c>
      <c r="N17">
        <f t="shared" si="3"/>
        <v>-337.5</v>
      </c>
      <c r="O17" s="6">
        <f t="shared" si="3"/>
        <v>-113.5</v>
      </c>
      <c r="P17">
        <f t="shared" si="3"/>
        <v>103</v>
      </c>
      <c r="Q17">
        <f t="shared" si="3"/>
        <v>396</v>
      </c>
    </row>
    <row r="18" spans="1:17" x14ac:dyDescent="0.3">
      <c r="A18" t="s">
        <v>51</v>
      </c>
      <c r="C18">
        <f>C16-C17</f>
        <v>10</v>
      </c>
      <c r="D18">
        <f>D16-D17</f>
        <v>50</v>
      </c>
      <c r="E18">
        <f>E16-E17</f>
        <v>93</v>
      </c>
      <c r="F18">
        <f>F16-F17</f>
        <v>102</v>
      </c>
      <c r="G18">
        <f>G16-G17</f>
        <v>93</v>
      </c>
    </row>
    <row r="19" spans="1:17" x14ac:dyDescent="0.3">
      <c r="A19" t="s">
        <v>52</v>
      </c>
      <c r="C19">
        <f>C18-B18</f>
        <v>10</v>
      </c>
      <c r="D19">
        <f>D18-C18</f>
        <v>40</v>
      </c>
      <c r="E19">
        <f>E18-D18</f>
        <v>43</v>
      </c>
      <c r="F19">
        <f>F18-E18</f>
        <v>9</v>
      </c>
      <c r="G19">
        <f>G18-F18</f>
        <v>-9</v>
      </c>
      <c r="H19">
        <f>H18-G18</f>
        <v>-93</v>
      </c>
      <c r="J19" t="s">
        <v>57</v>
      </c>
      <c r="K19">
        <f>4+(-O17/P15)</f>
        <v>4.5242494226327947</v>
      </c>
    </row>
    <row r="20" spans="1:17" x14ac:dyDescent="0.3">
      <c r="J20" t="s">
        <v>61</v>
      </c>
      <c r="K20" s="7">
        <f>NPV(B13,L15:Q15)+K15</f>
        <v>87.378279062526872</v>
      </c>
      <c r="L20" t="str">
        <f>IF(K20&gt;0,"Efectuable","No efectuable")</f>
        <v>Efectuable</v>
      </c>
    </row>
    <row r="21" spans="1:17" x14ac:dyDescent="0.3">
      <c r="J21" t="s">
        <v>59</v>
      </c>
      <c r="K21" s="8">
        <f>IRR(K15:Q15)</f>
        <v>0.12621531290950938</v>
      </c>
      <c r="L21" t="str">
        <f>IF(K21&gt;0,"Efectuable","No efectuable")</f>
        <v>Efectuable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E132-2D9C-4E14-A33F-975BCD0B8197}">
  <dimension ref="A1:Q21"/>
  <sheetViews>
    <sheetView topLeftCell="B1" workbookViewId="0">
      <selection activeCell="D3" sqref="D3"/>
    </sheetView>
  </sheetViews>
  <sheetFormatPr defaultRowHeight="14.4" x14ac:dyDescent="0.3"/>
  <cols>
    <col min="1" max="1" width="25.6640625" customWidth="1"/>
    <col min="10" max="10" width="22.21875" customWidth="1"/>
  </cols>
  <sheetData>
    <row r="1" spans="1:17" x14ac:dyDescent="0.3">
      <c r="A1" t="s">
        <v>23</v>
      </c>
      <c r="B1">
        <v>5</v>
      </c>
      <c r="C1" t="s">
        <v>44</v>
      </c>
      <c r="J1" t="s">
        <v>36</v>
      </c>
      <c r="K1" t="s">
        <v>37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38</v>
      </c>
    </row>
    <row r="2" spans="1:1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39</v>
      </c>
      <c r="J2" t="str">
        <f>A3</f>
        <v>Ingresos</v>
      </c>
      <c r="L2">
        <f>B3</f>
        <v>60</v>
      </c>
      <c r="M2">
        <f t="shared" ref="M2:P5" si="0">C3</f>
        <v>240</v>
      </c>
      <c r="N2">
        <f t="shared" si="0"/>
        <v>257.73340649294204</v>
      </c>
      <c r="O2">
        <f t="shared" si="0"/>
        <v>460</v>
      </c>
      <c r="P2">
        <f t="shared" si="0"/>
        <v>420</v>
      </c>
    </row>
    <row r="3" spans="1:17" x14ac:dyDescent="0.3">
      <c r="A3" t="s">
        <v>17</v>
      </c>
      <c r="B3">
        <v>60</v>
      </c>
      <c r="C3">
        <v>240</v>
      </c>
      <c r="D3" s="23">
        <v>257.73340649294204</v>
      </c>
      <c r="E3">
        <v>460</v>
      </c>
      <c r="F3">
        <v>420</v>
      </c>
      <c r="I3" t="s">
        <v>40</v>
      </c>
      <c r="J3" t="str">
        <f t="shared" ref="J3:J5" si="1">A4</f>
        <v>Mano de obra</v>
      </c>
      <c r="L3">
        <f t="shared" ref="L3:L5" si="2">B4</f>
        <v>60</v>
      </c>
      <c r="M3">
        <f t="shared" si="0"/>
        <v>70</v>
      </c>
      <c r="N3">
        <f t="shared" si="0"/>
        <v>84</v>
      </c>
      <c r="O3">
        <f t="shared" si="0"/>
        <v>88</v>
      </c>
      <c r="P3">
        <f t="shared" si="0"/>
        <v>88</v>
      </c>
    </row>
    <row r="4" spans="1:17" x14ac:dyDescent="0.3">
      <c r="A4" t="s">
        <v>28</v>
      </c>
      <c r="B4">
        <v>60</v>
      </c>
      <c r="C4">
        <v>70</v>
      </c>
      <c r="D4" s="24">
        <v>84</v>
      </c>
      <c r="E4">
        <v>88</v>
      </c>
      <c r="F4">
        <v>88</v>
      </c>
      <c r="I4" t="s">
        <v>40</v>
      </c>
      <c r="J4" t="str">
        <f t="shared" si="1"/>
        <v>Materiales</v>
      </c>
      <c r="L4">
        <f t="shared" si="2"/>
        <v>30</v>
      </c>
      <c r="M4">
        <f t="shared" si="0"/>
        <v>60</v>
      </c>
      <c r="N4">
        <f t="shared" si="0"/>
        <v>72</v>
      </c>
      <c r="O4">
        <f t="shared" si="0"/>
        <v>78</v>
      </c>
      <c r="P4">
        <f t="shared" si="0"/>
        <v>72</v>
      </c>
    </row>
    <row r="5" spans="1:17" x14ac:dyDescent="0.3">
      <c r="A5" t="s">
        <v>29</v>
      </c>
      <c r="B5">
        <v>30</v>
      </c>
      <c r="C5">
        <v>60</v>
      </c>
      <c r="D5" s="24">
        <v>72</v>
      </c>
      <c r="E5">
        <v>78</v>
      </c>
      <c r="F5">
        <v>72</v>
      </c>
      <c r="I5" t="s">
        <v>40</v>
      </c>
      <c r="J5" t="str">
        <f t="shared" si="1"/>
        <v>Alquiler</v>
      </c>
      <c r="L5">
        <f t="shared" si="2"/>
        <v>10</v>
      </c>
      <c r="M5">
        <f t="shared" si="0"/>
        <v>10</v>
      </c>
      <c r="N5">
        <f t="shared" si="0"/>
        <v>10</v>
      </c>
      <c r="O5">
        <f t="shared" si="0"/>
        <v>10</v>
      </c>
      <c r="P5">
        <f t="shared" si="0"/>
        <v>10</v>
      </c>
    </row>
    <row r="6" spans="1:17" x14ac:dyDescent="0.3">
      <c r="A6" t="s">
        <v>30</v>
      </c>
      <c r="B6">
        <v>10</v>
      </c>
      <c r="C6">
        <v>10</v>
      </c>
      <c r="D6" s="24">
        <v>10</v>
      </c>
      <c r="E6">
        <v>10</v>
      </c>
      <c r="F6">
        <v>10</v>
      </c>
      <c r="I6" t="s">
        <v>41</v>
      </c>
      <c r="J6" t="s">
        <v>42</v>
      </c>
      <c r="L6">
        <f>L2-L3-L4-L5</f>
        <v>-40</v>
      </c>
      <c r="M6">
        <f>M2-M3-M4-M5</f>
        <v>100</v>
      </c>
      <c r="N6">
        <f>N2-N3-N4-N5</f>
        <v>91.733406492942038</v>
      </c>
      <c r="O6">
        <f>O2-O3-O4-O5</f>
        <v>284</v>
      </c>
      <c r="P6">
        <f>P2-P3-P4-P5</f>
        <v>250</v>
      </c>
    </row>
    <row r="7" spans="1:17" x14ac:dyDescent="0.3">
      <c r="A7" t="s">
        <v>24</v>
      </c>
      <c r="B7">
        <v>540</v>
      </c>
      <c r="C7" t="s">
        <v>25</v>
      </c>
      <c r="D7" s="24"/>
      <c r="I7" t="s">
        <v>40</v>
      </c>
      <c r="J7" t="s">
        <v>43</v>
      </c>
      <c r="L7">
        <f>(B7-B8)/B1</f>
        <v>80</v>
      </c>
      <c r="M7">
        <f>L7</f>
        <v>80</v>
      </c>
      <c r="N7">
        <f>M7</f>
        <v>80</v>
      </c>
      <c r="O7">
        <f>N7</f>
        <v>80</v>
      </c>
      <c r="P7">
        <f>O7</f>
        <v>80</v>
      </c>
    </row>
    <row r="8" spans="1:17" x14ac:dyDescent="0.3">
      <c r="A8" t="s">
        <v>26</v>
      </c>
      <c r="B8">
        <v>140</v>
      </c>
      <c r="C8" t="s">
        <v>25</v>
      </c>
      <c r="I8" t="s">
        <v>41</v>
      </c>
      <c r="J8" t="s">
        <v>45</v>
      </c>
      <c r="L8">
        <f>L6-L7</f>
        <v>-120</v>
      </c>
      <c r="M8">
        <f>M6-M7</f>
        <v>20</v>
      </c>
      <c r="N8">
        <f>N6-N7</f>
        <v>11.733406492942038</v>
      </c>
      <c r="O8">
        <f>O6-O7</f>
        <v>204</v>
      </c>
      <c r="P8">
        <f>P6-P7</f>
        <v>170</v>
      </c>
    </row>
    <row r="9" spans="1:17" x14ac:dyDescent="0.3">
      <c r="A9" t="s">
        <v>27</v>
      </c>
      <c r="B9">
        <v>220</v>
      </c>
      <c r="C9" t="s">
        <v>25</v>
      </c>
      <c r="I9" t="s">
        <v>40</v>
      </c>
      <c r="J9" t="s">
        <v>46</v>
      </c>
      <c r="L9">
        <f>25%*L8</f>
        <v>-30</v>
      </c>
      <c r="M9">
        <f>25%*M8</f>
        <v>5</v>
      </c>
      <c r="N9">
        <f>25%*N8</f>
        <v>2.9333516232355095</v>
      </c>
      <c r="O9">
        <f>25%*O8</f>
        <v>51</v>
      </c>
      <c r="P9">
        <f>25%*P8</f>
        <v>42.5</v>
      </c>
    </row>
    <row r="10" spans="1:17" x14ac:dyDescent="0.3">
      <c r="A10" t="s">
        <v>31</v>
      </c>
      <c r="B10">
        <v>60</v>
      </c>
      <c r="C10" t="s">
        <v>32</v>
      </c>
      <c r="I10" t="s">
        <v>41</v>
      </c>
      <c r="J10" t="s">
        <v>47</v>
      </c>
      <c r="L10">
        <f>L8-L9</f>
        <v>-90</v>
      </c>
      <c r="M10">
        <f>M8-M9</f>
        <v>15</v>
      </c>
      <c r="N10">
        <f>N8-N9</f>
        <v>8.8000548697065284</v>
      </c>
      <c r="O10">
        <f>O8-O9</f>
        <v>153</v>
      </c>
      <c r="P10">
        <f>P8-P9</f>
        <v>127.5</v>
      </c>
    </row>
    <row r="11" spans="1:17" x14ac:dyDescent="0.3">
      <c r="A11" t="s">
        <v>33</v>
      </c>
      <c r="B11">
        <v>90</v>
      </c>
      <c r="C11" t="s">
        <v>32</v>
      </c>
      <c r="I11" t="s">
        <v>39</v>
      </c>
      <c r="J11" t="s">
        <v>43</v>
      </c>
      <c r="L11">
        <f>L7</f>
        <v>80</v>
      </c>
      <c r="M11">
        <f>M7</f>
        <v>80</v>
      </c>
      <c r="N11">
        <f>N7</f>
        <v>80</v>
      </c>
      <c r="O11">
        <f>O7</f>
        <v>80</v>
      </c>
      <c r="P11">
        <f>P7</f>
        <v>80</v>
      </c>
    </row>
    <row r="12" spans="1:17" x14ac:dyDescent="0.3">
      <c r="A12" t="s">
        <v>34</v>
      </c>
      <c r="B12" s="2">
        <v>0.25</v>
      </c>
      <c r="I12" t="s">
        <v>41</v>
      </c>
      <c r="J12" s="3" t="s">
        <v>48</v>
      </c>
      <c r="L12">
        <f>L10+L11</f>
        <v>-10</v>
      </c>
      <c r="M12">
        <f>M10+M11</f>
        <v>95</v>
      </c>
      <c r="N12">
        <f>N10+N11</f>
        <v>88.800054869706528</v>
      </c>
      <c r="O12">
        <f>O10+O11</f>
        <v>233</v>
      </c>
      <c r="P12">
        <f>P10+P11</f>
        <v>207.5</v>
      </c>
    </row>
    <row r="13" spans="1:17" x14ac:dyDescent="0.3">
      <c r="A13" t="s">
        <v>35</v>
      </c>
      <c r="B13" s="2">
        <v>0.09</v>
      </c>
      <c r="I13" t="s">
        <v>40</v>
      </c>
      <c r="J13" s="3" t="s">
        <v>53</v>
      </c>
      <c r="L13">
        <f>C19</f>
        <v>10</v>
      </c>
      <c r="M13">
        <f>D19</f>
        <v>40</v>
      </c>
      <c r="N13">
        <f>E19</f>
        <v>2.4333516232355095</v>
      </c>
      <c r="O13">
        <f>F19</f>
        <v>49.566648376764491</v>
      </c>
      <c r="P13">
        <f>G19</f>
        <v>-9</v>
      </c>
      <c r="Q13">
        <f>H19</f>
        <v>-93</v>
      </c>
    </row>
    <row r="14" spans="1:17" x14ac:dyDescent="0.3">
      <c r="I14" t="s">
        <v>39</v>
      </c>
      <c r="J14" s="3" t="s">
        <v>54</v>
      </c>
      <c r="K14">
        <f>-B7</f>
        <v>-540</v>
      </c>
      <c r="Q14">
        <f>B9-B12*(B9-B8)</f>
        <v>200</v>
      </c>
    </row>
    <row r="15" spans="1:17" x14ac:dyDescent="0.3">
      <c r="B15" t="s">
        <v>37</v>
      </c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38</v>
      </c>
      <c r="I15" t="s">
        <v>41</v>
      </c>
      <c r="J15" s="4" t="s">
        <v>55</v>
      </c>
      <c r="K15" s="5">
        <f>K12-K13+K14</f>
        <v>-540</v>
      </c>
      <c r="L15" s="5">
        <f>L12-L13+L14</f>
        <v>-20</v>
      </c>
      <c r="M15" s="5">
        <f>M12-M13+M14</f>
        <v>55</v>
      </c>
      <c r="N15" s="5">
        <f>N12-N13+N14</f>
        <v>86.366703246471019</v>
      </c>
      <c r="O15" s="5">
        <f>O12-O13+O14</f>
        <v>183.43335162323552</v>
      </c>
      <c r="P15" s="5">
        <f>P12-P13+P14</f>
        <v>216.5</v>
      </c>
      <c r="Q15" s="5">
        <f>Q12-Q13+Q14</f>
        <v>293</v>
      </c>
    </row>
    <row r="16" spans="1:17" x14ac:dyDescent="0.3">
      <c r="A16" t="s">
        <v>49</v>
      </c>
      <c r="C16">
        <f>L2*$B$11/360</f>
        <v>15</v>
      </c>
      <c r="D16">
        <f>M2*$B$11/360</f>
        <v>60</v>
      </c>
      <c r="E16">
        <f>N2*$B$11/360</f>
        <v>64.433351623235509</v>
      </c>
      <c r="F16">
        <f>O2*$B$11/360</f>
        <v>115</v>
      </c>
      <c r="G16">
        <f>P2*$B$11/360</f>
        <v>105</v>
      </c>
    </row>
    <row r="17" spans="1:17" x14ac:dyDescent="0.3">
      <c r="A17" t="s">
        <v>50</v>
      </c>
      <c r="C17">
        <f>L4*$B$10/360</f>
        <v>5</v>
      </c>
      <c r="D17">
        <f>M4*$B$10/360</f>
        <v>10</v>
      </c>
      <c r="E17">
        <f>N4*$B$10/360</f>
        <v>12</v>
      </c>
      <c r="F17">
        <f>O4*$B$10/360</f>
        <v>13</v>
      </c>
      <c r="G17">
        <f>P4*$B$10/360</f>
        <v>12</v>
      </c>
      <c r="J17" t="s">
        <v>56</v>
      </c>
      <c r="K17">
        <f>K15</f>
        <v>-540</v>
      </c>
      <c r="L17">
        <f>K17+L15</f>
        <v>-560</v>
      </c>
      <c r="M17">
        <f t="shared" ref="M17:Q17" si="3">L17+M15</f>
        <v>-505</v>
      </c>
      <c r="N17">
        <f t="shared" si="3"/>
        <v>-418.63329675352895</v>
      </c>
      <c r="O17" s="6">
        <f t="shared" si="3"/>
        <v>-235.19994513029343</v>
      </c>
      <c r="P17">
        <f t="shared" si="3"/>
        <v>-18.699945130293429</v>
      </c>
      <c r="Q17">
        <f t="shared" si="3"/>
        <v>274.30005486970657</v>
      </c>
    </row>
    <row r="18" spans="1:17" x14ac:dyDescent="0.3">
      <c r="A18" t="s">
        <v>51</v>
      </c>
      <c r="C18">
        <f>C16-C17</f>
        <v>10</v>
      </c>
      <c r="D18">
        <f>D16-D17</f>
        <v>50</v>
      </c>
      <c r="E18">
        <f>E16-E17</f>
        <v>52.433351623235509</v>
      </c>
      <c r="F18">
        <f>F16-F17</f>
        <v>102</v>
      </c>
      <c r="G18">
        <f>G16-G17</f>
        <v>93</v>
      </c>
    </row>
    <row r="19" spans="1:17" x14ac:dyDescent="0.3">
      <c r="A19" t="s">
        <v>52</v>
      </c>
      <c r="C19">
        <f>C18-B18</f>
        <v>10</v>
      </c>
      <c r="D19">
        <f>D18-C18</f>
        <v>40</v>
      </c>
      <c r="E19">
        <f>E18-D18</f>
        <v>2.4333516232355095</v>
      </c>
      <c r="F19">
        <f>F18-E18</f>
        <v>49.566648376764491</v>
      </c>
      <c r="G19">
        <f>G18-F18</f>
        <v>-9</v>
      </c>
      <c r="H19">
        <f>H18-G18</f>
        <v>-93</v>
      </c>
      <c r="J19" t="s">
        <v>57</v>
      </c>
      <c r="K19">
        <f>4+(-O17/P15)</f>
        <v>5.0863738805094387</v>
      </c>
    </row>
    <row r="20" spans="1:17" x14ac:dyDescent="0.3">
      <c r="J20" t="s">
        <v>58</v>
      </c>
      <c r="K20" s="7">
        <f>NPV(B13,L15:Q15)+K15</f>
        <v>0</v>
      </c>
      <c r="L20" t="str">
        <f>IF(K20&gt;0,"Efectuable","No efectuable")</f>
        <v>No efectuable</v>
      </c>
    </row>
    <row r="21" spans="1:17" x14ac:dyDescent="0.3">
      <c r="J21" t="s">
        <v>59</v>
      </c>
      <c r="K21" s="8">
        <f>IRR(K15:Q15)</f>
        <v>8.9999999999988534E-2</v>
      </c>
      <c r="L21" t="str">
        <f>IF(K21&gt;0,"Efectuable","No efectuable")</f>
        <v>Efectuable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19932-B958-4396-8A6B-FFE29C41BC9C}">
  <dimension ref="A1:Q21"/>
  <sheetViews>
    <sheetView workbookViewId="0">
      <selection activeCell="C4" sqref="C4"/>
    </sheetView>
  </sheetViews>
  <sheetFormatPr defaultRowHeight="14.4" x14ac:dyDescent="0.3"/>
  <cols>
    <col min="1" max="1" width="25.6640625" customWidth="1"/>
    <col min="10" max="10" width="22.21875" customWidth="1"/>
  </cols>
  <sheetData>
    <row r="1" spans="1:17" x14ac:dyDescent="0.3">
      <c r="A1" t="s">
        <v>23</v>
      </c>
      <c r="B1">
        <v>5</v>
      </c>
      <c r="C1" t="s">
        <v>44</v>
      </c>
      <c r="J1" t="s">
        <v>36</v>
      </c>
      <c r="K1" t="s">
        <v>37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38</v>
      </c>
    </row>
    <row r="2" spans="1:1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39</v>
      </c>
      <c r="J2" t="str">
        <f>A3</f>
        <v>Ingresos</v>
      </c>
      <c r="L2">
        <f>B3</f>
        <v>60</v>
      </c>
      <c r="M2">
        <f t="shared" ref="M2:P5" si="0">C3</f>
        <v>240</v>
      </c>
      <c r="N2">
        <f t="shared" si="0"/>
        <v>420</v>
      </c>
      <c r="O2">
        <f t="shared" si="0"/>
        <v>460</v>
      </c>
      <c r="P2">
        <f t="shared" si="0"/>
        <v>420</v>
      </c>
    </row>
    <row r="3" spans="1:17" x14ac:dyDescent="0.3">
      <c r="A3" t="s">
        <v>17</v>
      </c>
      <c r="B3">
        <v>60</v>
      </c>
      <c r="C3">
        <v>240</v>
      </c>
      <c r="D3">
        <v>420</v>
      </c>
      <c r="E3">
        <v>460</v>
      </c>
      <c r="F3">
        <v>420</v>
      </c>
      <c r="I3" t="s">
        <v>40</v>
      </c>
      <c r="J3" t="str">
        <f t="shared" ref="J3:J5" si="1">A4</f>
        <v>Mano de obra</v>
      </c>
      <c r="L3">
        <f t="shared" ref="L3:L5" si="2">B4</f>
        <v>60</v>
      </c>
      <c r="M3">
        <f t="shared" si="0"/>
        <v>5.2666666666665769</v>
      </c>
      <c r="N3">
        <f t="shared" si="0"/>
        <v>84</v>
      </c>
      <c r="O3">
        <f t="shared" si="0"/>
        <v>88</v>
      </c>
      <c r="P3">
        <f t="shared" si="0"/>
        <v>88</v>
      </c>
    </row>
    <row r="4" spans="1:17" x14ac:dyDescent="0.3">
      <c r="A4" t="s">
        <v>28</v>
      </c>
      <c r="B4">
        <v>60</v>
      </c>
      <c r="C4" s="23">
        <v>5.2666666666665769</v>
      </c>
      <c r="D4">
        <v>84</v>
      </c>
      <c r="E4">
        <v>88</v>
      </c>
      <c r="F4">
        <v>88</v>
      </c>
      <c r="I4" t="s">
        <v>40</v>
      </c>
      <c r="J4" t="str">
        <f t="shared" si="1"/>
        <v>Materiales</v>
      </c>
      <c r="L4">
        <f t="shared" si="2"/>
        <v>30</v>
      </c>
      <c r="M4">
        <f t="shared" si="0"/>
        <v>60</v>
      </c>
      <c r="N4">
        <f t="shared" si="0"/>
        <v>72</v>
      </c>
      <c r="O4">
        <f t="shared" si="0"/>
        <v>78</v>
      </c>
      <c r="P4">
        <f t="shared" si="0"/>
        <v>72</v>
      </c>
    </row>
    <row r="5" spans="1:17" x14ac:dyDescent="0.3">
      <c r="A5" t="s">
        <v>29</v>
      </c>
      <c r="B5">
        <v>30</v>
      </c>
      <c r="C5">
        <v>60</v>
      </c>
      <c r="D5">
        <v>72</v>
      </c>
      <c r="E5">
        <v>78</v>
      </c>
      <c r="F5">
        <v>72</v>
      </c>
      <c r="I5" t="s">
        <v>40</v>
      </c>
      <c r="J5" t="str">
        <f t="shared" si="1"/>
        <v>Alquiler</v>
      </c>
      <c r="L5">
        <f t="shared" si="2"/>
        <v>10</v>
      </c>
      <c r="M5">
        <f t="shared" si="0"/>
        <v>10</v>
      </c>
      <c r="N5">
        <f t="shared" si="0"/>
        <v>10</v>
      </c>
      <c r="O5">
        <f t="shared" si="0"/>
        <v>10</v>
      </c>
      <c r="P5">
        <f t="shared" si="0"/>
        <v>10</v>
      </c>
    </row>
    <row r="6" spans="1:17" x14ac:dyDescent="0.3">
      <c r="A6" t="s">
        <v>30</v>
      </c>
      <c r="B6">
        <v>10</v>
      </c>
      <c r="C6">
        <v>10</v>
      </c>
      <c r="D6">
        <v>10</v>
      </c>
      <c r="E6">
        <v>10</v>
      </c>
      <c r="F6">
        <v>10</v>
      </c>
      <c r="I6" t="s">
        <v>41</v>
      </c>
      <c r="J6" t="s">
        <v>42</v>
      </c>
      <c r="L6">
        <f>L2-L3-L4-L5</f>
        <v>-40</v>
      </c>
      <c r="M6">
        <f>M2-M3-M4-M5</f>
        <v>164.73333333333343</v>
      </c>
      <c r="N6">
        <f>N2-N3-N4-N5</f>
        <v>254</v>
      </c>
      <c r="O6">
        <f>O2-O3-O4-O5</f>
        <v>284</v>
      </c>
      <c r="P6">
        <f>P2-P3-P4-P5</f>
        <v>250</v>
      </c>
    </row>
    <row r="7" spans="1:17" x14ac:dyDescent="0.3">
      <c r="A7" t="s">
        <v>24</v>
      </c>
      <c r="B7">
        <v>540</v>
      </c>
      <c r="C7" t="s">
        <v>25</v>
      </c>
      <c r="I7" t="s">
        <v>40</v>
      </c>
      <c r="J7" t="s">
        <v>43</v>
      </c>
      <c r="L7">
        <f>(B7-B8)/B1</f>
        <v>80</v>
      </c>
      <c r="M7">
        <f>L7</f>
        <v>80</v>
      </c>
      <c r="N7">
        <f>M7</f>
        <v>80</v>
      </c>
      <c r="O7">
        <f>N7</f>
        <v>80</v>
      </c>
      <c r="P7">
        <f>O7</f>
        <v>80</v>
      </c>
    </row>
    <row r="8" spans="1:17" x14ac:dyDescent="0.3">
      <c r="A8" t="s">
        <v>26</v>
      </c>
      <c r="B8">
        <v>140</v>
      </c>
      <c r="C8" t="s">
        <v>25</v>
      </c>
      <c r="I8" t="s">
        <v>41</v>
      </c>
      <c r="J8" t="s">
        <v>45</v>
      </c>
      <c r="L8">
        <f>L6-L7</f>
        <v>-120</v>
      </c>
      <c r="M8">
        <f>M6-M7</f>
        <v>84.733333333333434</v>
      </c>
      <c r="N8">
        <f>N6-N7</f>
        <v>174</v>
      </c>
      <c r="O8">
        <f>O6-O7</f>
        <v>204</v>
      </c>
      <c r="P8">
        <f>P6-P7</f>
        <v>170</v>
      </c>
    </row>
    <row r="9" spans="1:17" x14ac:dyDescent="0.3">
      <c r="A9" t="s">
        <v>27</v>
      </c>
      <c r="B9">
        <v>220</v>
      </c>
      <c r="C9" t="s">
        <v>25</v>
      </c>
      <c r="I9" t="s">
        <v>40</v>
      </c>
      <c r="J9" t="s">
        <v>46</v>
      </c>
      <c r="L9">
        <f>25%*L8</f>
        <v>-30</v>
      </c>
      <c r="M9">
        <f>25%*M8</f>
        <v>21.183333333333358</v>
      </c>
      <c r="N9">
        <f>25%*N8</f>
        <v>43.5</v>
      </c>
      <c r="O9">
        <f>25%*O8</f>
        <v>51</v>
      </c>
      <c r="P9">
        <f>25%*P8</f>
        <v>42.5</v>
      </c>
    </row>
    <row r="10" spans="1:17" x14ac:dyDescent="0.3">
      <c r="A10" t="s">
        <v>31</v>
      </c>
      <c r="B10">
        <v>60</v>
      </c>
      <c r="C10" t="s">
        <v>32</v>
      </c>
      <c r="I10" t="s">
        <v>41</v>
      </c>
      <c r="J10" t="s">
        <v>47</v>
      </c>
      <c r="L10">
        <f>L8-L9</f>
        <v>-90</v>
      </c>
      <c r="M10">
        <f>M8-M9</f>
        <v>63.550000000000075</v>
      </c>
      <c r="N10">
        <f>N8-N9</f>
        <v>130.5</v>
      </c>
      <c r="O10">
        <f>O8-O9</f>
        <v>153</v>
      </c>
      <c r="P10">
        <f>P8-P9</f>
        <v>127.5</v>
      </c>
    </row>
    <row r="11" spans="1:17" x14ac:dyDescent="0.3">
      <c r="A11" t="s">
        <v>33</v>
      </c>
      <c r="B11">
        <v>90</v>
      </c>
      <c r="C11" t="s">
        <v>32</v>
      </c>
      <c r="I11" t="s">
        <v>39</v>
      </c>
      <c r="J11" t="s">
        <v>43</v>
      </c>
      <c r="L11">
        <f>L7</f>
        <v>80</v>
      </c>
      <c r="M11">
        <f>M7</f>
        <v>80</v>
      </c>
      <c r="N11">
        <f>N7</f>
        <v>80</v>
      </c>
      <c r="O11">
        <f>O7</f>
        <v>80</v>
      </c>
      <c r="P11">
        <f>P7</f>
        <v>80</v>
      </c>
    </row>
    <row r="12" spans="1:17" x14ac:dyDescent="0.3">
      <c r="A12" t="s">
        <v>34</v>
      </c>
      <c r="B12" s="2">
        <v>0.25</v>
      </c>
      <c r="I12" t="s">
        <v>41</v>
      </c>
      <c r="J12" s="3" t="s">
        <v>48</v>
      </c>
      <c r="L12">
        <f>L10+L11</f>
        <v>-10</v>
      </c>
      <c r="M12">
        <f>M10+M11</f>
        <v>143.55000000000007</v>
      </c>
      <c r="N12">
        <f>N10+N11</f>
        <v>210.5</v>
      </c>
      <c r="O12">
        <f>O10+O11</f>
        <v>233</v>
      </c>
      <c r="P12">
        <f>P10+P11</f>
        <v>207.5</v>
      </c>
    </row>
    <row r="13" spans="1:17" x14ac:dyDescent="0.3">
      <c r="A13" t="s">
        <v>35</v>
      </c>
      <c r="B13" s="2">
        <v>0.09</v>
      </c>
      <c r="I13" t="s">
        <v>40</v>
      </c>
      <c r="J13" s="3" t="s">
        <v>53</v>
      </c>
      <c r="L13">
        <f>C19</f>
        <v>10</v>
      </c>
      <c r="M13">
        <f>D19</f>
        <v>40</v>
      </c>
      <c r="N13">
        <f>E19</f>
        <v>43</v>
      </c>
      <c r="O13">
        <f>F19</f>
        <v>9</v>
      </c>
      <c r="P13">
        <f>G19</f>
        <v>-9</v>
      </c>
      <c r="Q13">
        <f>H19</f>
        <v>-93</v>
      </c>
    </row>
    <row r="14" spans="1:17" x14ac:dyDescent="0.3">
      <c r="I14" t="s">
        <v>39</v>
      </c>
      <c r="J14" s="3" t="s">
        <v>54</v>
      </c>
      <c r="K14">
        <f>-B7</f>
        <v>-540</v>
      </c>
      <c r="Q14">
        <f>B9-B12*(B9-B8)</f>
        <v>200</v>
      </c>
    </row>
    <row r="15" spans="1:17" x14ac:dyDescent="0.3">
      <c r="B15" t="s">
        <v>37</v>
      </c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38</v>
      </c>
      <c r="I15" t="s">
        <v>41</v>
      </c>
      <c r="J15" s="4" t="s">
        <v>55</v>
      </c>
      <c r="K15" s="5">
        <f>K12-K13+K14</f>
        <v>-540</v>
      </c>
      <c r="L15" s="5">
        <f>L12-L13+L14</f>
        <v>-20</v>
      </c>
      <c r="M15" s="5">
        <f>M12-M13+M14</f>
        <v>103.55000000000007</v>
      </c>
      <c r="N15" s="5">
        <f>N12-N13+N14</f>
        <v>167.5</v>
      </c>
      <c r="O15" s="5">
        <f>O12-O13+O14</f>
        <v>224</v>
      </c>
      <c r="P15" s="5">
        <f>P12-P13+P14</f>
        <v>216.5</v>
      </c>
      <c r="Q15" s="5">
        <f>Q12-Q13+Q14</f>
        <v>293</v>
      </c>
    </row>
    <row r="16" spans="1:17" x14ac:dyDescent="0.3">
      <c r="A16" t="s">
        <v>49</v>
      </c>
      <c r="C16">
        <f>L2*$B$11/360</f>
        <v>15</v>
      </c>
      <c r="D16">
        <f>M2*$B$11/360</f>
        <v>60</v>
      </c>
      <c r="E16">
        <f>N2*$B$11/360</f>
        <v>105</v>
      </c>
      <c r="F16">
        <f>O2*$B$11/360</f>
        <v>115</v>
      </c>
      <c r="G16">
        <f>P2*$B$11/360</f>
        <v>105</v>
      </c>
    </row>
    <row r="17" spans="1:17" x14ac:dyDescent="0.3">
      <c r="A17" t="s">
        <v>50</v>
      </c>
      <c r="C17">
        <f>L4*$B$10/360</f>
        <v>5</v>
      </c>
      <c r="D17">
        <f>M4*$B$10/360</f>
        <v>10</v>
      </c>
      <c r="E17">
        <f>N4*$B$10/360</f>
        <v>12</v>
      </c>
      <c r="F17">
        <f>O4*$B$10/360</f>
        <v>13</v>
      </c>
      <c r="G17">
        <f>P4*$B$10/360</f>
        <v>12</v>
      </c>
      <c r="J17" t="s">
        <v>56</v>
      </c>
      <c r="K17">
        <f>K15</f>
        <v>-540</v>
      </c>
      <c r="L17">
        <f>K17+L15</f>
        <v>-560</v>
      </c>
      <c r="M17">
        <f t="shared" ref="M17:Q17" si="3">L17+M15</f>
        <v>-456.44999999999993</v>
      </c>
      <c r="N17">
        <f t="shared" si="3"/>
        <v>-288.94999999999993</v>
      </c>
      <c r="O17" s="6">
        <f t="shared" si="3"/>
        <v>-64.949999999999932</v>
      </c>
      <c r="P17">
        <f t="shared" si="3"/>
        <v>151.55000000000007</v>
      </c>
      <c r="Q17">
        <f t="shared" si="3"/>
        <v>444.55000000000007</v>
      </c>
    </row>
    <row r="18" spans="1:17" x14ac:dyDescent="0.3">
      <c r="A18" t="s">
        <v>51</v>
      </c>
      <c r="C18">
        <f>C16-C17</f>
        <v>10</v>
      </c>
      <c r="D18">
        <f>D16-D17</f>
        <v>50</v>
      </c>
      <c r="E18">
        <f>E16-E17</f>
        <v>93</v>
      </c>
      <c r="F18">
        <f>F16-F17</f>
        <v>102</v>
      </c>
      <c r="G18">
        <f>G16-G17</f>
        <v>93</v>
      </c>
    </row>
    <row r="19" spans="1:17" x14ac:dyDescent="0.3">
      <c r="A19" t="s">
        <v>52</v>
      </c>
      <c r="C19">
        <f>C18-B18</f>
        <v>10</v>
      </c>
      <c r="D19">
        <f>D18-C18</f>
        <v>40</v>
      </c>
      <c r="E19">
        <f>E18-D18</f>
        <v>43</v>
      </c>
      <c r="F19">
        <f>F18-E18</f>
        <v>9</v>
      </c>
      <c r="G19">
        <f>G18-F18</f>
        <v>-9</v>
      </c>
      <c r="H19">
        <f>H18-G18</f>
        <v>-93</v>
      </c>
      <c r="J19" t="s">
        <v>57</v>
      </c>
      <c r="K19">
        <f>4+(-O17/P15)</f>
        <v>4.3</v>
      </c>
    </row>
    <row r="20" spans="1:17" x14ac:dyDescent="0.3">
      <c r="J20" t="s">
        <v>58</v>
      </c>
      <c r="K20" s="7">
        <f>NPV(B13,L15:Q15)+K15</f>
        <v>132.25179154757552</v>
      </c>
      <c r="L20" t="str">
        <f>IF(K20&gt;0,"Efectuable","No efectuable")</f>
        <v>Efectuable</v>
      </c>
    </row>
    <row r="21" spans="1:17" x14ac:dyDescent="0.3">
      <c r="J21" t="s">
        <v>59</v>
      </c>
      <c r="K21" s="8">
        <f>IRR(K15:Q15)</f>
        <v>0.14671047768233758</v>
      </c>
      <c r="L21" t="str">
        <f>IF(K21&gt;0,"Efectuable","No efectuable")</f>
        <v>Efectuable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50525-8DBD-4F28-A41B-B642A8D3557B}">
  <dimension ref="A1:Q21"/>
  <sheetViews>
    <sheetView topLeftCell="B1" workbookViewId="0">
      <selection activeCell="K19" sqref="K19"/>
    </sheetView>
  </sheetViews>
  <sheetFormatPr defaultRowHeight="14.4" x14ac:dyDescent="0.3"/>
  <cols>
    <col min="1" max="1" width="25.6640625" customWidth="1"/>
    <col min="10" max="10" width="22.21875" customWidth="1"/>
  </cols>
  <sheetData>
    <row r="1" spans="1:17" x14ac:dyDescent="0.3">
      <c r="A1" t="s">
        <v>23</v>
      </c>
      <c r="B1">
        <v>5</v>
      </c>
      <c r="C1" t="s">
        <v>44</v>
      </c>
      <c r="J1" t="s">
        <v>36</v>
      </c>
      <c r="K1" t="s">
        <v>37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38</v>
      </c>
    </row>
    <row r="2" spans="1:1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39</v>
      </c>
      <c r="J2" t="str">
        <f>A3</f>
        <v>Ingresos</v>
      </c>
      <c r="L2">
        <f>B3</f>
        <v>60</v>
      </c>
      <c r="M2">
        <f t="shared" ref="M2:P5" si="0">C3</f>
        <v>240</v>
      </c>
      <c r="N2">
        <f t="shared" si="0"/>
        <v>420</v>
      </c>
      <c r="O2">
        <f t="shared" si="0"/>
        <v>460</v>
      </c>
      <c r="P2">
        <f t="shared" si="0"/>
        <v>420</v>
      </c>
    </row>
    <row r="3" spans="1:17" x14ac:dyDescent="0.3">
      <c r="A3" t="s">
        <v>17</v>
      </c>
      <c r="B3">
        <v>60</v>
      </c>
      <c r="C3">
        <v>240</v>
      </c>
      <c r="D3">
        <v>420</v>
      </c>
      <c r="E3">
        <v>460</v>
      </c>
      <c r="F3">
        <v>420</v>
      </c>
      <c r="I3" t="s">
        <v>40</v>
      </c>
      <c r="J3" t="str">
        <f t="shared" ref="J3:J5" si="1">A4</f>
        <v>Mano de obra</v>
      </c>
      <c r="L3">
        <f t="shared" ref="L3:L5" si="2">B4</f>
        <v>60</v>
      </c>
      <c r="M3">
        <f t="shared" si="0"/>
        <v>70</v>
      </c>
      <c r="N3">
        <f t="shared" si="0"/>
        <v>84</v>
      </c>
      <c r="O3">
        <f t="shared" si="0"/>
        <v>88</v>
      </c>
      <c r="P3">
        <f t="shared" si="0"/>
        <v>88</v>
      </c>
    </row>
    <row r="4" spans="1:17" x14ac:dyDescent="0.3">
      <c r="A4" t="s">
        <v>28</v>
      </c>
      <c r="B4">
        <v>60</v>
      </c>
      <c r="C4">
        <v>70</v>
      </c>
      <c r="D4">
        <v>84</v>
      </c>
      <c r="E4">
        <v>88</v>
      </c>
      <c r="F4">
        <v>88</v>
      </c>
      <c r="I4" t="s">
        <v>40</v>
      </c>
      <c r="J4" t="str">
        <f t="shared" si="1"/>
        <v>Materiales</v>
      </c>
      <c r="L4">
        <f t="shared" si="2"/>
        <v>30</v>
      </c>
      <c r="M4">
        <f t="shared" si="0"/>
        <v>60</v>
      </c>
      <c r="N4">
        <f t="shared" si="0"/>
        <v>72</v>
      </c>
      <c r="O4">
        <f t="shared" si="0"/>
        <v>78</v>
      </c>
      <c r="P4">
        <f t="shared" si="0"/>
        <v>72</v>
      </c>
    </row>
    <row r="5" spans="1:17" x14ac:dyDescent="0.3">
      <c r="A5" t="s">
        <v>29</v>
      </c>
      <c r="B5">
        <v>30</v>
      </c>
      <c r="C5">
        <v>60</v>
      </c>
      <c r="D5">
        <v>72</v>
      </c>
      <c r="E5">
        <v>78</v>
      </c>
      <c r="F5">
        <v>72</v>
      </c>
      <c r="I5" t="s">
        <v>40</v>
      </c>
      <c r="J5" t="str">
        <f t="shared" si="1"/>
        <v>Alquiler</v>
      </c>
      <c r="L5">
        <f t="shared" si="2"/>
        <v>10</v>
      </c>
      <c r="M5">
        <f t="shared" si="0"/>
        <v>10</v>
      </c>
      <c r="N5">
        <f t="shared" si="0"/>
        <v>10</v>
      </c>
      <c r="O5">
        <f t="shared" si="0"/>
        <v>10</v>
      </c>
      <c r="P5">
        <f t="shared" si="0"/>
        <v>10</v>
      </c>
    </row>
    <row r="6" spans="1:17" x14ac:dyDescent="0.3">
      <c r="A6" t="s">
        <v>30</v>
      </c>
      <c r="B6">
        <v>10</v>
      </c>
      <c r="C6">
        <v>10</v>
      </c>
      <c r="D6">
        <v>10</v>
      </c>
      <c r="E6">
        <v>10</v>
      </c>
      <c r="F6">
        <v>10</v>
      </c>
      <c r="I6" t="s">
        <v>41</v>
      </c>
      <c r="J6" t="s">
        <v>42</v>
      </c>
      <c r="L6">
        <f>L2-L3-L4-L5</f>
        <v>-40</v>
      </c>
      <c r="M6">
        <f>M2-M3-M4-M5</f>
        <v>100</v>
      </c>
      <c r="N6">
        <f>N2-N3-N4-N5</f>
        <v>254</v>
      </c>
      <c r="O6">
        <f>O2-O3-O4-O5</f>
        <v>284</v>
      </c>
      <c r="P6">
        <f>P2-P3-P4-P5</f>
        <v>250</v>
      </c>
    </row>
    <row r="7" spans="1:17" x14ac:dyDescent="0.3">
      <c r="A7" t="s">
        <v>24</v>
      </c>
      <c r="B7">
        <v>540</v>
      </c>
      <c r="C7" t="s">
        <v>25</v>
      </c>
      <c r="I7" t="s">
        <v>40</v>
      </c>
      <c r="J7" t="s">
        <v>43</v>
      </c>
      <c r="L7">
        <f>(B7-B8)/B1</f>
        <v>80</v>
      </c>
      <c r="M7">
        <f>L7</f>
        <v>80</v>
      </c>
      <c r="N7">
        <f>M7</f>
        <v>80</v>
      </c>
      <c r="O7">
        <f>N7</f>
        <v>80</v>
      </c>
      <c r="P7">
        <f>O7</f>
        <v>80</v>
      </c>
    </row>
    <row r="8" spans="1:17" x14ac:dyDescent="0.3">
      <c r="A8" t="s">
        <v>26</v>
      </c>
      <c r="B8">
        <v>140</v>
      </c>
      <c r="C8" t="s">
        <v>25</v>
      </c>
      <c r="I8" t="s">
        <v>41</v>
      </c>
      <c r="J8" t="s">
        <v>45</v>
      </c>
      <c r="L8">
        <f>L6-L7</f>
        <v>-120</v>
      </c>
      <c r="M8">
        <f>M6-M7</f>
        <v>20</v>
      </c>
      <c r="N8">
        <f>N6-N7</f>
        <v>174</v>
      </c>
      <c r="O8">
        <f>O6-O7</f>
        <v>204</v>
      </c>
      <c r="P8">
        <f>P6-P7</f>
        <v>170</v>
      </c>
    </row>
    <row r="9" spans="1:17" x14ac:dyDescent="0.3">
      <c r="A9" t="s">
        <v>27</v>
      </c>
      <c r="B9">
        <v>220</v>
      </c>
      <c r="C9" t="s">
        <v>25</v>
      </c>
      <c r="I9" t="s">
        <v>40</v>
      </c>
      <c r="J9" t="s">
        <v>46</v>
      </c>
      <c r="L9">
        <f>25%*L8</f>
        <v>-30</v>
      </c>
      <c r="M9">
        <f>25%*M8</f>
        <v>5</v>
      </c>
      <c r="N9">
        <f>25%*N8</f>
        <v>43.5</v>
      </c>
      <c r="O9">
        <f>25%*O8</f>
        <v>51</v>
      </c>
      <c r="P9">
        <f>25%*P8</f>
        <v>42.5</v>
      </c>
    </row>
    <row r="10" spans="1:17" x14ac:dyDescent="0.3">
      <c r="A10" t="s">
        <v>31</v>
      </c>
      <c r="B10">
        <v>60</v>
      </c>
      <c r="C10" t="s">
        <v>32</v>
      </c>
      <c r="I10" t="s">
        <v>41</v>
      </c>
      <c r="J10" t="s">
        <v>47</v>
      </c>
      <c r="L10">
        <f>L8-L9</f>
        <v>-90</v>
      </c>
      <c r="M10">
        <f>M8-M9</f>
        <v>15</v>
      </c>
      <c r="N10">
        <f>N8-N9</f>
        <v>130.5</v>
      </c>
      <c r="O10">
        <f>O8-O9</f>
        <v>153</v>
      </c>
      <c r="P10">
        <f>P8-P9</f>
        <v>127.5</v>
      </c>
    </row>
    <row r="11" spans="1:17" x14ac:dyDescent="0.3">
      <c r="A11" t="s">
        <v>33</v>
      </c>
      <c r="B11">
        <v>90</v>
      </c>
      <c r="C11" t="s">
        <v>32</v>
      </c>
      <c r="I11" t="s">
        <v>39</v>
      </c>
      <c r="J11" t="s">
        <v>43</v>
      </c>
      <c r="L11">
        <f>L7</f>
        <v>80</v>
      </c>
      <c r="M11">
        <f>M7</f>
        <v>80</v>
      </c>
      <c r="N11">
        <f>N7</f>
        <v>80</v>
      </c>
      <c r="O11">
        <f>O7</f>
        <v>80</v>
      </c>
      <c r="P11">
        <f>P7</f>
        <v>80</v>
      </c>
    </row>
    <row r="12" spans="1:17" x14ac:dyDescent="0.3">
      <c r="A12" t="s">
        <v>34</v>
      </c>
      <c r="B12" s="2">
        <v>0.25</v>
      </c>
      <c r="I12" t="s">
        <v>41</v>
      </c>
      <c r="J12" s="3" t="s">
        <v>48</v>
      </c>
      <c r="L12">
        <f>L10+L11</f>
        <v>-10</v>
      </c>
      <c r="M12">
        <f>M10+M11</f>
        <v>95</v>
      </c>
      <c r="N12">
        <f>N10+N11</f>
        <v>210.5</v>
      </c>
      <c r="O12">
        <f>O10+O11</f>
        <v>233</v>
      </c>
      <c r="P12">
        <f>P10+P11</f>
        <v>207.5</v>
      </c>
    </row>
    <row r="13" spans="1:17" x14ac:dyDescent="0.3">
      <c r="A13" t="s">
        <v>35</v>
      </c>
      <c r="B13" s="2">
        <v>0.09</v>
      </c>
      <c r="I13" t="s">
        <v>40</v>
      </c>
      <c r="J13" s="3" t="s">
        <v>53</v>
      </c>
      <c r="L13">
        <f>C19</f>
        <v>10</v>
      </c>
      <c r="M13">
        <f>D19</f>
        <v>40</v>
      </c>
      <c r="N13">
        <f>E19</f>
        <v>43</v>
      </c>
      <c r="O13">
        <f>F19</f>
        <v>9</v>
      </c>
      <c r="P13">
        <f>G19</f>
        <v>-9</v>
      </c>
      <c r="Q13">
        <f>H19</f>
        <v>-93</v>
      </c>
    </row>
    <row r="14" spans="1:17" x14ac:dyDescent="0.3">
      <c r="I14" t="s">
        <v>39</v>
      </c>
      <c r="J14" s="3" t="s">
        <v>54</v>
      </c>
      <c r="K14">
        <f>-B7</f>
        <v>-540</v>
      </c>
      <c r="Q14">
        <f>B9-B12*(B9-B8)</f>
        <v>200</v>
      </c>
    </row>
    <row r="15" spans="1:17" x14ac:dyDescent="0.3">
      <c r="B15" t="s">
        <v>37</v>
      </c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38</v>
      </c>
      <c r="I15" t="s">
        <v>41</v>
      </c>
      <c r="J15" s="4" t="s">
        <v>55</v>
      </c>
      <c r="K15" s="5">
        <f>K12-K13+K14</f>
        <v>-540</v>
      </c>
      <c r="L15" s="5">
        <f>L12-L13+L14</f>
        <v>-20</v>
      </c>
      <c r="M15" s="5">
        <f>M12-M13+M14</f>
        <v>55</v>
      </c>
      <c r="N15" s="5">
        <f>N12-N13+N14</f>
        <v>167.5</v>
      </c>
      <c r="O15" s="5">
        <f>O12-O13+O14</f>
        <v>224</v>
      </c>
      <c r="P15" s="5">
        <f>P12-P13+P14</f>
        <v>216.5</v>
      </c>
      <c r="Q15" s="5">
        <f>Q12-Q13+Q14</f>
        <v>293</v>
      </c>
    </row>
    <row r="16" spans="1:17" x14ac:dyDescent="0.3">
      <c r="A16" t="s">
        <v>49</v>
      </c>
      <c r="C16">
        <f>L2*$B$11/360</f>
        <v>15</v>
      </c>
      <c r="D16">
        <f>M2*$B$11/360</f>
        <v>60</v>
      </c>
      <c r="E16">
        <f>N2*$B$11/360</f>
        <v>105</v>
      </c>
      <c r="F16">
        <f>O2*$B$11/360</f>
        <v>115</v>
      </c>
      <c r="G16">
        <f>P2*$B$11/360</f>
        <v>105</v>
      </c>
    </row>
    <row r="17" spans="1:17" x14ac:dyDescent="0.3">
      <c r="A17" t="s">
        <v>50</v>
      </c>
      <c r="C17">
        <f>L4*$B$10/360</f>
        <v>5</v>
      </c>
      <c r="D17">
        <f>M4*$B$10/360</f>
        <v>10</v>
      </c>
      <c r="E17">
        <f>N4*$B$10/360</f>
        <v>12</v>
      </c>
      <c r="F17">
        <f>O4*$B$10/360</f>
        <v>13</v>
      </c>
      <c r="G17">
        <f>P4*$B$10/360</f>
        <v>12</v>
      </c>
      <c r="J17" t="s">
        <v>56</v>
      </c>
      <c r="K17">
        <f>K15</f>
        <v>-540</v>
      </c>
      <c r="L17">
        <f>K17+L15</f>
        <v>-560</v>
      </c>
      <c r="M17">
        <f t="shared" ref="M17:Q17" si="3">L17+M15</f>
        <v>-505</v>
      </c>
      <c r="N17">
        <f t="shared" si="3"/>
        <v>-337.5</v>
      </c>
      <c r="O17" s="6">
        <f t="shared" si="3"/>
        <v>-113.5</v>
      </c>
      <c r="P17">
        <f t="shared" si="3"/>
        <v>103</v>
      </c>
      <c r="Q17">
        <f t="shared" si="3"/>
        <v>396</v>
      </c>
    </row>
    <row r="18" spans="1:17" x14ac:dyDescent="0.3">
      <c r="A18" t="s">
        <v>51</v>
      </c>
      <c r="C18">
        <f>C16-C17</f>
        <v>10</v>
      </c>
      <c r="D18">
        <f>D16-D17</f>
        <v>50</v>
      </c>
      <c r="E18">
        <f>E16-E17</f>
        <v>93</v>
      </c>
      <c r="F18">
        <f>F16-F17</f>
        <v>102</v>
      </c>
      <c r="G18">
        <f>G16-G17</f>
        <v>93</v>
      </c>
    </row>
    <row r="19" spans="1:17" x14ac:dyDescent="0.3">
      <c r="A19" t="s">
        <v>52</v>
      </c>
      <c r="C19">
        <f>C18-B18</f>
        <v>10</v>
      </c>
      <c r="D19">
        <f>D18-C18</f>
        <v>40</v>
      </c>
      <c r="E19">
        <f>E18-D18</f>
        <v>43</v>
      </c>
      <c r="F19">
        <f>F18-E18</f>
        <v>9</v>
      </c>
      <c r="G19">
        <f>G18-F18</f>
        <v>-9</v>
      </c>
      <c r="H19">
        <f>H18-G18</f>
        <v>-93</v>
      </c>
      <c r="J19" t="s">
        <v>57</v>
      </c>
      <c r="K19">
        <f>4+(-O17/P15)</f>
        <v>4.5242494226327947</v>
      </c>
    </row>
    <row r="20" spans="1:17" x14ac:dyDescent="0.3">
      <c r="J20" t="s">
        <v>58</v>
      </c>
      <c r="K20" s="7">
        <f>NPV(B13,L15:Q15)+K15</f>
        <v>91.38822787448396</v>
      </c>
      <c r="L20" t="str">
        <f>IF(K20&gt;0,"Efectuable","No efectuable")</f>
        <v>Efectuable</v>
      </c>
    </row>
    <row r="21" spans="1:17" x14ac:dyDescent="0.3">
      <c r="J21" t="s">
        <v>59</v>
      </c>
      <c r="K21" s="8">
        <f>IRR(K15:Q15)</f>
        <v>0.12863084137941239</v>
      </c>
      <c r="L21" t="str">
        <f>IF(K21&gt;0,"Efectuable","No efectuable")</f>
        <v>Efectuable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F86B8-E5E3-4C03-8A00-58AEBC6A8656}">
  <dimension ref="A1:Q21"/>
  <sheetViews>
    <sheetView topLeftCell="B1" workbookViewId="0">
      <selection activeCell="K19" sqref="K19"/>
    </sheetView>
  </sheetViews>
  <sheetFormatPr defaultRowHeight="14.4" x14ac:dyDescent="0.3"/>
  <cols>
    <col min="1" max="1" width="25.6640625" customWidth="1"/>
    <col min="10" max="10" width="22.21875" customWidth="1"/>
  </cols>
  <sheetData>
    <row r="1" spans="1:17" x14ac:dyDescent="0.3">
      <c r="A1" t="s">
        <v>23</v>
      </c>
      <c r="B1">
        <v>5</v>
      </c>
      <c r="C1" t="s">
        <v>44</v>
      </c>
      <c r="J1" t="s">
        <v>36</v>
      </c>
      <c r="K1" t="s">
        <v>37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38</v>
      </c>
    </row>
    <row r="2" spans="1:1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I2" t="s">
        <v>39</v>
      </c>
      <c r="J2" t="str">
        <f>A3</f>
        <v>Ingresos</v>
      </c>
      <c r="L2">
        <f>B3</f>
        <v>60</v>
      </c>
      <c r="M2">
        <f t="shared" ref="M2:P5" si="0">C3</f>
        <v>240</v>
      </c>
      <c r="N2">
        <f t="shared" si="0"/>
        <v>420</v>
      </c>
      <c r="O2">
        <f t="shared" si="0"/>
        <v>460</v>
      </c>
      <c r="P2">
        <f t="shared" si="0"/>
        <v>420</v>
      </c>
    </row>
    <row r="3" spans="1:17" x14ac:dyDescent="0.3">
      <c r="A3" t="s">
        <v>17</v>
      </c>
      <c r="B3">
        <v>60</v>
      </c>
      <c r="C3">
        <v>240</v>
      </c>
      <c r="D3">
        <v>420</v>
      </c>
      <c r="E3">
        <v>460</v>
      </c>
      <c r="F3">
        <v>420</v>
      </c>
      <c r="I3" t="s">
        <v>40</v>
      </c>
      <c r="J3" t="str">
        <f t="shared" ref="J3:J5" si="1">A4</f>
        <v>Mano de obra</v>
      </c>
      <c r="L3">
        <f t="shared" ref="L3:L5" si="2">B4</f>
        <v>60</v>
      </c>
      <c r="M3">
        <f t="shared" si="0"/>
        <v>70</v>
      </c>
      <c r="N3">
        <f t="shared" si="0"/>
        <v>84</v>
      </c>
      <c r="O3">
        <f t="shared" si="0"/>
        <v>88</v>
      </c>
      <c r="P3">
        <f t="shared" si="0"/>
        <v>88</v>
      </c>
    </row>
    <row r="4" spans="1:17" x14ac:dyDescent="0.3">
      <c r="A4" t="s">
        <v>28</v>
      </c>
      <c r="B4">
        <v>60</v>
      </c>
      <c r="C4">
        <v>70</v>
      </c>
      <c r="D4">
        <v>84</v>
      </c>
      <c r="E4">
        <v>88</v>
      </c>
      <c r="F4">
        <v>88</v>
      </c>
      <c r="I4" t="s">
        <v>40</v>
      </c>
      <c r="J4" t="str">
        <f t="shared" si="1"/>
        <v>Materiales</v>
      </c>
      <c r="L4">
        <f t="shared" si="2"/>
        <v>30</v>
      </c>
      <c r="M4">
        <f t="shared" si="0"/>
        <v>60</v>
      </c>
      <c r="N4">
        <f t="shared" si="0"/>
        <v>72</v>
      </c>
      <c r="O4">
        <f t="shared" si="0"/>
        <v>78</v>
      </c>
      <c r="P4">
        <f t="shared" si="0"/>
        <v>72</v>
      </c>
    </row>
    <row r="5" spans="1:17" x14ac:dyDescent="0.3">
      <c r="A5" t="s">
        <v>29</v>
      </c>
      <c r="B5">
        <v>30</v>
      </c>
      <c r="C5">
        <v>60</v>
      </c>
      <c r="D5">
        <v>72</v>
      </c>
      <c r="E5">
        <v>78</v>
      </c>
      <c r="F5">
        <v>72</v>
      </c>
      <c r="I5" t="s">
        <v>40</v>
      </c>
      <c r="J5" t="str">
        <f t="shared" si="1"/>
        <v>Alquiler</v>
      </c>
      <c r="L5">
        <f t="shared" si="2"/>
        <v>10</v>
      </c>
      <c r="M5">
        <f t="shared" si="0"/>
        <v>10</v>
      </c>
      <c r="N5">
        <f t="shared" si="0"/>
        <v>10</v>
      </c>
      <c r="O5">
        <f t="shared" si="0"/>
        <v>10</v>
      </c>
      <c r="P5">
        <f t="shared" si="0"/>
        <v>10</v>
      </c>
    </row>
    <row r="6" spans="1:17" x14ac:dyDescent="0.3">
      <c r="A6" t="s">
        <v>30</v>
      </c>
      <c r="B6">
        <v>10</v>
      </c>
      <c r="C6">
        <v>10</v>
      </c>
      <c r="D6">
        <v>10</v>
      </c>
      <c r="E6">
        <v>10</v>
      </c>
      <c r="F6">
        <v>10</v>
      </c>
      <c r="I6" t="s">
        <v>41</v>
      </c>
      <c r="J6" t="s">
        <v>42</v>
      </c>
      <c r="L6">
        <f>L2-L3-L4-L5</f>
        <v>-40</v>
      </c>
      <c r="M6">
        <f>M2-M3-M4-M5</f>
        <v>100</v>
      </c>
      <c r="N6">
        <f>N2-N3-N4-N5</f>
        <v>254</v>
      </c>
      <c r="O6">
        <f>O2-O3-O4-O5</f>
        <v>284</v>
      </c>
      <c r="P6">
        <f>P2-P3-P4-P5</f>
        <v>250</v>
      </c>
    </row>
    <row r="7" spans="1:17" x14ac:dyDescent="0.3">
      <c r="A7" t="s">
        <v>24</v>
      </c>
      <c r="B7">
        <v>540</v>
      </c>
      <c r="C7" t="s">
        <v>25</v>
      </c>
      <c r="I7" t="s">
        <v>40</v>
      </c>
      <c r="J7" t="s">
        <v>43</v>
      </c>
      <c r="L7">
        <f>(B7-B8)/B1</f>
        <v>80</v>
      </c>
      <c r="M7">
        <f>L7</f>
        <v>80</v>
      </c>
      <c r="N7">
        <f>M7</f>
        <v>80</v>
      </c>
      <c r="O7">
        <f>N7</f>
        <v>80</v>
      </c>
      <c r="P7">
        <f>O7</f>
        <v>80</v>
      </c>
    </row>
    <row r="8" spans="1:17" x14ac:dyDescent="0.3">
      <c r="A8" t="s">
        <v>26</v>
      </c>
      <c r="B8">
        <v>140</v>
      </c>
      <c r="C8" t="s">
        <v>25</v>
      </c>
      <c r="I8" t="s">
        <v>41</v>
      </c>
      <c r="J8" t="s">
        <v>45</v>
      </c>
      <c r="L8">
        <f>L6-L7</f>
        <v>-120</v>
      </c>
      <c r="M8">
        <f>M6-M7</f>
        <v>20</v>
      </c>
      <c r="N8">
        <f>N6-N7</f>
        <v>174</v>
      </c>
      <c r="O8">
        <f>O6-O7</f>
        <v>204</v>
      </c>
      <c r="P8">
        <f>P6-P7</f>
        <v>170</v>
      </c>
    </row>
    <row r="9" spans="1:17" x14ac:dyDescent="0.3">
      <c r="A9" t="s">
        <v>27</v>
      </c>
      <c r="B9">
        <v>220</v>
      </c>
      <c r="C9" t="s">
        <v>25</v>
      </c>
      <c r="I9" t="s">
        <v>40</v>
      </c>
      <c r="J9" t="s">
        <v>46</v>
      </c>
      <c r="L9">
        <f>25%*L8</f>
        <v>-30</v>
      </c>
      <c r="M9">
        <f>25%*M8</f>
        <v>5</v>
      </c>
      <c r="N9">
        <f>25%*N8</f>
        <v>43.5</v>
      </c>
      <c r="O9">
        <f>25%*O8</f>
        <v>51</v>
      </c>
      <c r="P9">
        <f>25%*P8</f>
        <v>42.5</v>
      </c>
    </row>
    <row r="10" spans="1:17" x14ac:dyDescent="0.3">
      <c r="A10" t="s">
        <v>31</v>
      </c>
      <c r="B10">
        <v>60</v>
      </c>
      <c r="C10" t="s">
        <v>32</v>
      </c>
      <c r="I10" t="s">
        <v>41</v>
      </c>
      <c r="J10" t="s">
        <v>47</v>
      </c>
      <c r="L10">
        <f>L8-L9</f>
        <v>-90</v>
      </c>
      <c r="M10">
        <f>M8-M9</f>
        <v>15</v>
      </c>
      <c r="N10">
        <f>N8-N9</f>
        <v>130.5</v>
      </c>
      <c r="O10">
        <f>O8-O9</f>
        <v>153</v>
      </c>
      <c r="P10">
        <f>P8-P9</f>
        <v>127.5</v>
      </c>
    </row>
    <row r="11" spans="1:17" x14ac:dyDescent="0.3">
      <c r="A11" t="s">
        <v>33</v>
      </c>
      <c r="B11">
        <v>90</v>
      </c>
      <c r="C11" t="s">
        <v>32</v>
      </c>
      <c r="I11" t="s">
        <v>39</v>
      </c>
      <c r="J11" t="s">
        <v>43</v>
      </c>
      <c r="L11">
        <f>L7</f>
        <v>80</v>
      </c>
      <c r="M11">
        <f>M7</f>
        <v>80</v>
      </c>
      <c r="N11">
        <f>N7</f>
        <v>80</v>
      </c>
      <c r="O11">
        <f>O7</f>
        <v>80</v>
      </c>
      <c r="P11">
        <f>P7</f>
        <v>80</v>
      </c>
    </row>
    <row r="12" spans="1:17" x14ac:dyDescent="0.3">
      <c r="A12" t="s">
        <v>34</v>
      </c>
      <c r="B12" s="2">
        <v>0.25</v>
      </c>
      <c r="I12" t="s">
        <v>41</v>
      </c>
      <c r="J12" s="3" t="s">
        <v>48</v>
      </c>
      <c r="L12">
        <f>L10+L11</f>
        <v>-10</v>
      </c>
      <c r="M12">
        <f>M10+M11</f>
        <v>95</v>
      </c>
      <c r="N12">
        <f>N10+N11</f>
        <v>210.5</v>
      </c>
      <c r="O12">
        <f>O10+O11</f>
        <v>233</v>
      </c>
      <c r="P12">
        <f>P10+P11</f>
        <v>207.5</v>
      </c>
    </row>
    <row r="13" spans="1:17" x14ac:dyDescent="0.3">
      <c r="A13" t="s">
        <v>35</v>
      </c>
      <c r="B13" s="2">
        <v>0.09</v>
      </c>
      <c r="I13" t="s">
        <v>40</v>
      </c>
      <c r="J13" s="3" t="s">
        <v>53</v>
      </c>
      <c r="L13">
        <f>C19</f>
        <v>10</v>
      </c>
      <c r="M13">
        <f>D19</f>
        <v>40</v>
      </c>
      <c r="N13">
        <f>E19</f>
        <v>43</v>
      </c>
      <c r="O13">
        <f>F19</f>
        <v>9</v>
      </c>
      <c r="P13">
        <f>G19</f>
        <v>-9</v>
      </c>
      <c r="Q13">
        <f>H19</f>
        <v>-93</v>
      </c>
    </row>
    <row r="14" spans="1:17" x14ac:dyDescent="0.3">
      <c r="I14" t="s">
        <v>39</v>
      </c>
      <c r="J14" s="3" t="s">
        <v>54</v>
      </c>
      <c r="K14">
        <f>-B7</f>
        <v>-540</v>
      </c>
      <c r="Q14">
        <f>B9-B12*(B9-B8)</f>
        <v>200</v>
      </c>
    </row>
    <row r="15" spans="1:17" x14ac:dyDescent="0.3">
      <c r="B15" t="s">
        <v>37</v>
      </c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38</v>
      </c>
      <c r="I15" t="s">
        <v>41</v>
      </c>
      <c r="J15" s="4" t="s">
        <v>55</v>
      </c>
      <c r="K15" s="5">
        <f>K12-K13+K14</f>
        <v>-540</v>
      </c>
      <c r="L15" s="5">
        <f>L12-L13+L14</f>
        <v>-20</v>
      </c>
      <c r="M15" s="5">
        <f>M12-M13+M14</f>
        <v>55</v>
      </c>
      <c r="N15" s="5">
        <f>N12-N13+N14</f>
        <v>167.5</v>
      </c>
      <c r="O15" s="5">
        <f>O12-O13+O14</f>
        <v>224</v>
      </c>
      <c r="P15" s="5">
        <f>P12-P13+P14</f>
        <v>216.5</v>
      </c>
      <c r="Q15" s="5">
        <f>Q12-Q13+Q14</f>
        <v>293</v>
      </c>
    </row>
    <row r="16" spans="1:17" x14ac:dyDescent="0.3">
      <c r="A16" t="s">
        <v>49</v>
      </c>
      <c r="C16">
        <f>L2*$B$11/360</f>
        <v>15</v>
      </c>
      <c r="D16">
        <f>M2*$B$11/360</f>
        <v>60</v>
      </c>
      <c r="E16">
        <f>N2*$B$11/360</f>
        <v>105</v>
      </c>
      <c r="F16">
        <f>O2*$B$11/360</f>
        <v>115</v>
      </c>
      <c r="G16">
        <f>P2*$B$11/360</f>
        <v>105</v>
      </c>
    </row>
    <row r="17" spans="1:17" x14ac:dyDescent="0.3">
      <c r="A17" t="s">
        <v>50</v>
      </c>
      <c r="C17">
        <f>L4*$B$10/360</f>
        <v>5</v>
      </c>
      <c r="D17">
        <f>M4*$B$10/360</f>
        <v>10</v>
      </c>
      <c r="E17">
        <f>N4*$B$10/360</f>
        <v>12</v>
      </c>
      <c r="F17">
        <f>O4*$B$10/360</f>
        <v>13</v>
      </c>
      <c r="G17">
        <f>P4*$B$10/360</f>
        <v>12</v>
      </c>
      <c r="J17" t="s">
        <v>56</v>
      </c>
      <c r="K17">
        <f>K15</f>
        <v>-540</v>
      </c>
      <c r="L17">
        <f>K17+L15</f>
        <v>-560</v>
      </c>
      <c r="M17">
        <f t="shared" ref="M17:Q17" si="3">L17+M15</f>
        <v>-505</v>
      </c>
      <c r="N17">
        <f t="shared" si="3"/>
        <v>-337.5</v>
      </c>
      <c r="O17" s="6">
        <f t="shared" si="3"/>
        <v>-113.5</v>
      </c>
      <c r="P17">
        <f t="shared" si="3"/>
        <v>103</v>
      </c>
      <c r="Q17">
        <f t="shared" si="3"/>
        <v>396</v>
      </c>
    </row>
    <row r="18" spans="1:17" x14ac:dyDescent="0.3">
      <c r="A18" t="s">
        <v>51</v>
      </c>
      <c r="C18">
        <f>C16-C17</f>
        <v>10</v>
      </c>
      <c r="D18">
        <f>D16-D17</f>
        <v>50</v>
      </c>
      <c r="E18">
        <f>E16-E17</f>
        <v>93</v>
      </c>
      <c r="F18">
        <f>F16-F17</f>
        <v>102</v>
      </c>
      <c r="G18">
        <f>G16-G17</f>
        <v>93</v>
      </c>
    </row>
    <row r="19" spans="1:17" x14ac:dyDescent="0.3">
      <c r="A19" t="s">
        <v>52</v>
      </c>
      <c r="C19">
        <f>C18-B18</f>
        <v>10</v>
      </c>
      <c r="D19">
        <f>D18-C18</f>
        <v>40</v>
      </c>
      <c r="E19">
        <f>E18-D18</f>
        <v>43</v>
      </c>
      <c r="F19">
        <f>F18-E18</f>
        <v>9</v>
      </c>
      <c r="G19">
        <f>G18-F18</f>
        <v>-9</v>
      </c>
      <c r="H19">
        <f>H18-G18</f>
        <v>-93</v>
      </c>
      <c r="J19" t="s">
        <v>57</v>
      </c>
      <c r="K19">
        <f>4+(-O17/P15)</f>
        <v>4.5242494226327947</v>
      </c>
    </row>
    <row r="20" spans="1:17" x14ac:dyDescent="0.3">
      <c r="J20" t="s">
        <v>58</v>
      </c>
      <c r="K20" s="7">
        <f>NPV(B13,L15:Q15)+K15</f>
        <v>91.38822787448396</v>
      </c>
      <c r="L20" t="str">
        <f>IF(K20&gt;0,"Efectuable","No efectuable")</f>
        <v>Efectuable</v>
      </c>
    </row>
    <row r="21" spans="1:17" x14ac:dyDescent="0.3">
      <c r="J21" t="s">
        <v>59</v>
      </c>
      <c r="K21" s="8">
        <f>IRR(K15:Q15)</f>
        <v>0.12863084137941239</v>
      </c>
      <c r="L21" t="str">
        <f>IF(K21&gt;0,"Efectuable","No efectuable")</f>
        <v>Efectuable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Enunciado</vt:lpstr>
      <vt:lpstr>Más probable</vt:lpstr>
      <vt:lpstr>Scenario Summary</vt:lpstr>
      <vt:lpstr>Nueva creación</vt:lpstr>
      <vt:lpstr>AS1</vt:lpstr>
      <vt:lpstr>AS2</vt:lpstr>
      <vt:lpstr>Más probable (5)</vt:lpstr>
      <vt:lpstr>Más probable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DEL ARCO JUAN</dc:creator>
  <cp:lastModifiedBy>Pablo Corzo Corella</cp:lastModifiedBy>
  <dcterms:created xsi:type="dcterms:W3CDTF">2022-05-10T16:49:32Z</dcterms:created>
  <dcterms:modified xsi:type="dcterms:W3CDTF">2025-05-08T18:02:31Z</dcterms:modified>
</cp:coreProperties>
</file>