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a20\Downloads\"/>
    </mc:Choice>
  </mc:AlternateContent>
  <xr:revisionPtr revIDLastSave="0" documentId="8_{4070C6A4-5FDA-44D6-933A-5F83968B3DD8}" xr6:coauthVersionLast="47" xr6:coauthVersionMax="47" xr10:uidLastSave="{00000000-0000-0000-0000-000000000000}"/>
  <bookViews>
    <workbookView xWindow="-108" yWindow="-108" windowWidth="23256" windowHeight="12456" xr2:uid="{B76D7E6D-92C0-4772-9B2A-C2DA2F7AB1E0}"/>
  </bookViews>
  <sheets>
    <sheet name="1" sheetId="1" r:id="rId1"/>
    <sheet name="3" sheetId="3" r:id="rId2"/>
    <sheet name="5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4" l="1"/>
  <c r="L22" i="4"/>
  <c r="K22" i="4"/>
  <c r="J22" i="4"/>
  <c r="I22" i="4"/>
  <c r="H22" i="4"/>
  <c r="G22" i="4"/>
  <c r="F22" i="4"/>
  <c r="E22" i="4"/>
  <c r="D22" i="4"/>
  <c r="C22" i="4"/>
  <c r="B22" i="4"/>
  <c r="M20" i="4"/>
  <c r="L20" i="4"/>
  <c r="K20" i="4"/>
  <c r="J20" i="4"/>
  <c r="I20" i="4"/>
  <c r="H20" i="4"/>
  <c r="G20" i="4"/>
  <c r="F20" i="4"/>
  <c r="E20" i="4"/>
  <c r="D20" i="4"/>
  <c r="C20" i="4"/>
  <c r="B21" i="4"/>
  <c r="B23" i="4" s="1"/>
  <c r="C19" i="4" s="1"/>
  <c r="C21" i="4" s="1"/>
  <c r="B20" i="4"/>
  <c r="B16" i="4"/>
  <c r="H14" i="4"/>
  <c r="H3" i="4"/>
  <c r="H4" i="4"/>
  <c r="H5" i="4"/>
  <c r="H6" i="4"/>
  <c r="H7" i="4"/>
  <c r="H8" i="4"/>
  <c r="H9" i="4"/>
  <c r="H10" i="4"/>
  <c r="H11" i="4"/>
  <c r="H12" i="4"/>
  <c r="H13" i="4"/>
  <c r="H2" i="4"/>
  <c r="G13" i="4"/>
  <c r="G12" i="4"/>
  <c r="G11" i="4"/>
  <c r="G10" i="4"/>
  <c r="G9" i="4"/>
  <c r="G8" i="4"/>
  <c r="G7" i="4"/>
  <c r="G6" i="4"/>
  <c r="G5" i="4"/>
  <c r="G4" i="4"/>
  <c r="G3" i="4"/>
  <c r="G2" i="4"/>
  <c r="F14" i="4"/>
  <c r="C23" i="4" l="1"/>
  <c r="D19" i="4" s="1"/>
  <c r="D21" i="4" s="1"/>
  <c r="D23" i="4" s="1"/>
  <c r="E19" i="4" s="1"/>
  <c r="E21" i="4" s="1"/>
  <c r="E23" i="4" s="1"/>
  <c r="F19" i="4" s="1"/>
  <c r="F21" i="4" s="1"/>
  <c r="F23" i="4" s="1"/>
  <c r="G19" i="4" s="1"/>
  <c r="G21" i="4" s="1"/>
  <c r="G23" i="4" s="1"/>
  <c r="H19" i="4" s="1"/>
  <c r="H21" i="4" s="1"/>
  <c r="H23" i="4" s="1"/>
  <c r="I19" i="4" s="1"/>
  <c r="I21" i="4" s="1"/>
  <c r="I23" i="4" s="1"/>
  <c r="J19" i="4" s="1"/>
  <c r="J21" i="4" s="1"/>
  <c r="J23" i="4" s="1"/>
  <c r="K19" i="4" s="1"/>
  <c r="K21" i="4" s="1"/>
  <c r="K23" i="4" s="1"/>
  <c r="L19" i="4" s="1"/>
  <c r="L21" i="4" s="1"/>
  <c r="L23" i="4" s="1"/>
  <c r="M19" i="4" s="1"/>
  <c r="M21" i="4" s="1"/>
  <c r="M23" i="4" s="1"/>
  <c r="B13" i="4"/>
  <c r="B11" i="4"/>
  <c r="B10" i="4"/>
  <c r="B12" i="4" s="1"/>
  <c r="B14" i="4" s="1"/>
  <c r="B8" i="4"/>
  <c r="B15" i="3"/>
  <c r="B14" i="3"/>
  <c r="B19" i="3" s="1"/>
  <c r="B16" i="3"/>
  <c r="C10" i="3"/>
  <c r="C8" i="3"/>
  <c r="B6" i="3"/>
  <c r="C6" i="3" s="1"/>
  <c r="C7" i="3" s="1"/>
  <c r="B5" i="3"/>
  <c r="B4" i="3"/>
  <c r="B5" i="1"/>
  <c r="C6" i="1"/>
  <c r="C7" i="1" s="1"/>
  <c r="B19" i="1"/>
  <c r="C9" i="3" l="1"/>
  <c r="C8" i="1"/>
  <c r="C9" i="1" s="1"/>
  <c r="C11" i="3" l="1"/>
  <c r="C10" i="1"/>
  <c r="C11" i="1" s="1"/>
</calcChain>
</file>

<file path=xl/sharedStrings.xml><?xml version="1.0" encoding="utf-8"?>
<sst xmlns="http://schemas.openxmlformats.org/spreadsheetml/2006/main" count="85" uniqueCount="49">
  <si>
    <t>CUADRO DEL PRESUPUESTO DE VENTAS</t>
  </si>
  <si>
    <t>Ventas del año anterior</t>
  </si>
  <si>
    <t>Factores Específicos de Venta</t>
  </si>
  <si>
    <t>De ajuste</t>
  </si>
  <si>
    <t xml:space="preserve">De cambio </t>
  </si>
  <si>
    <t>De crecimiento</t>
  </si>
  <si>
    <t>Presupuesto hasta factores específicos de venta</t>
  </si>
  <si>
    <t>Presupuesto hasta Fuerzas Económicas Generales</t>
  </si>
  <si>
    <t>Presupuesto de Ventas</t>
  </si>
  <si>
    <t>Influencia Administrativa 5%</t>
  </si>
  <si>
    <t>Fuerzas Económicas Generales -8%</t>
  </si>
  <si>
    <t>FÓRMULA PRESUPUESTO DE VENTAS</t>
  </si>
  <si>
    <t>Factores específicos de ventas</t>
  </si>
  <si>
    <t>Fuerzas económicas generales</t>
  </si>
  <si>
    <t>Influencia administrativa</t>
  </si>
  <si>
    <t>PV</t>
  </si>
  <si>
    <t>Fuerzas Económicas Generales -0.3%</t>
  </si>
  <si>
    <t>Influencia Administrativa 4.5%</t>
  </si>
  <si>
    <t>unidades a vender</t>
  </si>
  <si>
    <t>inventario base</t>
  </si>
  <si>
    <t>inventario inicial</t>
  </si>
  <si>
    <t>rotación estándar</t>
  </si>
  <si>
    <t>presupuesto ventas</t>
  </si>
  <si>
    <t>presupuesto de producción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</si>
  <si>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</si>
  <si>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</si>
  <si>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</si>
  <si>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</si>
  <si>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</si>
  <si>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</si>
  <si>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</si>
  <si>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</si>
  <si>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</si>
  <si>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</si>
  <si>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</si>
  <si>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</si>
  <si>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</si>
  <si>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Año pasado</t>
  </si>
  <si>
    <t>Total de este año</t>
  </si>
  <si>
    <t>Mensual de este año</t>
  </si>
  <si>
    <t xml:space="preserve">por mes </t>
  </si>
  <si>
    <t>Inventario inicial</t>
  </si>
  <si>
    <t>Producción requerida mensual</t>
  </si>
  <si>
    <t>SUMA</t>
  </si>
  <si>
    <t>Menos: presupuesto de ventas</t>
  </si>
  <si>
    <t>INVENTARIO FINAL</t>
  </si>
  <si>
    <t>Integrantes</t>
  </si>
  <si>
    <t>Pablo Cotí</t>
  </si>
  <si>
    <t>Daniel Sajvin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</si>
</sst>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9" formatCode="0.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/>
    <xf numFmtId="44" fontId="0" fillId="0" borderId="0" xfId="0" applyNumberFormat="1"/>
    <xf numFmtId="44" fontId="2" fillId="0" borderId="0" xfId="0" applyNumberFormat="1" applyFont="1"/>
    <xf numFmtId="44" fontId="2" fillId="0" borderId="1" xfId="0" applyNumberFormat="1" applyFont="1" applyBorder="1"/>
    <xf numFmtId="44" fontId="2" fillId="0" borderId="2" xfId="0" applyNumberFormat="1" applyFont="1" applyBorder="1"/>
    <xf numFmtId="9" fontId="0" fillId="0" borderId="0" xfId="1" applyFont="1"/>
    <xf numFmtId="2" fontId="0" fillId="0" borderId="0" xfId="1" applyNumberFormat="1" applyFont="1"/>
    <xf numFmtId="44" fontId="0" fillId="0" borderId="0" xfId="0" quotePrefix="1" applyNumberFormat="1" applyAlignment="1">
      <alignment horizontal="center"/>
    </xf>
    <xf numFmtId="169" fontId="0" fillId="0" borderId="0" xfId="1" applyNumberFormat="1" applyFont="1"/>
    <xf numFmtId="4" fontId="0" fillId="0" borderId="0" xfId="0" applyNumberFormat="1"/>
    <xf numFmtId="4" fontId="0" fillId="0" borderId="1" xfId="0" applyNumberFormat="1" applyBorder="1"/>
    <xf numFmtId="4" fontId="0" fillId="2" borderId="0" xfId="0" applyNumberFormat="1" applyFill="1"/>
    <xf numFmtId="9" fontId="0" fillId="0" borderId="0" xfId="0" applyNumberFormat="1"/>
    <xf numFmtId="2" fontId="0" fillId="0" borderId="0" xfId="0" applyNumberFormat="1"/>
    <xf numFmtId="17" fontId="0" fillId="0" borderId="0" xfId="0" applyNumberFormat="1"/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C846-C9FD-4E73-977E-8A70CEA7541C}">
  <dimension ref="A1:F19"/>
  <sheetViews>
    <sheetView tabSelected="1" zoomScale="130" zoomScaleNormal="130" workbookViewId="0">
      <selection activeCell="F7" sqref="F7"/>
    </sheetView>
  </sheetViews>
  <sheetFormatPr defaultRowHeight="14.4" x14ac:dyDescent="0.3"/>
  <cols>
    <col min="1" max="1" width="44.21875" style="4" bestFit="1" customWidth="1"/>
    <col min="2" max="2" width="14.44140625" style="4" bestFit="1" customWidth="1"/>
    <col min="3" max="3" width="11.88671875" style="4" bestFit="1" customWidth="1"/>
    <col min="4" max="5" width="8.88671875" style="4"/>
    <col min="6" max="6" width="12.44140625" style="4" bestFit="1" customWidth="1"/>
    <col min="7" max="16384" width="8.88671875" style="4"/>
  </cols>
  <sheetData>
    <row r="1" spans="1:6" x14ac:dyDescent="0.3">
      <c r="A1" s="2" t="s">
        <v>0</v>
      </c>
      <c r="B1" s="2"/>
      <c r="C1" s="2"/>
      <c r="D1" s="3"/>
      <c r="F1" s="4" t="s">
        <v>46</v>
      </c>
    </row>
    <row r="2" spans="1:6" x14ac:dyDescent="0.3">
      <c r="A2" s="4" t="s">
        <v>1</v>
      </c>
      <c r="B2" s="5"/>
      <c r="C2" s="5">
        <v>2500000</v>
      </c>
      <c r="D2" s="3"/>
      <c r="F2" s="4" t="s">
        <v>47</v>
      </c>
    </row>
    <row r="3" spans="1:6" x14ac:dyDescent="0.3">
      <c r="A3" s="4" t="s">
        <v>2</v>
      </c>
      <c r="B3" s="5"/>
      <c r="C3" s="5"/>
      <c r="D3" s="3"/>
      <c r="F3" s="4" t="s">
        <v>48</v>
      </c>
    </row>
    <row r="4" spans="1:6" x14ac:dyDescent="0.3">
      <c r="A4" s="4" t="s">
        <v>3</v>
      </c>
      <c r="B4" s="5">
        <v>-150000</v>
      </c>
      <c r="C4" s="5"/>
      <c r="D4" s="3"/>
    </row>
    <row r="5" spans="1:6" x14ac:dyDescent="0.3">
      <c r="A5" s="4" t="s">
        <v>4</v>
      </c>
      <c r="B5" s="5">
        <f>+C2*-0.025</f>
        <v>-62500</v>
      </c>
      <c r="C5" s="5"/>
      <c r="D5" s="3"/>
    </row>
    <row r="6" spans="1:6" x14ac:dyDescent="0.3">
      <c r="A6" s="4" t="s">
        <v>5</v>
      </c>
      <c r="B6" s="6">
        <v>50000</v>
      </c>
      <c r="C6" s="6">
        <f>SUM(B4:B6)</f>
        <v>-162500</v>
      </c>
      <c r="D6" s="3"/>
    </row>
    <row r="7" spans="1:6" x14ac:dyDescent="0.3">
      <c r="A7" s="4" t="s">
        <v>6</v>
      </c>
      <c r="B7" s="5"/>
      <c r="C7" s="5">
        <f>SUM(C2:C6)</f>
        <v>2337500</v>
      </c>
      <c r="D7" s="3"/>
    </row>
    <row r="8" spans="1:6" x14ac:dyDescent="0.3">
      <c r="A8" s="4" t="s">
        <v>10</v>
      </c>
      <c r="B8" s="5"/>
      <c r="C8" s="6">
        <f>-C7*0.08</f>
        <v>-187000</v>
      </c>
      <c r="D8" s="3"/>
    </row>
    <row r="9" spans="1:6" x14ac:dyDescent="0.3">
      <c r="A9" s="4" t="s">
        <v>7</v>
      </c>
      <c r="B9" s="5"/>
      <c r="C9" s="5">
        <f>SUM(C7:C8)</f>
        <v>2150500</v>
      </c>
      <c r="D9" s="3"/>
    </row>
    <row r="10" spans="1:6" x14ac:dyDescent="0.3">
      <c r="A10" s="4" t="s">
        <v>9</v>
      </c>
      <c r="B10" s="5"/>
      <c r="C10" s="5">
        <f>+C9*0.05</f>
        <v>107525</v>
      </c>
      <c r="D10" s="3"/>
    </row>
    <row r="11" spans="1:6" ht="15" thickBot="1" x14ac:dyDescent="0.35">
      <c r="A11" s="4" t="s">
        <v>8</v>
      </c>
      <c r="B11" s="5"/>
      <c r="C11" s="7">
        <f>+SUM(C9:C10)</f>
        <v>2258025</v>
      </c>
      <c r="D11" s="3"/>
    </row>
    <row r="12" spans="1:6" ht="15" thickTop="1" x14ac:dyDescent="0.3"/>
    <row r="13" spans="1:6" x14ac:dyDescent="0.3">
      <c r="A13" s="10" t="s">
        <v>11</v>
      </c>
      <c r="B13" s="10"/>
      <c r="C13" s="10"/>
    </row>
    <row r="14" spans="1:6" x14ac:dyDescent="0.3">
      <c r="A14" s="4" t="s">
        <v>1</v>
      </c>
      <c r="B14" s="4">
        <v>2500000</v>
      </c>
    </row>
    <row r="15" spans="1:6" x14ac:dyDescent="0.3">
      <c r="A15" s="4" t="s">
        <v>12</v>
      </c>
      <c r="B15" s="4">
        <v>-162500</v>
      </c>
    </row>
    <row r="16" spans="1:6" x14ac:dyDescent="0.3">
      <c r="A16" s="4" t="s">
        <v>13</v>
      </c>
      <c r="B16" s="9">
        <v>0.92</v>
      </c>
    </row>
    <row r="17" spans="1:2" x14ac:dyDescent="0.3">
      <c r="A17" s="4" t="s">
        <v>14</v>
      </c>
      <c r="B17" s="9">
        <v>1.05</v>
      </c>
    </row>
    <row r="19" spans="1:2" x14ac:dyDescent="0.3">
      <c r="A19" s="4" t="s">
        <v>15</v>
      </c>
      <c r="B19" s="4">
        <f>+((B14+B15)*B16)*B17</f>
        <v>2258025</v>
      </c>
    </row>
  </sheetData>
  <mergeCells count="2">
    <mergeCell ref="A1:C1"/>
    <mergeCell ref="A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738-0EA8-4178-9D0C-D27664DE90D0}">
  <dimension ref="A1:F19"/>
  <sheetViews>
    <sheetView workbookViewId="0">
      <selection sqref="A1:XFD1048576"/>
    </sheetView>
  </sheetViews>
  <sheetFormatPr defaultRowHeight="14.4" x14ac:dyDescent="0.3"/>
  <cols>
    <col min="1" max="1" width="43.6640625" bestFit="1" customWidth="1"/>
    <col min="2" max="2" width="14.44140625" bestFit="1" customWidth="1"/>
    <col min="3" max="3" width="11.33203125" bestFit="1" customWidth="1"/>
    <col min="6" max="6" width="12.44140625" bestFit="1" customWidth="1"/>
  </cols>
  <sheetData>
    <row r="1" spans="1:6" x14ac:dyDescent="0.3">
      <c r="A1" s="2" t="s">
        <v>0</v>
      </c>
      <c r="B1" s="2"/>
      <c r="C1" s="2"/>
      <c r="F1" s="4" t="s">
        <v>46</v>
      </c>
    </row>
    <row r="2" spans="1:6" x14ac:dyDescent="0.3">
      <c r="A2" s="4" t="s">
        <v>1</v>
      </c>
      <c r="B2" s="5"/>
      <c r="C2" s="5">
        <v>8000000</v>
      </c>
      <c r="F2" s="4" t="s">
        <v>47</v>
      </c>
    </row>
    <row r="3" spans="1:6" x14ac:dyDescent="0.3">
      <c r="A3" s="4" t="s">
        <v>2</v>
      </c>
      <c r="B3" s="5"/>
      <c r="C3" s="5"/>
      <c r="F3" s="4" t="s">
        <v>48</v>
      </c>
    </row>
    <row r="4" spans="1:6" x14ac:dyDescent="0.3">
      <c r="A4" s="4" t="s">
        <v>3</v>
      </c>
      <c r="B4" s="5">
        <f>+C2*-0.03</f>
        <v>-240000</v>
      </c>
      <c r="C4" s="5"/>
    </row>
    <row r="5" spans="1:6" x14ac:dyDescent="0.3">
      <c r="A5" s="4" t="s">
        <v>4</v>
      </c>
      <c r="B5" s="5">
        <f>+C2*-0.02</f>
        <v>-160000</v>
      </c>
      <c r="C5" s="5"/>
    </row>
    <row r="6" spans="1:6" x14ac:dyDescent="0.3">
      <c r="A6" s="4" t="s">
        <v>5</v>
      </c>
      <c r="B6" s="6">
        <f>+C2*0.05</f>
        <v>400000</v>
      </c>
      <c r="C6" s="6">
        <f>SUM(B4:B6)</f>
        <v>0</v>
      </c>
    </row>
    <row r="7" spans="1:6" x14ac:dyDescent="0.3">
      <c r="A7" s="4" t="s">
        <v>6</v>
      </c>
      <c r="B7" s="5"/>
      <c r="C7" s="5">
        <f>SUM(C2:C6)</f>
        <v>8000000</v>
      </c>
    </row>
    <row r="8" spans="1:6" x14ac:dyDescent="0.3">
      <c r="A8" s="4" t="s">
        <v>16</v>
      </c>
      <c r="B8" s="5"/>
      <c r="C8" s="6">
        <f>-C7*0.003</f>
        <v>-24000</v>
      </c>
    </row>
    <row r="9" spans="1:6" x14ac:dyDescent="0.3">
      <c r="A9" s="4" t="s">
        <v>7</v>
      </c>
      <c r="B9" s="5"/>
      <c r="C9" s="5">
        <f>SUM(C7:C8)</f>
        <v>7976000</v>
      </c>
    </row>
    <row r="10" spans="1:6" x14ac:dyDescent="0.3">
      <c r="A10" s="4" t="s">
        <v>17</v>
      </c>
      <c r="B10" s="5"/>
      <c r="C10" s="5">
        <f>+C9*0.045</f>
        <v>358920</v>
      </c>
    </row>
    <row r="11" spans="1:6" ht="15" thickBot="1" x14ac:dyDescent="0.35">
      <c r="A11" s="4" t="s">
        <v>8</v>
      </c>
      <c r="B11" s="5"/>
      <c r="C11" s="7">
        <f>+SUM(C9:C10)</f>
        <v>8334920</v>
      </c>
    </row>
    <row r="12" spans="1:6" ht="15" thickTop="1" x14ac:dyDescent="0.3">
      <c r="A12" s="4"/>
      <c r="B12" s="4"/>
      <c r="C12" s="4"/>
    </row>
    <row r="13" spans="1:6" x14ac:dyDescent="0.3">
      <c r="A13" s="10" t="s">
        <v>11</v>
      </c>
      <c r="B13" s="10"/>
      <c r="C13" s="10"/>
    </row>
    <row r="14" spans="1:6" x14ac:dyDescent="0.3">
      <c r="A14" s="4" t="s">
        <v>1</v>
      </c>
      <c r="B14" s="4">
        <f>+C2</f>
        <v>8000000</v>
      </c>
      <c r="C14" s="4"/>
    </row>
    <row r="15" spans="1:6" x14ac:dyDescent="0.3">
      <c r="A15" s="4" t="s">
        <v>12</v>
      </c>
      <c r="B15" s="4">
        <f>+C6</f>
        <v>0</v>
      </c>
      <c r="C15" s="4"/>
    </row>
    <row r="16" spans="1:6" x14ac:dyDescent="0.3">
      <c r="A16" s="4" t="s">
        <v>13</v>
      </c>
      <c r="B16" s="11">
        <f>1-0.003</f>
        <v>0.997</v>
      </c>
      <c r="C16" s="4"/>
    </row>
    <row r="17" spans="1:3" x14ac:dyDescent="0.3">
      <c r="A17" s="4" t="s">
        <v>14</v>
      </c>
      <c r="B17" s="11">
        <v>1.0449999999999999</v>
      </c>
      <c r="C17" s="4"/>
    </row>
    <row r="18" spans="1:3" x14ac:dyDescent="0.3">
      <c r="A18" s="4"/>
      <c r="B18" s="4"/>
      <c r="C18" s="4"/>
    </row>
    <row r="19" spans="1:3" x14ac:dyDescent="0.3">
      <c r="A19" s="4" t="s">
        <v>15</v>
      </c>
      <c r="B19" s="4">
        <f>+((B14+B15)*B16)*B17</f>
        <v>8334919.9999999991</v>
      </c>
      <c r="C19" s="4"/>
    </row>
  </sheetData>
  <mergeCells count="2">
    <mergeCell ref="A1:C1"/>
    <mergeCell ref="A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9F6D-A166-4756-8292-110F1F276207}">
  <dimension ref="A1:M23"/>
  <sheetViews>
    <sheetView workbookViewId="0">
      <selection activeCell="M16" sqref="M16"/>
    </sheetView>
  </sheetViews>
  <sheetFormatPr defaultRowHeight="14.4" x14ac:dyDescent="0.3"/>
  <cols>
    <col min="1" max="1" width="26" bestFit="1" customWidth="1"/>
    <col min="2" max="2" width="10.109375" bestFit="1" customWidth="1"/>
    <col min="3" max="4" width="8.5546875" bestFit="1" customWidth="1"/>
    <col min="5" max="5" width="10.21875" bestFit="1" customWidth="1"/>
    <col min="6" max="6" width="9.5546875" bestFit="1" customWidth="1"/>
    <col min="7" max="7" width="14.44140625" bestFit="1" customWidth="1"/>
    <col min="8" max="8" width="17.44140625" bestFit="1" customWidth="1"/>
    <col min="9" max="9" width="9.5546875" bestFit="1" customWidth="1"/>
    <col min="10" max="10" width="10.21875" bestFit="1" customWidth="1"/>
    <col min="11" max="11" width="12.44140625" bestFit="1" customWidth="1"/>
    <col min="12" max="12" width="9.77734375" bestFit="1" customWidth="1"/>
    <col min="13" max="13" width="9.33203125" bestFit="1" customWidth="1"/>
  </cols>
  <sheetData>
    <row r="1" spans="1:11" x14ac:dyDescent="0.3">
      <c r="A1" s="12" t="s">
        <v>18</v>
      </c>
      <c r="B1" s="12">
        <v>480000</v>
      </c>
      <c r="E1" s="1" t="s">
        <v>37</v>
      </c>
      <c r="F1" s="1"/>
      <c r="G1" t="s">
        <v>38</v>
      </c>
      <c r="H1" t="s">
        <v>39</v>
      </c>
      <c r="K1" s="4" t="s">
        <v>46</v>
      </c>
    </row>
    <row r="2" spans="1:11" x14ac:dyDescent="0.3">
      <c r="A2" s="12"/>
      <c r="B2" s="12"/>
      <c r="E2" t="s">
        <v>24</v>
      </c>
      <c r="F2" s="8">
        <v>0.06</v>
      </c>
      <c r="G2" s="16">
        <f>+$B$1</f>
        <v>480000</v>
      </c>
      <c r="H2" s="16">
        <f>G2*F2</f>
        <v>28800</v>
      </c>
      <c r="K2" s="4" t="s">
        <v>47</v>
      </c>
    </row>
    <row r="3" spans="1:11" x14ac:dyDescent="0.3">
      <c r="A3" s="12" t="s">
        <v>19</v>
      </c>
      <c r="B3" s="12">
        <v>40000</v>
      </c>
      <c r="E3" t="s">
        <v>25</v>
      </c>
      <c r="F3" s="15">
        <v>7.0000000000000007E-2</v>
      </c>
      <c r="G3" s="16">
        <f t="shared" ref="G3:G13" si="0">+$B$1</f>
        <v>480000</v>
      </c>
      <c r="H3" s="16">
        <f t="shared" ref="H3:H13" si="1">G3*F3</f>
        <v>33600</v>
      </c>
      <c r="K3" s="4" t="s">
        <v>48</v>
      </c>
    </row>
    <row r="4" spans="1:11" x14ac:dyDescent="0.3">
      <c r="A4" s="12" t="s">
        <v>20</v>
      </c>
      <c r="B4" s="12">
        <v>38800</v>
      </c>
      <c r="E4" t="s">
        <v>26</v>
      </c>
      <c r="F4" s="15">
        <v>0.1</v>
      </c>
      <c r="G4" s="16">
        <f t="shared" si="0"/>
        <v>480000</v>
      </c>
      <c r="H4" s="16">
        <f t="shared" si="1"/>
        <v>48000</v>
      </c>
    </row>
    <row r="5" spans="1:11" x14ac:dyDescent="0.3">
      <c r="A5" s="12"/>
      <c r="B5" s="12"/>
      <c r="E5" t="s">
        <v>27</v>
      </c>
      <c r="F5" s="15">
        <v>0.04</v>
      </c>
      <c r="G5" s="16">
        <f t="shared" si="0"/>
        <v>480000</v>
      </c>
      <c r="H5" s="16">
        <f t="shared" si="1"/>
        <v>19200</v>
      </c>
    </row>
    <row r="6" spans="1:11" x14ac:dyDescent="0.3">
      <c r="A6" s="12"/>
      <c r="B6" s="12"/>
      <c r="E6" t="s">
        <v>28</v>
      </c>
      <c r="F6" s="15">
        <v>0.08</v>
      </c>
      <c r="G6" s="16">
        <f t="shared" si="0"/>
        <v>480000</v>
      </c>
      <c r="H6" s="16">
        <f t="shared" si="1"/>
        <v>38400</v>
      </c>
    </row>
    <row r="7" spans="1:11" x14ac:dyDescent="0.3">
      <c r="A7" s="12"/>
      <c r="B7" s="12"/>
      <c r="E7" t="s">
        <v>29</v>
      </c>
      <c r="F7" s="15">
        <v>0.06</v>
      </c>
      <c r="G7" s="16">
        <f t="shared" si="0"/>
        <v>480000</v>
      </c>
      <c r="H7" s="16">
        <f t="shared" si="1"/>
        <v>28800</v>
      </c>
    </row>
    <row r="8" spans="1:11" x14ac:dyDescent="0.3">
      <c r="A8" s="14" t="s">
        <v>21</v>
      </c>
      <c r="B8" s="14">
        <f>+B1/B3</f>
        <v>12</v>
      </c>
      <c r="E8" t="s">
        <v>30</v>
      </c>
      <c r="F8" s="15">
        <v>0.05</v>
      </c>
      <c r="G8" s="16">
        <f t="shared" si="0"/>
        <v>480000</v>
      </c>
      <c r="H8" s="16">
        <f t="shared" si="1"/>
        <v>24000</v>
      </c>
    </row>
    <row r="9" spans="1:11" x14ac:dyDescent="0.3">
      <c r="A9" s="12"/>
      <c r="B9" s="12"/>
      <c r="E9" t="s">
        <v>31</v>
      </c>
      <c r="F9" s="15">
        <v>0.09</v>
      </c>
      <c r="G9" s="16">
        <f t="shared" si="0"/>
        <v>480000</v>
      </c>
      <c r="H9" s="16">
        <f t="shared" si="1"/>
        <v>43200</v>
      </c>
    </row>
    <row r="10" spans="1:11" x14ac:dyDescent="0.3">
      <c r="A10" s="12" t="s">
        <v>22</v>
      </c>
      <c r="B10" s="12">
        <f>+B1</f>
        <v>480000</v>
      </c>
      <c r="E10" t="s">
        <v>32</v>
      </c>
      <c r="F10" s="15">
        <v>0.1</v>
      </c>
      <c r="G10" s="16">
        <f t="shared" si="0"/>
        <v>480000</v>
      </c>
      <c r="H10" s="16">
        <f t="shared" si="1"/>
        <v>48000</v>
      </c>
    </row>
    <row r="11" spans="1:11" x14ac:dyDescent="0.3">
      <c r="A11" s="12" t="s">
        <v>19</v>
      </c>
      <c r="B11" s="13">
        <f>+B3</f>
        <v>40000</v>
      </c>
      <c r="E11" t="s">
        <v>33</v>
      </c>
      <c r="F11" s="15">
        <v>0.08</v>
      </c>
      <c r="G11" s="16">
        <f t="shared" si="0"/>
        <v>480000</v>
      </c>
      <c r="H11" s="16">
        <f t="shared" si="1"/>
        <v>38400</v>
      </c>
    </row>
    <row r="12" spans="1:11" x14ac:dyDescent="0.3">
      <c r="A12" s="12"/>
      <c r="B12" s="12">
        <f>+SUM(B10:B11)</f>
        <v>520000</v>
      </c>
      <c r="E12" t="s">
        <v>34</v>
      </c>
      <c r="F12" s="15">
        <v>0.15</v>
      </c>
      <c r="G12" s="16">
        <f t="shared" si="0"/>
        <v>480000</v>
      </c>
      <c r="H12" s="16">
        <f t="shared" si="1"/>
        <v>72000</v>
      </c>
    </row>
    <row r="13" spans="1:11" x14ac:dyDescent="0.3">
      <c r="A13" s="12" t="s">
        <v>20</v>
      </c>
      <c r="B13" s="13">
        <f>-B4</f>
        <v>-38800</v>
      </c>
      <c r="E13" t="s">
        <v>35</v>
      </c>
      <c r="F13" s="15">
        <v>0.12</v>
      </c>
      <c r="G13" s="16">
        <f t="shared" si="0"/>
        <v>480000</v>
      </c>
      <c r="H13" s="16">
        <f t="shared" si="1"/>
        <v>57600</v>
      </c>
    </row>
    <row r="14" spans="1:11" x14ac:dyDescent="0.3">
      <c r="A14" s="12" t="s">
        <v>23</v>
      </c>
      <c r="B14" s="12">
        <f>+SUM(B12:B13)</f>
        <v>481200</v>
      </c>
      <c r="E14" t="s">
        <v>36</v>
      </c>
      <c r="F14" s="15">
        <f>SUM(F2:F13)</f>
        <v>1</v>
      </c>
      <c r="G14" s="16"/>
      <c r="H14" s="16">
        <f>SUM(H2:H13)</f>
        <v>480000</v>
      </c>
    </row>
    <row r="16" spans="1:11" x14ac:dyDescent="0.3">
      <c r="A16" s="12" t="s">
        <v>40</v>
      </c>
      <c r="B16">
        <f>+B14/12</f>
        <v>40100</v>
      </c>
    </row>
    <row r="18" spans="1:13" x14ac:dyDescent="0.3">
      <c r="B18" t="s">
        <v>24</v>
      </c>
      <c r="C18" t="s">
        <v>25</v>
      </c>
      <c r="D18" s="17" t="s">
        <v>26</v>
      </c>
      <c r="E18" t="s">
        <v>27</v>
      </c>
      <c r="F18" t="s">
        <v>28</v>
      </c>
      <c r="G18" s="17" t="s">
        <v>29</v>
      </c>
      <c r="H18" t="s">
        <v>30</v>
      </c>
      <c r="I18" t="s">
        <v>31</v>
      </c>
      <c r="J18" t="s">
        <v>32</v>
      </c>
      <c r="K18" s="17" t="s">
        <v>33</v>
      </c>
      <c r="L18" t="s">
        <v>34</v>
      </c>
      <c r="M18" t="s">
        <v>35</v>
      </c>
    </row>
    <row r="19" spans="1:13" x14ac:dyDescent="0.3">
      <c r="A19" t="s">
        <v>41</v>
      </c>
      <c r="B19" s="16">
        <v>38800</v>
      </c>
      <c r="C19" s="16">
        <f>+B23</f>
        <v>50100</v>
      </c>
      <c r="D19" s="16">
        <f t="shared" ref="D19:M19" si="2">+C23</f>
        <v>56600</v>
      </c>
      <c r="E19" s="16">
        <f t="shared" si="2"/>
        <v>48700</v>
      </c>
      <c r="F19" s="16">
        <f t="shared" si="2"/>
        <v>69600</v>
      </c>
      <c r="G19" s="16">
        <f t="shared" si="2"/>
        <v>71300</v>
      </c>
      <c r="H19" s="16">
        <f t="shared" si="2"/>
        <v>82600</v>
      </c>
      <c r="I19" s="16">
        <f t="shared" si="2"/>
        <v>98700</v>
      </c>
      <c r="J19" s="16">
        <f t="shared" si="2"/>
        <v>95600</v>
      </c>
      <c r="K19" s="16">
        <f t="shared" si="2"/>
        <v>87700</v>
      </c>
      <c r="L19" s="16">
        <f t="shared" si="2"/>
        <v>89400</v>
      </c>
      <c r="M19" s="16">
        <f t="shared" si="2"/>
        <v>57500</v>
      </c>
    </row>
    <row r="20" spans="1:13" x14ac:dyDescent="0.3">
      <c r="A20" t="s">
        <v>42</v>
      </c>
      <c r="B20" s="16">
        <f>+$B$16</f>
        <v>40100</v>
      </c>
      <c r="C20" s="16">
        <f>+$B$16</f>
        <v>40100</v>
      </c>
      <c r="D20" s="16">
        <f t="shared" ref="D20:M20" si="3">+$B$16</f>
        <v>40100</v>
      </c>
      <c r="E20" s="16">
        <f t="shared" si="3"/>
        <v>40100</v>
      </c>
      <c r="F20" s="16">
        <f t="shared" si="3"/>
        <v>40100</v>
      </c>
      <c r="G20" s="16">
        <f t="shared" si="3"/>
        <v>40100</v>
      </c>
      <c r="H20" s="16">
        <f t="shared" si="3"/>
        <v>40100</v>
      </c>
      <c r="I20" s="16">
        <f t="shared" si="3"/>
        <v>40100</v>
      </c>
      <c r="J20" s="16">
        <f t="shared" si="3"/>
        <v>40100</v>
      </c>
      <c r="K20" s="16">
        <f t="shared" si="3"/>
        <v>40100</v>
      </c>
      <c r="L20" s="16">
        <f t="shared" si="3"/>
        <v>40100</v>
      </c>
      <c r="M20" s="16">
        <f t="shared" si="3"/>
        <v>40100</v>
      </c>
    </row>
    <row r="21" spans="1:13" x14ac:dyDescent="0.3">
      <c r="A21" t="s">
        <v>43</v>
      </c>
      <c r="B21" s="16">
        <f>+SUM(B19:B20)</f>
        <v>78900</v>
      </c>
      <c r="C21" s="16">
        <f t="shared" ref="C21:M21" si="4">+SUM(C19:C20)</f>
        <v>90200</v>
      </c>
      <c r="D21" s="16">
        <f t="shared" si="4"/>
        <v>96700</v>
      </c>
      <c r="E21" s="16">
        <f t="shared" si="4"/>
        <v>88800</v>
      </c>
      <c r="F21" s="16">
        <f t="shared" si="4"/>
        <v>109700</v>
      </c>
      <c r="G21" s="16">
        <f t="shared" si="4"/>
        <v>111400</v>
      </c>
      <c r="H21" s="16">
        <f t="shared" si="4"/>
        <v>122700</v>
      </c>
      <c r="I21" s="16">
        <f t="shared" si="4"/>
        <v>138800</v>
      </c>
      <c r="J21" s="16">
        <f t="shared" si="4"/>
        <v>135700</v>
      </c>
      <c r="K21" s="16">
        <f t="shared" si="4"/>
        <v>127800</v>
      </c>
      <c r="L21" s="16">
        <f t="shared" si="4"/>
        <v>129500</v>
      </c>
      <c r="M21" s="16">
        <f t="shared" si="4"/>
        <v>97600</v>
      </c>
    </row>
    <row r="22" spans="1:13" x14ac:dyDescent="0.3">
      <c r="A22" t="s">
        <v>44</v>
      </c>
      <c r="B22" s="16">
        <f>+H2</f>
        <v>28800</v>
      </c>
      <c r="C22" s="16">
        <f>+H3</f>
        <v>33600</v>
      </c>
      <c r="D22" s="16">
        <f>+H4</f>
        <v>48000</v>
      </c>
      <c r="E22" s="16">
        <f>+H5</f>
        <v>19200</v>
      </c>
      <c r="F22" s="16">
        <f>+H6</f>
        <v>38400</v>
      </c>
      <c r="G22" s="16">
        <f>+H7</f>
        <v>28800</v>
      </c>
      <c r="H22" s="16">
        <f>+H8</f>
        <v>24000</v>
      </c>
      <c r="I22" s="16">
        <f>+H9</f>
        <v>43200</v>
      </c>
      <c r="J22" s="16">
        <f>+H10</f>
        <v>48000</v>
      </c>
      <c r="K22" s="16">
        <f>+H11</f>
        <v>38400</v>
      </c>
      <c r="L22" s="16">
        <f>+H12</f>
        <v>72000</v>
      </c>
      <c r="M22" s="16">
        <f>+H13</f>
        <v>57600</v>
      </c>
    </row>
    <row r="23" spans="1:13" x14ac:dyDescent="0.3">
      <c r="A23" t="s">
        <v>45</v>
      </c>
      <c r="B23" s="16">
        <f>+B21-B22</f>
        <v>50100</v>
      </c>
      <c r="C23" s="16">
        <f t="shared" ref="C23:M23" si="5">+C21-C22</f>
        <v>56600</v>
      </c>
      <c r="D23" s="16">
        <f t="shared" si="5"/>
        <v>48700</v>
      </c>
      <c r="E23" s="16">
        <f t="shared" si="5"/>
        <v>69600</v>
      </c>
      <c r="F23" s="16">
        <f t="shared" si="5"/>
        <v>71300</v>
      </c>
      <c r="G23" s="16">
        <f t="shared" si="5"/>
        <v>82600</v>
      </c>
      <c r="H23" s="16">
        <f t="shared" si="5"/>
        <v>98700</v>
      </c>
      <c r="I23" s="16">
        <f t="shared" si="5"/>
        <v>95600</v>
      </c>
      <c r="J23" s="16">
        <f t="shared" si="5"/>
        <v>87700</v>
      </c>
      <c r="K23" s="16">
        <f t="shared" si="5"/>
        <v>89400</v>
      </c>
      <c r="L23" s="16">
        <f t="shared" si="5"/>
        <v>57500</v>
      </c>
      <c r="M23" s="18">
        <f t="shared" si="5"/>
        <v>40000</v>
      </c>
    </row>
  </sheetData>
  <mergeCells count="1">
    <mergeCell ref="E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3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COTI ARREDONDO</dc:creator>
  <cp:lastModifiedBy>PABLO ANDRES COTI ARREDONDO</cp:lastModifiedBy>
  <dcterms:created xsi:type="dcterms:W3CDTF">2025-03-05T16:31:46Z</dcterms:created>
  <dcterms:modified xsi:type="dcterms:W3CDTF">2025-03-05T17:42:39Z</dcterms:modified>
</cp:coreProperties>
</file>