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ca20\git\apuntes_url\00 Attachments\"/>
    </mc:Choice>
  </mc:AlternateContent>
  <xr:revisionPtr revIDLastSave="0" documentId="13_ncr:1_{45E96CA4-2870-4F82-81E4-09B2AEAE09E7}" xr6:coauthVersionLast="47" xr6:coauthVersionMax="47" xr10:uidLastSave="{00000000-0000-0000-0000-000000000000}"/>
  <bookViews>
    <workbookView xWindow="-96" yWindow="0" windowWidth="11712" windowHeight="12336" xr2:uid="{00000000-000D-0000-FFFF-FFFF00000000}"/>
  </bookViews>
  <sheets>
    <sheet name="Hoja1" sheetId="1" r:id="rId1"/>
    <sheet name="Hoja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82" i="2" l="1"/>
  <c r="C81" i="2"/>
  <c r="E71" i="2"/>
  <c r="C79" i="2" s="1"/>
  <c r="C80" i="2" s="1"/>
  <c r="C78" i="2"/>
  <c r="E70" i="2"/>
  <c r="E69" i="2"/>
  <c r="E68" i="2"/>
  <c r="E67" i="2"/>
  <c r="E66" i="2"/>
  <c r="D66" i="2"/>
  <c r="C66" i="2"/>
  <c r="E65" i="2"/>
  <c r="D65" i="2"/>
  <c r="C65" i="2"/>
  <c r="E64" i="2"/>
  <c r="D64" i="2"/>
  <c r="C64" i="2"/>
  <c r="C59" i="2"/>
  <c r="C60" i="2"/>
  <c r="B60" i="2"/>
  <c r="B59" i="2"/>
  <c r="C58" i="2"/>
  <c r="B58" i="2"/>
  <c r="B57" i="2"/>
  <c r="C57" i="2"/>
  <c r="E55" i="2"/>
  <c r="E54" i="2"/>
  <c r="E53" i="2"/>
  <c r="D53" i="2"/>
  <c r="E52" i="2"/>
  <c r="E51" i="2"/>
  <c r="D52" i="2"/>
  <c r="D51" i="2"/>
  <c r="C55" i="2"/>
  <c r="C54" i="2"/>
  <c r="C53" i="2"/>
  <c r="B53" i="2"/>
  <c r="B51" i="2"/>
  <c r="C51" i="2" s="1"/>
  <c r="C52" i="2"/>
  <c r="B52" i="2"/>
  <c r="C39" i="2"/>
  <c r="C34" i="2"/>
  <c r="C35" i="2"/>
  <c r="C36" i="2"/>
  <c r="C37" i="2"/>
  <c r="C38" i="2"/>
  <c r="C33" i="2"/>
  <c r="E27" i="2"/>
  <c r="E25" i="2"/>
  <c r="E26" i="2"/>
  <c r="B30" i="2"/>
  <c r="B26" i="2"/>
  <c r="B27" i="2"/>
  <c r="B28" i="2"/>
  <c r="B29" i="2"/>
  <c r="B25" i="2"/>
  <c r="B24" i="2"/>
  <c r="F20" i="2"/>
  <c r="E19" i="2"/>
  <c r="E17" i="2"/>
  <c r="E16" i="2"/>
  <c r="D19" i="2"/>
  <c r="D17" i="2"/>
  <c r="D16" i="2"/>
  <c r="C19" i="2"/>
  <c r="C20" i="2" s="1"/>
  <c r="C18" i="2"/>
  <c r="C17" i="2"/>
  <c r="C16" i="2"/>
  <c r="B20" i="2"/>
  <c r="B19" i="2"/>
  <c r="B17" i="2"/>
  <c r="B16" i="2"/>
  <c r="B18" i="2" s="1"/>
  <c r="E9" i="2"/>
  <c r="E7" i="2"/>
  <c r="E5" i="2"/>
  <c r="E4" i="2"/>
  <c r="D9" i="2"/>
  <c r="D7" i="2"/>
  <c r="D5" i="2"/>
  <c r="D4" i="2"/>
  <c r="D6" i="2" s="1"/>
  <c r="C9" i="2"/>
  <c r="C7" i="2"/>
  <c r="C5" i="2"/>
  <c r="E98" i="1"/>
  <c r="E97" i="1"/>
  <c r="B9" i="2"/>
  <c r="B7" i="2"/>
  <c r="B5" i="2"/>
  <c r="B4" i="2"/>
  <c r="B6" i="2" s="1"/>
  <c r="B8" i="2" s="1"/>
  <c r="B10" i="2" s="1"/>
  <c r="E107" i="1"/>
  <c r="B107" i="1"/>
  <c r="C107" i="1" s="1"/>
  <c r="E106" i="1"/>
  <c r="F106" i="1" s="1"/>
  <c r="B106" i="1"/>
  <c r="G91" i="1"/>
  <c r="F91" i="1"/>
  <c r="F109" i="1"/>
  <c r="F107" i="1"/>
  <c r="C106" i="1"/>
  <c r="C97" i="1"/>
  <c r="C109" i="1"/>
  <c r="F100" i="1"/>
  <c r="C100" i="1"/>
  <c r="G89" i="1"/>
  <c r="G88" i="1"/>
  <c r="G90" i="1" s="1"/>
  <c r="F89" i="1"/>
  <c r="F88" i="1"/>
  <c r="F90" i="1" s="1"/>
  <c r="F92" i="1" s="1"/>
  <c r="D91" i="1"/>
  <c r="D89" i="1"/>
  <c r="D88" i="1"/>
  <c r="D90" i="1" s="1"/>
  <c r="D92" i="1" s="1"/>
  <c r="B98" i="1" s="1"/>
  <c r="C98" i="1" s="1"/>
  <c r="C91" i="1"/>
  <c r="C88" i="1"/>
  <c r="C89" i="1"/>
  <c r="C90" i="1" s="1"/>
  <c r="C92" i="1" s="1"/>
  <c r="B97" i="1" s="1"/>
  <c r="D80" i="1"/>
  <c r="D81" i="1"/>
  <c r="G81" i="1" s="1"/>
  <c r="F81" i="1"/>
  <c r="F80" i="1"/>
  <c r="F82" i="1" s="1"/>
  <c r="G28" i="1"/>
  <c r="G24" i="1"/>
  <c r="G29" i="1" s="1"/>
  <c r="F18" i="1"/>
  <c r="G19" i="1" s="1"/>
  <c r="G14" i="1"/>
  <c r="E18" i="2" l="1"/>
  <c r="E20" i="2" s="1"/>
  <c r="D18" i="2"/>
  <c r="D20" i="2" s="1"/>
  <c r="E6" i="2"/>
  <c r="D8" i="2"/>
  <c r="E8" i="2"/>
  <c r="E10" i="2" s="1"/>
  <c r="D10" i="2"/>
  <c r="F97" i="1"/>
  <c r="F108" i="1"/>
  <c r="C108" i="1"/>
  <c r="C110" i="1" s="1"/>
  <c r="G110" i="1" s="1"/>
  <c r="F110" i="1"/>
  <c r="D82" i="1"/>
  <c r="G82" i="1" s="1"/>
  <c r="G80" i="1"/>
  <c r="G92" i="1"/>
  <c r="F98" i="1" s="1"/>
  <c r="F99" i="1" s="1"/>
  <c r="C99" i="1"/>
  <c r="C101" i="1" s="1"/>
  <c r="G20" i="1"/>
  <c r="F101" i="1" l="1"/>
  <c r="G101" i="1" s="1"/>
  <c r="G111" i="1" s="1"/>
  <c r="C4" i="2"/>
  <c r="C6" i="2" s="1"/>
  <c r="C8" i="2" s="1"/>
  <c r="C10" i="2" s="1"/>
  <c r="F10" i="2" s="1"/>
</calcChain>
</file>

<file path=xl/sharedStrings.xml><?xml version="1.0" encoding="utf-8"?>
<sst xmlns="http://schemas.openxmlformats.org/spreadsheetml/2006/main" count="194" uniqueCount="117">
  <si>
    <t>ESTADO DE RESULTADOS PRESUPUESTADO</t>
  </si>
  <si>
    <t>Compañía Juguetes de Calidad, S.A.</t>
  </si>
  <si>
    <t>Activos corrientes:</t>
  </si>
  <si>
    <t>Bancos</t>
  </si>
  <si>
    <t>Clientes</t>
  </si>
  <si>
    <t>Productos terminados</t>
  </si>
  <si>
    <t>Materia prima</t>
  </si>
  <si>
    <t>Total activo corriente</t>
  </si>
  <si>
    <t>Activos no corrientes:</t>
  </si>
  <si>
    <t>Terreno</t>
  </si>
  <si>
    <t>Edificio y equipo industrial</t>
  </si>
  <si>
    <t>Depreciación acumulada</t>
  </si>
  <si>
    <t>Total de activos no corrientes</t>
  </si>
  <si>
    <t xml:space="preserve">Total de activos  </t>
  </si>
  <si>
    <t>Pasivos corrientes:</t>
  </si>
  <si>
    <t>Proveedores</t>
  </si>
  <si>
    <t>Impuestos por pagar</t>
  </si>
  <si>
    <t>Total de pasivo</t>
  </si>
  <si>
    <t>Capital contable:</t>
  </si>
  <si>
    <t>Capital aportado</t>
  </si>
  <si>
    <t>Capital ganado</t>
  </si>
  <si>
    <t>Total capital contable</t>
  </si>
  <si>
    <t>Pasivo más capital contable</t>
  </si>
  <si>
    <t>Requisitos de los productos</t>
  </si>
  <si>
    <t>Materia Prima A</t>
  </si>
  <si>
    <t>Materia Prima B</t>
  </si>
  <si>
    <t>Horas mano de obra directa</t>
  </si>
  <si>
    <t>Los gastos indirectos de fabricación se aplican con base en horas de mano de obra directa. El costo de mano de obra directa es de Q 50.00 para el primer semestre y Q 60.00 para el segundo</t>
  </si>
  <si>
    <t>Inventario inicial (unidades)</t>
  </si>
  <si>
    <t>Inventario final deseado (unidades)</t>
  </si>
  <si>
    <t>Materia prima A</t>
  </si>
  <si>
    <t>Materia prima B</t>
  </si>
  <si>
    <t>Muñecas</t>
  </si>
  <si>
    <t>Carritos</t>
  </si>
  <si>
    <t>Se desea tener la misma cantidad de inventario final de materia prima y de productos terminados en el almacén en cada semestre. Se mantiene un saldo en efectivo de Q 50,000.00. La inflación esperada es de 40% durante el año. Por ello, al inicio del segundo semestre se modifican algunos precios y costos</t>
  </si>
  <si>
    <t>Precio de venta</t>
  </si>
  <si>
    <t>Ventas planeadas</t>
  </si>
  <si>
    <t>Primer semestre</t>
  </si>
  <si>
    <t>Segundo semestre</t>
  </si>
  <si>
    <t>Depreciación</t>
  </si>
  <si>
    <t>Supervisión</t>
  </si>
  <si>
    <t>Seguro</t>
  </si>
  <si>
    <t>Mantenimiento</t>
  </si>
  <si>
    <t>Accesorios</t>
  </si>
  <si>
    <t>Energéticos</t>
  </si>
  <si>
    <t>Sueldos</t>
  </si>
  <si>
    <t>Comisiones</t>
  </si>
  <si>
    <t>Publicidad</t>
  </si>
  <si>
    <t>Varios</t>
  </si>
  <si>
    <t>Se vendió al contado aproximadamente 90%. El terreno se incrementó a Q 758,700.00 y el edificio y el equipo industrial a Q 2,000,000.00. Se espera que la depreciación del año sea de Q 687,500.00. Se pidió un préstamo de Q 100,000.00 al banco, se debe a los proveedores Q 70,790.00</t>
  </si>
  <si>
    <t>PRESUPUESTO DE VENTAS</t>
  </si>
  <si>
    <t>Producto</t>
  </si>
  <si>
    <t>Total</t>
  </si>
  <si>
    <t>PRESUPUESTO DE PRODUCCIÓN</t>
  </si>
  <si>
    <t>Ventas presupuestadas</t>
  </si>
  <si>
    <t>Inventario final</t>
  </si>
  <si>
    <t>Necesidad de producción</t>
  </si>
  <si>
    <t>Inventario inicial</t>
  </si>
  <si>
    <t>Producción requerida</t>
  </si>
  <si>
    <t>PRESUPUESTO DE REQUISITOS DE MATERIA PRIMA</t>
  </si>
  <si>
    <t>PRIMER SEMESTRE</t>
  </si>
  <si>
    <t>Costo por kg</t>
  </si>
  <si>
    <t>SEGUNDO SEMESTRE</t>
  </si>
  <si>
    <t>PRESUPUESTO DE COMPRA DE MATERIALES</t>
  </si>
  <si>
    <t>Reqs. por la producción</t>
  </si>
  <si>
    <t>A</t>
  </si>
  <si>
    <t>B</t>
  </si>
  <si>
    <t xml:space="preserve">A </t>
  </si>
  <si>
    <t>Inv. Final deseado</t>
  </si>
  <si>
    <t>Nec. A comprar</t>
  </si>
  <si>
    <t>Total a comprar</t>
  </si>
  <si>
    <t>Costo de compras</t>
  </si>
  <si>
    <t>PRESUPUESTO DE MANO DE OBRA DIRECTA</t>
  </si>
  <si>
    <t xml:space="preserve">Muñecas </t>
  </si>
  <si>
    <t>Horas regs. Por producto</t>
  </si>
  <si>
    <t>Total de horas</t>
  </si>
  <si>
    <t>Costo por hora</t>
  </si>
  <si>
    <t>total de costo de MOD</t>
  </si>
  <si>
    <t>PRESUPUESTO DE GASTOS INDIRECTOS DE FABRICACIÓN</t>
  </si>
  <si>
    <t>Tasa de aplicación =</t>
  </si>
  <si>
    <t>=</t>
  </si>
  <si>
    <t>PRESUPUESTO DE GASTOS DE ADMINISTRACIÓN Y VENTAS</t>
  </si>
  <si>
    <t>Valuación de inventarios:</t>
  </si>
  <si>
    <t>Costo unitario</t>
  </si>
  <si>
    <t>Mano de obra</t>
  </si>
  <si>
    <t>Gastos ind. De fabricación</t>
  </si>
  <si>
    <t xml:space="preserve">Materia prima A </t>
  </si>
  <si>
    <t>PRESUPUESTO DE COSTO DE VENTAS</t>
  </si>
  <si>
    <t>Materia prima requerida</t>
  </si>
  <si>
    <t>Gastos indirectos de fabricación</t>
  </si>
  <si>
    <t>Costo de producción</t>
  </si>
  <si>
    <t>(+) inventario inicial de artículos terminados</t>
  </si>
  <si>
    <t>Disponible</t>
  </si>
  <si>
    <t>(-) Inventario final de artículos terminados</t>
  </si>
  <si>
    <t>Costo de venta presupuestado</t>
  </si>
  <si>
    <t>Ventas</t>
  </si>
  <si>
    <t>(-) Costo de ventas</t>
  </si>
  <si>
    <t>Utilidad bruta</t>
  </si>
  <si>
    <t>(-) Gastos de operación</t>
  </si>
  <si>
    <t>Utilidad de operación</t>
  </si>
  <si>
    <t>JUGUETES DE CALIDAD, S.A.</t>
  </si>
  <si>
    <t>EJERCICIO PRESUPUESTO MAESTRO</t>
  </si>
  <si>
    <t>Los inventarios en proceso tienen poca importancia para la elaboración del presupuesto. Los gastos por intereses serán de Q 39,242.00. La valuación se realiza a través de PEPS.</t>
  </si>
  <si>
    <t>La compañía Juguetes de Calidad, S.A. fabrica dos productos: Muñecas y carritos. Desea elaborar el presupuesto maestro para 2025, en el cual se tratarán de plasmar las acciones necesarias para lograr el lugar que la dirección general se ha fijado.</t>
  </si>
  <si>
    <t>Estado de situación financiera al 31 de diciembre 2024</t>
  </si>
  <si>
    <t>Los gastos indirectos de fabricación que se han estimado para 2025 son:</t>
  </si>
  <si>
    <t>Los gastos administrativos y venta que se han estimado para 2025 son:</t>
  </si>
  <si>
    <t>PRESUPUESTO DE INVENTARIOS FINALES (AL FINAL DEL AÑO 2025)</t>
  </si>
  <si>
    <t>DEL 1 DE ENERO AL 31 DE DICIEMBRE 2025</t>
  </si>
  <si>
    <t>kg</t>
  </si>
  <si>
    <t>Costo primer semestre q/kg</t>
  </si>
  <si>
    <t>Costo segundo semestre q/kg</t>
  </si>
  <si>
    <t>precio por hora</t>
  </si>
  <si>
    <t>primer</t>
  </si>
  <si>
    <t>segundo</t>
  </si>
  <si>
    <t>semestre</t>
  </si>
  <si>
    <t>interes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</si>
</sst>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Q-100A]* #,##0.00_);_([$Q-100A]* \(#,##0.00\);_([$Q-100A]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164" fontId="0" fillId="0" borderId="0" xfId="0" applyNumberFormat="1"/>
    <xf numFmtId="164" fontId="0" fillId="0" borderId="1" xfId="0" applyNumberFormat="1" applyBorder="1"/>
    <xf numFmtId="164" fontId="0" fillId="0" borderId="2" xfId="0" applyNumberFormat="1" applyBorder="1"/>
    <xf numFmtId="164" fontId="0" fillId="0" borderId="0" xfId="0" applyNumberFormat="1" applyAlignment="1">
      <alignment horizontal="center"/>
    </xf>
    <xf numFmtId="0" fontId="0" fillId="2" borderId="1" xfId="0" applyFill="1" applyBorder="1"/>
    <xf numFmtId="0" fontId="1" fillId="2" borderId="1" xfId="0" applyFont="1" applyFill="1" applyBorder="1" applyAlignment="1">
      <alignment horizontal="center" wrapText="1"/>
    </xf>
    <xf numFmtId="164" fontId="1" fillId="2" borderId="1" xfId="0" applyNumberFormat="1" applyFont="1" applyFill="1" applyBorder="1" applyAlignment="1">
      <alignment horizontal="center" wrapText="1"/>
    </xf>
    <xf numFmtId="164" fontId="1" fillId="2" borderId="1" xfId="0" applyNumberFormat="1" applyFont="1" applyFill="1" applyBorder="1"/>
    <xf numFmtId="0" fontId="1" fillId="0" borderId="0" xfId="0" applyFont="1" applyAlignment="1">
      <alignment horizontal="center" wrapText="1"/>
    </xf>
    <xf numFmtId="164" fontId="1" fillId="0" borderId="0" xfId="0" applyNumberFormat="1" applyFont="1" applyAlignment="1">
      <alignment horizontal="center" wrapText="1"/>
    </xf>
    <xf numFmtId="0" fontId="0" fillId="2" borderId="0" xfId="0" applyFill="1" applyAlignment="1">
      <alignment horizontal="center" wrapText="1"/>
    </xf>
    <xf numFmtId="0" fontId="0" fillId="2" borderId="0" xfId="0" applyFill="1"/>
    <xf numFmtId="164" fontId="1" fillId="0" borderId="0" xfId="0" applyNumberFormat="1" applyFont="1"/>
    <xf numFmtId="164" fontId="1" fillId="0" borderId="0" xfId="0" applyNumberFormat="1" applyFont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164" fontId="2" fillId="0" borderId="3" xfId="0" applyNumberFormat="1" applyFon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0" fillId="0" borderId="0" xfId="0" applyAlignment="1">
      <alignment horizontal="right"/>
    </xf>
    <xf numFmtId="0" fontId="0" fillId="0" borderId="0" xfId="0" quotePrefix="1" applyAlignment="1">
      <alignment horizontal="right"/>
    </xf>
    <xf numFmtId="0" fontId="0" fillId="0" borderId="0" xfId="0" applyAlignment="1">
      <alignment horizontal="left"/>
    </xf>
    <xf numFmtId="164" fontId="2" fillId="0" borderId="0" xfId="0" applyNumberFormat="1" applyFont="1"/>
    <xf numFmtId="2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0" fontId="1" fillId="2" borderId="0" xfId="0" applyFont="1" applyFill="1" applyAlignment="1">
      <alignment horizontal="center" wrapText="1"/>
    </xf>
    <xf numFmtId="164" fontId="1" fillId="0" borderId="0" xfId="0" applyNumberFormat="1" applyFont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2"/>
  <sheetViews>
    <sheetView tabSelected="1" topLeftCell="B74" zoomScaleNormal="100" workbookViewId="0">
      <selection activeCell="B57" sqref="B57"/>
    </sheetView>
  </sheetViews>
  <sheetFormatPr defaultColWidth="11.5546875" defaultRowHeight="14.4" x14ac:dyDescent="0.3"/>
  <cols>
    <col min="3" max="3" width="13" bestFit="1" customWidth="1"/>
    <col min="4" max="4" width="14.5546875" bestFit="1" customWidth="1"/>
    <col min="5" max="5" width="5.21875" customWidth="1"/>
    <col min="6" max="6" width="16.21875" customWidth="1"/>
    <col min="7" max="7" width="14.77734375" customWidth="1"/>
    <col min="8" max="8" width="22.44140625" customWidth="1"/>
  </cols>
  <sheetData>
    <row r="1" spans="1:7" x14ac:dyDescent="0.3">
      <c r="A1" s="28" t="s">
        <v>101</v>
      </c>
      <c r="B1" s="28"/>
      <c r="C1" s="28"/>
      <c r="D1" s="28"/>
      <c r="E1" s="28"/>
      <c r="F1" s="28"/>
      <c r="G1" s="28"/>
    </row>
    <row r="2" spans="1:7" x14ac:dyDescent="0.3">
      <c r="A2" s="28"/>
      <c r="B2" s="28"/>
      <c r="C2" s="28"/>
      <c r="D2" s="28"/>
      <c r="E2" s="28"/>
      <c r="F2" s="28"/>
      <c r="G2" s="28"/>
    </row>
    <row r="4" spans="1:7" ht="58.5" customHeight="1" x14ac:dyDescent="0.3">
      <c r="A4" s="29" t="s">
        <v>103</v>
      </c>
      <c r="B4" s="29"/>
      <c r="C4" s="29"/>
      <c r="D4" s="29"/>
      <c r="E4" s="29"/>
      <c r="F4" s="29"/>
      <c r="G4" s="29"/>
    </row>
    <row r="6" spans="1:7" x14ac:dyDescent="0.3">
      <c r="A6" s="28" t="s">
        <v>1</v>
      </c>
      <c r="B6" s="28"/>
      <c r="C6" s="28"/>
      <c r="D6" s="28"/>
      <c r="E6" s="28"/>
      <c r="F6" s="28"/>
      <c r="G6" s="28"/>
    </row>
    <row r="7" spans="1:7" x14ac:dyDescent="0.3">
      <c r="A7" s="28" t="s">
        <v>104</v>
      </c>
      <c r="B7" s="28"/>
      <c r="C7" s="28"/>
      <c r="D7" s="28"/>
      <c r="E7" s="28"/>
      <c r="F7" s="28"/>
      <c r="G7" s="28"/>
    </row>
    <row r="9" spans="1:7" x14ac:dyDescent="0.3">
      <c r="A9" s="2" t="s">
        <v>2</v>
      </c>
    </row>
    <row r="10" spans="1:7" x14ac:dyDescent="0.3">
      <c r="A10" t="s">
        <v>3</v>
      </c>
      <c r="C10" s="4"/>
      <c r="D10" s="4"/>
      <c r="E10" s="4"/>
      <c r="F10" s="4">
        <v>50000</v>
      </c>
      <c r="G10" s="4"/>
    </row>
    <row r="11" spans="1:7" x14ac:dyDescent="0.3">
      <c r="A11" t="s">
        <v>4</v>
      </c>
      <c r="C11" s="4"/>
      <c r="D11" s="4"/>
      <c r="E11" s="4"/>
      <c r="F11" s="4">
        <v>86000</v>
      </c>
      <c r="G11" s="4"/>
    </row>
    <row r="12" spans="1:7" x14ac:dyDescent="0.3">
      <c r="A12" t="s">
        <v>5</v>
      </c>
      <c r="C12" s="4"/>
      <c r="D12" s="4"/>
      <c r="E12" s="4"/>
      <c r="F12" s="4">
        <v>296000</v>
      </c>
      <c r="G12" s="4"/>
    </row>
    <row r="13" spans="1:7" x14ac:dyDescent="0.3">
      <c r="A13" t="s">
        <v>6</v>
      </c>
      <c r="C13" s="4"/>
      <c r="D13" s="4"/>
      <c r="E13" s="4"/>
      <c r="F13" s="5">
        <v>180000</v>
      </c>
      <c r="G13" s="4"/>
    </row>
    <row r="14" spans="1:7" x14ac:dyDescent="0.3">
      <c r="A14" t="s">
        <v>7</v>
      </c>
      <c r="C14" s="4"/>
      <c r="D14" s="4"/>
      <c r="E14" s="4"/>
      <c r="F14" s="4"/>
      <c r="G14" s="4">
        <f>SUM(F10:F13)</f>
        <v>612000</v>
      </c>
    </row>
    <row r="15" spans="1:7" x14ac:dyDescent="0.3">
      <c r="A15" s="2" t="s">
        <v>8</v>
      </c>
      <c r="C15" s="4"/>
      <c r="D15" s="4"/>
      <c r="E15" s="4"/>
      <c r="F15" s="4"/>
      <c r="G15" s="4"/>
    </row>
    <row r="16" spans="1:7" x14ac:dyDescent="0.3">
      <c r="A16" t="s">
        <v>9</v>
      </c>
      <c r="C16" s="4"/>
      <c r="D16" s="4"/>
      <c r="E16" s="4"/>
      <c r="F16" s="4">
        <v>214000</v>
      </c>
      <c r="G16" s="4"/>
    </row>
    <row r="17" spans="1:7" x14ac:dyDescent="0.3">
      <c r="A17" t="s">
        <v>10</v>
      </c>
      <c r="C17" s="4"/>
      <c r="D17" s="4">
        <v>1100000</v>
      </c>
      <c r="E17" s="4"/>
      <c r="F17" s="4"/>
      <c r="G17" s="4"/>
    </row>
    <row r="18" spans="1:7" x14ac:dyDescent="0.3">
      <c r="A18" t="s">
        <v>11</v>
      </c>
      <c r="C18" s="4"/>
      <c r="D18" s="5">
        <v>400000</v>
      </c>
      <c r="E18" s="4"/>
      <c r="F18" s="5">
        <f>D17-D18</f>
        <v>700000</v>
      </c>
      <c r="G18" s="4"/>
    </row>
    <row r="19" spans="1:7" x14ac:dyDescent="0.3">
      <c r="A19" t="s">
        <v>12</v>
      </c>
      <c r="C19" s="4"/>
      <c r="D19" s="4"/>
      <c r="E19" s="4"/>
      <c r="F19" s="4"/>
      <c r="G19" s="5">
        <f>SUM(F16:F18)</f>
        <v>914000</v>
      </c>
    </row>
    <row r="20" spans="1:7" ht="15" thickBot="1" x14ac:dyDescent="0.35">
      <c r="A20" t="s">
        <v>13</v>
      </c>
      <c r="C20" s="4"/>
      <c r="D20" s="4"/>
      <c r="E20" s="4"/>
      <c r="F20" s="4"/>
      <c r="G20" s="6">
        <f>SUM(G14:G19)</f>
        <v>1526000</v>
      </c>
    </row>
    <row r="21" spans="1:7" ht="15" thickTop="1" x14ac:dyDescent="0.3">
      <c r="A21" s="2" t="s">
        <v>14</v>
      </c>
      <c r="C21" s="4"/>
      <c r="D21" s="4"/>
      <c r="E21" s="4"/>
      <c r="F21" s="4"/>
      <c r="G21" s="4"/>
    </row>
    <row r="22" spans="1:7" x14ac:dyDescent="0.3">
      <c r="A22" t="s">
        <v>15</v>
      </c>
      <c r="C22" s="4"/>
      <c r="D22" s="4"/>
      <c r="E22" s="4"/>
      <c r="F22" s="4">
        <v>240000</v>
      </c>
      <c r="G22" s="4"/>
    </row>
    <row r="23" spans="1:7" x14ac:dyDescent="0.3">
      <c r="A23" t="s">
        <v>16</v>
      </c>
      <c r="C23" s="4"/>
      <c r="D23" s="4"/>
      <c r="E23" s="4"/>
      <c r="F23" s="5">
        <v>180000</v>
      </c>
      <c r="G23" s="4"/>
    </row>
    <row r="24" spans="1:7" x14ac:dyDescent="0.3">
      <c r="A24" t="s">
        <v>17</v>
      </c>
      <c r="C24" s="4"/>
      <c r="D24" s="4"/>
      <c r="E24" s="4"/>
      <c r="F24" s="4"/>
      <c r="G24" s="4">
        <f>F22+F23</f>
        <v>420000</v>
      </c>
    </row>
    <row r="25" spans="1:7" x14ac:dyDescent="0.3">
      <c r="A25" t="s">
        <v>18</v>
      </c>
      <c r="C25" s="4"/>
      <c r="D25" s="4"/>
      <c r="E25" s="4"/>
      <c r="F25" s="4"/>
      <c r="G25" s="4"/>
    </row>
    <row r="26" spans="1:7" x14ac:dyDescent="0.3">
      <c r="A26" t="s">
        <v>19</v>
      </c>
      <c r="C26" s="4"/>
      <c r="D26" s="4"/>
      <c r="E26" s="4"/>
      <c r="F26" s="4">
        <v>900000</v>
      </c>
      <c r="G26" s="4"/>
    </row>
    <row r="27" spans="1:7" x14ac:dyDescent="0.3">
      <c r="A27" t="s">
        <v>20</v>
      </c>
      <c r="C27" s="4"/>
      <c r="D27" s="4"/>
      <c r="E27" s="4"/>
      <c r="F27" s="5">
        <v>206000</v>
      </c>
      <c r="G27" s="4"/>
    </row>
    <row r="28" spans="1:7" x14ac:dyDescent="0.3">
      <c r="A28" t="s">
        <v>21</v>
      </c>
      <c r="C28" s="4"/>
      <c r="D28" s="4"/>
      <c r="E28" s="4"/>
      <c r="F28" s="4"/>
      <c r="G28" s="4">
        <f>F26+F27</f>
        <v>1106000</v>
      </c>
    </row>
    <row r="29" spans="1:7" ht="15" thickBot="1" x14ac:dyDescent="0.35">
      <c r="A29" t="s">
        <v>22</v>
      </c>
      <c r="C29" s="4"/>
      <c r="D29" s="4"/>
      <c r="E29" s="4"/>
      <c r="F29" s="4"/>
      <c r="G29" s="6">
        <f>SUM(G24:G28)</f>
        <v>1526000</v>
      </c>
    </row>
    <row r="30" spans="1:7" ht="15" thickTop="1" x14ac:dyDescent="0.3">
      <c r="C30" s="4"/>
      <c r="D30" s="4"/>
      <c r="E30" s="4"/>
      <c r="F30" s="4"/>
      <c r="G30" s="4"/>
    </row>
    <row r="31" spans="1:7" x14ac:dyDescent="0.3">
      <c r="A31" s="32" t="s">
        <v>23</v>
      </c>
      <c r="B31" s="32"/>
      <c r="C31" s="32"/>
      <c r="D31" s="32"/>
      <c r="E31" s="32"/>
      <c r="F31" s="32"/>
      <c r="G31" s="32"/>
    </row>
    <row r="32" spans="1:7" x14ac:dyDescent="0.3">
      <c r="C32" s="4"/>
      <c r="D32" s="4"/>
      <c r="E32" s="4"/>
      <c r="F32" s="17" t="s">
        <v>32</v>
      </c>
      <c r="G32" s="17" t="s">
        <v>33</v>
      </c>
    </row>
    <row r="33" spans="1:8" x14ac:dyDescent="0.3">
      <c r="A33" t="s">
        <v>24</v>
      </c>
      <c r="C33" s="4"/>
      <c r="D33" s="4"/>
      <c r="E33" s="4"/>
      <c r="F33" s="27">
        <v>2</v>
      </c>
      <c r="G33" s="27">
        <v>4</v>
      </c>
      <c r="H33" t="s">
        <v>109</v>
      </c>
    </row>
    <row r="34" spans="1:8" x14ac:dyDescent="0.3">
      <c r="A34" t="s">
        <v>25</v>
      </c>
      <c r="C34" s="4"/>
      <c r="D34" s="4"/>
      <c r="E34" s="4"/>
      <c r="F34" s="27">
        <v>1</v>
      </c>
      <c r="G34" s="27">
        <v>2</v>
      </c>
      <c r="H34" t="s">
        <v>109</v>
      </c>
    </row>
    <row r="35" spans="1:8" x14ac:dyDescent="0.3">
      <c r="A35" t="s">
        <v>26</v>
      </c>
      <c r="C35" s="4"/>
      <c r="D35" s="4"/>
      <c r="E35" s="4"/>
      <c r="F35" s="1">
        <v>4</v>
      </c>
      <c r="G35" s="1">
        <v>4</v>
      </c>
    </row>
    <row r="36" spans="1:8" x14ac:dyDescent="0.3">
      <c r="C36" s="4"/>
      <c r="D36" s="4"/>
      <c r="E36" s="4"/>
      <c r="F36" s="4"/>
      <c r="G36" s="4"/>
    </row>
    <row r="37" spans="1:8" ht="30.75" customHeight="1" x14ac:dyDescent="0.3">
      <c r="A37" s="29" t="s">
        <v>27</v>
      </c>
      <c r="B37" s="29"/>
      <c r="C37" s="29"/>
      <c r="D37" s="29"/>
      <c r="E37" s="29"/>
      <c r="F37" s="29"/>
      <c r="G37" s="29"/>
    </row>
    <row r="38" spans="1:8" x14ac:dyDescent="0.3">
      <c r="C38" s="4" t="s">
        <v>113</v>
      </c>
      <c r="D38" s="4" t="s">
        <v>114</v>
      </c>
      <c r="E38" s="4" t="s">
        <v>115</v>
      </c>
      <c r="F38" s="4"/>
      <c r="G38" s="4"/>
    </row>
    <row r="39" spans="1:8" x14ac:dyDescent="0.3">
      <c r="A39" t="s">
        <v>112</v>
      </c>
      <c r="C39" s="4">
        <v>50</v>
      </c>
      <c r="D39" s="4">
        <v>60</v>
      </c>
      <c r="E39" s="4"/>
      <c r="F39" s="4"/>
      <c r="G39" s="4"/>
    </row>
    <row r="40" spans="1:8" x14ac:dyDescent="0.3">
      <c r="C40" s="4"/>
      <c r="D40" s="4"/>
      <c r="E40" s="4"/>
      <c r="F40" s="4"/>
      <c r="G40" s="4"/>
    </row>
    <row r="41" spans="1:8" x14ac:dyDescent="0.3">
      <c r="C41" s="4"/>
      <c r="D41" s="4"/>
      <c r="E41" s="4"/>
      <c r="F41" s="4"/>
      <c r="G41" s="4"/>
    </row>
    <row r="42" spans="1:8" x14ac:dyDescent="0.3">
      <c r="C42" s="4"/>
      <c r="D42" s="4"/>
      <c r="E42" s="4"/>
      <c r="F42" s="4"/>
      <c r="G42" s="4"/>
    </row>
    <row r="43" spans="1:8" ht="43.2" x14ac:dyDescent="0.3">
      <c r="A43" s="8"/>
      <c r="B43" s="8"/>
      <c r="C43" s="9" t="s">
        <v>28</v>
      </c>
      <c r="D43" s="10" t="s">
        <v>29</v>
      </c>
      <c r="E43" s="11"/>
      <c r="F43" s="10" t="s">
        <v>110</v>
      </c>
      <c r="G43" s="10" t="s">
        <v>111</v>
      </c>
    </row>
    <row r="44" spans="1:8" x14ac:dyDescent="0.3">
      <c r="A44" t="s">
        <v>30</v>
      </c>
      <c r="C44" s="1">
        <v>4000</v>
      </c>
      <c r="D44" s="1">
        <v>3000</v>
      </c>
      <c r="E44" s="4"/>
      <c r="F44" s="7">
        <v>20</v>
      </c>
      <c r="G44" s="7">
        <v>26</v>
      </c>
    </row>
    <row r="45" spans="1:8" x14ac:dyDescent="0.3">
      <c r="A45" t="s">
        <v>31</v>
      </c>
      <c r="C45" s="1">
        <v>2500</v>
      </c>
      <c r="D45" s="1">
        <v>1000</v>
      </c>
      <c r="E45" s="4"/>
      <c r="F45" s="7">
        <v>40</v>
      </c>
      <c r="G45" s="7">
        <v>50</v>
      </c>
    </row>
    <row r="46" spans="1:8" x14ac:dyDescent="0.3">
      <c r="A46" t="s">
        <v>32</v>
      </c>
      <c r="C46" s="1">
        <v>200</v>
      </c>
      <c r="D46" s="1">
        <v>300</v>
      </c>
      <c r="E46" s="4"/>
      <c r="F46" s="4"/>
      <c r="G46" s="4"/>
    </row>
    <row r="47" spans="1:8" x14ac:dyDescent="0.3">
      <c r="A47" t="s">
        <v>33</v>
      </c>
      <c r="C47" s="1">
        <v>400</v>
      </c>
      <c r="D47" s="1">
        <v>150</v>
      </c>
      <c r="E47" s="4"/>
      <c r="F47" s="4"/>
      <c r="G47" s="4"/>
    </row>
    <row r="48" spans="1:8" x14ac:dyDescent="0.3">
      <c r="C48" s="4"/>
      <c r="D48" s="4"/>
      <c r="E48" s="4"/>
      <c r="F48" s="4"/>
      <c r="G48" s="4"/>
    </row>
    <row r="49" spans="1:7" ht="66" customHeight="1" x14ac:dyDescent="0.3">
      <c r="A49" s="29" t="s">
        <v>34</v>
      </c>
      <c r="B49" s="29"/>
      <c r="C49" s="29"/>
      <c r="D49" s="29"/>
      <c r="E49" s="29"/>
      <c r="F49" s="29"/>
      <c r="G49" s="29"/>
    </row>
    <row r="50" spans="1:7" ht="27.75" customHeight="1" x14ac:dyDescent="0.3">
      <c r="A50" s="14"/>
      <c r="B50" s="15"/>
      <c r="C50" s="30" t="s">
        <v>35</v>
      </c>
      <c r="D50" s="30"/>
      <c r="E50" s="14"/>
      <c r="F50" s="30" t="s">
        <v>36</v>
      </c>
      <c r="G50" s="30"/>
    </row>
    <row r="51" spans="1:7" ht="28.8" x14ac:dyDescent="0.3">
      <c r="A51" s="8"/>
      <c r="B51" s="8"/>
      <c r="C51" s="10" t="s">
        <v>37</v>
      </c>
      <c r="D51" s="10" t="s">
        <v>38</v>
      </c>
      <c r="E51" s="10"/>
      <c r="F51" s="10" t="s">
        <v>37</v>
      </c>
      <c r="G51" s="10" t="s">
        <v>38</v>
      </c>
    </row>
    <row r="52" spans="1:7" x14ac:dyDescent="0.3">
      <c r="A52" t="s">
        <v>32</v>
      </c>
      <c r="C52" s="4">
        <v>600</v>
      </c>
      <c r="D52" s="4">
        <v>700</v>
      </c>
      <c r="E52" s="4"/>
      <c r="F52" s="1">
        <v>2000</v>
      </c>
      <c r="G52" s="1">
        <v>2000</v>
      </c>
    </row>
    <row r="53" spans="1:7" x14ac:dyDescent="0.3">
      <c r="A53" t="s">
        <v>33</v>
      </c>
      <c r="C53" s="4">
        <v>700</v>
      </c>
      <c r="D53" s="4">
        <v>840</v>
      </c>
      <c r="E53" s="4"/>
      <c r="F53" s="1">
        <v>3000</v>
      </c>
      <c r="G53" s="1">
        <v>3000</v>
      </c>
    </row>
    <row r="54" spans="1:7" x14ac:dyDescent="0.3">
      <c r="C54" s="4"/>
      <c r="D54" s="4"/>
      <c r="E54" s="4"/>
      <c r="F54" s="4"/>
      <c r="G54" s="4"/>
    </row>
    <row r="55" spans="1:7" ht="35.25" customHeight="1" x14ac:dyDescent="0.3">
      <c r="A55" s="29" t="s">
        <v>102</v>
      </c>
      <c r="B55" s="29"/>
      <c r="C55" s="29"/>
      <c r="D55" s="29"/>
      <c r="E55" s="29"/>
      <c r="F55" s="29"/>
      <c r="G55" s="29"/>
    </row>
    <row r="56" spans="1:7" x14ac:dyDescent="0.3">
      <c r="B56" t="s">
        <v>116</v>
      </c>
      <c r="C56" s="4">
        <v>39242</v>
      </c>
      <c r="D56" s="4"/>
      <c r="E56" s="4"/>
      <c r="F56" s="4"/>
      <c r="G56" s="4"/>
    </row>
    <row r="57" spans="1:7" x14ac:dyDescent="0.3">
      <c r="A57" t="s">
        <v>105</v>
      </c>
      <c r="C57" s="4"/>
      <c r="D57" s="4"/>
      <c r="E57" s="4"/>
      <c r="F57" s="4"/>
      <c r="G57" s="4"/>
    </row>
    <row r="58" spans="1:7" x14ac:dyDescent="0.3">
      <c r="C58" s="4" t="s">
        <v>39</v>
      </c>
      <c r="D58" s="4"/>
      <c r="E58" s="4"/>
      <c r="F58" s="4">
        <v>100000</v>
      </c>
      <c r="G58" s="4"/>
    </row>
    <row r="59" spans="1:7" x14ac:dyDescent="0.3">
      <c r="C59" s="4" t="s">
        <v>40</v>
      </c>
      <c r="D59" s="4"/>
      <c r="E59" s="4"/>
      <c r="F59" s="4">
        <v>700000</v>
      </c>
      <c r="G59" s="4"/>
    </row>
    <row r="60" spans="1:7" x14ac:dyDescent="0.3">
      <c r="C60" s="4" t="s">
        <v>41</v>
      </c>
      <c r="D60" s="4"/>
      <c r="E60" s="4"/>
      <c r="F60" s="4">
        <v>400000</v>
      </c>
      <c r="G60" s="4"/>
    </row>
    <row r="61" spans="1:7" x14ac:dyDescent="0.3">
      <c r="C61" s="4" t="s">
        <v>42</v>
      </c>
      <c r="D61" s="4"/>
      <c r="E61" s="4"/>
      <c r="F61" s="4">
        <v>116000</v>
      </c>
      <c r="G61" s="4"/>
    </row>
    <row r="62" spans="1:7" x14ac:dyDescent="0.3">
      <c r="C62" s="4" t="s">
        <v>43</v>
      </c>
      <c r="D62" s="4"/>
      <c r="E62" s="4"/>
      <c r="F62" s="4">
        <v>60000</v>
      </c>
      <c r="G62" s="4"/>
    </row>
    <row r="63" spans="1:7" x14ac:dyDescent="0.3">
      <c r="C63" s="4" t="s">
        <v>44</v>
      </c>
      <c r="D63" s="4"/>
      <c r="E63" s="4"/>
      <c r="F63" s="4">
        <v>200000</v>
      </c>
      <c r="G63" s="4"/>
    </row>
    <row r="64" spans="1:7" x14ac:dyDescent="0.3">
      <c r="C64" s="4"/>
      <c r="D64" s="4"/>
      <c r="E64" s="4"/>
      <c r="F64" s="4"/>
      <c r="G64" s="4"/>
    </row>
    <row r="65" spans="1:7" x14ac:dyDescent="0.3">
      <c r="A65" t="s">
        <v>106</v>
      </c>
      <c r="C65" s="4"/>
      <c r="D65" s="4"/>
      <c r="E65" s="4"/>
      <c r="F65" s="4"/>
      <c r="G65" s="4"/>
    </row>
    <row r="66" spans="1:7" x14ac:dyDescent="0.3">
      <c r="C66" s="4"/>
      <c r="D66" s="4"/>
      <c r="E66" s="4"/>
      <c r="F66" s="4"/>
      <c r="G66" s="4"/>
    </row>
    <row r="67" spans="1:7" x14ac:dyDescent="0.3">
      <c r="C67" s="4" t="s">
        <v>45</v>
      </c>
      <c r="D67" s="4"/>
      <c r="E67" s="4"/>
      <c r="F67" s="4">
        <v>150000</v>
      </c>
      <c r="G67" s="4"/>
    </row>
    <row r="68" spans="1:7" x14ac:dyDescent="0.3">
      <c r="C68" s="4" t="s">
        <v>46</v>
      </c>
      <c r="D68" s="4"/>
      <c r="E68" s="4"/>
      <c r="F68" s="4">
        <v>60000</v>
      </c>
      <c r="G68" s="4"/>
    </row>
    <row r="69" spans="1:7" x14ac:dyDescent="0.3">
      <c r="C69" s="4" t="s">
        <v>47</v>
      </c>
      <c r="D69" s="4"/>
      <c r="E69" s="4"/>
      <c r="F69" s="4">
        <v>300000</v>
      </c>
      <c r="G69" s="4"/>
    </row>
    <row r="70" spans="1:7" x14ac:dyDescent="0.3">
      <c r="C70" s="4" t="s">
        <v>43</v>
      </c>
      <c r="D70" s="4"/>
      <c r="E70" s="4"/>
      <c r="F70" s="4">
        <v>60000</v>
      </c>
      <c r="G70" s="4"/>
    </row>
    <row r="71" spans="1:7" x14ac:dyDescent="0.3">
      <c r="C71" s="4" t="s">
        <v>39</v>
      </c>
      <c r="D71" s="4"/>
      <c r="E71" s="4"/>
      <c r="F71" s="4">
        <v>50000</v>
      </c>
      <c r="G71" s="4"/>
    </row>
    <row r="72" spans="1:7" x14ac:dyDescent="0.3">
      <c r="C72" s="4" t="s">
        <v>48</v>
      </c>
      <c r="D72" s="4"/>
      <c r="E72" s="4"/>
      <c r="F72" s="4">
        <v>30000</v>
      </c>
      <c r="G72" s="4"/>
    </row>
    <row r="73" spans="1:7" x14ac:dyDescent="0.3">
      <c r="C73" s="4"/>
      <c r="D73" s="4"/>
      <c r="E73" s="4"/>
      <c r="F73" s="4"/>
      <c r="G73" s="4"/>
    </row>
    <row r="74" spans="1:7" ht="61.5" customHeight="1" x14ac:dyDescent="0.3">
      <c r="A74" s="29" t="s">
        <v>49</v>
      </c>
      <c r="B74" s="29"/>
      <c r="C74" s="29"/>
      <c r="D74" s="29"/>
      <c r="E74" s="29"/>
      <c r="F74" s="29"/>
      <c r="G74" s="29"/>
    </row>
    <row r="75" spans="1:7" x14ac:dyDescent="0.3">
      <c r="C75" s="4"/>
      <c r="D75" s="4"/>
      <c r="E75" s="4"/>
      <c r="F75" s="4"/>
      <c r="G75" s="4"/>
    </row>
    <row r="76" spans="1:7" x14ac:dyDescent="0.3">
      <c r="C76" s="4"/>
      <c r="D76" s="4"/>
      <c r="E76" s="4"/>
      <c r="F76" s="4"/>
      <c r="G76" s="4"/>
    </row>
    <row r="77" spans="1:7" x14ac:dyDescent="0.3">
      <c r="C77" s="4"/>
      <c r="D77" s="4"/>
      <c r="E77" s="4"/>
      <c r="F77" s="4"/>
      <c r="G77" s="4"/>
    </row>
    <row r="78" spans="1:7" x14ac:dyDescent="0.3">
      <c r="A78" s="28" t="s">
        <v>50</v>
      </c>
      <c r="B78" s="28"/>
      <c r="C78" s="28"/>
      <c r="D78" s="28"/>
      <c r="E78" s="28"/>
      <c r="F78" s="28"/>
      <c r="G78" s="28"/>
    </row>
    <row r="79" spans="1:7" ht="28.8" x14ac:dyDescent="0.3">
      <c r="A79" s="12" t="s">
        <v>51</v>
      </c>
      <c r="B79" s="12"/>
      <c r="C79" s="13"/>
      <c r="D79" s="13" t="s">
        <v>37</v>
      </c>
      <c r="E79" s="13"/>
      <c r="F79" s="13" t="s">
        <v>38</v>
      </c>
      <c r="G79" s="13" t="s">
        <v>52</v>
      </c>
    </row>
    <row r="80" spans="1:7" x14ac:dyDescent="0.3">
      <c r="A80" t="s">
        <v>32</v>
      </c>
      <c r="C80" s="4"/>
      <c r="D80" s="4">
        <f>+C52*F52</f>
        <v>1200000</v>
      </c>
      <c r="F80" s="4">
        <f>+D52*G52</f>
        <v>1400000</v>
      </c>
      <c r="G80" s="4">
        <f>+SUM(D80:F80)</f>
        <v>2600000</v>
      </c>
    </row>
    <row r="81" spans="1:7" x14ac:dyDescent="0.3">
      <c r="A81" t="s">
        <v>33</v>
      </c>
      <c r="C81" s="4"/>
      <c r="D81" s="4">
        <f>+F53*C53</f>
        <v>2100000</v>
      </c>
      <c r="F81" s="4">
        <f>+G53*D53</f>
        <v>2520000</v>
      </c>
      <c r="G81" s="4">
        <f t="shared" ref="G81:G82" si="0">+SUM(D81:F81)</f>
        <v>4620000</v>
      </c>
    </row>
    <row r="82" spans="1:7" ht="15" thickBot="1" x14ac:dyDescent="0.35">
      <c r="A82" t="s">
        <v>52</v>
      </c>
      <c r="C82" s="4"/>
      <c r="D82" s="6">
        <f>SUM(D80:D81)</f>
        <v>3300000</v>
      </c>
      <c r="E82" s="4"/>
      <c r="F82" s="6">
        <f>SUM(F80:F81)</f>
        <v>3920000</v>
      </c>
      <c r="G82" s="4">
        <f t="shared" si="0"/>
        <v>7220000</v>
      </c>
    </row>
    <row r="83" spans="1:7" ht="15" thickTop="1" x14ac:dyDescent="0.3">
      <c r="C83" s="4"/>
      <c r="D83" s="4"/>
      <c r="E83" s="4"/>
      <c r="F83" s="4"/>
      <c r="G83" s="4"/>
    </row>
    <row r="84" spans="1:7" x14ac:dyDescent="0.3">
      <c r="A84" s="28" t="s">
        <v>53</v>
      </c>
      <c r="B84" s="28"/>
      <c r="C84" s="28"/>
      <c r="D84" s="28"/>
      <c r="E84" s="28"/>
      <c r="F84" s="28"/>
      <c r="G84" s="28"/>
    </row>
    <row r="85" spans="1:7" x14ac:dyDescent="0.3">
      <c r="C85" s="4"/>
      <c r="D85" s="4"/>
      <c r="E85" s="4"/>
      <c r="F85" s="4"/>
      <c r="G85" s="4"/>
    </row>
    <row r="86" spans="1:7" x14ac:dyDescent="0.3">
      <c r="C86" s="31" t="s">
        <v>37</v>
      </c>
      <c r="D86" s="31"/>
      <c r="E86" s="16"/>
      <c r="F86" s="31" t="s">
        <v>38</v>
      </c>
      <c r="G86" s="31"/>
    </row>
    <row r="87" spans="1:7" x14ac:dyDescent="0.3">
      <c r="C87" s="17" t="s">
        <v>32</v>
      </c>
      <c r="D87" s="17" t="s">
        <v>33</v>
      </c>
      <c r="E87" s="17"/>
      <c r="F87" s="17" t="s">
        <v>32</v>
      </c>
      <c r="G87" s="17" t="s">
        <v>33</v>
      </c>
    </row>
    <row r="88" spans="1:7" x14ac:dyDescent="0.3">
      <c r="A88" t="s">
        <v>54</v>
      </c>
      <c r="C88" s="1">
        <f>+F52</f>
        <v>2000</v>
      </c>
      <c r="D88" s="1">
        <f>+F53</f>
        <v>3000</v>
      </c>
      <c r="E88" s="1"/>
      <c r="F88" s="1">
        <f>+G52</f>
        <v>2000</v>
      </c>
      <c r="G88" s="1">
        <f>+G53</f>
        <v>3000</v>
      </c>
    </row>
    <row r="89" spans="1:7" x14ac:dyDescent="0.3">
      <c r="A89" t="s">
        <v>55</v>
      </c>
      <c r="C89" s="19">
        <f>+D46</f>
        <v>300</v>
      </c>
      <c r="D89" s="18">
        <f>+D47</f>
        <v>150</v>
      </c>
      <c r="E89" s="1"/>
      <c r="F89" s="18">
        <f>+D46</f>
        <v>300</v>
      </c>
      <c r="G89" s="18">
        <f>+D47</f>
        <v>150</v>
      </c>
    </row>
    <row r="90" spans="1:7" x14ac:dyDescent="0.3">
      <c r="A90" t="s">
        <v>56</v>
      </c>
      <c r="C90" s="1">
        <f>SUM(C88:C89)</f>
        <v>2300</v>
      </c>
      <c r="D90" s="1">
        <f>SUM(D88:D89)</f>
        <v>3150</v>
      </c>
      <c r="E90" s="1"/>
      <c r="F90" s="1">
        <f>SUM(F88:F89)</f>
        <v>2300</v>
      </c>
      <c r="G90" s="1">
        <f>SUM(G88:G89)</f>
        <v>3150</v>
      </c>
    </row>
    <row r="91" spans="1:7" x14ac:dyDescent="0.3">
      <c r="A91" t="s">
        <v>57</v>
      </c>
      <c r="C91" s="18">
        <f>+C46</f>
        <v>200</v>
      </c>
      <c r="D91" s="18">
        <f>+C47</f>
        <v>400</v>
      </c>
      <c r="E91" s="1"/>
      <c r="F91" s="18">
        <f>+D46</f>
        <v>300</v>
      </c>
      <c r="G91" s="18">
        <f>+D47</f>
        <v>150</v>
      </c>
    </row>
    <row r="92" spans="1:7" ht="15" thickBot="1" x14ac:dyDescent="0.35">
      <c r="A92" t="s">
        <v>58</v>
      </c>
      <c r="C92" s="20">
        <f>+C90-C91</f>
        <v>2100</v>
      </c>
      <c r="D92" s="20">
        <f>+D90-D91</f>
        <v>2750</v>
      </c>
      <c r="E92" s="1"/>
      <c r="F92" s="20">
        <f>+F90-F91</f>
        <v>2000</v>
      </c>
      <c r="G92" s="20">
        <f>+G90-G91</f>
        <v>3000</v>
      </c>
    </row>
    <row r="93" spans="1:7" ht="15" thickTop="1" x14ac:dyDescent="0.3"/>
    <row r="94" spans="1:7" x14ac:dyDescent="0.3">
      <c r="A94" s="28" t="s">
        <v>59</v>
      </c>
      <c r="B94" s="28"/>
      <c r="C94" s="28"/>
      <c r="D94" s="28"/>
      <c r="E94" s="28"/>
      <c r="F94" s="28"/>
      <c r="G94" s="28"/>
    </row>
    <row r="95" spans="1:7" x14ac:dyDescent="0.3">
      <c r="A95" s="28" t="s">
        <v>60</v>
      </c>
      <c r="B95" s="28"/>
      <c r="C95" s="28"/>
      <c r="D95" s="28"/>
      <c r="E95" s="28"/>
      <c r="F95" s="28"/>
      <c r="G95" s="28"/>
    </row>
    <row r="96" spans="1:7" x14ac:dyDescent="0.3">
      <c r="A96" s="2" t="s">
        <v>51</v>
      </c>
      <c r="B96" s="28" t="s">
        <v>30</v>
      </c>
      <c r="C96" s="28"/>
      <c r="D96" s="28" t="s">
        <v>31</v>
      </c>
      <c r="E96" s="28"/>
      <c r="F96" s="28"/>
      <c r="G96" s="3" t="s">
        <v>52</v>
      </c>
    </row>
    <row r="97" spans="1:7" x14ac:dyDescent="0.3">
      <c r="A97" t="s">
        <v>32</v>
      </c>
      <c r="B97" s="1">
        <f>+C92</f>
        <v>2100</v>
      </c>
      <c r="C97" s="1">
        <f>+B97*F33</f>
        <v>4200</v>
      </c>
      <c r="D97" s="1"/>
      <c r="E97" s="1">
        <f>+C92</f>
        <v>2100</v>
      </c>
      <c r="F97" s="1">
        <f>+E97*F34</f>
        <v>2100</v>
      </c>
      <c r="G97" s="1"/>
    </row>
    <row r="98" spans="1:7" x14ac:dyDescent="0.3">
      <c r="A98" t="s">
        <v>33</v>
      </c>
      <c r="B98" s="1">
        <f>+D92</f>
        <v>2750</v>
      </c>
      <c r="C98" s="18">
        <f>+B98*G33</f>
        <v>11000</v>
      </c>
      <c r="D98" s="1"/>
      <c r="E98" s="1">
        <f>+D92</f>
        <v>2750</v>
      </c>
      <c r="F98" s="18">
        <f>+E98*G34</f>
        <v>5500</v>
      </c>
      <c r="G98" s="1"/>
    </row>
    <row r="99" spans="1:7" x14ac:dyDescent="0.3">
      <c r="A99" t="s">
        <v>52</v>
      </c>
      <c r="C99" s="1">
        <f>+SUM(C97:C98)</f>
        <v>15200</v>
      </c>
      <c r="F99" s="1">
        <f>+SUM(F97:F98)</f>
        <v>7600</v>
      </c>
    </row>
    <row r="100" spans="1:7" x14ac:dyDescent="0.3">
      <c r="A100" t="s">
        <v>61</v>
      </c>
      <c r="C100" s="19">
        <f>+F44</f>
        <v>20</v>
      </c>
      <c r="D100" s="7"/>
      <c r="E100" s="7"/>
      <c r="F100" s="19">
        <f>+F45</f>
        <v>40</v>
      </c>
    </row>
    <row r="101" spans="1:7" ht="15" thickBot="1" x14ac:dyDescent="0.35">
      <c r="A101" t="s">
        <v>52</v>
      </c>
      <c r="C101" s="6">
        <f>+C100*C99</f>
        <v>304000</v>
      </c>
      <c r="F101" s="6">
        <f>+F100*F99</f>
        <v>304000</v>
      </c>
      <c r="G101" s="4">
        <f>+SUM(C101:F101)</f>
        <v>608000</v>
      </c>
    </row>
    <row r="102" spans="1:7" ht="15" thickTop="1" x14ac:dyDescent="0.3"/>
    <row r="104" spans="1:7" x14ac:dyDescent="0.3">
      <c r="A104" s="28" t="s">
        <v>62</v>
      </c>
      <c r="B104" s="28"/>
      <c r="C104" s="28"/>
      <c r="D104" s="28"/>
      <c r="E104" s="28"/>
      <c r="F104" s="28"/>
      <c r="G104" s="28"/>
    </row>
    <row r="105" spans="1:7" x14ac:dyDescent="0.3">
      <c r="A105" s="2" t="s">
        <v>51</v>
      </c>
      <c r="B105" s="28" t="s">
        <v>30</v>
      </c>
      <c r="C105" s="28"/>
      <c r="D105" s="28" t="s">
        <v>31</v>
      </c>
      <c r="E105" s="28"/>
      <c r="F105" s="28"/>
      <c r="G105" s="3" t="s">
        <v>52</v>
      </c>
    </row>
    <row r="106" spans="1:7" x14ac:dyDescent="0.3">
      <c r="A106" t="s">
        <v>32</v>
      </c>
      <c r="B106" s="1">
        <f>+F92</f>
        <v>2000</v>
      </c>
      <c r="C106" s="1">
        <f>+B106*F33</f>
        <v>4000</v>
      </c>
      <c r="D106" s="1"/>
      <c r="E106" s="1">
        <f>+F92</f>
        <v>2000</v>
      </c>
      <c r="F106" s="1">
        <f>+E106*F34</f>
        <v>2000</v>
      </c>
      <c r="G106" s="1"/>
    </row>
    <row r="107" spans="1:7" x14ac:dyDescent="0.3">
      <c r="A107" t="s">
        <v>33</v>
      </c>
      <c r="B107" s="1">
        <f>+G92</f>
        <v>3000</v>
      </c>
      <c r="C107" s="18">
        <f>+B107*G33</f>
        <v>12000</v>
      </c>
      <c r="D107" s="1"/>
      <c r="E107" s="1">
        <f>+G92</f>
        <v>3000</v>
      </c>
      <c r="F107" s="18">
        <f>+E107*G34</f>
        <v>6000</v>
      </c>
      <c r="G107" s="1"/>
    </row>
    <row r="108" spans="1:7" x14ac:dyDescent="0.3">
      <c r="A108" t="s">
        <v>52</v>
      </c>
      <c r="C108" s="1">
        <f>+SUM(C106:C107)</f>
        <v>16000</v>
      </c>
      <c r="F108" s="1">
        <f>+SUM(F106:F107)</f>
        <v>8000</v>
      </c>
    </row>
    <row r="109" spans="1:7" x14ac:dyDescent="0.3">
      <c r="A109" t="s">
        <v>61</v>
      </c>
      <c r="C109" s="19">
        <f>+G44</f>
        <v>26</v>
      </c>
      <c r="D109" s="7"/>
      <c r="E109" s="7"/>
      <c r="F109" s="19">
        <f>+G45</f>
        <v>50</v>
      </c>
    </row>
    <row r="110" spans="1:7" ht="15" thickBot="1" x14ac:dyDescent="0.35">
      <c r="A110" t="s">
        <v>52</v>
      </c>
      <c r="C110" s="6">
        <f>+C109*C108</f>
        <v>416000</v>
      </c>
      <c r="F110" s="6">
        <f>+F109*F108</f>
        <v>400000</v>
      </c>
      <c r="G110" s="5">
        <f>+SUM(C110:F110)</f>
        <v>816000</v>
      </c>
    </row>
    <row r="111" spans="1:7" ht="15.6" thickTop="1" thickBot="1" x14ac:dyDescent="0.35">
      <c r="G111" s="6">
        <f>+SUM(G101,G110)</f>
        <v>1424000</v>
      </c>
    </row>
    <row r="112" spans="1:7" ht="15" thickTop="1" x14ac:dyDescent="0.3"/>
  </sheetData>
  <mergeCells count="23">
    <mergeCell ref="A31:G31"/>
    <mergeCell ref="A4:G4"/>
    <mergeCell ref="A1:G1"/>
    <mergeCell ref="A2:G2"/>
    <mergeCell ref="A6:G6"/>
    <mergeCell ref="A7:G7"/>
    <mergeCell ref="A94:G94"/>
    <mergeCell ref="A37:G37"/>
    <mergeCell ref="A49:G49"/>
    <mergeCell ref="C50:D50"/>
    <mergeCell ref="F50:G50"/>
    <mergeCell ref="A55:G55"/>
    <mergeCell ref="A74:G74"/>
    <mergeCell ref="A78:G78"/>
    <mergeCell ref="A84:G84"/>
    <mergeCell ref="C86:D86"/>
    <mergeCell ref="F86:G86"/>
    <mergeCell ref="B105:C105"/>
    <mergeCell ref="D105:F105"/>
    <mergeCell ref="A95:G95"/>
    <mergeCell ref="B96:C96"/>
    <mergeCell ref="D96:F96"/>
    <mergeCell ref="A104:G104"/>
  </mergeCells>
  <printOptions horizontalCentered="1"/>
  <pageMargins left="0.70866141732283472" right="0.70866141732283472" top="0.74803149606299213" bottom="0.74803149606299213" header="0.31496062992125984" footer="0.31496062992125984"/>
  <pageSetup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83"/>
  <sheetViews>
    <sheetView topLeftCell="A12" workbookViewId="0">
      <selection activeCell="E80" sqref="E80"/>
    </sheetView>
  </sheetViews>
  <sheetFormatPr defaultColWidth="11.5546875" defaultRowHeight="14.4" x14ac:dyDescent="0.3"/>
  <cols>
    <col min="1" max="1" width="23.21875" customWidth="1"/>
    <col min="2" max="5" width="14.5546875" bestFit="1" customWidth="1"/>
    <col min="6" max="6" width="14.21875" customWidth="1"/>
  </cols>
  <sheetData>
    <row r="1" spans="1:6" x14ac:dyDescent="0.3">
      <c r="A1" s="28" t="s">
        <v>63</v>
      </c>
      <c r="B1" s="28"/>
      <c r="C1" s="28"/>
      <c r="D1" s="28"/>
      <c r="E1" s="28"/>
      <c r="F1" s="28"/>
    </row>
    <row r="2" spans="1:6" x14ac:dyDescent="0.3">
      <c r="B2" s="28" t="s">
        <v>37</v>
      </c>
      <c r="C2" s="28"/>
      <c r="D2" s="28" t="s">
        <v>38</v>
      </c>
      <c r="E2" s="28"/>
      <c r="F2" s="3" t="s">
        <v>52</v>
      </c>
    </row>
    <row r="3" spans="1:6" x14ac:dyDescent="0.3">
      <c r="A3" s="3" t="s">
        <v>6</v>
      </c>
      <c r="B3" s="3" t="s">
        <v>65</v>
      </c>
      <c r="C3" s="3" t="s">
        <v>66</v>
      </c>
      <c r="D3" s="3" t="s">
        <v>67</v>
      </c>
      <c r="E3" s="3" t="s">
        <v>66</v>
      </c>
      <c r="F3" s="3"/>
    </row>
    <row r="4" spans="1:6" x14ac:dyDescent="0.3">
      <c r="A4" t="s">
        <v>64</v>
      </c>
      <c r="B4" s="1">
        <f>+Hoja1!C99</f>
        <v>15200</v>
      </c>
      <c r="C4" s="1">
        <f>+Hoja1!F99</f>
        <v>7600</v>
      </c>
      <c r="D4" s="1">
        <f>+Hoja1!C108</f>
        <v>16000</v>
      </c>
      <c r="E4" s="1">
        <f>+Hoja1!F108</f>
        <v>8000</v>
      </c>
      <c r="F4" s="1"/>
    </row>
    <row r="5" spans="1:6" x14ac:dyDescent="0.3">
      <c r="A5" t="s">
        <v>68</v>
      </c>
      <c r="B5" s="18">
        <f>+Hoja1!D44</f>
        <v>3000</v>
      </c>
      <c r="C5" s="18">
        <f>+Hoja1!D45</f>
        <v>1000</v>
      </c>
      <c r="D5" s="18">
        <f>+Hoja1!D44</f>
        <v>3000</v>
      </c>
      <c r="E5" s="18">
        <f>+Hoja1!D45</f>
        <v>1000</v>
      </c>
      <c r="F5" s="1"/>
    </row>
    <row r="6" spans="1:6" x14ac:dyDescent="0.3">
      <c r="A6" t="s">
        <v>69</v>
      </c>
      <c r="B6" s="1">
        <f>+SUM(B4:B5)</f>
        <v>18200</v>
      </c>
      <c r="C6" s="1">
        <f>+SUM(C4:C5)</f>
        <v>8600</v>
      </c>
      <c r="D6" s="1">
        <f t="shared" ref="D6:E6" si="0">+SUM(D4:D5)</f>
        <v>19000</v>
      </c>
      <c r="E6" s="1">
        <f t="shared" si="0"/>
        <v>9000</v>
      </c>
      <c r="F6" s="1"/>
    </row>
    <row r="7" spans="1:6" x14ac:dyDescent="0.3">
      <c r="A7" t="s">
        <v>57</v>
      </c>
      <c r="B7" s="18">
        <f>+Hoja1!C44</f>
        <v>4000</v>
      </c>
      <c r="C7" s="18">
        <f>+Hoja1!C45</f>
        <v>2500</v>
      </c>
      <c r="D7" s="18">
        <f>+Hoja1!D44</f>
        <v>3000</v>
      </c>
      <c r="E7" s="18">
        <f>+Hoja1!D45</f>
        <v>1000</v>
      </c>
      <c r="F7" s="1"/>
    </row>
    <row r="8" spans="1:6" x14ac:dyDescent="0.3">
      <c r="A8" t="s">
        <v>70</v>
      </c>
      <c r="B8" s="1">
        <f>+B6-B7</f>
        <v>14200</v>
      </c>
      <c r="C8" s="1">
        <f>+C6-C7</f>
        <v>6100</v>
      </c>
      <c r="D8" s="1">
        <f t="shared" ref="D8:E8" si="1">+D6-D7</f>
        <v>16000</v>
      </c>
      <c r="E8" s="1">
        <f t="shared" si="1"/>
        <v>8000</v>
      </c>
      <c r="F8" s="1"/>
    </row>
    <row r="9" spans="1:6" x14ac:dyDescent="0.3">
      <c r="A9" t="s">
        <v>61</v>
      </c>
      <c r="B9" s="19">
        <f>+Hoja1!F44</f>
        <v>20</v>
      </c>
      <c r="C9" s="19">
        <f>+Hoja1!F45</f>
        <v>40</v>
      </c>
      <c r="D9" s="19">
        <f>+Hoja1!G44</f>
        <v>26</v>
      </c>
      <c r="E9" s="19">
        <f>+Hoja1!G45</f>
        <v>50</v>
      </c>
      <c r="F9" s="1"/>
    </row>
    <row r="10" spans="1:6" ht="15" thickBot="1" x14ac:dyDescent="0.35">
      <c r="A10" t="s">
        <v>71</v>
      </c>
      <c r="B10" s="21">
        <f>+B8*B9</f>
        <v>284000</v>
      </c>
      <c r="C10" s="21">
        <f>+C8*C9</f>
        <v>244000</v>
      </c>
      <c r="D10" s="21">
        <f t="shared" ref="D10:E10" si="2">+D8*D9</f>
        <v>416000</v>
      </c>
      <c r="E10" s="21">
        <f t="shared" si="2"/>
        <v>400000</v>
      </c>
      <c r="F10" s="22">
        <f>+SUM(B10:E10)</f>
        <v>1344000</v>
      </c>
    </row>
    <row r="11" spans="1:6" ht="15" thickTop="1" x14ac:dyDescent="0.3">
      <c r="B11" s="1"/>
      <c r="C11" s="1"/>
      <c r="D11" s="1"/>
      <c r="E11" s="1"/>
      <c r="F11" s="1"/>
    </row>
    <row r="12" spans="1:6" x14ac:dyDescent="0.3">
      <c r="B12" s="7"/>
      <c r="C12" s="7"/>
      <c r="D12" s="1"/>
      <c r="E12" s="1"/>
      <c r="F12" s="1"/>
    </row>
    <row r="13" spans="1:6" x14ac:dyDescent="0.3">
      <c r="A13" s="28" t="s">
        <v>72</v>
      </c>
      <c r="B13" s="28"/>
      <c r="C13" s="28"/>
      <c r="D13" s="28"/>
      <c r="E13" s="28"/>
      <c r="F13" s="28"/>
    </row>
    <row r="14" spans="1:6" x14ac:dyDescent="0.3">
      <c r="B14" s="28" t="s">
        <v>37</v>
      </c>
      <c r="C14" s="28"/>
      <c r="D14" s="28" t="s">
        <v>38</v>
      </c>
      <c r="E14" s="28"/>
      <c r="F14" s="3" t="s">
        <v>52</v>
      </c>
    </row>
    <row r="15" spans="1:6" x14ac:dyDescent="0.3">
      <c r="A15" s="3"/>
      <c r="B15" s="3" t="s">
        <v>73</v>
      </c>
      <c r="C15" s="3" t="s">
        <v>33</v>
      </c>
      <c r="D15" s="3" t="s">
        <v>32</v>
      </c>
      <c r="E15" s="3" t="s">
        <v>33</v>
      </c>
      <c r="F15" s="3"/>
    </row>
    <row r="16" spans="1:6" x14ac:dyDescent="0.3">
      <c r="A16" t="s">
        <v>64</v>
      </c>
      <c r="B16" s="1">
        <f>+Hoja1!C92</f>
        <v>2100</v>
      </c>
      <c r="C16" s="1">
        <f>+Hoja1!D92</f>
        <v>2750</v>
      </c>
      <c r="D16" s="1">
        <f>+Hoja1!F92</f>
        <v>2000</v>
      </c>
      <c r="E16" s="1">
        <f>+Hoja1!G92</f>
        <v>3000</v>
      </c>
      <c r="F16" s="1"/>
    </row>
    <row r="17" spans="1:6" x14ac:dyDescent="0.3">
      <c r="A17" t="s">
        <v>74</v>
      </c>
      <c r="B17" s="18">
        <f>+Hoja1!F35</f>
        <v>4</v>
      </c>
      <c r="C17" s="18">
        <f>+Hoja1!G35</f>
        <v>4</v>
      </c>
      <c r="D17" s="18">
        <f>+Hoja1!F35</f>
        <v>4</v>
      </c>
      <c r="E17" s="18">
        <f>+Hoja1!G35</f>
        <v>4</v>
      </c>
      <c r="F17" s="1"/>
    </row>
    <row r="18" spans="1:6" x14ac:dyDescent="0.3">
      <c r="A18" t="s">
        <v>75</v>
      </c>
      <c r="B18" s="1">
        <f>+B16*B17</f>
        <v>8400</v>
      </c>
      <c r="C18" s="1">
        <f t="shared" ref="C18:E18" si="3">+C16*C17</f>
        <v>11000</v>
      </c>
      <c r="D18" s="1">
        <f t="shared" si="3"/>
        <v>8000</v>
      </c>
      <c r="E18" s="1">
        <f t="shared" si="3"/>
        <v>12000</v>
      </c>
      <c r="F18" s="1"/>
    </row>
    <row r="19" spans="1:6" x14ac:dyDescent="0.3">
      <c r="A19" t="s">
        <v>76</v>
      </c>
      <c r="B19" s="19">
        <f>+Hoja1!C39</f>
        <v>50</v>
      </c>
      <c r="C19" s="19">
        <f>+Hoja1!C39</f>
        <v>50</v>
      </c>
      <c r="D19" s="19">
        <f>+Hoja1!D39</f>
        <v>60</v>
      </c>
      <c r="E19" s="19">
        <f>+Hoja1!D39</f>
        <v>60</v>
      </c>
      <c r="F19" s="1"/>
    </row>
    <row r="20" spans="1:6" ht="15" thickBot="1" x14ac:dyDescent="0.35">
      <c r="A20" t="s">
        <v>77</v>
      </c>
      <c r="B20" s="21">
        <f>+B18*B19</f>
        <v>420000</v>
      </c>
      <c r="C20" s="21">
        <f t="shared" ref="C20:E20" si="4">+C18*C19</f>
        <v>550000</v>
      </c>
      <c r="D20" s="21">
        <f t="shared" si="4"/>
        <v>480000</v>
      </c>
      <c r="E20" s="21">
        <f t="shared" si="4"/>
        <v>720000</v>
      </c>
      <c r="F20" s="22">
        <f>+SUM(B20:E20)</f>
        <v>2170000</v>
      </c>
    </row>
    <row r="21" spans="1:6" ht="15" thickTop="1" x14ac:dyDescent="0.3">
      <c r="B21" s="1"/>
      <c r="C21" s="1"/>
      <c r="D21" s="1"/>
      <c r="E21" s="1"/>
      <c r="F21" s="1"/>
    </row>
    <row r="22" spans="1:6" x14ac:dyDescent="0.3">
      <c r="B22" s="1"/>
      <c r="C22" s="1"/>
      <c r="D22" s="1"/>
      <c r="E22" s="1"/>
      <c r="F22" s="1"/>
    </row>
    <row r="23" spans="1:6" x14ac:dyDescent="0.3">
      <c r="A23" s="28" t="s">
        <v>78</v>
      </c>
      <c r="B23" s="28"/>
      <c r="C23" s="28"/>
      <c r="D23" s="28"/>
      <c r="E23" s="28"/>
      <c r="F23" s="28"/>
    </row>
    <row r="24" spans="1:6" x14ac:dyDescent="0.3">
      <c r="A24" t="s">
        <v>39</v>
      </c>
      <c r="B24" s="4">
        <f>+Hoja1!F58</f>
        <v>100000</v>
      </c>
      <c r="C24" s="1"/>
      <c r="D24" s="1"/>
      <c r="E24" s="1"/>
      <c r="F24" s="1"/>
    </row>
    <row r="25" spans="1:6" x14ac:dyDescent="0.3">
      <c r="A25" t="s">
        <v>40</v>
      </c>
      <c r="B25" s="4">
        <f>+Hoja1!F59</f>
        <v>700000</v>
      </c>
      <c r="D25" s="23" t="s">
        <v>79</v>
      </c>
      <c r="E25" s="4">
        <f>+B30</f>
        <v>1576000</v>
      </c>
    </row>
    <row r="26" spans="1:6" x14ac:dyDescent="0.3">
      <c r="A26" t="s">
        <v>41</v>
      </c>
      <c r="B26" s="4">
        <f>+Hoja1!F60</f>
        <v>400000</v>
      </c>
      <c r="E26" s="5">
        <f>+SUM(B18:E18)</f>
        <v>39400</v>
      </c>
    </row>
    <row r="27" spans="1:6" x14ac:dyDescent="0.3">
      <c r="A27" t="s">
        <v>42</v>
      </c>
      <c r="B27" s="4">
        <f>+Hoja1!F61</f>
        <v>116000</v>
      </c>
      <c r="D27" s="24" t="s">
        <v>80</v>
      </c>
      <c r="E27" s="4">
        <f>+E25/E26</f>
        <v>40</v>
      </c>
    </row>
    <row r="28" spans="1:6" x14ac:dyDescent="0.3">
      <c r="A28" t="s">
        <v>43</v>
      </c>
      <c r="B28" s="4">
        <f>+Hoja1!F62</f>
        <v>60000</v>
      </c>
    </row>
    <row r="29" spans="1:6" x14ac:dyDescent="0.3">
      <c r="A29" t="s">
        <v>44</v>
      </c>
      <c r="B29" s="4">
        <f>+Hoja1!F63</f>
        <v>200000</v>
      </c>
      <c r="C29" s="25"/>
    </row>
    <row r="30" spans="1:6" ht="15" thickBot="1" x14ac:dyDescent="0.35">
      <c r="A30" t="s">
        <v>52</v>
      </c>
      <c r="B30" s="6">
        <f>+SUM(B24:B29)</f>
        <v>1576000</v>
      </c>
    </row>
    <row r="31" spans="1:6" ht="15" thickTop="1" x14ac:dyDescent="0.3"/>
    <row r="32" spans="1:6" x14ac:dyDescent="0.3">
      <c r="A32" s="28" t="s">
        <v>81</v>
      </c>
      <c r="B32" s="28"/>
      <c r="C32" s="28"/>
      <c r="D32" s="28"/>
      <c r="E32" s="28"/>
    </row>
    <row r="33" spans="1:5" x14ac:dyDescent="0.3">
      <c r="B33" s="4" t="s">
        <v>45</v>
      </c>
      <c r="C33" s="26">
        <f>+Hoja1!F67</f>
        <v>150000</v>
      </c>
    </row>
    <row r="34" spans="1:5" x14ac:dyDescent="0.3">
      <c r="B34" s="4" t="s">
        <v>46</v>
      </c>
      <c r="C34" s="26">
        <f>+Hoja1!F68</f>
        <v>60000</v>
      </c>
    </row>
    <row r="35" spans="1:5" x14ac:dyDescent="0.3">
      <c r="B35" s="4" t="s">
        <v>47</v>
      </c>
      <c r="C35" s="26">
        <f>+Hoja1!F69</f>
        <v>300000</v>
      </c>
    </row>
    <row r="36" spans="1:5" x14ac:dyDescent="0.3">
      <c r="B36" s="4" t="s">
        <v>43</v>
      </c>
      <c r="C36" s="26">
        <f>+Hoja1!F70</f>
        <v>60000</v>
      </c>
    </row>
    <row r="37" spans="1:5" x14ac:dyDescent="0.3">
      <c r="B37" s="4" t="s">
        <v>39</v>
      </c>
      <c r="C37" s="26">
        <f>+Hoja1!F71</f>
        <v>50000</v>
      </c>
    </row>
    <row r="38" spans="1:5" x14ac:dyDescent="0.3">
      <c r="B38" s="4" t="s">
        <v>48</v>
      </c>
      <c r="C38" s="26">
        <f>+Hoja1!F72</f>
        <v>30000</v>
      </c>
    </row>
    <row r="39" spans="1:5" x14ac:dyDescent="0.3">
      <c r="B39" s="4" t="s">
        <v>52</v>
      </c>
      <c r="C39" s="26">
        <f>+SUM(C33:C38)</f>
        <v>650000</v>
      </c>
    </row>
    <row r="48" spans="1:5" x14ac:dyDescent="0.3">
      <c r="A48" s="28" t="s">
        <v>107</v>
      </c>
      <c r="B48" s="28"/>
      <c r="C48" s="28"/>
      <c r="D48" s="28"/>
      <c r="E48" s="28"/>
    </row>
    <row r="49" spans="1:5" x14ac:dyDescent="0.3">
      <c r="A49" t="s">
        <v>82</v>
      </c>
    </row>
    <row r="50" spans="1:5" x14ac:dyDescent="0.3">
      <c r="B50" s="12" t="s">
        <v>83</v>
      </c>
      <c r="C50" s="12" t="s">
        <v>32</v>
      </c>
      <c r="D50" s="12" t="s">
        <v>83</v>
      </c>
      <c r="E50" s="12" t="s">
        <v>33</v>
      </c>
    </row>
    <row r="51" spans="1:5" x14ac:dyDescent="0.3">
      <c r="A51" t="s">
        <v>30</v>
      </c>
      <c r="B51" s="27">
        <f>+Hoja1!F33</f>
        <v>2</v>
      </c>
      <c r="C51" s="7">
        <f>+B51*Hoja1!G44</f>
        <v>52</v>
      </c>
      <c r="D51" s="27">
        <f>+Hoja1!G33</f>
        <v>4</v>
      </c>
      <c r="E51" s="7">
        <f>+D51* Hoja1!G44</f>
        <v>104</v>
      </c>
    </row>
    <row r="52" spans="1:5" x14ac:dyDescent="0.3">
      <c r="A52" t="s">
        <v>31</v>
      </c>
      <c r="B52" s="27">
        <f>+Hoja1!F34</f>
        <v>1</v>
      </c>
      <c r="C52" s="7">
        <f>+B52*Hoja1!G45</f>
        <v>50</v>
      </c>
      <c r="D52" s="27">
        <f>+Hoja1!G34</f>
        <v>2</v>
      </c>
      <c r="E52" s="7">
        <f>+D52*Hoja1!G45</f>
        <v>100</v>
      </c>
    </row>
    <row r="53" spans="1:5" x14ac:dyDescent="0.3">
      <c r="A53" t="s">
        <v>84</v>
      </c>
      <c r="B53" s="1">
        <f>+Hoja1!F35</f>
        <v>4</v>
      </c>
      <c r="C53" s="7">
        <f>+Hoja1!F35*Hoja1!D39</f>
        <v>240</v>
      </c>
      <c r="D53" s="1">
        <f>+Hoja1!G35</f>
        <v>4</v>
      </c>
      <c r="E53" s="7">
        <f>+D53*Hoja1!D39</f>
        <v>240</v>
      </c>
    </row>
    <row r="54" spans="1:5" x14ac:dyDescent="0.3">
      <c r="A54" t="s">
        <v>85</v>
      </c>
      <c r="B54" s="1"/>
      <c r="C54" s="19">
        <f>+B53*E27</f>
        <v>160</v>
      </c>
      <c r="D54" s="1"/>
      <c r="E54" s="19">
        <f>+D53*E27</f>
        <v>160</v>
      </c>
    </row>
    <row r="55" spans="1:5" x14ac:dyDescent="0.3">
      <c r="B55" s="1"/>
      <c r="C55" s="7">
        <f>+SUM(C51:C54)</f>
        <v>502</v>
      </c>
      <c r="D55" s="1"/>
      <c r="E55" s="7">
        <f>+SUM(E51:E54)</f>
        <v>604</v>
      </c>
    </row>
    <row r="56" spans="1:5" x14ac:dyDescent="0.3">
      <c r="B56" s="1"/>
      <c r="C56" s="7"/>
      <c r="D56" s="1"/>
      <c r="E56" s="7"/>
    </row>
    <row r="57" spans="1:5" x14ac:dyDescent="0.3">
      <c r="A57" t="s">
        <v>86</v>
      </c>
      <c r="B57" s="1">
        <f>+Hoja1!D44</f>
        <v>3000</v>
      </c>
      <c r="C57" s="7">
        <f>+Hoja1!D44*Hoja1!G44</f>
        <v>78000</v>
      </c>
      <c r="D57" s="1"/>
      <c r="E57" s="7"/>
    </row>
    <row r="58" spans="1:5" x14ac:dyDescent="0.3">
      <c r="A58" t="s">
        <v>31</v>
      </c>
      <c r="B58" s="1">
        <f>+Hoja1!D45</f>
        <v>1000</v>
      </c>
      <c r="C58" s="7">
        <f>+B58*Hoja1!G45</f>
        <v>50000</v>
      </c>
      <c r="D58" s="1"/>
      <c r="E58" s="7"/>
    </row>
    <row r="59" spans="1:5" x14ac:dyDescent="0.3">
      <c r="A59" t="s">
        <v>32</v>
      </c>
      <c r="B59" s="1">
        <f>+Hoja1!D46</f>
        <v>300</v>
      </c>
      <c r="C59" s="7">
        <f>+B59*C55</f>
        <v>150600</v>
      </c>
      <c r="D59" s="1"/>
      <c r="E59" s="7"/>
    </row>
    <row r="60" spans="1:5" x14ac:dyDescent="0.3">
      <c r="A60" t="s">
        <v>33</v>
      </c>
      <c r="B60" s="1">
        <f>+Hoja1!D47</f>
        <v>150</v>
      </c>
      <c r="C60" s="7">
        <f>+B60*E55</f>
        <v>90600</v>
      </c>
      <c r="D60" s="1"/>
      <c r="E60" s="1"/>
    </row>
    <row r="61" spans="1:5" x14ac:dyDescent="0.3">
      <c r="B61" s="1"/>
      <c r="C61" s="1"/>
      <c r="D61" s="1"/>
      <c r="E61" s="1"/>
    </row>
    <row r="62" spans="1:5" x14ac:dyDescent="0.3">
      <c r="A62" s="28" t="s">
        <v>87</v>
      </c>
      <c r="B62" s="28"/>
      <c r="C62" s="28"/>
      <c r="D62" s="28"/>
      <c r="E62" s="28"/>
    </row>
    <row r="63" spans="1:5" ht="28.8" x14ac:dyDescent="0.3">
      <c r="C63" s="12" t="s">
        <v>37</v>
      </c>
      <c r="D63" s="12" t="s">
        <v>38</v>
      </c>
      <c r="E63" s="12" t="s">
        <v>52</v>
      </c>
    </row>
    <row r="64" spans="1:5" x14ac:dyDescent="0.3">
      <c r="A64" t="s">
        <v>88</v>
      </c>
      <c r="C64" s="4">
        <f>+Hoja1!G101</f>
        <v>608000</v>
      </c>
      <c r="D64" s="4">
        <f>+Hoja1!G110</f>
        <v>816000</v>
      </c>
      <c r="E64" s="4">
        <f>+SUM(C64:D64)</f>
        <v>1424000</v>
      </c>
    </row>
    <row r="65" spans="1:5" x14ac:dyDescent="0.3">
      <c r="A65" t="s">
        <v>84</v>
      </c>
      <c r="C65" s="4">
        <f>+SUM(B20:C20)</f>
        <v>970000</v>
      </c>
      <c r="D65" s="4">
        <f>+SUM(D20:E20)</f>
        <v>1200000</v>
      </c>
      <c r="E65" s="4">
        <f>+SUM(C65:D65)</f>
        <v>2170000</v>
      </c>
    </row>
    <row r="66" spans="1:5" x14ac:dyDescent="0.3">
      <c r="A66" t="s">
        <v>89</v>
      </c>
      <c r="C66" s="5">
        <f>+SUM(B18:C18)*E27</f>
        <v>776000</v>
      </c>
      <c r="D66" s="5">
        <f>+SUM(D18:E18)*E27</f>
        <v>800000</v>
      </c>
      <c r="E66" s="4">
        <f>+SUM(C66:D66)</f>
        <v>1576000</v>
      </c>
    </row>
    <row r="67" spans="1:5" x14ac:dyDescent="0.3">
      <c r="A67" t="s">
        <v>90</v>
      </c>
      <c r="C67" s="4"/>
      <c r="D67" s="4"/>
      <c r="E67" s="4">
        <f>+SUM(E64:E66)</f>
        <v>5170000</v>
      </c>
    </row>
    <row r="68" spans="1:5" x14ac:dyDescent="0.3">
      <c r="A68" t="s">
        <v>91</v>
      </c>
      <c r="C68" s="4"/>
      <c r="D68" s="4"/>
      <c r="E68" s="5">
        <f>+Hoja1!F12</f>
        <v>296000</v>
      </c>
    </row>
    <row r="69" spans="1:5" x14ac:dyDescent="0.3">
      <c r="A69" t="s">
        <v>92</v>
      </c>
      <c r="C69" s="4"/>
      <c r="D69" s="4"/>
      <c r="E69" s="4">
        <f>+SUM(E67:E68)</f>
        <v>5466000</v>
      </c>
    </row>
    <row r="70" spans="1:5" x14ac:dyDescent="0.3">
      <c r="A70" t="s">
        <v>93</v>
      </c>
      <c r="C70" s="4"/>
      <c r="D70" s="4"/>
      <c r="E70" s="5">
        <f>+SUM(C59:C60)</f>
        <v>241200</v>
      </c>
    </row>
    <row r="71" spans="1:5" ht="15" thickBot="1" x14ac:dyDescent="0.35">
      <c r="A71" t="s">
        <v>94</v>
      </c>
      <c r="C71" s="4"/>
      <c r="D71" s="4"/>
      <c r="E71" s="6">
        <f>+E69-E70</f>
        <v>5224800</v>
      </c>
    </row>
    <row r="72" spans="1:5" ht="15" thickTop="1" x14ac:dyDescent="0.3">
      <c r="C72" s="4"/>
      <c r="D72" s="4"/>
      <c r="E72" s="4"/>
    </row>
    <row r="73" spans="1:5" x14ac:dyDescent="0.3">
      <c r="C73" s="4"/>
      <c r="D73" s="4"/>
      <c r="E73" s="4"/>
    </row>
    <row r="74" spans="1:5" x14ac:dyDescent="0.3">
      <c r="A74" s="28" t="s">
        <v>100</v>
      </c>
      <c r="B74" s="28"/>
      <c r="C74" s="28"/>
      <c r="D74" s="28"/>
      <c r="E74" s="28"/>
    </row>
    <row r="75" spans="1:5" x14ac:dyDescent="0.3">
      <c r="A75" s="28" t="s">
        <v>0</v>
      </c>
      <c r="B75" s="28"/>
      <c r="C75" s="28"/>
      <c r="D75" s="28"/>
      <c r="E75" s="28"/>
    </row>
    <row r="76" spans="1:5" x14ac:dyDescent="0.3">
      <c r="A76" s="28" t="s">
        <v>108</v>
      </c>
      <c r="B76" s="28"/>
      <c r="C76" s="28"/>
      <c r="D76" s="28"/>
      <c r="E76" s="28"/>
    </row>
    <row r="78" spans="1:5" x14ac:dyDescent="0.3">
      <c r="A78" t="s">
        <v>95</v>
      </c>
      <c r="C78" s="4">
        <f>+Hoja1!G82</f>
        <v>7220000</v>
      </c>
    </row>
    <row r="79" spans="1:5" x14ac:dyDescent="0.3">
      <c r="A79" t="s">
        <v>96</v>
      </c>
      <c r="C79" s="5">
        <f>+E71</f>
        <v>5224800</v>
      </c>
    </row>
    <row r="80" spans="1:5" x14ac:dyDescent="0.3">
      <c r="A80" t="s">
        <v>97</v>
      </c>
      <c r="C80" s="4">
        <f>+C78-C79</f>
        <v>1995200</v>
      </c>
    </row>
    <row r="81" spans="1:3" x14ac:dyDescent="0.3">
      <c r="A81" t="s">
        <v>98</v>
      </c>
      <c r="C81" s="4">
        <f>+C39</f>
        <v>650000</v>
      </c>
    </row>
    <row r="82" spans="1:3" ht="15" thickBot="1" x14ac:dyDescent="0.35">
      <c r="A82" t="s">
        <v>99</v>
      </c>
      <c r="C82" s="6">
        <f>+C80-C81</f>
        <v>1345200</v>
      </c>
    </row>
    <row r="83" spans="1:3" ht="15" thickTop="1" x14ac:dyDescent="0.3"/>
  </sheetData>
  <mergeCells count="13">
    <mergeCell ref="A74:E74"/>
    <mergeCell ref="A75:E75"/>
    <mergeCell ref="A76:E76"/>
    <mergeCell ref="A1:F1"/>
    <mergeCell ref="A13:F13"/>
    <mergeCell ref="A23:F23"/>
    <mergeCell ref="A48:E48"/>
    <mergeCell ref="A62:E62"/>
    <mergeCell ref="A32:E32"/>
    <mergeCell ref="D2:E2"/>
    <mergeCell ref="B2:C2"/>
    <mergeCell ref="B14:C14"/>
    <mergeCell ref="D14:E14"/>
  </mergeCells>
  <pageMargins left="0" right="0" top="0.74803149606299213" bottom="0.74803149606299213" header="0.31496062992125984" footer="0.31496062992125984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MARTINEZ SOSA PATRICIA ALEJANDRA</dc:creator>
  <cp:lastModifiedBy>PABLO ANDRES COTI ARREDONDO</cp:lastModifiedBy>
  <cp:lastPrinted>2016-01-22T22:00:32Z</cp:lastPrinted>
  <dcterms:created xsi:type="dcterms:W3CDTF">2014-05-02T21:02:54Z</dcterms:created>
  <dcterms:modified xsi:type="dcterms:W3CDTF">2025-02-28T19:06:17Z</dcterms:modified>
</cp:coreProperties>
</file>